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ssistante maternelle\comptabilité\outils comptables\"/>
    </mc:Choice>
  </mc:AlternateContent>
  <bookViews>
    <workbookView xWindow="0" yWindow="0" windowWidth="24000" windowHeight="9735"/>
  </bookViews>
  <sheets>
    <sheet name="AI" sheetId="1" r:id="rId1"/>
    <sheet name="récapitulatif AI" sheetId="6" r:id="rId2"/>
    <sheet name="REGUL AC" sheetId="2" r:id="rId3"/>
    <sheet name="indemnité compensatrice CP AC" sheetId="4" r:id="rId4"/>
    <sheet name="recap sem parents" sheetId="5" r:id="rId5"/>
  </sheets>
  <externalReferences>
    <externalReference r:id="rId6"/>
    <externalReference r:id="rId7"/>
  </externalReferences>
  <definedNames>
    <definedName name="_xlnm.Print_Area" localSheetId="0">AI!$A$1:$N$90</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64" i="1" l="1"/>
  <c r="F81" i="1"/>
  <c r="I66" i="1"/>
  <c r="I68" i="1" s="1"/>
  <c r="I37" i="6" l="1"/>
  <c r="H37" i="6"/>
  <c r="H24" i="6"/>
  <c r="H25" i="6"/>
  <c r="H26" i="6"/>
  <c r="H27" i="6"/>
  <c r="H28" i="6"/>
  <c r="H29" i="6"/>
  <c r="H30" i="6"/>
  <c r="H31" i="6"/>
  <c r="H32" i="6"/>
  <c r="H33" i="6"/>
  <c r="H34" i="6"/>
  <c r="H23" i="6"/>
  <c r="D23" i="6"/>
  <c r="D24" i="6"/>
  <c r="D25" i="6"/>
  <c r="D26" i="6"/>
  <c r="D27" i="6"/>
  <c r="D28" i="6"/>
  <c r="D29" i="6"/>
  <c r="D30" i="6"/>
  <c r="D31" i="6"/>
  <c r="D32" i="6"/>
  <c r="D33" i="6"/>
  <c r="D34" i="6"/>
  <c r="C24" i="6"/>
  <c r="C25" i="6"/>
  <c r="C26" i="6"/>
  <c r="C27" i="6"/>
  <c r="C28" i="6"/>
  <c r="C29" i="6"/>
  <c r="C30" i="6"/>
  <c r="C31" i="6"/>
  <c r="C32" i="6"/>
  <c r="C33" i="6"/>
  <c r="C34" i="6"/>
  <c r="C23" i="6"/>
  <c r="D5" i="6"/>
  <c r="H35" i="6" l="1"/>
  <c r="M88" i="1"/>
  <c r="D88" i="1"/>
  <c r="O87" i="1"/>
  <c r="O86" i="1"/>
  <c r="O85" i="1"/>
  <c r="C85" i="1"/>
  <c r="B32" i="6" s="1"/>
  <c r="O84" i="1"/>
  <c r="O83" i="1"/>
  <c r="O82" i="1"/>
  <c r="L82" i="1"/>
  <c r="G29" i="6" s="1"/>
  <c r="O81" i="1"/>
  <c r="I81" i="1"/>
  <c r="I65" i="1" s="1"/>
  <c r="O80" i="1"/>
  <c r="O79" i="1"/>
  <c r="O78" i="1"/>
  <c r="O77" i="1"/>
  <c r="O76" i="1"/>
  <c r="L53" i="1"/>
  <c r="K53" i="1"/>
  <c r="M53" i="1" s="1"/>
  <c r="M52" i="1"/>
  <c r="L52" i="1"/>
  <c r="K52" i="1"/>
  <c r="L51" i="1"/>
  <c r="K51" i="1"/>
  <c r="L50" i="1"/>
  <c r="K50" i="1"/>
  <c r="I15" i="6" s="1"/>
  <c r="I32" i="6" s="1"/>
  <c r="L49" i="1"/>
  <c r="K49" i="1"/>
  <c r="K48" i="1"/>
  <c r="J43" i="1"/>
  <c r="L30" i="1"/>
  <c r="D30" i="1"/>
  <c r="E30" i="1" s="1"/>
  <c r="M29" i="1"/>
  <c r="E29" i="1"/>
  <c r="C29" i="1"/>
  <c r="L86" i="1" s="1"/>
  <c r="G33" i="6" s="1"/>
  <c r="M28" i="1"/>
  <c r="F28" i="1"/>
  <c r="E28" i="1"/>
  <c r="C28" i="1"/>
  <c r="C39" i="1" s="1"/>
  <c r="M27" i="1"/>
  <c r="E27" i="1"/>
  <c r="C27" i="1"/>
  <c r="M26" i="1"/>
  <c r="E26" i="1"/>
  <c r="C26" i="1"/>
  <c r="M25" i="1"/>
  <c r="E25" i="1"/>
  <c r="C25" i="1"/>
  <c r="M24" i="1"/>
  <c r="E24" i="1"/>
  <c r="C24" i="1"/>
  <c r="M23" i="1"/>
  <c r="E23" i="1"/>
  <c r="C23" i="1"/>
  <c r="M22" i="1"/>
  <c r="E22" i="1"/>
  <c r="C22" i="1"/>
  <c r="M21" i="1"/>
  <c r="E21" i="1"/>
  <c r="C21" i="1"/>
  <c r="M20" i="1"/>
  <c r="E20" i="1"/>
  <c r="C20" i="1"/>
  <c r="M19" i="1"/>
  <c r="M30" i="1" s="1"/>
  <c r="M31" i="1" s="1"/>
  <c r="E19" i="1"/>
  <c r="C19" i="1"/>
  <c r="M18" i="1"/>
  <c r="E18" i="1"/>
  <c r="M16" i="1"/>
  <c r="K11" i="1"/>
  <c r="J11" i="1"/>
  <c r="M8" i="1"/>
  <c r="H17" i="6"/>
  <c r="I13" i="6"/>
  <c r="E15" i="6"/>
  <c r="E26" i="6" s="1"/>
  <c r="H7" i="6"/>
  <c r="G13" i="6"/>
  <c r="C8" i="6"/>
  <c r="F30" i="1" l="1"/>
  <c r="E13" i="6" s="1"/>
  <c r="E25" i="6"/>
  <c r="L79" i="1"/>
  <c r="G26" i="6" s="1"/>
  <c r="B13" i="1"/>
  <c r="L77" i="1"/>
  <c r="G24" i="6" s="1"/>
  <c r="L14" i="1"/>
  <c r="I3" i="6"/>
  <c r="L87" i="1"/>
  <c r="G34" i="6" s="1"/>
  <c r="H21" i="1"/>
  <c r="C83" i="1"/>
  <c r="B30" i="6" s="1"/>
  <c r="L83" i="1"/>
  <c r="G30" i="6" s="1"/>
  <c r="L76" i="1"/>
  <c r="G23" i="6" s="1"/>
  <c r="L78" i="1"/>
  <c r="G25" i="6" s="1"/>
  <c r="L80" i="1"/>
  <c r="G27" i="6" s="1"/>
  <c r="E23" i="6"/>
  <c r="E30" i="6"/>
  <c r="E29" i="6"/>
  <c r="E24" i="6"/>
  <c r="G75" i="1"/>
  <c r="L81" i="1"/>
  <c r="G28" i="6" s="1"/>
  <c r="C84" i="1"/>
  <c r="B31" i="6" s="1"/>
  <c r="L85" i="1"/>
  <c r="G32" i="6" s="1"/>
  <c r="H52" i="1"/>
  <c r="C76" i="1"/>
  <c r="B23" i="6" s="1"/>
  <c r="C77" i="1"/>
  <c r="B24" i="6" s="1"/>
  <c r="C78" i="1"/>
  <c r="B25" i="6" s="1"/>
  <c r="C79" i="1"/>
  <c r="B26" i="6" s="1"/>
  <c r="C80" i="1"/>
  <c r="B27" i="6" s="1"/>
  <c r="C81" i="1"/>
  <c r="B28" i="6" s="1"/>
  <c r="L84" i="1"/>
  <c r="G31" i="6" s="1"/>
  <c r="C87" i="1"/>
  <c r="G76" i="1"/>
  <c r="G77" i="1"/>
  <c r="G78" i="1"/>
  <c r="G79" i="1"/>
  <c r="G80" i="1"/>
  <c r="C82" i="1"/>
  <c r="B29" i="6" s="1"/>
  <c r="C86" i="1"/>
  <c r="B33" i="6" s="1"/>
  <c r="E31" i="6"/>
  <c r="C35" i="6"/>
  <c r="E33" i="6"/>
  <c r="E34" i="6"/>
  <c r="I23" i="6"/>
  <c r="I27" i="6"/>
  <c r="E28" i="6"/>
  <c r="I31" i="6"/>
  <c r="E32" i="6"/>
  <c r="I26" i="6"/>
  <c r="E27" i="6"/>
  <c r="I30" i="6"/>
  <c r="I34" i="6"/>
  <c r="I25" i="6"/>
  <c r="I29" i="6"/>
  <c r="I33" i="6"/>
  <c r="I24" i="6"/>
  <c r="I28" i="6"/>
  <c r="H30" i="1" l="1"/>
  <c r="I30" i="1" s="1"/>
  <c r="K30" i="1" s="1"/>
  <c r="K31" i="1" s="1"/>
  <c r="L33" i="1" s="1"/>
  <c r="G8" i="6" s="1"/>
  <c r="H39" i="6" s="1"/>
  <c r="I38" i="6"/>
  <c r="M60" i="1"/>
  <c r="B34" i="6"/>
  <c r="E35" i="6"/>
  <c r="H38" i="6"/>
  <c r="H64" i="1"/>
  <c r="E65" i="1"/>
  <c r="I35" i="6"/>
  <c r="K47" i="1" l="1"/>
  <c r="L89" i="1"/>
  <c r="M89" i="1"/>
  <c r="K25" i="1"/>
  <c r="L64" i="1" s="1"/>
  <c r="H40" i="6"/>
  <c r="I40" i="6" l="1"/>
  <c r="I39" i="6"/>
  <c r="G44" i="6" s="1"/>
  <c r="G42" i="6"/>
  <c r="D24" i="5"/>
  <c r="D25" i="5" s="1"/>
  <c r="C23" i="5"/>
  <c r="B23" i="5"/>
  <c r="C22" i="5"/>
  <c r="B22" i="5"/>
  <c r="C21" i="5"/>
  <c r="B21" i="5"/>
  <c r="C20" i="5"/>
  <c r="B20" i="5"/>
  <c r="C19" i="5"/>
  <c r="B19" i="5"/>
  <c r="C18" i="5"/>
  <c r="B18" i="5"/>
  <c r="C17" i="5"/>
  <c r="B17" i="5"/>
  <c r="C16" i="5"/>
  <c r="B16" i="5"/>
  <c r="C15" i="5"/>
  <c r="B15" i="5"/>
  <c r="C14" i="5"/>
  <c r="B14" i="5"/>
  <c r="C13" i="5"/>
  <c r="B13" i="5"/>
  <c r="C12" i="5"/>
  <c r="B12" i="5"/>
  <c r="E6" i="5"/>
  <c r="D51" i="4"/>
  <c r="B51" i="4"/>
  <c r="B50" i="4"/>
  <c r="B49" i="4"/>
  <c r="B48" i="4"/>
  <c r="B47" i="4"/>
  <c r="B46" i="4"/>
  <c r="B45" i="4"/>
  <c r="B44" i="4"/>
  <c r="B43" i="4"/>
  <c r="D42" i="4"/>
  <c r="C42" i="4"/>
  <c r="B42" i="4"/>
  <c r="D41" i="4"/>
  <c r="C41" i="4"/>
  <c r="B41" i="4"/>
  <c r="D40" i="4"/>
  <c r="C40" i="4"/>
  <c r="B40" i="4"/>
  <c r="B30" i="4"/>
  <c r="J23" i="4"/>
  <c r="D23" i="4"/>
  <c r="B23" i="4"/>
  <c r="J22" i="4"/>
  <c r="E22" i="4"/>
  <c r="D22" i="4"/>
  <c r="B22" i="4"/>
  <c r="J21" i="4"/>
  <c r="D21" i="4"/>
  <c r="B21" i="4"/>
  <c r="J20" i="4"/>
  <c r="D20" i="4"/>
  <c r="B20" i="4"/>
  <c r="J19" i="4"/>
  <c r="D19" i="4"/>
  <c r="B19" i="4"/>
  <c r="J18" i="4"/>
  <c r="D18" i="4"/>
  <c r="B18" i="4"/>
  <c r="J17" i="4"/>
  <c r="D17" i="4"/>
  <c r="B17" i="4"/>
  <c r="J16" i="4"/>
  <c r="D16" i="4"/>
  <c r="B16" i="4"/>
  <c r="J15" i="4"/>
  <c r="D15" i="4"/>
  <c r="B15" i="4"/>
  <c r="J14" i="4"/>
  <c r="D14" i="4"/>
  <c r="B14" i="4"/>
  <c r="J13" i="4"/>
  <c r="D13" i="4"/>
  <c r="B13" i="4"/>
  <c r="J12" i="4"/>
  <c r="D12" i="4"/>
  <c r="D24" i="4" s="1"/>
  <c r="E24" i="4" s="1"/>
  <c r="F24" i="4" s="1"/>
  <c r="G24" i="4" s="1"/>
  <c r="H24" i="4" s="1"/>
  <c r="H25" i="4" s="1"/>
  <c r="B8" i="4"/>
  <c r="F7" i="4"/>
  <c r="B7" i="4"/>
  <c r="J6" i="4"/>
  <c r="F50" i="2"/>
  <c r="H49" i="2"/>
  <c r="C49" i="2"/>
  <c r="H48" i="2"/>
  <c r="C48" i="2"/>
  <c r="H47" i="2"/>
  <c r="C47" i="2"/>
  <c r="H46" i="2"/>
  <c r="C46" i="2"/>
  <c r="H45" i="2"/>
  <c r="C45" i="2"/>
  <c r="H44" i="2"/>
  <c r="C44" i="2"/>
  <c r="H43" i="2"/>
  <c r="C43" i="2"/>
  <c r="H42" i="2"/>
  <c r="C42" i="2"/>
  <c r="H41" i="2"/>
  <c r="C41" i="2"/>
  <c r="H40" i="2"/>
  <c r="C40" i="2"/>
  <c r="H39" i="2"/>
  <c r="C39" i="2"/>
  <c r="H38" i="2"/>
  <c r="H50" i="2" s="1"/>
  <c r="H55" i="2" s="1"/>
  <c r="C38" i="2"/>
  <c r="B37" i="2"/>
  <c r="C26" i="2"/>
  <c r="J24" i="2"/>
  <c r="D24" i="2"/>
  <c r="K23" i="2"/>
  <c r="I23" i="2"/>
  <c r="E23" i="2"/>
  <c r="C23" i="2"/>
  <c r="K22" i="2"/>
  <c r="I22" i="2"/>
  <c r="F22" i="2"/>
  <c r="E22" i="2"/>
  <c r="C22" i="2"/>
  <c r="K21" i="2"/>
  <c r="I21" i="2"/>
  <c r="E21" i="2"/>
  <c r="C21" i="2"/>
  <c r="K20" i="2"/>
  <c r="I20" i="2"/>
  <c r="E20" i="2"/>
  <c r="C20" i="2"/>
  <c r="K19" i="2"/>
  <c r="I19" i="2"/>
  <c r="E19" i="2"/>
  <c r="C19" i="2"/>
  <c r="K18" i="2"/>
  <c r="I18" i="2"/>
  <c r="E18" i="2"/>
  <c r="C18" i="2"/>
  <c r="K17" i="2"/>
  <c r="I17" i="2"/>
  <c r="E17" i="2"/>
  <c r="C17" i="2"/>
  <c r="K16" i="2"/>
  <c r="I16" i="2"/>
  <c r="E16" i="2"/>
  <c r="C16" i="2"/>
  <c r="K15" i="2"/>
  <c r="I15" i="2"/>
  <c r="E15" i="2"/>
  <c r="C15" i="2"/>
  <c r="K14" i="2"/>
  <c r="I14" i="2"/>
  <c r="E14" i="2"/>
  <c r="C14" i="2"/>
  <c r="K13" i="2"/>
  <c r="I13" i="2"/>
  <c r="E13" i="2"/>
  <c r="C13" i="2"/>
  <c r="K12" i="2"/>
  <c r="K24" i="2" s="1"/>
  <c r="H56" i="2" s="1"/>
  <c r="I12" i="2"/>
  <c r="E12" i="2"/>
  <c r="E24" i="2" s="1"/>
  <c r="F24" i="2" s="1"/>
  <c r="H11" i="2"/>
  <c r="B11" i="2"/>
  <c r="K6" i="2"/>
  <c r="J24" i="4" l="1"/>
  <c r="J25" i="4" s="1"/>
  <c r="H57" i="2"/>
  <c r="D51" i="2"/>
  <c r="D50" i="2"/>
  <c r="A54" i="4"/>
  <c r="I24" i="4"/>
  <c r="C52" i="4"/>
  <c r="F52" i="4" l="1"/>
  <c r="I52" i="4"/>
  <c r="E52" i="4"/>
  <c r="G52" i="4" s="1"/>
  <c r="H52" i="4"/>
  <c r="J52" i="4" s="1"/>
  <c r="I56" i="4" s="1"/>
</calcChain>
</file>

<file path=xl/comments1.xml><?xml version="1.0" encoding="utf-8"?>
<comments xmlns="http://schemas.openxmlformats.org/spreadsheetml/2006/main">
  <authors>
    <author>karine tison</author>
    <author>karine</author>
  </authors>
  <commentList>
    <comment ref="D13" authorId="0" shapeId="0">
      <text>
        <r>
          <rPr>
            <sz val="9"/>
            <color indexed="81"/>
            <rFont val="Tahoma"/>
            <family val="2"/>
          </rPr>
          <t>Notez le nombre de semaines travaillées du mois (y compris les semaines d'absence rémunérées) et la ou les semaines enières de congés acquis de l'année précédente qui ont été pris en temps.
Pour une semaine « à cheval » sur deux mois, comptez cette semaine sur le deuxième mois seulement (une semaine ne doit être comptée qu'une seule fois!)
Lorsqu'une semaine est partiellement travaillée (en raison de jours d'absence déduits, d'un début ou d'une fin de contrat en cours de semaine, des jours d'adaptation) celle-ci est fractionnée, comptez les jours ouvrés effectifs de la semaine, c'est-à-dire les jours payées  :
- les jours travaillés 
- les jours d'absence rémunérée
- les jours ouvrés sur les fractions de semaines de congé payés acquis
- les jours ouvrés fériés maintenus dans la mensu
Puis, multipliez ce nombre de jours ouvrés effectifs par l'un des coefficients ci-dessous, selon que l'accueil est prévu sur :
- 6 jrs/sem, comptez 0,167 sem par jour ouvré effectif
- 5 jrs/sem, comptez 0,20 sem par jour ouvré effectif
- 4 jrs/sem, comptez 0,25 sem par jour ouvré effectif
- 3 jrs/sem, on compte 0,333 sem par jour ouvré effectif
- 2 jrs/sem, on compte 0,50 sem par jour ouvré effectif
Exemple : contrat de 4j/sem,
Une semaine avec seulement 3 jours ouvrés effectifs compte pour 0,75sem (3x0,25sem) 
Exemple : contrat de 5 j/sem,
Une semaine avec seulement 2 jours ouvrés effectifs compte pour 0,40sem (2x0,20sem)</t>
        </r>
      </text>
    </comment>
    <comment ref="L14" authorId="0" shapeId="0">
      <text>
        <r>
          <rPr>
            <sz val="9"/>
            <color indexed="81"/>
            <rFont val="Tahoma"/>
            <family val="2"/>
          </rPr>
          <t xml:space="preserve">Si durant l'année de référence considérée vous avez perçu une rémunération pour des CP acquis de l'année précédente qui ont bien été pris en temps sur l'année de référence suivante, cette somme est à prendre en considération pour le calcul du 1/10ème.
Attention prendre les données du tableau de l'année précédente :
- à l'onglet 1, cellule L33, s'il n'y a pas de rupture de contrat (tous les CP ont été pris en temps)
- à l'onglet 2, cellule G40, s'il y a rupture de contrat (les CP n'ayant peut-être été pris que partiellement en temps)
</t>
        </r>
      </text>
    </comment>
    <comment ref="L16" authorId="0" shapeId="0">
      <text>
        <r>
          <rPr>
            <sz val="9"/>
            <color indexed="81"/>
            <rFont val="Tahoma"/>
            <family val="2"/>
          </rPr>
          <t xml:space="preserve">indiquez le montant des CP payés au 31 mai
</t>
        </r>
      </text>
    </comment>
    <comment ref="C18" authorId="0" shapeId="0">
      <text>
        <r>
          <rPr>
            <sz val="9"/>
            <color indexed="81"/>
            <rFont val="Tahoma"/>
            <family val="2"/>
          </rPr>
          <t xml:space="preserve">- Pour le calcul comparatif ds CP au 31/5, l'année de référence concernée
- Pour le calcul de l'Indemnité Compensatrice de CP non pris et/ou la Régularisation de CP pris, l'année de référence précédente de l'année en cours
- Pour le calcul de l'Indemnité Compensatrice de CP  en cours d'acquisition, l'année de référence en cours.
</t>
        </r>
      </text>
    </comment>
    <comment ref="H23" authorId="1" shapeId="0">
      <text>
        <r>
          <rPr>
            <b/>
            <sz val="9"/>
            <color indexed="81"/>
            <rFont val="Tahoma"/>
            <family val="2"/>
          </rPr>
          <t>karine:</t>
        </r>
        <r>
          <rPr>
            <sz val="9"/>
            <color indexed="81"/>
            <rFont val="Tahoma"/>
            <family val="2"/>
          </rPr>
          <t xml:space="preserve">
Mettez le nombre habituel de jours travaillés par semaine ou la moyenne de jours par semaine selon les éléments en vigueur à la date de rupture, ou au plus tard au 31 mai</t>
        </r>
      </text>
    </comment>
    <comment ref="I23" authorId="1" shapeId="0">
      <text>
        <r>
          <rPr>
            <b/>
            <sz val="9"/>
            <color indexed="81"/>
            <rFont val="Tahoma"/>
            <family val="2"/>
          </rPr>
          <t>karine:</t>
        </r>
        <r>
          <rPr>
            <sz val="9"/>
            <color indexed="81"/>
            <rFont val="Tahoma"/>
            <family val="2"/>
          </rPr>
          <t xml:space="preserve">
Mettez les heures par jour ou la moyenne d'heures par jour (total d'heures par semaine/nbre de jrs travaillés)  selon les éléments en vigueur à la date de rupture, ou au plus tard au 31 mai</t>
        </r>
      </text>
    </comment>
    <comment ref="K23" authorId="1" shapeId="0">
      <text>
        <r>
          <rPr>
            <b/>
            <sz val="9"/>
            <color indexed="81"/>
            <rFont val="Tahoma"/>
            <family val="2"/>
          </rPr>
          <t>karine:</t>
        </r>
        <r>
          <rPr>
            <sz val="9"/>
            <color indexed="81"/>
            <rFont val="Tahoma"/>
            <family val="2"/>
          </rPr>
          <t xml:space="preserve">
Mettez votre taux horaire BRUT ou NET
 à la date de rupture, ou au plus tard au 31 mai</t>
        </r>
      </text>
    </comment>
    <comment ref="H30" authorId="1" shapeId="0">
      <text>
        <r>
          <rPr>
            <b/>
            <sz val="9"/>
            <color indexed="81"/>
            <rFont val="Tahoma"/>
            <family val="2"/>
          </rPr>
          <t>karine:</t>
        </r>
        <r>
          <rPr>
            <sz val="9"/>
            <color indexed="81"/>
            <rFont val="Tahoma"/>
            <family val="2"/>
          </rPr>
          <t xml:space="preserve">
jours ouvrés</t>
        </r>
      </text>
    </comment>
    <comment ref="B45" authorId="0" shapeId="0">
      <text>
        <r>
          <rPr>
            <sz val="9"/>
            <color indexed="81"/>
            <rFont val="Tahoma"/>
            <charset val="1"/>
          </rPr>
          <t xml:space="preserve">
Mettez une X dans UNE SEULE des 5 cases, selon ce qui a été convenu au contrat. 
N'oubliez pas de noter, s'il y a lieu, la date de rupture du contrat
</t>
        </r>
        <r>
          <rPr>
            <sz val="9"/>
            <color indexed="12"/>
            <rFont val="Tahoma"/>
            <family val="2"/>
          </rPr>
          <t>Pour le paiement avec la solution [1] ou  [2] ou  [5] ou [6]
Remplissez, les versement perçus AVANT le mois de la rupture du contrat, le tableau du bas : 
 « Récapitulatif des paiements ponctuels », 
Ces sommes sont reportées automatiquement dans le recap</t>
        </r>
        <r>
          <rPr>
            <sz val="9"/>
            <color indexed="81"/>
            <rFont val="Tahoma"/>
            <charset val="1"/>
          </rPr>
          <t xml:space="preserve">
Pour le paiement avec la solution [2] et [3] :
Le remplissage de l'onglet récap se fait automatiquement jusqu'au mois précédent le mois de rupture.
</t>
        </r>
        <r>
          <rPr>
            <sz val="9"/>
            <color indexed="57"/>
            <rFont val="Tahoma"/>
            <family val="2"/>
          </rPr>
          <t>Remplissez uniquement en cas de prise de congés acquis, le tableau en bas :
« Récapitulatif des congés pris »
Les jours ouvrables pris sont reportés automatiquement dans l'onglet 2</t>
        </r>
      </text>
    </comment>
    <comment ref="L50" authorId="1" shapeId="0">
      <text>
        <r>
          <rPr>
            <sz val="9"/>
            <color indexed="81"/>
            <rFont val="Tahoma"/>
            <family val="2"/>
          </rPr>
          <t>Montant le plus avantageux / Nbre de jrs ouvrables acquis
Multiplié par le nombre de jours ouvrables pris le mois concerné
Remplissez le tableau ci-dessous, C79 à D90, pour le suivi de la prise des congés qui sera reporté dans l'onglet suivant pour le calcul de l'éventuel solde CP.</t>
        </r>
      </text>
    </comment>
    <comment ref="H64" authorId="1" shapeId="0">
      <text>
        <r>
          <rPr>
            <b/>
            <sz val="9"/>
            <color indexed="81"/>
            <rFont val="Tahoma"/>
            <family val="2"/>
          </rPr>
          <t>karine:</t>
        </r>
        <r>
          <rPr>
            <sz val="9"/>
            <color indexed="81"/>
            <rFont val="Tahoma"/>
            <family val="2"/>
          </rPr>
          <t xml:space="preserve">
Lorsque vous avez acquis au 31 mai de l'année en cours plus de 12 jrs ouvrables,
vous devrez prendre obligatoirement au minimum 12 jrs ouvrables avant le 31 octobre de la même année.
Le solde des CP restant à prendre au 31 octobre (hors congés suppl. Enfants-15 ans) dans la limite d'un solde de 12 jrs ouvrables (hors 5ème semaine) donne droit à 1 ou 2 jrs supplémentaires pour fractionnement soit : 
- 2 jrs ouvrables, si le solde des cp est de 6 jrs ou plus
- 1 jr, si le solde des cp est de 3, 4 ou 5 jrs.</t>
        </r>
      </text>
    </comment>
    <comment ref="I66" authorId="1" shapeId="0">
      <text>
        <r>
          <rPr>
            <b/>
            <sz val="9"/>
            <color indexed="81"/>
            <rFont val="Tahoma"/>
            <family val="2"/>
          </rPr>
          <t>karine:</t>
        </r>
        <r>
          <rPr>
            <sz val="9"/>
            <color indexed="81"/>
            <rFont val="Tahoma"/>
            <family val="2"/>
          </rPr>
          <t xml:space="preserve">
L'indemnité Compensatrice de congé pour jours de fractionnement acquis n'est due que si le contrat est rompu :
- APRES le 31 octobre 
et
- AVANT le 30 avril.
de l'année de référence de prise des congés.</t>
        </r>
      </text>
    </comment>
    <comment ref="I68" authorId="1" shapeId="0">
      <text>
        <r>
          <rPr>
            <b/>
            <sz val="9"/>
            <color indexed="81"/>
            <rFont val="Tahoma"/>
            <family val="2"/>
          </rPr>
          <t>karine:</t>
        </r>
        <r>
          <rPr>
            <sz val="9"/>
            <color indexed="81"/>
            <rFont val="Tahoma"/>
            <family val="2"/>
          </rPr>
          <t xml:space="preserve">
L'indemnité Compensatrice de congé pour jours de fractionnement acquis n'est due que si le contrat est rompu :
- APRES le 31 octobre 
et
- AVANT le 30 avril.
de l'année de référence de prise des congés.</t>
        </r>
      </text>
    </comment>
    <comment ref="L72" authorId="0" shapeId="0">
      <text>
        <r>
          <rPr>
            <b/>
            <sz val="9"/>
            <color indexed="81"/>
            <rFont val="Tahoma"/>
            <charset val="1"/>
          </rPr>
          <t>Nombre de jours s'il y a lieu</t>
        </r>
        <r>
          <rPr>
            <sz val="9"/>
            <color indexed="81"/>
            <rFont val="Tahoma"/>
            <charset val="1"/>
          </rPr>
          <t xml:space="preserve">
</t>
        </r>
      </text>
    </comment>
    <comment ref="M72" authorId="0" shapeId="0">
      <text>
        <r>
          <rPr>
            <b/>
            <sz val="9"/>
            <color indexed="81"/>
            <rFont val="Tahoma"/>
            <charset val="1"/>
          </rPr>
          <t>montant s'il y a lieu</t>
        </r>
        <r>
          <rPr>
            <sz val="9"/>
            <color indexed="81"/>
            <rFont val="Tahoma"/>
            <charset val="1"/>
          </rPr>
          <t xml:space="preserve">
</t>
        </r>
      </text>
    </comment>
  </commentList>
</comments>
</file>

<file path=xl/comments2.xml><?xml version="1.0" encoding="utf-8"?>
<comments xmlns="http://schemas.openxmlformats.org/spreadsheetml/2006/main">
  <authors>
    <author>karine</author>
  </authors>
  <commentList>
    <comment ref="D10" authorId="0" shapeId="0">
      <text>
        <r>
          <rPr>
            <b/>
            <sz val="9"/>
            <color indexed="81"/>
            <rFont val="Tahoma"/>
            <family val="2"/>
          </rPr>
          <t>Mettez 1 si le mois est travaillé (minimum 4 semaines travaillées)
Mettez 0,25 si une semaine travaillée
Mettez 0,50 si 2 semaines travaillées
Mettez 0,75 si 3 semaines travaillées</t>
        </r>
        <r>
          <rPr>
            <sz val="9"/>
            <color indexed="81"/>
            <rFont val="Tahoma"/>
            <family val="2"/>
          </rPr>
          <t xml:space="preserve">
</t>
        </r>
      </text>
    </comment>
    <comment ref="E10" authorId="0" shapeId="0">
      <text>
        <r>
          <rPr>
            <sz val="9"/>
            <color indexed="81"/>
            <rFont val="Tahoma"/>
            <family val="2"/>
          </rPr>
          <t xml:space="preserve">
2,5 jrs ouvrables par mois complet, en année complète</t>
        </r>
      </text>
    </comment>
    <comment ref="F10" authorId="0" shapeId="0">
      <text>
        <r>
          <rPr>
            <sz val="9"/>
            <color indexed="81"/>
            <rFont val="Tahoma"/>
            <family val="2"/>
          </rPr>
          <t xml:space="preserve">
Total des CP acquis par le temps de travail et des CPS accordés</t>
        </r>
      </text>
    </comment>
  </commentList>
</comments>
</file>

<file path=xl/comments3.xml><?xml version="1.0" encoding="utf-8"?>
<comments xmlns="http://schemas.openxmlformats.org/spreadsheetml/2006/main">
  <authors>
    <author>karine</author>
    <author/>
  </authors>
  <commentList>
    <comment ref="F17" authorId="0" shapeId="0">
      <text>
        <r>
          <rPr>
            <b/>
            <sz val="9"/>
            <color indexed="81"/>
            <rFont val="Tahoma"/>
            <family val="2"/>
          </rPr>
          <t>Mettez le nombre habituel de jours travaillés par semaine ou la moyenne de jours par semaine selon les éléments en vigueur à la date de rupture, ou au plus tard au 31 mai</t>
        </r>
        <r>
          <rPr>
            <sz val="9"/>
            <color indexed="81"/>
            <rFont val="Tahoma"/>
            <family val="2"/>
          </rPr>
          <t xml:space="preserve">
</t>
        </r>
      </text>
    </comment>
    <comment ref="G17" authorId="0" shapeId="0">
      <text>
        <r>
          <rPr>
            <b/>
            <sz val="9"/>
            <color indexed="81"/>
            <rFont val="Tahoma"/>
            <family val="2"/>
          </rPr>
          <t>Mettez les heures par jour ou la moyenne d'heures par jour (total d'heures par semaine/nbre de jrs travaillés)  selon les éléments en vigueur à la date de rupture, ou au plus tard au 31 mai</t>
        </r>
        <r>
          <rPr>
            <sz val="9"/>
            <color indexed="81"/>
            <rFont val="Tahoma"/>
            <family val="2"/>
          </rPr>
          <t xml:space="preserve">
</t>
        </r>
      </text>
    </comment>
    <comment ref="H17" authorId="0" shapeId="0">
      <text>
        <r>
          <rPr>
            <b/>
            <sz val="9"/>
            <color indexed="81"/>
            <rFont val="Tahoma"/>
            <family val="2"/>
          </rPr>
          <t>Mettez votre taux horaire BRUT ou NET
 à la date de rupture, ou au plus tard au 31 mai</t>
        </r>
        <r>
          <rPr>
            <sz val="9"/>
            <color indexed="81"/>
            <rFont val="Tahoma"/>
            <family val="2"/>
          </rPr>
          <t xml:space="preserve">
</t>
        </r>
      </text>
    </comment>
    <comment ref="H33" authorId="1" shapeId="0">
      <text>
        <r>
          <rPr>
            <b/>
            <sz val="9"/>
            <color indexed="8"/>
            <rFont val="Tahoma"/>
            <family val="2"/>
          </rPr>
          <t xml:space="preserve">SPAMAF :
</t>
        </r>
        <r>
          <rPr>
            <sz val="9"/>
            <color indexed="8"/>
            <rFont val="Tahoma"/>
            <family val="2"/>
          </rPr>
          <t>Indiquez le nombre d'enfants à charge de moins de 15 ans</t>
        </r>
      </text>
    </comment>
  </commentList>
</comments>
</file>

<file path=xl/sharedStrings.xml><?xml version="1.0" encoding="utf-8"?>
<sst xmlns="http://schemas.openxmlformats.org/spreadsheetml/2006/main" count="324" uniqueCount="174">
  <si>
    <t>ANNEE INCOMPLETE</t>
  </si>
  <si>
    <t>Mettez X dans l'une des 2 cases</t>
  </si>
  <si>
    <t>Calcul en BRUT</t>
  </si>
  <si>
    <t xml:space="preserve">NOM DE L'ENFANT </t>
  </si>
  <si>
    <t>Calcul en NET</t>
  </si>
  <si>
    <t>x</t>
  </si>
  <si>
    <t xml:space="preserve">Date de Début du contrat  </t>
  </si>
  <si>
    <t>Calcul des Congés Payés « aux 10% »</t>
  </si>
  <si>
    <t/>
  </si>
  <si>
    <t>Semaines validées</t>
  </si>
  <si>
    <t>Nbre de jours de CP acquis par le temps validé</t>
  </si>
  <si>
    <t>Total des jours de CP acquis</t>
  </si>
  <si>
    <t>Calcul des Congés Payés en maintien de salaire</t>
  </si>
  <si>
    <t>Cumul</t>
  </si>
  <si>
    <t>Jrs Ouvrés</t>
  </si>
  <si>
    <t>Temps validé</t>
  </si>
  <si>
    <t>CP acquis</t>
  </si>
  <si>
    <t>Sem validées</t>
  </si>
  <si>
    <t xml:space="preserve">Juin </t>
  </si>
  <si>
    <t xml:space="preserve">Juillet </t>
  </si>
  <si>
    <t xml:space="preserve">Août </t>
  </si>
  <si>
    <t xml:space="preserve">Septembre </t>
  </si>
  <si>
    <t xml:space="preserve">Octobre </t>
  </si>
  <si>
    <t xml:space="preserve">Novembre </t>
  </si>
  <si>
    <t xml:space="preserve">Décembre </t>
  </si>
  <si>
    <t xml:space="preserve">Janvier </t>
  </si>
  <si>
    <t xml:space="preserve">Février </t>
  </si>
  <si>
    <t xml:space="preserve">Mars </t>
  </si>
  <si>
    <t xml:space="preserve">Avril </t>
  </si>
  <si>
    <t xml:space="preserve">Mai </t>
  </si>
  <si>
    <t xml:space="preserve">TOTAL </t>
  </si>
  <si>
    <t xml:space="preserve">Rémunération que le salarié aurait perçue pendant son temps de congé  </t>
  </si>
  <si>
    <t>CP 10 %</t>
  </si>
  <si>
    <t xml:space="preserve">Le montant le plus avantageux pour le salarié est retenu, soit    </t>
  </si>
  <si>
    <r>
      <t>ATTENTION  :</t>
    </r>
    <r>
      <rPr>
        <sz val="11"/>
        <rFont val="Arial"/>
        <family val="2"/>
      </rPr>
      <t xml:space="preserve">  Si </t>
    </r>
    <r>
      <rPr>
        <b/>
        <u/>
        <sz val="11"/>
        <rFont val="Arial"/>
        <family val="2"/>
      </rPr>
      <t>pendant l'année de référence ci-dessus</t>
    </r>
    <r>
      <rPr>
        <sz val="11"/>
        <rFont val="Arial"/>
        <family val="2"/>
      </rPr>
      <t xml:space="preserve"> votre taux horaire ou le temps de travail ont évolués,</t>
    </r>
  </si>
  <si>
    <r>
      <t>il convient de calculer les congés en maintien de salaire selon les éléments en vigueur</t>
    </r>
    <r>
      <rPr>
        <sz val="11"/>
        <rFont val="Arial"/>
        <family val="2"/>
        <charset val="1"/>
      </rPr>
      <t xml:space="preserve"> à la date de rupture, ou au plus tard au 31 mai</t>
    </r>
  </si>
  <si>
    <t>de l'année de référence considérée, car le salaire doit être maintenu à hauteur des derniers éléments du contrat en cours durant cette année.</t>
  </si>
  <si>
    <t xml:space="preserve">30 avril </t>
  </si>
  <si>
    <r>
      <t>Si à cette date du 30 avril</t>
    </r>
    <r>
      <rPr>
        <sz val="11"/>
        <rFont val="Arial"/>
        <family val="2"/>
      </rPr>
      <t xml:space="preserve">, vous avez à charge un ou des enfants de moins de 15 ans, </t>
    </r>
  </si>
  <si>
    <t>et que vous n'ayez pas acquis 30 jours ouvrables, vous pouvez bénéficier de Congés Payés Supplémentaires</t>
  </si>
  <si>
    <t xml:space="preserve"> dans la limite de 30 jours ouvrables de CP annuels maxi.</t>
  </si>
  <si>
    <t>Le montant des congés payés peut être versé, selon l'accord des parties à préciser au contrat</t>
  </si>
  <si>
    <t>Mettez X dans l'une des 5 cases</t>
  </si>
  <si>
    <t>[ 1 ]</t>
  </si>
  <si>
    <t xml:space="preserve">  - Soit en une seule fois au mois de juin</t>
  </si>
  <si>
    <t>[ 2 ]</t>
  </si>
  <si>
    <t xml:space="preserve">  - Soit en une seule fois à la prise principale des congés</t>
  </si>
  <si>
    <t>[ 3 ]</t>
  </si>
  <si>
    <t xml:space="preserve">  - Soit au fur et à mesure de la prise des congés</t>
  </si>
  <si>
    <t>[ 4 ]</t>
  </si>
  <si>
    <r>
      <t xml:space="preserve">  - Soit par 1/12ème chaque mois </t>
    </r>
    <r>
      <rPr>
        <sz val="8.5"/>
        <rFont val="Arial"/>
        <family val="2"/>
      </rPr>
      <t>(à compter de juin jusque mai suivant)</t>
    </r>
  </si>
  <si>
    <t>[ 5 ]</t>
  </si>
  <si>
    <t xml:space="preserve">  - Autres modalités </t>
  </si>
  <si>
    <t>Salaires perçus CP inclus</t>
  </si>
  <si>
    <t>ANNEE COMPLETE</t>
  </si>
  <si>
    <t>Calendrier</t>
  </si>
  <si>
    <t>Mois validés</t>
  </si>
  <si>
    <t>Nbre de jours de CP par mois</t>
  </si>
  <si>
    <t>TOTAL</t>
  </si>
  <si>
    <r>
      <t>Si à cette date du 30 avril</t>
    </r>
    <r>
      <rPr>
        <sz val="9"/>
        <rFont val="Arial"/>
        <family val="2"/>
      </rPr>
      <t>, vous avez à charge un ou des enfants de moins de 15 ans, et que vous n'ayez pas acquis 30 jours ouvrables, vous pouvez bénéficier de Congés Payés Supplémentaires dans la limite de 30 jours de CP annuels maxi</t>
    </r>
  </si>
  <si>
    <t>CP pris</t>
  </si>
  <si>
    <t>Dates</t>
  </si>
  <si>
    <t>Calcul Régularisation à l'issue des CP pris</t>
  </si>
  <si>
    <t xml:space="preserve"> Comparatif de la rémunération perçue pendant le temps de congés acquis et la règle du 1/10ème</t>
  </si>
  <si>
    <t>Calcul des Congés Payés au 1/10ème des salaires bruts</t>
  </si>
  <si>
    <t xml:space="preserve">Nombre d'enfant à charge de moins de 15 ans  au 30 avril de l'année en cours  </t>
  </si>
  <si>
    <t>Calcul régularisation congés payés</t>
  </si>
  <si>
    <t xml:space="preserve">Date de régularisation  </t>
  </si>
  <si>
    <t>RECAPITUALATIF DES CONGES PRIS PAYES</t>
  </si>
  <si>
    <t>Nombre d'hres payées</t>
  </si>
  <si>
    <t>Taux horaire</t>
  </si>
  <si>
    <t>Montant des CP pris</t>
  </si>
  <si>
    <t>TOTAL CP pris</t>
  </si>
  <si>
    <t>Montant à régulariser dans la mesure où la règle du 1/10ème est plus favorable</t>
  </si>
  <si>
    <t xml:space="preserve">  Rémunération réelle pendant le temps de congés acquis</t>
  </si>
  <si>
    <t xml:space="preserve">  Calcul congés payés au 1/10ème</t>
  </si>
  <si>
    <t xml:space="preserve">Montant à régulariser  </t>
  </si>
  <si>
    <t xml:space="preserve"> Comparatif du montant des congés payés et du temps validé</t>
  </si>
  <si>
    <t>2019 / 2020</t>
  </si>
  <si>
    <t>Calcul des Congés Payés au 10 % des salaires versés</t>
  </si>
  <si>
    <t xml:space="preserve">Rémunération que le salarié percevra pendant son temps de congé pris en temps  </t>
  </si>
  <si>
    <r>
      <t>ATTENTION :</t>
    </r>
    <r>
      <rPr>
        <sz val="8"/>
        <rFont val="Arial"/>
        <family val="2"/>
      </rPr>
      <t xml:space="preserve"> Si pendant l'année de référence votre taux horaire et/ou le temps de travail sont modifiés, il faut calculer les congés en maintien du salaire selon les nouvelles données, car le salaire doit être maintenu à hauteur des derniers éléments du contrat en cours au moment de la prise de congés.</t>
    </r>
  </si>
  <si>
    <t xml:space="preserve"> Nombre d'enfant à charge de moins de 15 ans au 30 avril de l'année en cours  </t>
  </si>
  <si>
    <t xml:space="preserve">Calcul de l'indemnité compensatrice de congés payés </t>
  </si>
  <si>
    <t xml:space="preserve">RECAPITUALATIF DES CONGES PRIS </t>
  </si>
  <si>
    <t xml:space="preserve">Date de fin de contrat  </t>
  </si>
  <si>
    <t xml:space="preserve">Calendrier </t>
  </si>
  <si>
    <t xml:space="preserve"> Indemnité compensatrice Congés Payés non pris en maintien de salaire si la règle du 1/10ème ne se trouve pas la plus favorable</t>
  </si>
  <si>
    <t xml:space="preserve">Indemnité Compensatrice Congés non pris si la règle du 1/10ème des salaires est la plus favorable avec déduction des éventuels congés payés pris       </t>
  </si>
  <si>
    <t xml:space="preserve">Nbre de CP pris </t>
  </si>
  <si>
    <t xml:space="preserve">Indemnité compensatrice à payer pour les CP acquis sur l'année 2019 / 2020 </t>
  </si>
  <si>
    <t>A remplir UNIQUEMENT si les CP sont pris</t>
  </si>
  <si>
    <t>RECAPITULATIF DES CONGES PRIS</t>
  </si>
  <si>
    <t>RECAP DES PAIMENTS PONCTUELS DE CP</t>
  </si>
  <si>
    <t>CP PRIS</t>
  </si>
  <si>
    <t>date</t>
  </si>
  <si>
    <t>Montant</t>
  </si>
  <si>
    <t xml:space="preserve">Total des CP acquis pris  </t>
  </si>
  <si>
    <t xml:space="preserve">Montant total payé  </t>
  </si>
  <si>
    <t>mai</t>
  </si>
  <si>
    <t>Récapitulatif semaines prises par les parents</t>
  </si>
  <si>
    <t>sem prises</t>
  </si>
  <si>
    <t>Total  semaines prises</t>
  </si>
  <si>
    <t>date anniversaire du contrat</t>
  </si>
  <si>
    <t>Nombres de semaines déduites</t>
  </si>
  <si>
    <t>période</t>
  </si>
  <si>
    <t>nom de l'employeur</t>
  </si>
  <si>
    <t>Reste à prendre</t>
  </si>
  <si>
    <t>[ 6 ]</t>
  </si>
  <si>
    <t>:par anticipation avant juin</t>
  </si>
  <si>
    <t>:en trois fois (juin, juillet, août)</t>
  </si>
  <si>
    <t>A remplir UNIQUEMENT pour les choix [1] [2] [5] [6]</t>
  </si>
  <si>
    <t xml:space="preserve"> au tarif de :</t>
  </si>
  <si>
    <t xml:space="preserve">  Nombre de jours de fractionnement à régler au solde de tout compte</t>
  </si>
  <si>
    <t>Indemnité Compensatrice de congé pour jour(s) de fractionnement non pris</t>
  </si>
  <si>
    <t>et la date de rupture</t>
  </si>
  <si>
    <t xml:space="preserve">  Nombre de jrs de fractionnement acquis au </t>
  </si>
  <si>
    <t xml:space="preserve">  Nombre de jrs de fractionnement pris entre le </t>
  </si>
  <si>
    <r>
      <t xml:space="preserve">Calcul Congés Payés à effectuer au 31 mai de chaque année </t>
    </r>
    <r>
      <rPr>
        <b/>
        <sz val="9"/>
        <color theme="0"/>
        <rFont val="Arial"/>
        <family val="2"/>
      </rPr>
      <t>(Partie A)</t>
    </r>
  </si>
  <si>
    <r>
      <t>Calcul Indemnité Compensatrice et/ou Régularisation en cas de rupture du contrat</t>
    </r>
    <r>
      <rPr>
        <b/>
        <sz val="9"/>
        <color theme="0"/>
        <rFont val="Arial"/>
        <family val="2"/>
      </rPr>
      <t xml:space="preserve"> (Partie B)</t>
    </r>
  </si>
  <si>
    <t>A remplir si Jrs fract sont pris</t>
  </si>
  <si>
    <t>Nbr</t>
  </si>
  <si>
    <t>novembre</t>
  </si>
  <si>
    <t>décembre</t>
  </si>
  <si>
    <t>janvier</t>
  </si>
  <si>
    <t>février</t>
  </si>
  <si>
    <t>mars</t>
  </si>
  <si>
    <t>avril</t>
  </si>
  <si>
    <t>Total pris</t>
  </si>
  <si>
    <t>montant CP/ jour</t>
  </si>
  <si>
    <t>Nr jour/sem</t>
  </si>
  <si>
    <t>Nbr heure/sem</t>
  </si>
  <si>
    <t>Si au 31 octobre de l'année précédente vous avez acquis 1 ou 2 jrs de fractionnement et qu'ils n'ont pu être pris en temps du fait de la rupture du contrat intervenue avant le 30 avril,  l'employeur doit les régler en indemnité compensatrice de congés. S'ils sont prissur une semaine déduite, ils doivent être rémunérés à la valeur d'un jour de CP. S'ils sont pris sur un jour travaillé, ils sont payé en maintien de salaire</t>
  </si>
  <si>
    <t>Récapitulatifs</t>
  </si>
  <si>
    <t>Le montant des congés payés a été versé, selon l'accord des parties précisé au contrat *</t>
  </si>
  <si>
    <t xml:space="preserve">Il a été acquis un total de jours ouvrables de : </t>
  </si>
  <si>
    <t xml:space="preserve"> * Soit au fur et à mesure de la prise des congés  </t>
  </si>
  <si>
    <t xml:space="preserve">* Soit 1/12ème chaque mois  </t>
  </si>
  <si>
    <t xml:space="preserve">* Soit en une fois ou plusieurs fois de manière ponctuel  </t>
  </si>
  <si>
    <t>Paiements au Fur et à Mes.</t>
  </si>
  <si>
    <t>Paiements Ponctuels</t>
  </si>
  <si>
    <t>Paiements au 1/12ème</t>
  </si>
  <si>
    <t>[3]</t>
  </si>
  <si>
    <t xml:space="preserve"> [1] [2] [5] [6]</t>
  </si>
  <si>
    <t>[4]</t>
  </si>
  <si>
    <t xml:space="preserve">Montant </t>
  </si>
  <si>
    <t>Montant total CP pris</t>
  </si>
  <si>
    <t xml:space="preserve">Montant total CP payés  </t>
  </si>
  <si>
    <t xml:space="preserve">Montant des Congés Payés à régulariser antérieure   </t>
  </si>
  <si>
    <t>Montant des congés payés  dû</t>
  </si>
  <si>
    <t>Montant des congés payés déjà versés</t>
  </si>
  <si>
    <t xml:space="preserve">TOTAL à noter sur le dernier BS, ligne « Congés payés »   </t>
  </si>
  <si>
    <t xml:space="preserve">qui correspond au nombre total de jours ouvrables à déclarer à PAJEMPLOI   </t>
  </si>
  <si>
    <t xml:space="preserve">Nombre d'enfants à charge de moins de 15 ans au 30 avril </t>
  </si>
  <si>
    <t>Date de fin de période</t>
  </si>
  <si>
    <t>Date de fin de contrat</t>
  </si>
  <si>
    <t>Calcul de l'indemnité compensatrice des jours de fractionnement non pris si le contrat est rompu avant le 30 avril</t>
  </si>
  <si>
    <t>PARTIE C: Récapitulatif des CP pris</t>
  </si>
  <si>
    <t>A régulariser N-1</t>
  </si>
  <si>
    <t>juin</t>
  </si>
  <si>
    <t>juillet</t>
  </si>
  <si>
    <t>septembre</t>
  </si>
  <si>
    <t>octobre</t>
  </si>
  <si>
    <t>août</t>
  </si>
  <si>
    <t>Données contractuelles en vigueur au</t>
  </si>
  <si>
    <t>Partie I: Comparatif du montant des congés payés et du temps validé à calculer à chaque 31 mai</t>
  </si>
  <si>
    <t>PARTIE II : Calcul l'Indemnité Compensatrice de CP et/ou Régularisation des CP suite à la rupture du contrat</t>
  </si>
  <si>
    <t>En cours de contrat cocher fin de période</t>
  </si>
  <si>
    <t>DATE DE FIN DE PERIODE (mettre 30/04/aaaa) OU DATE DE FIN DE CONTRAT:</t>
  </si>
  <si>
    <t>Mettez X dans l'une des 2 cases (brut conseillé)</t>
  </si>
  <si>
    <t>Calcul en Net</t>
  </si>
  <si>
    <t>en cas de rupture cocher fin de période si la rupture intervient avant le 1er juin ou cocher fin de contrat si la rupture intervient après le 1er juin</t>
  </si>
  <si>
    <r>
      <rPr>
        <b/>
        <u/>
        <sz val="9"/>
        <rFont val="Arial"/>
        <family val="2"/>
      </rPr>
      <t>exemple:</t>
    </r>
    <r>
      <rPr>
        <b/>
        <sz val="9"/>
        <rFont val="Arial"/>
        <family val="2"/>
      </rPr>
      <t xml:space="preserve">    </t>
    </r>
    <r>
      <rPr>
        <sz val="9"/>
        <rFont val="Arial"/>
        <family val="2"/>
      </rPr>
      <t>la rupture intervient le 31 juillet 2020. Vous devez faire une feuille pour la période 1er juin 2019 au 31 mai 2020 en cochant date de fin de période. Mettre 30/04/2020  en ligne M58. puis refaire une feuille de calcul pour la période 1er juin 2020 au 31 mai 2021 (juin et juillet puisque rupture au 31 juillet), vous cochez alors date de fin de contrat et notez 31/07/2020 en ligne M58.</t>
    </r>
  </si>
  <si>
    <t>passez votre souris sur les cases avec le petit triangle rouge pour plus d'info</t>
  </si>
</sst>
</file>

<file path=xl/styles.xml><?xml version="1.0" encoding="utf-8"?>
<styleSheet xmlns="http://schemas.openxmlformats.org/spreadsheetml/2006/main" xmlns:mc="http://schemas.openxmlformats.org/markup-compatibility/2006" xmlns:x14ac="http://schemas.microsoft.com/office/spreadsheetml/2009/9/ac" mc:Ignorable="x14ac">
  <numFmts count="46">
    <numFmt numFmtId="42" formatCode="_-* #,##0\ &quot;€&quot;_-;\-* #,##0\ &quot;€&quot;_-;_-* &quot;-&quot;\ &quot;€&quot;_-;_-@_-"/>
    <numFmt numFmtId="41" formatCode="_-* #,##0\ _€_-;\-* #,##0\ _€_-;_-* &quot;-&quot;\ _€_-;_-@_-"/>
    <numFmt numFmtId="44" formatCode="_-* #,##0.00\ &quot;€&quot;_-;\-* #,##0.00\ &quot;€&quot;_-;_-* &quot;-&quot;??\ &quot;€&quot;_-;_-@_-"/>
    <numFmt numFmtId="164" formatCode="_-* #,##0.00\ &quot;€&quot;_-;\-* #,##0.00\ &quot;€&quot;_-;_-* &quot;-&quot;\ _-;_-@_-"/>
    <numFmt numFmtId="165" formatCode="mmmm\-yy;@"/>
    <numFmt numFmtId="166" formatCode="0.00&quot; s&quot;"/>
    <numFmt numFmtId="167" formatCode="_-* #,##0.00\ _-[$jrs];\-* #,##0.00\ _-[$jrs];_-* \-??\ _-;_-@_-&quot;[$jrs]&quot;"/>
    <numFmt numFmtId="168" formatCode="dd/mm/yy;@"/>
    <numFmt numFmtId="169" formatCode="0&quot; jrs&quot;"/>
    <numFmt numFmtId="170" formatCode="0.00&quot; jrs&quot;"/>
    <numFmt numFmtId="171" formatCode="0.00&quot; m&quot;"/>
    <numFmt numFmtId="172" formatCode="0.00&quot; jrs/s&quot;"/>
    <numFmt numFmtId="173" formatCode="0.00&quot; hrs/jr&quot;"/>
    <numFmt numFmtId="174" formatCode="#,##0.00&quot; €/h&quot;"/>
    <numFmt numFmtId="175" formatCode="0.00&quot; hrs&quot;"/>
    <numFmt numFmtId="176" formatCode="#,##0.00&quot; €&quot;"/>
    <numFmt numFmtId="177" formatCode="_-* #,##0.00\ [$€-1]_-;\-* #,##0.00\ [$€-1]_-;_-* \-??\ [$€-1]_-;_-@_-"/>
    <numFmt numFmtId="178" formatCode="#,##0.00&quot; €&quot;;[Red]\-#,##0.00&quot; €&quot;"/>
    <numFmt numFmtId="179" formatCode="_-* #,##0.00&quot; €&quot;_-;\-* #,##0.00&quot; €&quot;_-;_-* \-??&quot; €&quot;_-;_-@_-"/>
    <numFmt numFmtId="180" formatCode="dd/mm/yy"/>
    <numFmt numFmtId="181" formatCode="_-* #,##0.00\ _-[$€];\-* #,##0.00\ _-[$€];_-* \-??\ _-;_-@_-&quot;[$€]&quot;"/>
    <numFmt numFmtId="182" formatCode="0000/0000"/>
    <numFmt numFmtId="183" formatCode="yyyy"/>
    <numFmt numFmtId="184" formatCode="#,##0.00\ [$€-1];\-#,##0.00\ [$€-1]"/>
    <numFmt numFmtId="185" formatCode="#,##0.00\ [$€-40C];[Red]\-#,##0.00\ [$€-40C]"/>
    <numFmt numFmtId="186" formatCode="_-* #,##0.00\ _-[$m];\-* #,##0.00\ _-[$m];_-* \-??\ _-;_-@_-&quot;[$m]&quot;"/>
    <numFmt numFmtId="187" formatCode="d\ mmmm\ yyyy"/>
    <numFmt numFmtId="188" formatCode="d/m;@"/>
    <numFmt numFmtId="189" formatCode="[$-40C]d\-mmm;@"/>
    <numFmt numFmtId="190" formatCode="0&quot; sem &quot;"/>
    <numFmt numFmtId="191" formatCode="0&quot; sem&quot;"/>
    <numFmt numFmtId="192" formatCode="mmmm;@"/>
    <numFmt numFmtId="193" formatCode="yyyy;@"/>
    <numFmt numFmtId="194" formatCode="0.00&quot; €/jr&quot;"/>
    <numFmt numFmtId="195" formatCode="[$-40C]d\ mmmm\ yyyy;@"/>
    <numFmt numFmtId="196" formatCode="&quot;Montant des congés payés calculé au 31 mai&quot;\ 0"/>
    <numFmt numFmtId="197" formatCode="0.00&quot;€/jr&quot;"/>
    <numFmt numFmtId="198" formatCode="_-* #,##0.00\ [$€-40C]_-;\-* #,##0.00\ [$€-40C]_-;_-* &quot;-&quot;??\ [$€-40C]_-;_-@_-"/>
    <numFmt numFmtId="199" formatCode="#,##0.00&quot; €/mois&quot;"/>
    <numFmt numFmtId="200" formatCode="0&quot; jrs  &quot;"/>
    <numFmt numFmtId="201" formatCode="#,##0.00\ &quot;€&quot;"/>
    <numFmt numFmtId="202" formatCode="_-* #,##0\ _-[$jrs];\-* #,##0\ _-[$jrs];_-* \-??\ _-;_-@_-&quot;[$jrs]&quot;"/>
    <numFmt numFmtId="203" formatCode="0&quot; jrs à déclarer&quot;"/>
    <numFmt numFmtId="204" formatCode="_-* #,##0.0000\ &quot;€&quot;_-;\-* #,##0.0000\ &quot;€&quot;_-;_-* &quot;-&quot;????\ &quot;€&quot;_-;_-@_-"/>
    <numFmt numFmtId="205" formatCode="0&quot; s&quot;"/>
    <numFmt numFmtId="206" formatCode="&quot;31/05/&quot;0"/>
  </numFmts>
  <fonts count="92" x14ac:knownFonts="1">
    <font>
      <sz val="11"/>
      <color theme="1"/>
      <name val="Calibri"/>
      <family val="2"/>
      <scheme val="minor"/>
    </font>
    <font>
      <sz val="11"/>
      <color theme="1"/>
      <name val="Calibri"/>
      <family val="2"/>
      <scheme val="minor"/>
    </font>
    <font>
      <b/>
      <sz val="13"/>
      <name val="Arial"/>
      <family val="2"/>
    </font>
    <font>
      <sz val="13"/>
      <name val="Arial"/>
      <family val="2"/>
    </font>
    <font>
      <sz val="11"/>
      <name val="Arial"/>
      <family val="2"/>
    </font>
    <font>
      <b/>
      <sz val="12"/>
      <name val="Arial"/>
      <family val="2"/>
    </font>
    <font>
      <b/>
      <sz val="9"/>
      <name val="Arial"/>
      <family val="2"/>
    </font>
    <font>
      <b/>
      <sz val="11"/>
      <color indexed="57"/>
      <name val="Arial"/>
      <family val="2"/>
    </font>
    <font>
      <b/>
      <u/>
      <sz val="14"/>
      <name val="Arial"/>
      <family val="2"/>
    </font>
    <font>
      <sz val="14"/>
      <name val="Arial"/>
      <family val="2"/>
    </font>
    <font>
      <b/>
      <sz val="6"/>
      <name val="Arial"/>
      <family val="2"/>
    </font>
    <font>
      <b/>
      <sz val="11"/>
      <name val="Arial"/>
      <family val="2"/>
    </font>
    <font>
      <b/>
      <sz val="10"/>
      <name val="Arial"/>
      <family val="2"/>
    </font>
    <font>
      <sz val="10"/>
      <color theme="0"/>
      <name val="Arial"/>
      <family val="2"/>
    </font>
    <font>
      <b/>
      <sz val="8"/>
      <color indexed="14"/>
      <name val="Arial"/>
      <family val="2"/>
    </font>
    <font>
      <b/>
      <sz val="11"/>
      <color rgb="FFFF3399"/>
      <name val="Arial"/>
      <family val="2"/>
    </font>
    <font>
      <sz val="11"/>
      <color theme="0"/>
      <name val="Arial"/>
      <family val="2"/>
    </font>
    <font>
      <sz val="9"/>
      <color theme="0"/>
      <name val="Arial"/>
      <family val="2"/>
    </font>
    <font>
      <sz val="9"/>
      <name val="Arial"/>
      <family val="2"/>
    </font>
    <font>
      <b/>
      <sz val="10"/>
      <color rgb="FFFF3399"/>
      <name val="Arial"/>
      <family val="2"/>
    </font>
    <font>
      <b/>
      <sz val="11"/>
      <color indexed="17"/>
      <name val="Arial"/>
      <family val="2"/>
    </font>
    <font>
      <b/>
      <sz val="11"/>
      <color indexed="10"/>
      <name val="Arial"/>
      <family val="2"/>
    </font>
    <font>
      <b/>
      <sz val="11"/>
      <color indexed="8"/>
      <name val="Arial"/>
      <family val="2"/>
    </font>
    <font>
      <b/>
      <sz val="11"/>
      <color theme="0"/>
      <name val="Arial"/>
      <family val="2"/>
    </font>
    <font>
      <b/>
      <sz val="11"/>
      <color rgb="FFFF0000"/>
      <name val="Arial"/>
      <family val="2"/>
    </font>
    <font>
      <b/>
      <i/>
      <sz val="9"/>
      <color indexed="10"/>
      <name val="Arial"/>
      <family val="2"/>
    </font>
    <font>
      <b/>
      <sz val="12"/>
      <color indexed="10"/>
      <name val="Arial"/>
      <family val="2"/>
    </font>
    <font>
      <sz val="12"/>
      <name val="Arial"/>
      <family val="2"/>
    </font>
    <font>
      <b/>
      <i/>
      <sz val="11"/>
      <color indexed="10"/>
      <name val="Arial"/>
      <family val="2"/>
    </font>
    <font>
      <b/>
      <u/>
      <sz val="11"/>
      <name val="Arial"/>
      <family val="2"/>
    </font>
    <font>
      <sz val="11"/>
      <color indexed="8"/>
      <name val="Arial"/>
      <family val="2"/>
      <charset val="1"/>
    </font>
    <font>
      <sz val="11"/>
      <name val="Arial"/>
      <family val="2"/>
      <charset val="1"/>
    </font>
    <font>
      <b/>
      <sz val="10.5"/>
      <name val="Arial"/>
      <family val="2"/>
    </font>
    <font>
      <u/>
      <sz val="11"/>
      <name val="Arial"/>
      <family val="2"/>
    </font>
    <font>
      <i/>
      <sz val="11"/>
      <name val="Arial"/>
      <family val="2"/>
    </font>
    <font>
      <b/>
      <sz val="12"/>
      <color indexed="8"/>
      <name val="Arial"/>
      <family val="2"/>
      <charset val="1"/>
    </font>
    <font>
      <sz val="8.5"/>
      <name val="Arial"/>
      <family val="2"/>
    </font>
    <font>
      <b/>
      <sz val="9"/>
      <color indexed="14"/>
      <name val="Arial"/>
      <family val="2"/>
    </font>
    <font>
      <b/>
      <sz val="10"/>
      <color indexed="10"/>
      <name val="Arial"/>
      <family val="2"/>
    </font>
    <font>
      <sz val="9"/>
      <color indexed="81"/>
      <name val="Tahoma"/>
      <family val="2"/>
    </font>
    <font>
      <b/>
      <sz val="9"/>
      <color indexed="81"/>
      <name val="Tahoma"/>
      <family val="2"/>
    </font>
    <font>
      <b/>
      <sz val="8"/>
      <name val="Arial"/>
      <family val="2"/>
    </font>
    <font>
      <sz val="8"/>
      <name val="Arial"/>
      <family val="2"/>
    </font>
    <font>
      <u/>
      <sz val="9"/>
      <name val="Arial"/>
      <family val="2"/>
    </font>
    <font>
      <sz val="10"/>
      <color indexed="10"/>
      <name val="Arial"/>
      <family val="2"/>
    </font>
    <font>
      <b/>
      <sz val="10"/>
      <color indexed="8"/>
      <name val="Calibri"/>
      <family val="2"/>
    </font>
    <font>
      <b/>
      <sz val="8"/>
      <color indexed="10"/>
      <name val="Arial"/>
      <family val="2"/>
    </font>
    <font>
      <b/>
      <sz val="10"/>
      <name val="Calibri"/>
      <family val="2"/>
    </font>
    <font>
      <b/>
      <i/>
      <sz val="9"/>
      <name val="Arial"/>
      <family val="2"/>
    </font>
    <font>
      <b/>
      <sz val="9"/>
      <color indexed="8"/>
      <name val="Tahoma"/>
      <family val="2"/>
    </font>
    <font>
      <b/>
      <sz val="8"/>
      <color rgb="FFFF0066"/>
      <name val="Arial"/>
      <family val="2"/>
    </font>
    <font>
      <b/>
      <sz val="10"/>
      <color indexed="20"/>
      <name val="Arial"/>
      <family val="2"/>
    </font>
    <font>
      <b/>
      <sz val="11"/>
      <color indexed="20"/>
      <name val="Arial"/>
      <family val="2"/>
    </font>
    <font>
      <b/>
      <sz val="11"/>
      <color indexed="36"/>
      <name val="Arial"/>
      <family val="2"/>
    </font>
    <font>
      <b/>
      <sz val="10.5"/>
      <color indexed="10"/>
      <name val="Arial"/>
      <family val="2"/>
    </font>
    <font>
      <b/>
      <sz val="7"/>
      <color indexed="36"/>
      <name val="Arial"/>
      <family val="2"/>
    </font>
    <font>
      <sz val="9"/>
      <color indexed="8"/>
      <name val="Tahoma"/>
      <family val="2"/>
    </font>
    <font>
      <b/>
      <sz val="11"/>
      <color theme="1"/>
      <name val="Calibri"/>
      <family val="2"/>
      <scheme val="minor"/>
    </font>
    <font>
      <b/>
      <sz val="12"/>
      <color theme="1"/>
      <name val="Calibri"/>
      <family val="2"/>
      <scheme val="minor"/>
    </font>
    <font>
      <b/>
      <u/>
      <sz val="14"/>
      <color indexed="8"/>
      <name val="Arial"/>
      <family val="2"/>
      <charset val="1"/>
    </font>
    <font>
      <b/>
      <sz val="11"/>
      <color indexed="49"/>
      <name val="Arial"/>
      <family val="2"/>
    </font>
    <font>
      <sz val="11"/>
      <name val="Calibri"/>
      <family val="2"/>
      <scheme val="minor"/>
    </font>
    <font>
      <i/>
      <sz val="10"/>
      <name val="Arial"/>
      <family val="2"/>
    </font>
    <font>
      <sz val="11"/>
      <color rgb="FFFF0000"/>
      <name val="Arial"/>
      <family val="2"/>
    </font>
    <font>
      <b/>
      <sz val="11"/>
      <color rgb="FFFF0000"/>
      <name val="Calibri"/>
      <family val="2"/>
      <scheme val="minor"/>
    </font>
    <font>
      <b/>
      <u/>
      <sz val="14"/>
      <color theme="1"/>
      <name val="Arial"/>
      <family val="2"/>
    </font>
    <font>
      <b/>
      <sz val="13"/>
      <color theme="0"/>
      <name val="Arial"/>
      <family val="2"/>
    </font>
    <font>
      <b/>
      <sz val="12"/>
      <color theme="0"/>
      <name val="Arial"/>
      <family val="2"/>
    </font>
    <font>
      <b/>
      <sz val="9"/>
      <color theme="0"/>
      <name val="Arial"/>
      <family val="2"/>
    </font>
    <font>
      <b/>
      <sz val="11"/>
      <name val="Calibri"/>
      <family val="2"/>
      <scheme val="minor"/>
    </font>
    <font>
      <sz val="11"/>
      <color rgb="FFFF0000"/>
      <name val="Calibri"/>
      <family val="2"/>
      <scheme val="minor"/>
    </font>
    <font>
      <sz val="10.5"/>
      <name val="Arial"/>
      <family val="2"/>
    </font>
    <font>
      <b/>
      <sz val="13"/>
      <color indexed="57"/>
      <name val="Arial"/>
      <family val="2"/>
    </font>
    <font>
      <i/>
      <sz val="11"/>
      <color theme="0"/>
      <name val="Calibri"/>
      <family val="2"/>
      <scheme val="minor"/>
    </font>
    <font>
      <i/>
      <sz val="9"/>
      <color theme="0"/>
      <name val="Arial"/>
      <family val="2"/>
    </font>
    <font>
      <i/>
      <sz val="9"/>
      <name val="Arial"/>
      <family val="2"/>
    </font>
    <font>
      <b/>
      <sz val="13"/>
      <color indexed="10"/>
      <name val="Arial"/>
      <family val="2"/>
      <charset val="1"/>
    </font>
    <font>
      <b/>
      <sz val="11"/>
      <color indexed="10"/>
      <name val="Arial"/>
      <family val="2"/>
      <charset val="1"/>
    </font>
    <font>
      <b/>
      <i/>
      <sz val="11"/>
      <color indexed="10"/>
      <name val="Arial"/>
      <family val="2"/>
      <charset val="1"/>
    </font>
    <font>
      <b/>
      <sz val="9"/>
      <color rgb="FFC00000"/>
      <name val="Arial"/>
      <family val="2"/>
    </font>
    <font>
      <sz val="9"/>
      <color indexed="81"/>
      <name val="Tahoma"/>
      <charset val="1"/>
    </font>
    <font>
      <sz val="9"/>
      <color indexed="12"/>
      <name val="Tahoma"/>
      <family val="2"/>
    </font>
    <font>
      <sz val="9"/>
      <color indexed="57"/>
      <name val="Tahoma"/>
      <family val="2"/>
    </font>
    <font>
      <sz val="12"/>
      <name val="Calibri"/>
      <family val="2"/>
      <scheme val="minor"/>
    </font>
    <font>
      <b/>
      <sz val="12"/>
      <name val="Calibri"/>
      <family val="2"/>
      <scheme val="minor"/>
    </font>
    <font>
      <b/>
      <sz val="12"/>
      <color indexed="10"/>
      <name val="Calibri"/>
      <family val="2"/>
      <scheme val="minor"/>
    </font>
    <font>
      <b/>
      <sz val="12"/>
      <color indexed="8"/>
      <name val="Calibri"/>
      <family val="2"/>
      <scheme val="minor"/>
    </font>
    <font>
      <sz val="12"/>
      <color rgb="FFFF0000"/>
      <name val="Calibri"/>
      <family val="2"/>
      <scheme val="minor"/>
    </font>
    <font>
      <b/>
      <sz val="12"/>
      <color theme="5" tint="-0.249977111117893"/>
      <name val="Calibri"/>
      <family val="2"/>
      <scheme val="minor"/>
    </font>
    <font>
      <b/>
      <sz val="9"/>
      <color indexed="81"/>
      <name val="Tahoma"/>
      <charset val="1"/>
    </font>
    <font>
      <sz val="10"/>
      <name val="Arial"/>
      <family val="2"/>
    </font>
    <font>
      <b/>
      <u/>
      <sz val="9"/>
      <name val="Arial"/>
      <family val="2"/>
    </font>
  </fonts>
  <fills count="38">
    <fill>
      <patternFill patternType="none"/>
    </fill>
    <fill>
      <patternFill patternType="gray125"/>
    </fill>
    <fill>
      <patternFill patternType="solid">
        <fgColor indexed="43"/>
        <bgColor indexed="26"/>
      </patternFill>
    </fill>
    <fill>
      <patternFill patternType="solid">
        <fgColor indexed="9"/>
        <bgColor indexed="41"/>
      </patternFill>
    </fill>
    <fill>
      <patternFill patternType="solid">
        <fgColor indexed="13"/>
        <bgColor indexed="34"/>
      </patternFill>
    </fill>
    <fill>
      <patternFill patternType="solid">
        <fgColor indexed="44"/>
        <bgColor indexed="24"/>
      </patternFill>
    </fill>
    <fill>
      <patternFill patternType="solid">
        <fgColor theme="5" tint="0.79998168889431442"/>
        <bgColor indexed="34"/>
      </patternFill>
    </fill>
    <fill>
      <patternFill patternType="solid">
        <fgColor theme="6" tint="0.79998168889431442"/>
        <bgColor indexed="34"/>
      </patternFill>
    </fill>
    <fill>
      <patternFill patternType="solid">
        <fgColor theme="5" tint="0.79998168889431442"/>
        <bgColor indexed="13"/>
      </patternFill>
    </fill>
    <fill>
      <patternFill patternType="solid">
        <fgColor indexed="13"/>
        <bgColor indexed="26"/>
      </patternFill>
    </fill>
    <fill>
      <patternFill patternType="solid">
        <fgColor indexed="34"/>
        <bgColor indexed="26"/>
      </patternFill>
    </fill>
    <fill>
      <patternFill patternType="solid">
        <fgColor theme="4" tint="0.39997558519241921"/>
        <bgColor indexed="26"/>
      </patternFill>
    </fill>
    <fill>
      <patternFill patternType="solid">
        <fgColor theme="8" tint="0.79998168889431442"/>
        <bgColor indexed="9"/>
      </patternFill>
    </fill>
    <fill>
      <patternFill patternType="solid">
        <fgColor indexed="22"/>
        <bgColor indexed="31"/>
      </patternFill>
    </fill>
    <fill>
      <patternFill patternType="solid">
        <fgColor theme="4" tint="0.39997558519241921"/>
        <bgColor indexed="9"/>
      </patternFill>
    </fill>
    <fill>
      <patternFill patternType="solid">
        <fgColor theme="6" tint="0.59999389629810485"/>
        <bgColor indexed="43"/>
      </patternFill>
    </fill>
    <fill>
      <patternFill patternType="solid">
        <fgColor theme="6" tint="0.59999389629810485"/>
        <bgColor indexed="26"/>
      </patternFill>
    </fill>
    <fill>
      <patternFill patternType="solid">
        <fgColor indexed="26"/>
        <bgColor indexed="43"/>
      </patternFill>
    </fill>
    <fill>
      <patternFill patternType="solid">
        <fgColor theme="2" tint="-0.499984740745262"/>
        <bgColor indexed="64"/>
      </patternFill>
    </fill>
    <fill>
      <patternFill patternType="solid">
        <fgColor theme="6" tint="0.79998168889431442"/>
        <bgColor indexed="64"/>
      </patternFill>
    </fill>
    <fill>
      <patternFill patternType="solid">
        <fgColor theme="6" tint="0.39997558519241921"/>
        <bgColor indexed="41"/>
      </patternFill>
    </fill>
    <fill>
      <patternFill patternType="solid">
        <fgColor theme="6" tint="0.79998168889431442"/>
        <bgColor indexed="24"/>
      </patternFill>
    </fill>
    <fill>
      <patternFill patternType="solid">
        <fgColor theme="5" tint="0.79998168889431442"/>
        <bgColor indexed="64"/>
      </patternFill>
    </fill>
    <fill>
      <patternFill patternType="solid">
        <fgColor theme="0"/>
        <bgColor indexed="34"/>
      </patternFill>
    </fill>
    <fill>
      <patternFill patternType="solid">
        <fgColor theme="0"/>
        <bgColor indexed="64"/>
      </patternFill>
    </fill>
    <fill>
      <patternFill patternType="solid">
        <fgColor theme="4" tint="0.39997558519241921"/>
        <bgColor indexed="41"/>
      </patternFill>
    </fill>
    <fill>
      <patternFill patternType="solid">
        <fgColor theme="2" tint="-9.9978637043366805E-2"/>
        <bgColor indexed="41"/>
      </patternFill>
    </fill>
    <fill>
      <patternFill patternType="solid">
        <fgColor theme="4" tint="0.39997558519241921"/>
        <bgColor indexed="44"/>
      </patternFill>
    </fill>
    <fill>
      <patternFill patternType="solid">
        <fgColor theme="4" tint="0.39997558519241921"/>
        <bgColor indexed="24"/>
      </patternFill>
    </fill>
    <fill>
      <patternFill patternType="solid">
        <fgColor theme="5" tint="-0.249977111117893"/>
        <bgColor indexed="26"/>
      </patternFill>
    </fill>
    <fill>
      <patternFill patternType="solid">
        <fgColor indexed="24"/>
        <bgColor indexed="44"/>
      </patternFill>
    </fill>
    <fill>
      <patternFill patternType="solid">
        <fgColor theme="0" tint="-0.14999847407452621"/>
        <bgColor indexed="41"/>
      </patternFill>
    </fill>
    <fill>
      <patternFill patternType="solid">
        <fgColor theme="9" tint="0.59999389629810485"/>
        <bgColor indexed="64"/>
      </patternFill>
    </fill>
    <fill>
      <patternFill patternType="solid">
        <fgColor theme="4" tint="0.59999389629810485"/>
        <bgColor indexed="64"/>
      </patternFill>
    </fill>
    <fill>
      <patternFill patternType="solid">
        <fgColor theme="9"/>
        <bgColor indexed="31"/>
      </patternFill>
    </fill>
    <fill>
      <patternFill patternType="solid">
        <fgColor rgb="FFFEF99C"/>
        <bgColor indexed="64"/>
      </patternFill>
    </fill>
    <fill>
      <patternFill patternType="solid">
        <fgColor rgb="FFFEF99C"/>
        <bgColor indexed="34"/>
      </patternFill>
    </fill>
    <fill>
      <patternFill patternType="solid">
        <fgColor theme="5" tint="0.59999389629810485"/>
        <bgColor indexed="41"/>
      </patternFill>
    </fill>
  </fills>
  <borders count="98">
    <border>
      <left/>
      <right/>
      <top/>
      <bottom/>
      <diagonal/>
    </border>
    <border>
      <left style="double">
        <color indexed="8"/>
      </left>
      <right style="double">
        <color indexed="8"/>
      </right>
      <top style="double">
        <color indexed="8"/>
      </top>
      <bottom style="double">
        <color indexed="8"/>
      </bottom>
      <diagonal/>
    </border>
    <border>
      <left style="double">
        <color indexed="8"/>
      </left>
      <right/>
      <top style="double">
        <color indexed="8"/>
      </top>
      <bottom/>
      <diagonal/>
    </border>
    <border>
      <left/>
      <right/>
      <top style="double">
        <color indexed="8"/>
      </top>
      <bottom/>
      <diagonal/>
    </border>
    <border>
      <left/>
      <right style="double">
        <color indexed="8"/>
      </right>
      <top style="double">
        <color indexed="8"/>
      </top>
      <bottom/>
      <diagonal/>
    </border>
    <border>
      <left style="double">
        <color indexed="8"/>
      </left>
      <right/>
      <top/>
      <bottom/>
      <diagonal/>
    </border>
    <border>
      <left style="double">
        <color indexed="8"/>
      </left>
      <right style="double">
        <color indexed="8"/>
      </right>
      <top style="double">
        <color indexed="8"/>
      </top>
      <bottom/>
      <diagonal/>
    </border>
    <border>
      <left/>
      <right style="double">
        <color indexed="8"/>
      </right>
      <top/>
      <bottom/>
      <diagonal/>
    </border>
    <border>
      <left style="double">
        <color indexed="8"/>
      </left>
      <right style="double">
        <color indexed="8"/>
      </right>
      <top/>
      <bottom/>
      <diagonal/>
    </border>
    <border>
      <left style="double">
        <color indexed="8"/>
      </left>
      <right style="double">
        <color indexed="8"/>
      </right>
      <top/>
      <bottom style="double">
        <color indexed="8"/>
      </bottom>
      <diagonal/>
    </border>
    <border>
      <left style="double">
        <color indexed="8"/>
      </left>
      <right style="double">
        <color indexed="8"/>
      </right>
      <top style="thin">
        <color indexed="8"/>
      </top>
      <bottom style="thin">
        <color indexed="8"/>
      </bottom>
      <diagonal/>
    </border>
    <border>
      <left style="thin">
        <color indexed="8"/>
      </left>
      <right style="double">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style="thin">
        <color indexed="8"/>
      </right>
      <top/>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double">
        <color indexed="8"/>
      </right>
      <top/>
      <bottom/>
      <diagonal/>
    </border>
    <border>
      <left style="double">
        <color indexed="8"/>
      </left>
      <right style="thin">
        <color indexed="8"/>
      </right>
      <top style="thin">
        <color indexed="8"/>
      </top>
      <bottom/>
      <diagonal/>
    </border>
    <border>
      <left style="double">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style="double">
        <color indexed="8"/>
      </left>
      <right style="thin">
        <color indexed="8"/>
      </right>
      <top style="thin">
        <color indexed="8"/>
      </top>
      <bottom style="thin">
        <color indexed="8"/>
      </bottom>
      <diagonal/>
    </border>
    <border>
      <left style="thin">
        <color indexed="8"/>
      </left>
      <right style="double">
        <color indexed="8"/>
      </right>
      <top style="double">
        <color indexed="8"/>
      </top>
      <bottom style="double">
        <color indexed="8"/>
      </bottom>
      <diagonal/>
    </border>
    <border>
      <left style="double">
        <color indexed="8"/>
      </left>
      <right style="double">
        <color indexed="8"/>
      </right>
      <top style="thin">
        <color indexed="8"/>
      </top>
      <bottom/>
      <diagonal/>
    </border>
    <border>
      <left style="double">
        <color indexed="8"/>
      </left>
      <right style="double">
        <color indexed="8"/>
      </right>
      <top/>
      <bottom style="thin">
        <color indexed="8"/>
      </bottom>
      <diagonal/>
    </border>
    <border>
      <left style="thin">
        <color indexed="8"/>
      </left>
      <right style="double">
        <color indexed="8"/>
      </right>
      <top style="thin">
        <color indexed="8"/>
      </top>
      <bottom/>
      <diagonal/>
    </border>
    <border>
      <left style="thin">
        <color indexed="8"/>
      </left>
      <right style="double">
        <color indexed="8"/>
      </right>
      <top/>
      <bottom style="thin">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double">
        <color indexed="8"/>
      </right>
      <top style="thin">
        <color indexed="8"/>
      </top>
      <bottom style="thin">
        <color indexed="8"/>
      </bottom>
      <diagonal/>
    </border>
    <border>
      <left/>
      <right style="double">
        <color indexed="8"/>
      </right>
      <top/>
      <bottom style="thin">
        <color indexed="64"/>
      </bottom>
      <diagonal/>
    </border>
    <border>
      <left style="thin">
        <color indexed="64"/>
      </left>
      <right style="thin">
        <color indexed="64"/>
      </right>
      <top style="thin">
        <color indexed="64"/>
      </top>
      <bottom style="thin">
        <color indexed="64"/>
      </bottom>
      <diagonal/>
    </border>
    <border>
      <left/>
      <right style="double">
        <color indexed="8"/>
      </right>
      <top style="thin">
        <color indexed="64"/>
      </top>
      <bottom/>
      <diagonal/>
    </border>
    <border>
      <left/>
      <right style="double">
        <color indexed="8"/>
      </right>
      <top style="thin">
        <color indexed="64"/>
      </top>
      <bottom style="thin">
        <color indexed="64"/>
      </bottom>
      <diagonal/>
    </border>
    <border>
      <left style="double">
        <color indexed="8"/>
      </left>
      <right/>
      <top/>
      <bottom style="double">
        <color indexed="8"/>
      </bottom>
      <diagonal/>
    </border>
    <border>
      <left/>
      <right/>
      <top/>
      <bottom style="double">
        <color indexed="8"/>
      </bottom>
      <diagonal/>
    </border>
    <border>
      <left/>
      <right style="double">
        <color indexed="8"/>
      </right>
      <top/>
      <bottom style="double">
        <color indexed="8"/>
      </bottom>
      <diagonal/>
    </border>
    <border>
      <left style="double">
        <color indexed="8"/>
      </left>
      <right style="thin">
        <color indexed="8"/>
      </right>
      <top/>
      <bottom style="thin">
        <color indexed="8"/>
      </bottom>
      <diagonal/>
    </border>
    <border>
      <left style="double">
        <color indexed="8"/>
      </left>
      <right style="thin">
        <color indexed="8"/>
      </right>
      <top style="double">
        <color indexed="8"/>
      </top>
      <bottom style="double">
        <color indexed="8"/>
      </bottom>
      <diagonal/>
    </border>
    <border>
      <left style="double">
        <color indexed="8"/>
      </left>
      <right/>
      <top style="thin">
        <color indexed="8"/>
      </top>
      <bottom/>
      <diagonal/>
    </border>
    <border>
      <left style="hair">
        <color indexed="8"/>
      </left>
      <right style="hair">
        <color indexed="8"/>
      </right>
      <top style="hair">
        <color indexed="8"/>
      </top>
      <bottom style="hair">
        <color indexed="8"/>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top style="thin">
        <color indexed="8"/>
      </top>
      <bottom style="thin">
        <color indexed="8"/>
      </bottom>
      <diagonal/>
    </border>
    <border>
      <left/>
      <right style="thin">
        <color indexed="64"/>
      </right>
      <top/>
      <bottom/>
      <diagonal/>
    </border>
    <border>
      <left style="double">
        <color indexed="8"/>
      </left>
      <right/>
      <top style="thin">
        <color indexed="64"/>
      </top>
      <bottom style="thin">
        <color indexed="64"/>
      </bottom>
      <diagonal/>
    </border>
    <border>
      <left style="thin">
        <color indexed="64"/>
      </left>
      <right style="thin">
        <color indexed="8"/>
      </right>
      <top/>
      <bottom style="thin">
        <color indexed="8"/>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double">
        <color indexed="8"/>
      </right>
      <top style="thin">
        <color indexed="64"/>
      </top>
      <bottom style="thin">
        <color indexed="64"/>
      </bottom>
      <diagonal/>
    </border>
    <border>
      <left style="double">
        <color indexed="8"/>
      </left>
      <right/>
      <top style="thin">
        <color indexed="64"/>
      </top>
      <bottom/>
      <diagonal/>
    </border>
    <border>
      <left style="double">
        <color indexed="8"/>
      </left>
      <right/>
      <top/>
      <bottom style="thin">
        <color indexed="64"/>
      </bottom>
      <diagonal/>
    </border>
    <border>
      <left/>
      <right style="thin">
        <color indexed="64"/>
      </right>
      <top style="thin">
        <color indexed="8"/>
      </top>
      <bottom style="thin">
        <color indexed="8"/>
      </bottom>
      <diagonal/>
    </border>
    <border>
      <left style="thin">
        <color indexed="8"/>
      </left>
      <right style="thin">
        <color indexed="8"/>
      </right>
      <top style="double">
        <color indexed="8"/>
      </top>
      <bottom style="double">
        <color indexed="8"/>
      </bottom>
      <diagonal/>
    </border>
    <border>
      <left style="thin">
        <color indexed="64"/>
      </left>
      <right style="double">
        <color auto="1"/>
      </right>
      <top/>
      <bottom/>
      <diagonal/>
    </border>
    <border>
      <left style="thin">
        <color indexed="64"/>
      </left>
      <right style="thin">
        <color indexed="8"/>
      </right>
      <top style="thin">
        <color indexed="64"/>
      </top>
      <bottom style="thin">
        <color indexed="64"/>
      </bottom>
      <diagonal/>
    </border>
    <border>
      <left style="double">
        <color indexed="8"/>
      </left>
      <right style="thin">
        <color indexed="8"/>
      </right>
      <top style="thin">
        <color indexed="64"/>
      </top>
      <bottom style="thin">
        <color indexed="64"/>
      </bottom>
      <diagonal/>
    </border>
    <border>
      <left style="thin">
        <color indexed="8"/>
      </left>
      <right/>
      <top style="thin">
        <color indexed="64"/>
      </top>
      <bottom style="thin">
        <color indexed="64"/>
      </bottom>
      <diagonal/>
    </border>
    <border>
      <left style="double">
        <color indexed="8"/>
      </left>
      <right/>
      <top style="double">
        <color indexed="8"/>
      </top>
      <bottom style="double">
        <color indexed="8"/>
      </bottom>
      <diagonal/>
    </border>
    <border>
      <left/>
      <right/>
      <top style="double">
        <color indexed="8"/>
      </top>
      <bottom style="double">
        <color indexed="8"/>
      </bottom>
      <diagonal/>
    </border>
    <border>
      <left/>
      <right style="thin">
        <color indexed="8"/>
      </right>
      <top style="double">
        <color indexed="8"/>
      </top>
      <bottom style="double">
        <color indexed="8"/>
      </bottom>
      <diagonal/>
    </border>
    <border>
      <left/>
      <right style="double">
        <color indexed="8"/>
      </right>
      <top style="double">
        <color indexed="8"/>
      </top>
      <bottom style="double">
        <color indexed="8"/>
      </bottom>
      <diagonal/>
    </border>
    <border>
      <left style="double">
        <color indexed="8"/>
      </left>
      <right/>
      <top style="double">
        <color indexed="8"/>
      </top>
      <bottom style="thin">
        <color indexed="8"/>
      </bottom>
      <diagonal/>
    </border>
    <border>
      <left/>
      <right/>
      <top style="double">
        <color indexed="8"/>
      </top>
      <bottom style="thin">
        <color indexed="8"/>
      </bottom>
      <diagonal/>
    </border>
    <border>
      <left/>
      <right style="double">
        <color indexed="8"/>
      </right>
      <top style="double">
        <color indexed="8"/>
      </top>
      <bottom style="thin">
        <color indexed="8"/>
      </bottom>
      <diagonal/>
    </border>
    <border>
      <left/>
      <right style="double">
        <color indexed="64"/>
      </right>
      <top style="thin">
        <color indexed="64"/>
      </top>
      <bottom style="thin">
        <color indexed="64"/>
      </bottom>
      <diagonal/>
    </border>
    <border>
      <left style="double">
        <color indexed="8"/>
      </left>
      <right/>
      <top style="double">
        <color indexed="8"/>
      </top>
      <bottom style="thin">
        <color indexed="64"/>
      </bottom>
      <diagonal/>
    </border>
    <border>
      <left/>
      <right/>
      <top style="double">
        <color indexed="8"/>
      </top>
      <bottom style="thin">
        <color indexed="64"/>
      </bottom>
      <diagonal/>
    </border>
    <border>
      <left/>
      <right style="double">
        <color indexed="8"/>
      </right>
      <top style="double">
        <color indexed="8"/>
      </top>
      <bottom style="thin">
        <color indexed="64"/>
      </bottom>
      <diagonal/>
    </border>
    <border>
      <left style="double">
        <color indexed="8"/>
      </left>
      <right/>
      <top style="thin">
        <color indexed="8"/>
      </top>
      <bottom style="thin">
        <color indexed="64"/>
      </bottom>
      <diagonal/>
    </border>
    <border>
      <left/>
      <right/>
      <top style="thin">
        <color indexed="8"/>
      </top>
      <bottom style="thin">
        <color indexed="64"/>
      </bottom>
      <diagonal/>
    </border>
    <border>
      <left/>
      <right style="double">
        <color indexed="8"/>
      </right>
      <top style="thin">
        <color indexed="8"/>
      </top>
      <bottom style="thin">
        <color indexed="64"/>
      </bottom>
      <diagonal/>
    </border>
    <border>
      <left/>
      <right/>
      <top style="thin">
        <color indexed="64"/>
      </top>
      <bottom style="thin">
        <color indexed="8"/>
      </bottom>
      <diagonal/>
    </border>
    <border>
      <left/>
      <right style="double">
        <color indexed="8"/>
      </right>
      <top style="thin">
        <color indexed="8"/>
      </top>
      <bottom/>
      <diagonal/>
    </border>
    <border>
      <left style="thin">
        <color indexed="64"/>
      </left>
      <right style="thin">
        <color indexed="64"/>
      </right>
      <top style="thin">
        <color indexed="64"/>
      </top>
      <bottom style="thin">
        <color indexed="8"/>
      </bottom>
      <diagonal/>
    </border>
    <border>
      <left style="thin">
        <color indexed="8"/>
      </left>
      <right/>
      <top/>
      <bottom style="thin">
        <color indexed="64"/>
      </bottom>
      <diagonal/>
    </border>
    <border>
      <left/>
      <right style="thin">
        <color indexed="8"/>
      </right>
      <top/>
      <bottom style="thin">
        <color indexed="64"/>
      </bottom>
      <diagonal/>
    </border>
    <border>
      <left style="thin">
        <color indexed="8"/>
      </left>
      <right/>
      <top style="thin">
        <color indexed="64"/>
      </top>
      <bottom/>
      <diagonal/>
    </border>
    <border>
      <left/>
      <right style="thin">
        <color indexed="8"/>
      </right>
      <top style="thin">
        <color indexed="64"/>
      </top>
      <bottom/>
      <diagonal/>
    </border>
    <border>
      <left style="thin">
        <color indexed="64"/>
      </left>
      <right/>
      <top/>
      <bottom/>
      <diagonal/>
    </border>
    <border>
      <left/>
      <right style="thin">
        <color indexed="64"/>
      </right>
      <top/>
      <bottom style="thin">
        <color indexed="64"/>
      </bottom>
      <diagonal/>
    </border>
    <border>
      <left/>
      <right style="double">
        <color indexed="64"/>
      </right>
      <top style="thin">
        <color indexed="64"/>
      </top>
      <bottom/>
      <diagonal/>
    </border>
    <border>
      <left/>
      <right style="double">
        <color indexed="64"/>
      </right>
      <top/>
      <bottom style="thin">
        <color indexed="64"/>
      </bottom>
      <diagonal/>
    </border>
  </borders>
  <cellStyleXfs count="2">
    <xf numFmtId="0" fontId="0" fillId="0" borderId="0"/>
    <xf numFmtId="44" fontId="1" fillId="0" borderId="0" applyFont="0" applyFill="0" applyBorder="0" applyAlignment="0" applyProtection="0"/>
  </cellStyleXfs>
  <cellXfs count="668">
    <xf numFmtId="0" fontId="0" fillId="0" borderId="0" xfId="0"/>
    <xf numFmtId="0" fontId="3" fillId="0" borderId="0" xfId="0" applyFont="1" applyAlignment="1" applyProtection="1">
      <alignment vertical="center"/>
      <protection hidden="1"/>
    </xf>
    <xf numFmtId="0" fontId="4" fillId="0" borderId="2" xfId="0" applyFont="1" applyBorder="1" applyAlignment="1" applyProtection="1">
      <alignment vertical="center"/>
      <protection hidden="1"/>
    </xf>
    <xf numFmtId="0" fontId="4" fillId="0" borderId="3" xfId="0" applyFont="1" applyBorder="1" applyAlignment="1" applyProtection="1">
      <alignment vertical="center"/>
      <protection hidden="1"/>
    </xf>
    <xf numFmtId="0" fontId="4" fillId="0" borderId="4" xfId="0" applyFont="1" applyBorder="1" applyAlignment="1" applyProtection="1">
      <alignment vertical="center"/>
      <protection hidden="1"/>
    </xf>
    <xf numFmtId="0" fontId="4" fillId="0" borderId="0" xfId="0" applyFont="1" applyAlignment="1" applyProtection="1">
      <alignment vertical="center"/>
      <protection hidden="1"/>
    </xf>
    <xf numFmtId="0" fontId="3" fillId="0" borderId="5" xfId="0" applyFont="1" applyBorder="1" applyAlignment="1" applyProtection="1">
      <alignment vertical="center"/>
      <protection hidden="1"/>
    </xf>
    <xf numFmtId="0" fontId="3" fillId="0" borderId="7" xfId="0" applyFont="1" applyBorder="1" applyAlignment="1" applyProtection="1">
      <alignment vertical="center"/>
      <protection hidden="1"/>
    </xf>
    <xf numFmtId="0" fontId="4" fillId="0" borderId="5" xfId="0" applyFont="1" applyBorder="1" applyAlignment="1" applyProtection="1">
      <alignment vertical="center"/>
      <protection hidden="1"/>
    </xf>
    <xf numFmtId="0" fontId="7" fillId="0" borderId="7" xfId="0" applyFont="1" applyBorder="1" applyAlignment="1" applyProtection="1">
      <alignment vertical="center"/>
      <protection hidden="1"/>
    </xf>
    <xf numFmtId="0" fontId="4" fillId="0" borderId="5" xfId="0" applyFont="1" applyFill="1" applyBorder="1" applyAlignment="1" applyProtection="1">
      <alignment vertical="center"/>
      <protection hidden="1"/>
    </xf>
    <xf numFmtId="0" fontId="5" fillId="0" borderId="0" xfId="0" applyFont="1" applyFill="1" applyBorder="1" applyAlignment="1" applyProtection="1">
      <alignment horizontal="center" vertical="center"/>
      <protection hidden="1"/>
    </xf>
    <xf numFmtId="0" fontId="4" fillId="0" borderId="7" xfId="0" applyFont="1" applyBorder="1" applyAlignment="1" applyProtection="1">
      <alignment vertical="center"/>
      <protection hidden="1"/>
    </xf>
    <xf numFmtId="0" fontId="9" fillId="0" borderId="0" xfId="0" applyFont="1" applyAlignment="1" applyProtection="1">
      <alignment vertical="center"/>
      <protection hidden="1"/>
    </xf>
    <xf numFmtId="0" fontId="10" fillId="0" borderId="5" xfId="0" applyFont="1" applyBorder="1" applyAlignment="1" applyProtection="1">
      <alignment horizontal="center" vertical="center"/>
      <protection hidden="1"/>
    </xf>
    <xf numFmtId="0" fontId="10" fillId="0" borderId="0" xfId="0" applyFont="1" applyBorder="1" applyAlignment="1" applyProtection="1">
      <alignment horizontal="center" vertical="center"/>
      <protection hidden="1"/>
    </xf>
    <xf numFmtId="0" fontId="11" fillId="0" borderId="0" xfId="0" applyFont="1" applyFill="1" applyBorder="1" applyAlignment="1" applyProtection="1">
      <alignment horizontal="center" vertical="center"/>
      <protection hidden="1"/>
    </xf>
    <xf numFmtId="0" fontId="4" fillId="0" borderId="0" xfId="0" applyFont="1" applyBorder="1" applyAlignment="1" applyProtection="1">
      <alignment vertical="center"/>
      <protection hidden="1"/>
    </xf>
    <xf numFmtId="0" fontId="12" fillId="0" borderId="5" xfId="0" applyFont="1" applyFill="1" applyBorder="1" applyAlignment="1" applyProtection="1">
      <alignment horizontal="center" vertical="center"/>
      <protection hidden="1"/>
    </xf>
    <xf numFmtId="0" fontId="11" fillId="0" borderId="0" xfId="0" applyFont="1" applyBorder="1" applyAlignment="1" applyProtection="1">
      <alignment vertical="center"/>
      <protection hidden="1"/>
    </xf>
    <xf numFmtId="0" fontId="14" fillId="0" borderId="0" xfId="0" applyFont="1" applyBorder="1" applyAlignment="1" applyProtection="1">
      <alignment horizontal="center" vertical="center"/>
      <protection hidden="1"/>
    </xf>
    <xf numFmtId="0" fontId="0" fillId="0" borderId="0" xfId="0" applyAlignment="1" applyProtection="1">
      <alignment vertical="center"/>
      <protection hidden="1"/>
    </xf>
    <xf numFmtId="0" fontId="16" fillId="0" borderId="0" xfId="0" applyFont="1" applyAlignment="1" applyProtection="1">
      <alignment vertical="center"/>
      <protection hidden="1"/>
    </xf>
    <xf numFmtId="0" fontId="17" fillId="0" borderId="0" xfId="0" applyFont="1" applyAlignment="1" applyProtection="1">
      <alignment vertical="center"/>
      <protection hidden="1"/>
    </xf>
    <xf numFmtId="0" fontId="18" fillId="0" borderId="0" xfId="0" applyFont="1" applyAlignment="1" applyProtection="1">
      <alignment vertical="center"/>
      <protection hidden="1"/>
    </xf>
    <xf numFmtId="165" fontId="4" fillId="0" borderId="18" xfId="0" applyNumberFormat="1" applyFont="1" applyFill="1" applyBorder="1" applyAlignment="1" applyProtection="1">
      <alignment horizontal="right" vertical="center"/>
      <protection hidden="1"/>
    </xf>
    <xf numFmtId="0" fontId="19" fillId="0" borderId="20" xfId="0" applyFont="1" applyFill="1" applyBorder="1" applyAlignment="1" applyProtection="1">
      <alignment vertical="center"/>
      <protection hidden="1"/>
    </xf>
    <xf numFmtId="0" fontId="19" fillId="0" borderId="21" xfId="0" applyFont="1" applyFill="1" applyBorder="1" applyAlignment="1" applyProtection="1">
      <alignment vertical="center"/>
      <protection hidden="1"/>
    </xf>
    <xf numFmtId="0" fontId="19" fillId="0" borderId="22" xfId="0" applyFont="1" applyFill="1" applyBorder="1" applyAlignment="1" applyProtection="1">
      <alignment vertical="center"/>
      <protection hidden="1"/>
    </xf>
    <xf numFmtId="1" fontId="16" fillId="0" borderId="0" xfId="0" applyNumberFormat="1" applyFont="1" applyAlignment="1" applyProtection="1">
      <alignment vertical="center"/>
      <protection hidden="1"/>
    </xf>
    <xf numFmtId="166" fontId="4" fillId="0" borderId="0" xfId="0" applyNumberFormat="1" applyFont="1" applyAlignment="1" applyProtection="1">
      <alignment vertical="center"/>
      <protection hidden="1"/>
    </xf>
    <xf numFmtId="171" fontId="4" fillId="0" borderId="0" xfId="0" applyNumberFormat="1" applyFont="1" applyAlignment="1" applyProtection="1">
      <alignment vertical="center"/>
      <protection hidden="1"/>
    </xf>
    <xf numFmtId="170" fontId="4" fillId="0" borderId="0" xfId="0" applyNumberFormat="1" applyFont="1" applyAlignment="1" applyProtection="1">
      <alignment vertical="center"/>
      <protection hidden="1"/>
    </xf>
    <xf numFmtId="14" fontId="4" fillId="0" borderId="0" xfId="0" applyNumberFormat="1" applyFont="1" applyAlignment="1" applyProtection="1">
      <alignment vertical="center"/>
      <protection hidden="1"/>
    </xf>
    <xf numFmtId="0" fontId="4" fillId="0" borderId="18" xfId="0" applyNumberFormat="1" applyFont="1" applyFill="1" applyBorder="1" applyAlignment="1" applyProtection="1">
      <alignment horizontal="right" vertical="center"/>
      <protection hidden="1"/>
    </xf>
    <xf numFmtId="0" fontId="0" fillId="0" borderId="15" xfId="0" applyNumberFormat="1" applyFont="1" applyFill="1" applyBorder="1" applyAlignment="1" applyProtection="1">
      <alignment horizontal="center" vertical="center"/>
      <protection hidden="1"/>
    </xf>
    <xf numFmtId="0" fontId="4" fillId="0" borderId="23" xfId="0" applyFont="1" applyFill="1" applyBorder="1" applyAlignment="1" applyProtection="1">
      <alignment vertical="center"/>
      <protection hidden="1"/>
    </xf>
    <xf numFmtId="0" fontId="4" fillId="0" borderId="0" xfId="0" applyFont="1" applyFill="1" applyBorder="1" applyAlignment="1" applyProtection="1">
      <alignment vertical="center"/>
      <protection hidden="1"/>
    </xf>
    <xf numFmtId="0" fontId="4" fillId="0" borderId="13" xfId="0" applyFont="1" applyFill="1" applyBorder="1" applyAlignment="1" applyProtection="1">
      <alignment vertical="center"/>
      <protection hidden="1"/>
    </xf>
    <xf numFmtId="0" fontId="20" fillId="0" borderId="20" xfId="0" applyFont="1" applyFill="1" applyBorder="1" applyAlignment="1" applyProtection="1">
      <alignment vertical="center" wrapText="1"/>
      <protection hidden="1"/>
    </xf>
    <xf numFmtId="0" fontId="20" fillId="0" borderId="21" xfId="0" applyFont="1" applyFill="1" applyBorder="1" applyAlignment="1" applyProtection="1">
      <alignment vertical="center" wrapText="1"/>
      <protection hidden="1"/>
    </xf>
    <xf numFmtId="0" fontId="20" fillId="0" borderId="22" xfId="0" applyFont="1" applyFill="1" applyBorder="1" applyAlignment="1" applyProtection="1">
      <alignment vertical="center" wrapText="1"/>
      <protection hidden="1"/>
    </xf>
    <xf numFmtId="0" fontId="20" fillId="0" borderId="23" xfId="0" applyFont="1" applyFill="1" applyBorder="1" applyAlignment="1" applyProtection="1">
      <alignment vertical="center" wrapText="1"/>
      <protection hidden="1"/>
    </xf>
    <xf numFmtId="0" fontId="20" fillId="0" borderId="0" xfId="0" applyFont="1" applyFill="1" applyBorder="1" applyAlignment="1" applyProtection="1">
      <alignment vertical="center" wrapText="1"/>
      <protection hidden="1"/>
    </xf>
    <xf numFmtId="0" fontId="20" fillId="0" borderId="13" xfId="0" applyFont="1" applyFill="1" applyBorder="1" applyAlignment="1" applyProtection="1">
      <alignment vertical="center" wrapText="1"/>
      <protection hidden="1"/>
    </xf>
    <xf numFmtId="167" fontId="4" fillId="0" borderId="12" xfId="0" applyNumberFormat="1" applyFont="1" applyFill="1" applyBorder="1" applyAlignment="1" applyProtection="1">
      <alignment horizontal="center" vertical="center"/>
      <protection hidden="1"/>
    </xf>
    <xf numFmtId="0" fontId="20" fillId="0" borderId="24" xfId="0" applyFont="1" applyFill="1" applyBorder="1" applyAlignment="1" applyProtection="1">
      <alignment vertical="center" wrapText="1"/>
      <protection hidden="1"/>
    </xf>
    <xf numFmtId="0" fontId="20" fillId="0" borderId="25" xfId="0" applyFont="1" applyFill="1" applyBorder="1" applyAlignment="1" applyProtection="1">
      <alignment vertical="center" wrapText="1"/>
      <protection hidden="1"/>
    </xf>
    <xf numFmtId="0" fontId="20" fillId="0" borderId="26" xfId="0" applyFont="1" applyFill="1" applyBorder="1" applyAlignment="1" applyProtection="1">
      <alignment vertical="center" wrapText="1"/>
      <protection hidden="1"/>
    </xf>
    <xf numFmtId="170" fontId="11" fillId="2" borderId="12" xfId="0" applyNumberFormat="1" applyFont="1" applyFill="1" applyBorder="1" applyAlignment="1" applyProtection="1">
      <alignment horizontal="center" vertical="center"/>
      <protection hidden="1"/>
    </xf>
    <xf numFmtId="170" fontId="23" fillId="0" borderId="0" xfId="0" applyNumberFormat="1" applyFont="1" applyAlignment="1" applyProtection="1">
      <alignment vertical="center"/>
      <protection hidden="1"/>
    </xf>
    <xf numFmtId="166" fontId="11" fillId="0" borderId="0" xfId="0" applyNumberFormat="1" applyFont="1" applyAlignment="1" applyProtection="1">
      <alignment vertical="center"/>
      <protection hidden="1"/>
    </xf>
    <xf numFmtId="171" fontId="11" fillId="0" borderId="0" xfId="0" applyNumberFormat="1" applyFont="1" applyAlignment="1" applyProtection="1">
      <alignment vertical="center"/>
      <protection hidden="1"/>
    </xf>
    <xf numFmtId="170" fontId="11" fillId="0" borderId="0" xfId="0" applyNumberFormat="1" applyFont="1" applyAlignment="1" applyProtection="1">
      <alignment vertical="center"/>
      <protection hidden="1"/>
    </xf>
    <xf numFmtId="178" fontId="11" fillId="0" borderId="12" xfId="0" applyNumberFormat="1" applyFont="1" applyBorder="1" applyAlignment="1" applyProtection="1">
      <alignment horizontal="center" vertical="center"/>
      <protection hidden="1"/>
    </xf>
    <xf numFmtId="170" fontId="24" fillId="0" borderId="0" xfId="0" applyNumberFormat="1" applyFont="1" applyAlignment="1" applyProtection="1">
      <alignment vertical="center"/>
      <protection hidden="1"/>
    </xf>
    <xf numFmtId="0" fontId="24" fillId="0" borderId="0" xfId="0" applyFont="1" applyAlignment="1" applyProtection="1">
      <alignment vertical="center"/>
      <protection hidden="1"/>
    </xf>
    <xf numFmtId="0" fontId="0" fillId="0" borderId="5" xfId="0" applyBorder="1" applyAlignment="1" applyProtection="1">
      <alignment vertical="center"/>
      <protection hidden="1"/>
    </xf>
    <xf numFmtId="0" fontId="0" fillId="0" borderId="0" xfId="0" applyBorder="1" applyAlignment="1" applyProtection="1">
      <alignment vertical="center"/>
      <protection hidden="1"/>
    </xf>
    <xf numFmtId="167" fontId="12" fillId="0" borderId="0" xfId="0" applyNumberFormat="1" applyFont="1" applyBorder="1" applyAlignment="1" applyProtection="1">
      <alignment vertical="center"/>
      <protection hidden="1"/>
    </xf>
    <xf numFmtId="0" fontId="12" fillId="0" borderId="0" xfId="0" applyFont="1" applyBorder="1" applyAlignment="1" applyProtection="1">
      <alignment vertical="center"/>
      <protection hidden="1"/>
    </xf>
    <xf numFmtId="0" fontId="25" fillId="0" borderId="0" xfId="0" applyFont="1" applyBorder="1" applyAlignment="1" applyProtection="1">
      <alignment vertical="center"/>
      <protection hidden="1"/>
    </xf>
    <xf numFmtId="177" fontId="26" fillId="0" borderId="0" xfId="0" applyNumberFormat="1" applyFont="1" applyFill="1" applyBorder="1" applyAlignment="1" applyProtection="1">
      <alignment vertical="center"/>
      <protection hidden="1"/>
    </xf>
    <xf numFmtId="0" fontId="0" fillId="0" borderId="7" xfId="0" applyBorder="1" applyAlignment="1" applyProtection="1">
      <alignment vertical="center"/>
      <protection hidden="1"/>
    </xf>
    <xf numFmtId="0" fontId="13" fillId="0" borderId="0" xfId="0" applyFont="1" applyAlignment="1" applyProtection="1">
      <alignment vertical="center"/>
      <protection hidden="1"/>
    </xf>
    <xf numFmtId="0" fontId="27" fillId="0" borderId="7" xfId="0" applyFont="1" applyBorder="1" applyAlignment="1" applyProtection="1">
      <alignment vertical="center"/>
      <protection hidden="1"/>
    </xf>
    <xf numFmtId="0" fontId="27" fillId="0" borderId="0" xfId="0" applyFont="1" applyAlignment="1" applyProtection="1">
      <alignment vertical="center"/>
      <protection hidden="1"/>
    </xf>
    <xf numFmtId="0" fontId="11" fillId="0" borderId="0" xfId="0" applyFont="1" applyFill="1" applyBorder="1" applyAlignment="1" applyProtection="1">
      <alignment horizontal="left" vertical="center" wrapText="1"/>
      <protection hidden="1"/>
    </xf>
    <xf numFmtId="0" fontId="28" fillId="0" borderId="0" xfId="0" applyFont="1" applyBorder="1" applyAlignment="1" applyProtection="1">
      <alignment vertical="center"/>
      <protection hidden="1"/>
    </xf>
    <xf numFmtId="0" fontId="11" fillId="0" borderId="0" xfId="0" applyFont="1" applyFill="1" applyBorder="1" applyAlignment="1" applyProtection="1">
      <alignment horizontal="center" vertical="center" wrapText="1"/>
      <protection hidden="1"/>
    </xf>
    <xf numFmtId="0" fontId="7" fillId="0" borderId="0" xfId="0" applyFont="1" applyAlignment="1" applyProtection="1">
      <alignment vertical="center"/>
      <protection hidden="1"/>
    </xf>
    <xf numFmtId="0" fontId="30" fillId="0" borderId="0" xfId="0" applyFont="1" applyFill="1" applyBorder="1" applyAlignment="1" applyProtection="1">
      <alignment horizontal="center" vertical="center" wrapText="1"/>
      <protection hidden="1"/>
    </xf>
    <xf numFmtId="177" fontId="21" fillId="0" borderId="0" xfId="0" applyNumberFormat="1" applyFont="1" applyFill="1" applyBorder="1" applyAlignment="1" applyProtection="1">
      <alignment vertical="center"/>
      <protection hidden="1"/>
    </xf>
    <xf numFmtId="170" fontId="11" fillId="0" borderId="0" xfId="0" applyNumberFormat="1" applyFont="1" applyFill="1" applyBorder="1" applyAlignment="1" applyProtection="1">
      <alignment horizontal="center" vertical="center"/>
      <protection hidden="1"/>
    </xf>
    <xf numFmtId="0" fontId="11" fillId="0" borderId="0" xfId="0" applyFont="1" applyBorder="1" applyAlignment="1" applyProtection="1">
      <alignment horizontal="center" vertical="center"/>
      <protection hidden="1"/>
    </xf>
    <xf numFmtId="176" fontId="21" fillId="0" borderId="0" xfId="0" applyNumberFormat="1" applyFont="1" applyFill="1" applyBorder="1" applyAlignment="1" applyProtection="1">
      <alignment horizontal="center" vertical="center"/>
      <protection hidden="1"/>
    </xf>
    <xf numFmtId="178" fontId="11" fillId="0" borderId="0" xfId="0" applyNumberFormat="1" applyFont="1" applyFill="1" applyBorder="1" applyAlignment="1" applyProtection="1">
      <alignment horizontal="center" vertical="center"/>
      <protection hidden="1"/>
    </xf>
    <xf numFmtId="177" fontId="21" fillId="0" borderId="0" xfId="0" applyNumberFormat="1" applyFont="1" applyFill="1" applyBorder="1" applyAlignment="1" applyProtection="1">
      <alignment horizontal="right" vertical="center"/>
      <protection hidden="1"/>
    </xf>
    <xf numFmtId="0" fontId="34" fillId="0" borderId="5" xfId="0" applyFont="1" applyBorder="1" applyAlignment="1" applyProtection="1">
      <alignment vertical="center"/>
      <protection hidden="1"/>
    </xf>
    <xf numFmtId="0" fontId="11" fillId="0" borderId="5" xfId="0" applyFont="1" applyBorder="1" applyAlignment="1" applyProtection="1">
      <alignment horizontal="right" vertical="center"/>
      <protection hidden="1"/>
    </xf>
    <xf numFmtId="179" fontId="4" fillId="0" borderId="0" xfId="0" applyNumberFormat="1" applyFont="1" applyFill="1" applyBorder="1" applyAlignment="1" applyProtection="1">
      <alignment horizontal="center" vertical="center"/>
      <protection hidden="1"/>
    </xf>
    <xf numFmtId="176" fontId="11" fillId="0" borderId="0" xfId="0" applyNumberFormat="1" applyFont="1" applyFill="1" applyBorder="1" applyAlignment="1" applyProtection="1">
      <alignment horizontal="center" vertical="center"/>
      <protection hidden="1"/>
    </xf>
    <xf numFmtId="0" fontId="37" fillId="0" borderId="0" xfId="0" applyFont="1" applyBorder="1" applyAlignment="1" applyProtection="1">
      <alignment vertical="center"/>
      <protection hidden="1"/>
    </xf>
    <xf numFmtId="0" fontId="37" fillId="0" borderId="0" xfId="0" applyFont="1" applyBorder="1" applyAlignment="1" applyProtection="1">
      <alignment horizontal="center" vertical="center"/>
      <protection hidden="1"/>
    </xf>
    <xf numFmtId="0" fontId="0" fillId="0" borderId="5" xfId="0" applyFont="1" applyBorder="1" applyAlignment="1" applyProtection="1">
      <alignment vertical="center"/>
      <protection hidden="1"/>
    </xf>
    <xf numFmtId="176" fontId="26" fillId="0" borderId="0" xfId="0" applyNumberFormat="1" applyFont="1" applyFill="1" applyBorder="1" applyAlignment="1" applyProtection="1">
      <alignment horizontal="center" vertical="center"/>
      <protection hidden="1"/>
    </xf>
    <xf numFmtId="169" fontId="12" fillId="2" borderId="12" xfId="0" applyNumberFormat="1" applyFont="1" applyFill="1" applyBorder="1" applyAlignment="1" applyProtection="1">
      <alignment horizontal="center" vertical="center"/>
      <protection hidden="1"/>
    </xf>
    <xf numFmtId="170" fontId="12" fillId="0" borderId="12" xfId="0" applyNumberFormat="1" applyFont="1" applyFill="1" applyBorder="1" applyAlignment="1" applyProtection="1">
      <alignment horizontal="center" vertical="center"/>
      <protection hidden="1"/>
    </xf>
    <xf numFmtId="0" fontId="15" fillId="0" borderId="0" xfId="0" applyFont="1" applyBorder="1" applyAlignment="1" applyProtection="1">
      <alignment horizontal="left" vertical="center"/>
      <protection hidden="1"/>
    </xf>
    <xf numFmtId="0" fontId="0" fillId="0" borderId="45" xfId="0" applyBorder="1" applyAlignment="1" applyProtection="1">
      <alignment vertical="center"/>
      <protection hidden="1"/>
    </xf>
    <xf numFmtId="0" fontId="3" fillId="0" borderId="7" xfId="0" applyFont="1" applyFill="1" applyBorder="1" applyAlignment="1" applyProtection="1">
      <alignment vertical="center"/>
      <protection hidden="1"/>
    </xf>
    <xf numFmtId="0" fontId="6" fillId="0" borderId="0" xfId="0" applyFont="1" applyFill="1" applyBorder="1" applyAlignment="1" applyProtection="1">
      <alignment vertical="center" wrapText="1"/>
      <protection hidden="1"/>
    </xf>
    <xf numFmtId="0" fontId="6" fillId="0" borderId="7" xfId="0" applyFont="1" applyFill="1" applyBorder="1" applyAlignment="1" applyProtection="1">
      <alignment vertical="center" wrapText="1"/>
      <protection hidden="1"/>
    </xf>
    <xf numFmtId="0" fontId="0" fillId="0" borderId="0" xfId="0" applyBorder="1" applyProtection="1">
      <protection hidden="1"/>
    </xf>
    <xf numFmtId="0" fontId="13" fillId="0" borderId="0" xfId="0" applyFont="1" applyBorder="1" applyAlignment="1" applyProtection="1">
      <alignment vertical="center"/>
      <protection hidden="1"/>
    </xf>
    <xf numFmtId="1" fontId="13" fillId="0" borderId="0" xfId="0" applyNumberFormat="1" applyFont="1" applyFill="1" applyBorder="1" applyAlignment="1" applyProtection="1">
      <alignment vertical="center"/>
      <protection hidden="1"/>
    </xf>
    <xf numFmtId="167" fontId="0" fillId="0" borderId="12" xfId="0" applyNumberFormat="1" applyFont="1" applyFill="1" applyBorder="1" applyAlignment="1" applyProtection="1">
      <alignment horizontal="center" vertical="center"/>
      <protection hidden="1"/>
    </xf>
    <xf numFmtId="0" fontId="18" fillId="0" borderId="15" xfId="0" applyNumberFormat="1" applyFont="1" applyFill="1" applyBorder="1" applyAlignment="1" applyProtection="1">
      <alignment horizontal="center" vertical="center"/>
      <protection hidden="1"/>
    </xf>
    <xf numFmtId="171" fontId="12" fillId="2" borderId="12" xfId="0" applyNumberFormat="1" applyFont="1" applyFill="1" applyBorder="1" applyAlignment="1" applyProtection="1">
      <alignment horizontal="center" vertical="center"/>
      <protection hidden="1"/>
    </xf>
    <xf numFmtId="0" fontId="12" fillId="0" borderId="5" xfId="0" applyFont="1" applyFill="1" applyBorder="1" applyAlignment="1" applyProtection="1">
      <alignment vertical="center"/>
      <protection hidden="1"/>
    </xf>
    <xf numFmtId="0" fontId="12" fillId="0" borderId="0" xfId="0" applyFont="1" applyFill="1" applyBorder="1" applyAlignment="1" applyProtection="1">
      <alignment vertical="center"/>
      <protection hidden="1"/>
    </xf>
    <xf numFmtId="0" fontId="12" fillId="0" borderId="0" xfId="0" applyFont="1" applyFill="1" applyBorder="1" applyAlignment="1" applyProtection="1">
      <alignment horizontal="center" vertical="center"/>
      <protection hidden="1"/>
    </xf>
    <xf numFmtId="177" fontId="26" fillId="0" borderId="0" xfId="0" applyNumberFormat="1" applyFont="1" applyFill="1" applyBorder="1" applyAlignment="1" applyProtection="1">
      <alignment horizontal="right" vertical="center"/>
      <protection hidden="1"/>
    </xf>
    <xf numFmtId="170" fontId="6" fillId="0" borderId="0" xfId="0" applyNumberFormat="1" applyFont="1" applyFill="1" applyBorder="1" applyAlignment="1" applyProtection="1">
      <alignment horizontal="center" vertical="center"/>
      <protection hidden="1"/>
    </xf>
    <xf numFmtId="0" fontId="12" fillId="0" borderId="0" xfId="0" applyFont="1" applyBorder="1" applyAlignment="1" applyProtection="1">
      <alignment horizontal="center" vertical="center"/>
      <protection hidden="1"/>
    </xf>
    <xf numFmtId="178" fontId="12" fillId="0" borderId="0" xfId="0" applyNumberFormat="1" applyFont="1" applyFill="1" applyBorder="1" applyAlignment="1" applyProtection="1">
      <alignment horizontal="center" vertical="center"/>
      <protection hidden="1"/>
    </xf>
    <xf numFmtId="170" fontId="12" fillId="0" borderId="0" xfId="0" applyNumberFormat="1" applyFont="1" applyFill="1" applyBorder="1" applyAlignment="1" applyProtection="1">
      <alignment horizontal="center" vertical="center"/>
      <protection hidden="1"/>
    </xf>
    <xf numFmtId="0" fontId="6" fillId="0" borderId="0" xfId="0" applyFont="1" applyFill="1" applyBorder="1" applyAlignment="1" applyProtection="1">
      <alignment horizontal="center" vertical="center" wrapText="1"/>
      <protection hidden="1"/>
    </xf>
    <xf numFmtId="0" fontId="0" fillId="0" borderId="0" xfId="0" applyFill="1" applyAlignment="1" applyProtection="1">
      <alignment vertical="center"/>
      <protection hidden="1"/>
    </xf>
    <xf numFmtId="0" fontId="0" fillId="0" borderId="0" xfId="0" applyFill="1" applyBorder="1" applyAlignment="1" applyProtection="1">
      <alignment vertical="center"/>
      <protection hidden="1"/>
    </xf>
    <xf numFmtId="180" fontId="12" fillId="0" borderId="0" xfId="0" applyNumberFormat="1" applyFont="1" applyFill="1" applyBorder="1" applyAlignment="1" applyProtection="1">
      <alignment horizontal="center" vertical="center"/>
      <protection hidden="1"/>
    </xf>
    <xf numFmtId="184" fontId="12" fillId="0" borderId="0" xfId="1" applyNumberFormat="1" applyFont="1" applyFill="1" applyBorder="1" applyAlignment="1" applyProtection="1">
      <alignment horizontal="center" vertical="center"/>
      <protection hidden="1"/>
    </xf>
    <xf numFmtId="0" fontId="0" fillId="0" borderId="45" xfId="0" applyBorder="1" applyAlignment="1" applyProtection="1">
      <alignment horizontal="center" vertical="center"/>
      <protection hidden="1"/>
    </xf>
    <xf numFmtId="0" fontId="12" fillId="0" borderId="2" xfId="0" applyFont="1" applyBorder="1" applyAlignment="1" applyProtection="1">
      <alignment horizontal="center" vertical="center"/>
      <protection hidden="1"/>
    </xf>
    <xf numFmtId="0" fontId="12" fillId="0" borderId="3" xfId="0" applyFont="1" applyBorder="1" applyAlignment="1" applyProtection="1">
      <alignment horizontal="center" vertical="center"/>
      <protection hidden="1"/>
    </xf>
    <xf numFmtId="0" fontId="12" fillId="0" borderId="4" xfId="0" applyFont="1" applyBorder="1" applyAlignment="1" applyProtection="1">
      <alignment horizontal="center" vertical="center"/>
      <protection hidden="1"/>
    </xf>
    <xf numFmtId="0" fontId="12" fillId="0" borderId="5" xfId="0" applyFont="1" applyBorder="1" applyAlignment="1" applyProtection="1">
      <alignment horizontal="center" vertical="center"/>
      <protection hidden="1"/>
    </xf>
    <xf numFmtId="0" fontId="12" fillId="0" borderId="7" xfId="0" applyFont="1" applyBorder="1" applyAlignment="1" applyProtection="1">
      <alignment horizontal="center" vertical="center"/>
      <protection hidden="1"/>
    </xf>
    <xf numFmtId="0" fontId="0" fillId="0" borderId="0" xfId="0" applyFont="1" applyBorder="1" applyAlignment="1" applyProtection="1">
      <alignment horizontal="right" vertical="center"/>
      <protection hidden="1"/>
    </xf>
    <xf numFmtId="0" fontId="42" fillId="0" borderId="0" xfId="0" applyFont="1" applyAlignment="1" applyProtection="1">
      <alignment vertical="center"/>
      <protection hidden="1"/>
    </xf>
    <xf numFmtId="0" fontId="42" fillId="0" borderId="0" xfId="0" applyFont="1" applyFill="1" applyAlignment="1" applyProtection="1">
      <alignment vertical="center"/>
      <protection hidden="1"/>
    </xf>
    <xf numFmtId="0" fontId="41" fillId="0" borderId="0" xfId="0" applyFont="1" applyFill="1" applyBorder="1" applyAlignment="1" applyProtection="1">
      <alignment horizontal="center" vertical="center"/>
      <protection hidden="1"/>
    </xf>
    <xf numFmtId="0" fontId="41" fillId="0" borderId="0" xfId="0" applyFont="1" applyFill="1" applyBorder="1" applyAlignment="1" applyProtection="1">
      <alignment horizontal="center" vertical="center" textRotation="180"/>
      <protection hidden="1"/>
    </xf>
    <xf numFmtId="0" fontId="41" fillId="0" borderId="0" xfId="0" applyFont="1" applyFill="1" applyBorder="1" applyAlignment="1" applyProtection="1">
      <alignment horizontal="center" vertical="center" wrapText="1"/>
      <protection hidden="1"/>
    </xf>
    <xf numFmtId="165" fontId="4" fillId="0" borderId="14" xfId="0" applyNumberFormat="1" applyFont="1" applyFill="1" applyBorder="1" applyAlignment="1" applyProtection="1">
      <alignment horizontal="right" vertical="center"/>
      <protection hidden="1"/>
    </xf>
    <xf numFmtId="181" fontId="0" fillId="0" borderId="11" xfId="0" applyNumberFormat="1" applyFont="1" applyFill="1" applyBorder="1" applyAlignment="1" applyProtection="1">
      <alignment horizontal="center" vertical="center"/>
      <protection hidden="1"/>
    </xf>
    <xf numFmtId="17" fontId="4" fillId="0" borderId="0" xfId="0" applyNumberFormat="1" applyFont="1" applyFill="1" applyBorder="1" applyAlignment="1" applyProtection="1">
      <alignment horizontal="right" vertical="center"/>
      <protection hidden="1"/>
    </xf>
    <xf numFmtId="0" fontId="18" fillId="0" borderId="0" xfId="0" applyNumberFormat="1" applyFont="1" applyFill="1" applyBorder="1" applyAlignment="1" applyProtection="1">
      <alignment vertical="center"/>
      <protection hidden="1"/>
    </xf>
    <xf numFmtId="170" fontId="0" fillId="0" borderId="0" xfId="0" applyNumberFormat="1" applyFont="1" applyFill="1" applyBorder="1" applyAlignment="1" applyProtection="1">
      <alignment horizontal="center" vertical="center"/>
      <protection hidden="1"/>
    </xf>
    <xf numFmtId="175" fontId="0" fillId="0" borderId="0" xfId="0" applyNumberFormat="1" applyFont="1" applyFill="1" applyBorder="1" applyAlignment="1" applyProtection="1">
      <alignment horizontal="center" vertical="center"/>
      <protection hidden="1"/>
    </xf>
    <xf numFmtId="185" fontId="0" fillId="0" borderId="0" xfId="0" applyNumberFormat="1" applyFont="1" applyFill="1" applyBorder="1" applyAlignment="1" applyProtection="1">
      <alignment horizontal="center" vertical="center"/>
      <protection hidden="1"/>
    </xf>
    <xf numFmtId="165" fontId="4" fillId="0" borderId="0" xfId="0" applyNumberFormat="1" applyFont="1" applyFill="1" applyBorder="1" applyAlignment="1" applyProtection="1">
      <alignment horizontal="right" vertical="center"/>
      <protection hidden="1"/>
    </xf>
    <xf numFmtId="0" fontId="18" fillId="0" borderId="0" xfId="0" applyNumberFormat="1" applyFont="1" applyFill="1" applyBorder="1" applyAlignment="1" applyProtection="1">
      <alignment horizontal="right" vertical="center"/>
      <protection hidden="1"/>
    </xf>
    <xf numFmtId="170" fontId="38" fillId="2" borderId="12" xfId="0" applyNumberFormat="1" applyFont="1" applyFill="1" applyBorder="1" applyAlignment="1" applyProtection="1">
      <alignment horizontal="center" vertical="center"/>
      <protection hidden="1"/>
    </xf>
    <xf numFmtId="184" fontId="12" fillId="2" borderId="12" xfId="1" applyNumberFormat="1" applyFont="1" applyFill="1" applyBorder="1" applyAlignment="1" applyProtection="1">
      <alignment horizontal="center" vertical="center"/>
      <protection hidden="1"/>
    </xf>
    <xf numFmtId="184" fontId="38" fillId="9" borderId="11" xfId="1" applyNumberFormat="1" applyFont="1" applyFill="1" applyBorder="1" applyAlignment="1" applyProtection="1">
      <alignment horizontal="center" vertical="center"/>
      <protection hidden="1"/>
    </xf>
    <xf numFmtId="0" fontId="6" fillId="0" borderId="0" xfId="0" applyFont="1" applyFill="1" applyBorder="1" applyAlignment="1" applyProtection="1">
      <alignment vertical="center"/>
      <protection hidden="1"/>
    </xf>
    <xf numFmtId="175" fontId="12" fillId="0" borderId="0" xfId="0" applyNumberFormat="1" applyFont="1" applyFill="1" applyBorder="1" applyAlignment="1" applyProtection="1">
      <alignment horizontal="center" vertical="center"/>
      <protection hidden="1"/>
    </xf>
    <xf numFmtId="177" fontId="26" fillId="0" borderId="7" xfId="0" applyNumberFormat="1" applyFont="1" applyFill="1" applyBorder="1" applyAlignment="1" applyProtection="1">
      <alignment horizontal="center" vertical="center"/>
      <protection hidden="1"/>
    </xf>
    <xf numFmtId="0" fontId="45" fillId="0" borderId="0" xfId="0" applyFont="1" applyFill="1" applyBorder="1" applyAlignment="1" applyProtection="1">
      <alignment horizontal="center" vertical="center"/>
      <protection hidden="1"/>
    </xf>
    <xf numFmtId="0" fontId="12" fillId="0" borderId="0" xfId="0" applyFont="1" applyFill="1" applyBorder="1" applyAlignment="1" applyProtection="1">
      <alignment vertical="center" wrapText="1"/>
      <protection hidden="1"/>
    </xf>
    <xf numFmtId="1" fontId="12" fillId="0" borderId="0" xfId="1" applyNumberFormat="1" applyFont="1" applyFill="1" applyBorder="1" applyAlignment="1" applyProtection="1">
      <alignment horizontal="center" vertical="center"/>
      <protection hidden="1"/>
    </xf>
    <xf numFmtId="181" fontId="0" fillId="0" borderId="12" xfId="0" applyNumberFormat="1" applyFont="1" applyFill="1" applyBorder="1" applyAlignment="1" applyProtection="1">
      <alignment horizontal="center" vertical="center"/>
      <protection hidden="1"/>
    </xf>
    <xf numFmtId="0" fontId="0" fillId="0" borderId="0" xfId="0" applyFont="1" applyFill="1" applyBorder="1" applyAlignment="1" applyProtection="1">
      <alignment vertical="center"/>
      <protection hidden="1"/>
    </xf>
    <xf numFmtId="176" fontId="12" fillId="0" borderId="0" xfId="0" applyNumberFormat="1" applyFont="1" applyFill="1" applyBorder="1" applyAlignment="1" applyProtection="1">
      <alignment horizontal="center" vertical="center"/>
      <protection hidden="1"/>
    </xf>
    <xf numFmtId="175" fontId="12" fillId="2" borderId="12" xfId="0" applyNumberFormat="1" applyFont="1" applyFill="1" applyBorder="1" applyAlignment="1" applyProtection="1">
      <alignment horizontal="center" vertical="center"/>
      <protection hidden="1"/>
    </xf>
    <xf numFmtId="0" fontId="0" fillId="0" borderId="12" xfId="0" applyBorder="1" applyAlignment="1" applyProtection="1">
      <alignment vertical="center"/>
      <protection hidden="1"/>
    </xf>
    <xf numFmtId="184" fontId="38" fillId="9" borderId="12" xfId="1" applyNumberFormat="1" applyFont="1" applyFill="1" applyBorder="1" applyAlignment="1" applyProtection="1">
      <alignment horizontal="center" vertical="center"/>
      <protection hidden="1"/>
    </xf>
    <xf numFmtId="0" fontId="46" fillId="0" borderId="0" xfId="0" applyFont="1" applyBorder="1" applyAlignment="1" applyProtection="1">
      <alignment horizontal="right" vertical="center"/>
      <protection hidden="1"/>
    </xf>
    <xf numFmtId="0" fontId="46" fillId="0" borderId="0" xfId="0" applyFont="1" applyBorder="1" applyAlignment="1" applyProtection="1">
      <alignment vertical="center"/>
      <protection hidden="1"/>
    </xf>
    <xf numFmtId="177" fontId="0" fillId="0" borderId="12" xfId="0" applyNumberFormat="1" applyBorder="1" applyAlignment="1" applyProtection="1">
      <alignment horizontal="center" vertical="center"/>
      <protection hidden="1"/>
    </xf>
    <xf numFmtId="177" fontId="21" fillId="9" borderId="29" xfId="0" applyNumberFormat="1" applyFont="1" applyFill="1" applyBorder="1" applyAlignment="1" applyProtection="1">
      <alignment horizontal="center" vertical="center"/>
      <protection hidden="1"/>
    </xf>
    <xf numFmtId="167" fontId="12" fillId="2" borderId="12" xfId="0" applyNumberFormat="1" applyFont="1" applyFill="1" applyBorder="1" applyAlignment="1" applyProtection="1">
      <alignment horizontal="center" vertical="center"/>
      <protection hidden="1"/>
    </xf>
    <xf numFmtId="0" fontId="42" fillId="0" borderId="0" xfId="0" applyFont="1" applyBorder="1" applyAlignment="1" applyProtection="1">
      <alignment vertical="center"/>
      <protection hidden="1"/>
    </xf>
    <xf numFmtId="0" fontId="44" fillId="0" borderId="0" xfId="0" applyFont="1" applyBorder="1" applyAlignment="1" applyProtection="1">
      <alignment vertical="center"/>
      <protection hidden="1"/>
    </xf>
    <xf numFmtId="0" fontId="0" fillId="0" borderId="44" xfId="0" applyBorder="1" applyAlignment="1" applyProtection="1">
      <alignment horizontal="center" vertical="center"/>
      <protection hidden="1"/>
    </xf>
    <xf numFmtId="0" fontId="0" fillId="0" borderId="46" xfId="0" applyBorder="1" applyAlignment="1" applyProtection="1">
      <alignment horizontal="center" vertical="center"/>
      <protection hidden="1"/>
    </xf>
    <xf numFmtId="0" fontId="5" fillId="6" borderId="12" xfId="0" applyFont="1" applyFill="1" applyBorder="1" applyAlignment="1" applyProtection="1">
      <alignment horizontal="center" vertical="center"/>
      <protection locked="0" hidden="1"/>
    </xf>
    <xf numFmtId="0" fontId="18" fillId="6" borderId="15" xfId="0" applyNumberFormat="1" applyFont="1" applyFill="1" applyBorder="1" applyAlignment="1" applyProtection="1">
      <alignment horizontal="center" vertical="center"/>
      <protection locked="0" hidden="1"/>
    </xf>
    <xf numFmtId="0" fontId="4" fillId="0" borderId="0" xfId="0" applyFont="1" applyBorder="1" applyAlignment="1" applyProtection="1">
      <alignment horizontal="right" vertical="center"/>
      <protection hidden="1"/>
    </xf>
    <xf numFmtId="0" fontId="4" fillId="0" borderId="12" xfId="0" applyFont="1" applyFill="1" applyBorder="1" applyAlignment="1" applyProtection="1">
      <alignment horizontal="center" vertical="center"/>
      <protection hidden="1"/>
    </xf>
    <xf numFmtId="0" fontId="5" fillId="0" borderId="0" xfId="0" applyFont="1" applyAlignment="1" applyProtection="1">
      <alignment vertical="center"/>
      <protection hidden="1"/>
    </xf>
    <xf numFmtId="181" fontId="4" fillId="0" borderId="11" xfId="0" applyNumberFormat="1" applyFont="1" applyFill="1" applyBorder="1" applyAlignment="1" applyProtection="1">
      <alignment horizontal="center" vertical="center"/>
      <protection hidden="1"/>
    </xf>
    <xf numFmtId="170" fontId="38" fillId="0" borderId="0" xfId="0" applyNumberFormat="1" applyFont="1" applyFill="1" applyBorder="1" applyAlignment="1" applyProtection="1">
      <alignment horizontal="center" vertical="center"/>
      <protection hidden="1"/>
    </xf>
    <xf numFmtId="0" fontId="4" fillId="0" borderId="20" xfId="0" applyFont="1" applyFill="1" applyBorder="1" applyAlignment="1" applyProtection="1">
      <alignment horizontal="center" vertical="center"/>
      <protection hidden="1"/>
    </xf>
    <xf numFmtId="0" fontId="4" fillId="0" borderId="21" xfId="0" applyFont="1" applyFill="1" applyBorder="1" applyAlignment="1" applyProtection="1">
      <alignment horizontal="center" vertical="center"/>
      <protection hidden="1"/>
    </xf>
    <xf numFmtId="0" fontId="4" fillId="0" borderId="22" xfId="0" applyFont="1" applyFill="1" applyBorder="1" applyAlignment="1" applyProtection="1">
      <alignment horizontal="center" vertical="center"/>
      <protection hidden="1"/>
    </xf>
    <xf numFmtId="0" fontId="4" fillId="0" borderId="23" xfId="0" applyFont="1" applyFill="1" applyBorder="1" applyAlignment="1" applyProtection="1">
      <alignment horizontal="center" vertical="center"/>
      <protection hidden="1"/>
    </xf>
    <xf numFmtId="0" fontId="4" fillId="0" borderId="0" xfId="0" applyFont="1" applyFill="1" applyBorder="1" applyAlignment="1" applyProtection="1">
      <alignment horizontal="center" vertical="center"/>
      <protection hidden="1"/>
    </xf>
    <xf numFmtId="0" fontId="4" fillId="0" borderId="13" xfId="0" applyFont="1" applyFill="1" applyBorder="1" applyAlignment="1" applyProtection="1">
      <alignment horizontal="center" vertical="center"/>
      <protection hidden="1"/>
    </xf>
    <xf numFmtId="0" fontId="4" fillId="0" borderId="24" xfId="0" applyFont="1" applyFill="1" applyBorder="1" applyAlignment="1" applyProtection="1">
      <alignment horizontal="center" vertical="center"/>
      <protection hidden="1"/>
    </xf>
    <xf numFmtId="0" fontId="4" fillId="0" borderId="25" xfId="0" applyFont="1" applyFill="1" applyBorder="1" applyAlignment="1" applyProtection="1">
      <alignment horizontal="center" vertical="center"/>
      <protection hidden="1"/>
    </xf>
    <xf numFmtId="0" fontId="4" fillId="0" borderId="26" xfId="0" applyFont="1" applyFill="1" applyBorder="1" applyAlignment="1" applyProtection="1">
      <alignment horizontal="center" vertical="center"/>
      <protection hidden="1"/>
    </xf>
    <xf numFmtId="176" fontId="21" fillId="9" borderId="12" xfId="0" applyNumberFormat="1" applyFont="1" applyFill="1" applyBorder="1" applyAlignment="1" applyProtection="1">
      <alignment horizontal="center" vertical="center"/>
      <protection hidden="1"/>
    </xf>
    <xf numFmtId="177" fontId="21" fillId="9" borderId="11" xfId="0" applyNumberFormat="1" applyFont="1" applyFill="1" applyBorder="1" applyAlignment="1" applyProtection="1">
      <alignment horizontal="center" vertical="center"/>
      <protection hidden="1"/>
    </xf>
    <xf numFmtId="0" fontId="6" fillId="0" borderId="0" xfId="0" applyFont="1" applyFill="1" applyBorder="1" applyAlignment="1" applyProtection="1">
      <alignment horizontal="left" vertical="center" wrapText="1"/>
      <protection hidden="1"/>
    </xf>
    <xf numFmtId="0" fontId="47" fillId="0" borderId="0" xfId="0" applyFont="1" applyFill="1" applyBorder="1" applyAlignment="1" applyProtection="1">
      <alignment horizontal="center" vertical="center"/>
      <protection hidden="1"/>
    </xf>
    <xf numFmtId="0" fontId="48" fillId="0" borderId="0" xfId="0" applyFont="1" applyBorder="1" applyAlignment="1" applyProtection="1">
      <alignment vertical="center"/>
      <protection hidden="1"/>
    </xf>
    <xf numFmtId="0" fontId="49" fillId="0" borderId="0" xfId="0" applyFont="1" applyFill="1" applyBorder="1" applyAlignment="1" applyProtection="1">
      <alignment horizontal="center" vertical="center" wrapText="1"/>
      <protection hidden="1"/>
    </xf>
    <xf numFmtId="0" fontId="5" fillId="0" borderId="0" xfId="0" applyFont="1" applyBorder="1" applyAlignment="1" applyProtection="1">
      <alignment horizontal="center" vertical="center"/>
      <protection hidden="1"/>
    </xf>
    <xf numFmtId="0" fontId="11" fillId="0" borderId="0" xfId="0" applyFont="1" applyFill="1" applyBorder="1" applyAlignment="1" applyProtection="1">
      <alignment horizontal="left" vertical="center"/>
      <protection hidden="1"/>
    </xf>
    <xf numFmtId="0" fontId="5" fillId="0" borderId="7" xfId="0" applyFont="1" applyBorder="1" applyAlignment="1" applyProtection="1">
      <alignment horizontal="center" vertical="center"/>
      <protection hidden="1"/>
    </xf>
    <xf numFmtId="0" fontId="50" fillId="0" borderId="7" xfId="0" applyFont="1" applyFill="1" applyBorder="1" applyAlignment="1" applyProtection="1">
      <alignment horizontal="right" vertical="center"/>
      <protection hidden="1"/>
    </xf>
    <xf numFmtId="184" fontId="21" fillId="0" borderId="0" xfId="0" applyNumberFormat="1" applyFont="1" applyFill="1" applyBorder="1" applyAlignment="1" applyProtection="1">
      <alignment horizontal="center" vertical="center"/>
      <protection hidden="1"/>
    </xf>
    <xf numFmtId="0" fontId="25" fillId="0" borderId="0" xfId="0" applyFont="1" applyFill="1" applyBorder="1" applyAlignment="1" applyProtection="1">
      <alignment horizontal="center" vertical="center"/>
      <protection hidden="1"/>
    </xf>
    <xf numFmtId="0" fontId="44" fillId="0" borderId="0" xfId="0" applyFont="1" applyFill="1" applyBorder="1" applyAlignment="1" applyProtection="1">
      <alignment vertical="center"/>
      <protection hidden="1"/>
    </xf>
    <xf numFmtId="184" fontId="11" fillId="0" borderId="0" xfId="1" applyNumberFormat="1" applyFont="1" applyFill="1" applyBorder="1" applyAlignment="1" applyProtection="1">
      <alignment horizontal="center" vertical="center"/>
      <protection hidden="1"/>
    </xf>
    <xf numFmtId="177" fontId="0" fillId="0" borderId="0" xfId="0" applyNumberFormat="1" applyFill="1" applyAlignment="1" applyProtection="1">
      <alignment vertical="center"/>
      <protection hidden="1"/>
    </xf>
    <xf numFmtId="0" fontId="55" fillId="0" borderId="0" xfId="0" applyFont="1" applyBorder="1" applyAlignment="1" applyProtection="1">
      <alignment horizontal="center" vertical="center"/>
      <protection hidden="1"/>
    </xf>
    <xf numFmtId="176" fontId="26" fillId="9" borderId="29" xfId="0" applyNumberFormat="1" applyFont="1" applyFill="1" applyBorder="1" applyAlignment="1" applyProtection="1">
      <alignment horizontal="center" vertical="center"/>
      <protection hidden="1"/>
    </xf>
    <xf numFmtId="184" fontId="21" fillId="0" borderId="7" xfId="0" applyNumberFormat="1" applyFont="1" applyFill="1" applyBorder="1" applyAlignment="1" applyProtection="1">
      <alignment horizontal="center" vertical="center"/>
      <protection hidden="1"/>
    </xf>
    <xf numFmtId="177" fontId="0" fillId="0" borderId="0" xfId="0" applyNumberFormat="1" applyAlignment="1" applyProtection="1">
      <alignment vertical="center"/>
      <protection hidden="1"/>
    </xf>
    <xf numFmtId="167" fontId="12" fillId="0" borderId="12" xfId="0" applyNumberFormat="1" applyFont="1" applyFill="1" applyBorder="1" applyAlignment="1" applyProtection="1">
      <alignment horizontal="center" vertical="center"/>
      <protection hidden="1"/>
    </xf>
    <xf numFmtId="0" fontId="12" fillId="14" borderId="26" xfId="0" applyFont="1" applyFill="1" applyBorder="1" applyAlignment="1" applyProtection="1">
      <alignment horizontal="center" vertical="center" wrapText="1"/>
      <protection hidden="1"/>
    </xf>
    <xf numFmtId="0" fontId="12" fillId="14" borderId="27" xfId="0" applyFont="1" applyFill="1" applyBorder="1" applyAlignment="1" applyProtection="1">
      <alignment horizontal="center" vertical="center" wrapText="1"/>
      <protection hidden="1"/>
    </xf>
    <xf numFmtId="169" fontId="12" fillId="15" borderId="12" xfId="0" applyNumberFormat="1" applyFont="1" applyFill="1" applyBorder="1" applyAlignment="1" applyProtection="1">
      <alignment horizontal="center" vertical="center"/>
      <protection hidden="1"/>
    </xf>
    <xf numFmtId="184" fontId="12" fillId="15" borderId="12" xfId="1" applyNumberFormat="1" applyFont="1" applyFill="1" applyBorder="1" applyAlignment="1" applyProtection="1">
      <alignment horizontal="center" vertical="center"/>
      <protection hidden="1"/>
    </xf>
    <xf numFmtId="184" fontId="21" fillId="15" borderId="12" xfId="0" applyNumberFormat="1" applyFont="1" applyFill="1" applyBorder="1" applyAlignment="1" applyProtection="1">
      <alignment horizontal="center" vertical="center"/>
      <protection hidden="1"/>
    </xf>
    <xf numFmtId="184" fontId="21" fillId="15" borderId="11" xfId="0" applyNumberFormat="1" applyFont="1" applyFill="1" applyBorder="1" applyAlignment="1" applyProtection="1">
      <alignment horizontal="center" vertical="center"/>
      <protection hidden="1"/>
    </xf>
    <xf numFmtId="171" fontId="12" fillId="16" borderId="12" xfId="0" applyNumberFormat="1" applyFont="1" applyFill="1" applyBorder="1" applyAlignment="1" applyProtection="1">
      <alignment horizontal="center" vertical="center"/>
      <protection hidden="1"/>
    </xf>
    <xf numFmtId="170" fontId="21" fillId="16" borderId="12" xfId="0" applyNumberFormat="1" applyFont="1" applyFill="1" applyBorder="1" applyAlignment="1" applyProtection="1">
      <alignment horizontal="center" vertical="center"/>
      <protection hidden="1"/>
    </xf>
    <xf numFmtId="170" fontId="11" fillId="16" borderId="12" xfId="0" applyNumberFormat="1" applyFont="1" applyFill="1" applyBorder="1" applyAlignment="1" applyProtection="1">
      <alignment horizontal="center" vertical="center"/>
      <protection hidden="1"/>
    </xf>
    <xf numFmtId="175" fontId="11" fillId="16" borderId="12" xfId="0" applyNumberFormat="1" applyFont="1" applyFill="1" applyBorder="1" applyAlignment="1" applyProtection="1">
      <alignment horizontal="center" vertical="center"/>
      <protection hidden="1"/>
    </xf>
    <xf numFmtId="176" fontId="11" fillId="16" borderId="12" xfId="0" applyNumberFormat="1" applyFont="1" applyFill="1" applyBorder="1" applyAlignment="1" applyProtection="1">
      <alignment horizontal="center" vertical="center"/>
      <protection hidden="1"/>
    </xf>
    <xf numFmtId="177" fontId="11" fillId="16" borderId="12" xfId="1" applyNumberFormat="1" applyFont="1" applyFill="1" applyBorder="1" applyAlignment="1" applyProtection="1">
      <alignment horizontal="center" vertical="center"/>
      <protection hidden="1"/>
    </xf>
    <xf numFmtId="177" fontId="22" fillId="16" borderId="11" xfId="1" applyNumberFormat="1" applyFont="1" applyFill="1" applyBorder="1" applyAlignment="1" applyProtection="1">
      <alignment horizontal="center" vertical="center"/>
      <protection hidden="1"/>
    </xf>
    <xf numFmtId="0" fontId="10" fillId="0" borderId="2" xfId="0" applyFont="1" applyBorder="1" applyAlignment="1" applyProtection="1">
      <alignment horizontal="center" vertical="center"/>
      <protection hidden="1"/>
    </xf>
    <xf numFmtId="0" fontId="10" fillId="0" borderId="3" xfId="0" applyFont="1" applyBorder="1" applyAlignment="1" applyProtection="1">
      <alignment horizontal="center" vertical="center"/>
      <protection hidden="1"/>
    </xf>
    <xf numFmtId="0" fontId="0" fillId="0" borderId="3" xfId="0" applyBorder="1" applyAlignment="1" applyProtection="1">
      <alignment vertical="center"/>
      <protection hidden="1"/>
    </xf>
    <xf numFmtId="0" fontId="0" fillId="0" borderId="4" xfId="0" applyBorder="1" applyAlignment="1" applyProtection="1">
      <alignment vertical="center"/>
      <protection hidden="1"/>
    </xf>
    <xf numFmtId="0" fontId="11" fillId="0" borderId="0" xfId="0" applyFont="1" applyFill="1" applyBorder="1" applyAlignment="1" applyProtection="1">
      <alignment vertical="center"/>
      <protection hidden="1"/>
    </xf>
    <xf numFmtId="0" fontId="6" fillId="0" borderId="44" xfId="0" applyFont="1" applyBorder="1" applyAlignment="1" applyProtection="1">
      <alignment horizontal="left" vertical="center"/>
      <protection hidden="1"/>
    </xf>
    <xf numFmtId="0" fontId="6" fillId="0" borderId="45" xfId="0" applyFont="1" applyBorder="1" applyAlignment="1" applyProtection="1">
      <alignment horizontal="left" vertical="center"/>
      <protection hidden="1"/>
    </xf>
    <xf numFmtId="170" fontId="12" fillId="0" borderId="45" xfId="0" applyNumberFormat="1" applyFont="1" applyFill="1" applyBorder="1" applyAlignment="1" applyProtection="1">
      <alignment horizontal="center" vertical="center"/>
      <protection hidden="1"/>
    </xf>
    <xf numFmtId="0" fontId="4" fillId="0" borderId="45" xfId="0" applyFont="1" applyFill="1" applyBorder="1" applyAlignment="1" applyProtection="1">
      <alignment horizontal="center" vertical="center"/>
      <protection hidden="1"/>
    </xf>
    <xf numFmtId="0" fontId="21" fillId="0" borderId="45" xfId="0" applyFont="1" applyFill="1" applyBorder="1" applyAlignment="1" applyProtection="1">
      <alignment horizontal="center" vertical="center"/>
      <protection hidden="1"/>
    </xf>
    <xf numFmtId="0" fontId="0" fillId="0" borderId="45" xfId="0" applyFill="1" applyBorder="1" applyAlignment="1" applyProtection="1">
      <alignment vertical="center"/>
      <protection hidden="1"/>
    </xf>
    <xf numFmtId="0" fontId="21" fillId="0" borderId="46" xfId="0" applyFont="1" applyFill="1" applyBorder="1" applyAlignment="1" applyProtection="1">
      <alignment horizontal="center" vertical="center"/>
      <protection hidden="1"/>
    </xf>
    <xf numFmtId="176" fontId="53" fillId="0" borderId="0" xfId="0" applyNumberFormat="1" applyFont="1" applyFill="1" applyBorder="1" applyAlignment="1" applyProtection="1">
      <alignment horizontal="center" vertical="center"/>
      <protection hidden="1"/>
    </xf>
    <xf numFmtId="0" fontId="12" fillId="3" borderId="12" xfId="0" applyFont="1" applyFill="1" applyBorder="1" applyAlignment="1" applyProtection="1">
      <alignment horizontal="center" vertical="center" wrapText="1"/>
      <protection hidden="1"/>
    </xf>
    <xf numFmtId="0" fontId="6" fillId="0" borderId="28" xfId="0" applyFont="1" applyBorder="1" applyAlignment="1" applyProtection="1">
      <alignment vertical="center"/>
      <protection hidden="1"/>
    </xf>
    <xf numFmtId="0" fontId="4" fillId="0" borderId="0" xfId="0" applyNumberFormat="1" applyFont="1" applyFill="1" applyBorder="1" applyAlignment="1" applyProtection="1">
      <alignment horizontal="right" vertical="center"/>
      <protection hidden="1"/>
    </xf>
    <xf numFmtId="0" fontId="0" fillId="0" borderId="0" xfId="0" applyNumberFormat="1" applyFont="1" applyFill="1" applyBorder="1" applyAlignment="1" applyProtection="1">
      <alignment horizontal="center" vertical="center"/>
      <protection hidden="1"/>
    </xf>
    <xf numFmtId="0" fontId="12" fillId="0" borderId="58" xfId="0" applyFont="1" applyFill="1" applyBorder="1" applyAlignment="1" applyProtection="1">
      <alignment horizontal="center" vertical="center" wrapText="1"/>
      <protection hidden="1"/>
    </xf>
    <xf numFmtId="181" fontId="11" fillId="0" borderId="58" xfId="0" applyNumberFormat="1" applyFont="1" applyFill="1" applyBorder="1" applyAlignment="1" applyProtection="1">
      <alignment horizontal="center" vertical="center"/>
      <protection hidden="1"/>
    </xf>
    <xf numFmtId="0" fontId="12" fillId="3" borderId="11" xfId="0" applyFont="1" applyFill="1" applyBorder="1" applyAlignment="1" applyProtection="1">
      <alignment horizontal="center" vertical="center" wrapText="1"/>
      <protection hidden="1"/>
    </xf>
    <xf numFmtId="189" fontId="4" fillId="0" borderId="18" xfId="0" applyNumberFormat="1" applyFont="1" applyFill="1" applyBorder="1" applyAlignment="1" applyProtection="1">
      <alignment horizontal="right" vertical="center"/>
      <protection hidden="1"/>
    </xf>
    <xf numFmtId="188" fontId="4" fillId="0" borderId="18" xfId="0" applyNumberFormat="1" applyFont="1" applyFill="1" applyBorder="1" applyAlignment="1" applyProtection="1">
      <alignment horizontal="right" vertical="center"/>
      <protection hidden="1"/>
    </xf>
    <xf numFmtId="0" fontId="0" fillId="0" borderId="44" xfId="0" applyBorder="1" applyAlignment="1" applyProtection="1">
      <alignment vertical="center"/>
      <protection hidden="1"/>
    </xf>
    <xf numFmtId="0" fontId="0" fillId="0" borderId="46" xfId="0" applyBorder="1" applyAlignment="1" applyProtection="1">
      <alignment vertical="center"/>
      <protection hidden="1"/>
    </xf>
    <xf numFmtId="0" fontId="12" fillId="3" borderId="18" xfId="0" applyFont="1" applyFill="1" applyBorder="1" applyAlignment="1" applyProtection="1">
      <alignment horizontal="center" vertical="center"/>
      <protection hidden="1"/>
    </xf>
    <xf numFmtId="0" fontId="12" fillId="3" borderId="57" xfId="0" applyFont="1" applyFill="1" applyBorder="1" applyAlignment="1" applyProtection="1">
      <alignment horizontal="center" vertical="center"/>
      <protection hidden="1"/>
    </xf>
    <xf numFmtId="0" fontId="0" fillId="0" borderId="0" xfId="0" applyProtection="1">
      <protection hidden="1"/>
    </xf>
    <xf numFmtId="182" fontId="58" fillId="0" borderId="0" xfId="0" applyNumberFormat="1" applyFont="1" applyAlignment="1" applyProtection="1">
      <alignment horizontal="center" vertical="center"/>
      <protection hidden="1"/>
    </xf>
    <xf numFmtId="14" fontId="0" fillId="19" borderId="0" xfId="0" applyNumberFormat="1" applyFill="1" applyProtection="1">
      <protection locked="0" hidden="1"/>
    </xf>
    <xf numFmtId="190" fontId="18" fillId="6" borderId="12" xfId="0" applyNumberFormat="1" applyFont="1" applyFill="1" applyBorder="1" applyAlignment="1" applyProtection="1">
      <alignment horizontal="center" vertical="center"/>
      <protection locked="0" hidden="1"/>
    </xf>
    <xf numFmtId="170" fontId="18" fillId="6" borderId="12" xfId="0" applyNumberFormat="1" applyFont="1" applyFill="1" applyBorder="1" applyAlignment="1" applyProtection="1">
      <alignment horizontal="center" vertical="center"/>
      <protection locked="0" hidden="1"/>
    </xf>
    <xf numFmtId="0" fontId="0" fillId="0" borderId="0" xfId="0" applyAlignment="1" applyProtection="1">
      <alignment horizontal="right"/>
      <protection hidden="1"/>
    </xf>
    <xf numFmtId="0" fontId="0" fillId="0" borderId="0" xfId="0" applyAlignment="1" applyProtection="1">
      <alignment horizontal="center"/>
      <protection hidden="1"/>
    </xf>
    <xf numFmtId="191" fontId="58" fillId="19" borderId="0" xfId="0" applyNumberFormat="1" applyFont="1" applyFill="1" applyAlignment="1" applyProtection="1">
      <alignment horizontal="center" vertical="center"/>
      <protection locked="0" hidden="1"/>
    </xf>
    <xf numFmtId="193" fontId="4" fillId="0" borderId="57" xfId="0" applyNumberFormat="1" applyFont="1" applyFill="1" applyBorder="1" applyAlignment="1" applyProtection="1">
      <alignment horizontal="right" vertical="center"/>
      <protection hidden="1"/>
    </xf>
    <xf numFmtId="192" fontId="4" fillId="0" borderId="28" xfId="0" applyNumberFormat="1" applyFont="1" applyFill="1" applyBorder="1" applyAlignment="1" applyProtection="1">
      <alignment horizontal="right" vertical="center"/>
      <protection hidden="1"/>
    </xf>
    <xf numFmtId="190" fontId="12" fillId="2" borderId="19" xfId="0" applyNumberFormat="1" applyFont="1" applyFill="1" applyBorder="1" applyAlignment="1" applyProtection="1">
      <alignment horizontal="center" vertical="center"/>
      <protection hidden="1"/>
    </xf>
    <xf numFmtId="170" fontId="12" fillId="0" borderId="19" xfId="0" applyNumberFormat="1" applyFont="1" applyFill="1" applyBorder="1" applyAlignment="1" applyProtection="1">
      <alignment horizontal="center" vertical="center"/>
      <protection hidden="1"/>
    </xf>
    <xf numFmtId="186" fontId="0" fillId="6" borderId="12" xfId="0" applyNumberFormat="1" applyFont="1" applyFill="1" applyBorder="1" applyAlignment="1" applyProtection="1">
      <alignment horizontal="center" vertical="center"/>
      <protection locked="0" hidden="1"/>
    </xf>
    <xf numFmtId="172" fontId="4" fillId="6" borderId="12" xfId="0" applyNumberFormat="1" applyFont="1" applyFill="1" applyBorder="1" applyAlignment="1" applyProtection="1">
      <alignment horizontal="center" vertical="center"/>
      <protection locked="0" hidden="1"/>
    </xf>
    <xf numFmtId="173" fontId="4" fillId="6" borderId="12" xfId="0" applyNumberFormat="1" applyFont="1" applyFill="1" applyBorder="1" applyAlignment="1" applyProtection="1">
      <alignment horizontal="center" vertical="center"/>
      <protection locked="0" hidden="1"/>
    </xf>
    <xf numFmtId="174" fontId="4" fillId="6" borderId="12" xfId="1" applyNumberFormat="1" applyFont="1" applyFill="1" applyBorder="1" applyAlignment="1" applyProtection="1">
      <alignment horizontal="center" vertical="center"/>
      <protection locked="0" hidden="1"/>
    </xf>
    <xf numFmtId="181" fontId="4" fillId="6" borderId="12" xfId="0" applyNumberFormat="1" applyFont="1" applyFill="1" applyBorder="1" applyAlignment="1" applyProtection="1">
      <alignment horizontal="center" vertical="center"/>
      <protection locked="0" hidden="1"/>
    </xf>
    <xf numFmtId="1" fontId="11" fillId="6" borderId="12" xfId="1" applyNumberFormat="1" applyFont="1" applyFill="1" applyBorder="1" applyAlignment="1" applyProtection="1">
      <alignment horizontal="center" vertical="center"/>
      <protection locked="0" hidden="1"/>
    </xf>
    <xf numFmtId="168" fontId="11" fillId="6" borderId="11" xfId="0" applyNumberFormat="1" applyFont="1" applyFill="1" applyBorder="1" applyAlignment="1" applyProtection="1">
      <alignment horizontal="center" vertical="center"/>
      <protection locked="0" hidden="1"/>
    </xf>
    <xf numFmtId="167" fontId="0" fillId="6" borderId="12" xfId="0" applyNumberFormat="1" applyFont="1" applyFill="1" applyBorder="1" applyAlignment="1" applyProtection="1">
      <alignment horizontal="center" vertical="center"/>
      <protection locked="0" hidden="1"/>
    </xf>
    <xf numFmtId="41" fontId="0" fillId="6" borderId="12" xfId="0" applyNumberFormat="1" applyFont="1" applyFill="1" applyBorder="1" applyAlignment="1" applyProtection="1">
      <alignment horizontal="center" vertical="center"/>
      <protection locked="0" hidden="1"/>
    </xf>
    <xf numFmtId="0" fontId="4" fillId="0" borderId="36" xfId="0" applyFont="1" applyBorder="1" applyAlignment="1" applyProtection="1">
      <alignment horizontal="left" vertical="center"/>
      <protection hidden="1"/>
    </xf>
    <xf numFmtId="0" fontId="60" fillId="0" borderId="0" xfId="0" applyFont="1" applyBorder="1" applyAlignment="1" applyProtection="1">
      <alignment vertical="center"/>
      <protection hidden="1"/>
    </xf>
    <xf numFmtId="0" fontId="11" fillId="0" borderId="5" xfId="0" applyFont="1" applyBorder="1" applyAlignment="1" applyProtection="1">
      <alignment horizontal="left" vertical="center"/>
      <protection hidden="1"/>
    </xf>
    <xf numFmtId="0" fontId="11" fillId="0" borderId="0" xfId="0" applyFont="1" applyBorder="1" applyAlignment="1" applyProtection="1">
      <alignment horizontal="left" vertical="center"/>
      <protection hidden="1"/>
    </xf>
    <xf numFmtId="0" fontId="4" fillId="0" borderId="0" xfId="0" applyFont="1" applyFill="1" applyBorder="1" applyAlignment="1" applyProtection="1">
      <alignment horizontal="right" vertical="center"/>
      <protection hidden="1"/>
    </xf>
    <xf numFmtId="0" fontId="4" fillId="0" borderId="5" xfId="0" applyFont="1" applyBorder="1" applyAlignment="1" applyProtection="1">
      <alignment horizontal="center" vertical="center"/>
      <protection hidden="1"/>
    </xf>
    <xf numFmtId="0" fontId="4" fillId="0" borderId="0" xfId="0" applyFont="1" applyBorder="1" applyAlignment="1" applyProtection="1">
      <alignment horizontal="center" vertical="center"/>
      <protection hidden="1"/>
    </xf>
    <xf numFmtId="0" fontId="4" fillId="0" borderId="0" xfId="0" applyFont="1" applyFill="1" applyAlignment="1" applyProtection="1">
      <alignment vertical="center"/>
      <protection hidden="1"/>
    </xf>
    <xf numFmtId="0" fontId="59" fillId="0" borderId="0" xfId="0" applyFont="1" applyFill="1" applyBorder="1" applyAlignment="1" applyProtection="1">
      <alignment vertical="center" wrapText="1"/>
      <protection hidden="1"/>
    </xf>
    <xf numFmtId="0" fontId="11" fillId="0" borderId="0" xfId="0" applyFont="1" applyBorder="1" applyAlignment="1" applyProtection="1">
      <alignment horizontal="right" vertical="center"/>
      <protection hidden="1"/>
    </xf>
    <xf numFmtId="0" fontId="35" fillId="3" borderId="0" xfId="0" applyFont="1" applyFill="1" applyBorder="1" applyAlignment="1" applyProtection="1">
      <alignment vertical="center" wrapText="1"/>
      <protection hidden="1"/>
    </xf>
    <xf numFmtId="0" fontId="4" fillId="3" borderId="0" xfId="0" applyFont="1" applyFill="1" applyBorder="1" applyAlignment="1" applyProtection="1">
      <alignment vertical="center" wrapText="1"/>
      <protection hidden="1"/>
    </xf>
    <xf numFmtId="0" fontId="21" fillId="0" borderId="0" xfId="0" applyFont="1" applyFill="1" applyBorder="1" applyAlignment="1" applyProtection="1">
      <alignment horizontal="center" vertical="center"/>
      <protection hidden="1"/>
    </xf>
    <xf numFmtId="0" fontId="6" fillId="0" borderId="0" xfId="0" applyFont="1" applyBorder="1" applyAlignment="1" applyProtection="1">
      <alignment vertical="center"/>
      <protection hidden="1"/>
    </xf>
    <xf numFmtId="0" fontId="21" fillId="0" borderId="0" xfId="0" applyFont="1" applyBorder="1" applyAlignment="1" applyProtection="1">
      <alignment vertical="center"/>
      <protection hidden="1"/>
    </xf>
    <xf numFmtId="0" fontId="60" fillId="0" borderId="7" xfId="0" applyFont="1" applyBorder="1" applyAlignment="1" applyProtection="1">
      <alignment vertical="center"/>
      <protection hidden="1"/>
    </xf>
    <xf numFmtId="0" fontId="12" fillId="0" borderId="0" xfId="0" applyFont="1" applyFill="1" applyBorder="1" applyAlignment="1" applyProtection="1">
      <alignment horizontal="center" vertical="center"/>
      <protection hidden="1"/>
    </xf>
    <xf numFmtId="0" fontId="38" fillId="0" borderId="0" xfId="0" applyFont="1" applyFill="1" applyBorder="1" applyAlignment="1" applyProtection="1">
      <alignment horizontal="center" vertical="center"/>
      <protection hidden="1"/>
    </xf>
    <xf numFmtId="170" fontId="4" fillId="0" borderId="20" xfId="0" applyNumberFormat="1" applyFont="1" applyFill="1" applyBorder="1" applyAlignment="1" applyProtection="1">
      <alignment vertical="center"/>
      <protection hidden="1"/>
    </xf>
    <xf numFmtId="170" fontId="4" fillId="0" borderId="22" xfId="0" applyNumberFormat="1" applyFont="1" applyFill="1" applyBorder="1" applyAlignment="1" applyProtection="1">
      <alignment vertical="center"/>
      <protection hidden="1"/>
    </xf>
    <xf numFmtId="170" fontId="4" fillId="0" borderId="23" xfId="0" applyNumberFormat="1" applyFont="1" applyFill="1" applyBorder="1" applyAlignment="1" applyProtection="1">
      <alignment vertical="center"/>
      <protection hidden="1"/>
    </xf>
    <xf numFmtId="170" fontId="4" fillId="0" borderId="13" xfId="0" applyNumberFormat="1" applyFont="1" applyFill="1" applyBorder="1" applyAlignment="1" applyProtection="1">
      <alignment vertical="center"/>
      <protection hidden="1"/>
    </xf>
    <xf numFmtId="170" fontId="4" fillId="0" borderId="24" xfId="0" applyNumberFormat="1" applyFont="1" applyFill="1" applyBorder="1" applyAlignment="1" applyProtection="1">
      <alignment vertical="center"/>
      <protection hidden="1"/>
    </xf>
    <xf numFmtId="170" fontId="4" fillId="0" borderId="26" xfId="0" applyNumberFormat="1" applyFont="1" applyFill="1" applyBorder="1" applyAlignment="1" applyProtection="1">
      <alignment vertical="center"/>
      <protection hidden="1"/>
    </xf>
    <xf numFmtId="0" fontId="12" fillId="0" borderId="0" xfId="0" applyFont="1" applyFill="1" applyBorder="1" applyAlignment="1" applyProtection="1">
      <alignment horizontal="center" vertical="center" wrapText="1"/>
      <protection hidden="1"/>
    </xf>
    <xf numFmtId="0" fontId="38" fillId="0" borderId="58" xfId="0" applyFont="1" applyFill="1" applyBorder="1" applyAlignment="1" applyProtection="1">
      <alignment vertical="center"/>
      <protection hidden="1"/>
    </xf>
    <xf numFmtId="0" fontId="12" fillId="0" borderId="58" xfId="0" applyFont="1" applyFill="1" applyBorder="1" applyAlignment="1" applyProtection="1">
      <alignment vertical="center"/>
      <protection hidden="1"/>
    </xf>
    <xf numFmtId="195" fontId="6" fillId="0" borderId="57" xfId="0" applyNumberFormat="1" applyFont="1" applyBorder="1" applyAlignment="1" applyProtection="1">
      <alignment horizontal="left" vertical="center"/>
      <protection hidden="1"/>
    </xf>
    <xf numFmtId="194" fontId="11" fillId="0" borderId="0" xfId="0" applyNumberFormat="1" applyFont="1" applyFill="1" applyBorder="1" applyAlignment="1" applyProtection="1">
      <alignment horizontal="right" vertical="center"/>
      <protection hidden="1"/>
    </xf>
    <xf numFmtId="170" fontId="18" fillId="0" borderId="0" xfId="0" applyNumberFormat="1" applyFont="1" applyFill="1" applyBorder="1" applyAlignment="1" applyProtection="1">
      <alignment horizontal="center" vertical="center"/>
      <protection hidden="1"/>
    </xf>
    <xf numFmtId="176" fontId="4" fillId="0" borderId="58" xfId="0" applyNumberFormat="1" applyFont="1" applyFill="1" applyBorder="1" applyAlignment="1" applyProtection="1">
      <alignment horizontal="center" vertical="center"/>
      <protection hidden="1"/>
    </xf>
    <xf numFmtId="44" fontId="4" fillId="24" borderId="41" xfId="0" applyNumberFormat="1" applyFont="1" applyFill="1" applyBorder="1" applyAlignment="1" applyProtection="1">
      <alignment horizontal="center" vertical="center"/>
      <protection hidden="1"/>
    </xf>
    <xf numFmtId="44" fontId="4" fillId="24" borderId="64" xfId="0" applyNumberFormat="1" applyFont="1" applyFill="1" applyBorder="1" applyAlignment="1" applyProtection="1">
      <alignment horizontal="center" vertical="center"/>
      <protection hidden="1"/>
    </xf>
    <xf numFmtId="0" fontId="8" fillId="0" borderId="59" xfId="0" applyFont="1" applyFill="1" applyBorder="1" applyAlignment="1" applyProtection="1">
      <alignment horizontal="center" vertical="center" wrapText="1"/>
      <protection hidden="1"/>
    </xf>
    <xf numFmtId="0" fontId="8" fillId="0" borderId="35" xfId="0" applyFont="1" applyFill="1" applyBorder="1" applyAlignment="1" applyProtection="1">
      <alignment horizontal="center" vertical="center" wrapText="1"/>
      <protection hidden="1"/>
    </xf>
    <xf numFmtId="0" fontId="8" fillId="0" borderId="43" xfId="0" applyFont="1" applyFill="1" applyBorder="1" applyAlignment="1" applyProtection="1">
      <alignment horizontal="center" vertical="center" wrapText="1"/>
      <protection hidden="1"/>
    </xf>
    <xf numFmtId="0" fontId="9" fillId="0" borderId="0" xfId="0" applyFont="1" applyFill="1" applyAlignment="1" applyProtection="1">
      <alignment vertical="center"/>
      <protection hidden="1"/>
    </xf>
    <xf numFmtId="0" fontId="12" fillId="0" borderId="41" xfId="0" applyFont="1" applyFill="1" applyBorder="1" applyAlignment="1" applyProtection="1">
      <alignment vertical="center"/>
      <protection hidden="1"/>
    </xf>
    <xf numFmtId="0" fontId="0" fillId="0" borderId="34" xfId="0" applyBorder="1" applyAlignment="1" applyProtection="1">
      <alignment vertical="center"/>
      <protection hidden="1"/>
    </xf>
    <xf numFmtId="0" fontId="0" fillId="0" borderId="36" xfId="0" applyBorder="1" applyAlignment="1" applyProtection="1">
      <alignment vertical="center"/>
      <protection hidden="1"/>
    </xf>
    <xf numFmtId="41" fontId="61" fillId="0" borderId="36" xfId="0" applyNumberFormat="1" applyFont="1" applyBorder="1" applyAlignment="1" applyProtection="1">
      <alignment vertical="center"/>
      <protection hidden="1"/>
    </xf>
    <xf numFmtId="0" fontId="0" fillId="0" borderId="62" xfId="0" applyNumberFormat="1" applyFont="1" applyFill="1" applyBorder="1" applyAlignment="1" applyProtection="1">
      <alignment horizontal="center" vertical="center"/>
      <protection hidden="1"/>
    </xf>
    <xf numFmtId="0" fontId="69" fillId="0" borderId="41" xfId="0" applyNumberFormat="1" applyFont="1" applyFill="1" applyBorder="1" applyAlignment="1" applyProtection="1">
      <alignment horizontal="center" vertical="center"/>
      <protection hidden="1"/>
    </xf>
    <xf numFmtId="44" fontId="20" fillId="0" borderId="0" xfId="0" applyNumberFormat="1" applyFont="1" applyFill="1" applyBorder="1" applyAlignment="1" applyProtection="1">
      <alignment vertical="center" wrapText="1"/>
      <protection hidden="1"/>
    </xf>
    <xf numFmtId="0" fontId="4" fillId="0" borderId="12" xfId="0" applyFont="1" applyFill="1" applyBorder="1" applyAlignment="1" applyProtection="1">
      <alignment horizontal="center" vertical="center"/>
      <protection hidden="1"/>
    </xf>
    <xf numFmtId="0" fontId="5" fillId="6" borderId="12" xfId="0" applyFont="1" applyFill="1" applyBorder="1" applyAlignment="1" applyProtection="1">
      <alignment horizontal="center" vertical="center"/>
      <protection locked="0"/>
    </xf>
    <xf numFmtId="0" fontId="18" fillId="6" borderId="15" xfId="0" applyNumberFormat="1" applyFont="1" applyFill="1" applyBorder="1" applyAlignment="1" applyProtection="1">
      <alignment horizontal="center" vertical="center"/>
      <protection locked="0"/>
    </xf>
    <xf numFmtId="0" fontId="0" fillId="6" borderId="12" xfId="0" applyFont="1" applyFill="1" applyBorder="1" applyAlignment="1" applyProtection="1">
      <alignment horizontal="center" vertical="center"/>
      <protection locked="0"/>
    </xf>
    <xf numFmtId="0" fontId="0" fillId="6" borderId="12" xfId="0" applyNumberFormat="1" applyFont="1" applyFill="1" applyBorder="1" applyAlignment="1" applyProtection="1">
      <alignment horizontal="center" vertical="center"/>
      <protection locked="0"/>
    </xf>
    <xf numFmtId="176" fontId="0" fillId="6" borderId="12" xfId="0" applyNumberFormat="1" applyFont="1" applyFill="1" applyBorder="1" applyAlignment="1" applyProtection="1">
      <alignment horizontal="center" vertical="center"/>
      <protection locked="0"/>
    </xf>
    <xf numFmtId="1" fontId="12" fillId="6" borderId="12" xfId="1" applyNumberFormat="1" applyFont="1" applyFill="1" applyBorder="1" applyAlignment="1" applyProtection="1">
      <alignment horizontal="center" vertical="center"/>
      <protection locked="0"/>
    </xf>
    <xf numFmtId="169" fontId="0" fillId="6" borderId="12" xfId="0" applyNumberFormat="1" applyFont="1" applyFill="1" applyBorder="1" applyAlignment="1" applyProtection="1">
      <alignment horizontal="center" vertical="center"/>
      <protection locked="0"/>
    </xf>
    <xf numFmtId="170" fontId="0" fillId="6" borderId="12" xfId="0" applyNumberFormat="1" applyFont="1" applyFill="1" applyBorder="1" applyAlignment="1" applyProtection="1">
      <alignment horizontal="center" vertical="center"/>
      <protection locked="0"/>
    </xf>
    <xf numFmtId="175" fontId="0" fillId="6" borderId="12" xfId="0" applyNumberFormat="1" applyFont="1" applyFill="1" applyBorder="1" applyAlignment="1" applyProtection="1">
      <alignment horizontal="center" vertical="center"/>
      <protection locked="0"/>
    </xf>
    <xf numFmtId="185" fontId="0" fillId="6" borderId="12" xfId="0" applyNumberFormat="1" applyFont="1" applyFill="1" applyBorder="1" applyAlignment="1" applyProtection="1">
      <alignment horizontal="center" vertical="center"/>
      <protection locked="0"/>
    </xf>
    <xf numFmtId="0" fontId="4" fillId="0" borderId="0" xfId="0" applyFont="1" applyBorder="1" applyAlignment="1" applyProtection="1">
      <alignment horizontal="right" vertical="center"/>
      <protection hidden="1"/>
    </xf>
    <xf numFmtId="0" fontId="6" fillId="3" borderId="33" xfId="0" applyFont="1" applyFill="1" applyBorder="1" applyAlignment="1" applyProtection="1">
      <alignment horizontal="center" vertical="center" wrapText="1"/>
      <protection hidden="1"/>
    </xf>
    <xf numFmtId="0" fontId="11" fillId="0" borderId="5" xfId="0" applyFont="1" applyFill="1" applyBorder="1" applyAlignment="1" applyProtection="1">
      <alignment horizontal="center" vertical="center"/>
      <protection hidden="1"/>
    </xf>
    <xf numFmtId="0" fontId="12" fillId="3" borderId="12" xfId="0" applyFont="1" applyFill="1" applyBorder="1" applyAlignment="1" applyProtection="1">
      <alignment horizontal="center" vertical="center"/>
      <protection hidden="1"/>
    </xf>
    <xf numFmtId="0" fontId="12" fillId="3" borderId="11" xfId="0" applyFont="1" applyFill="1" applyBorder="1" applyAlignment="1" applyProtection="1">
      <alignment horizontal="center" vertical="center"/>
      <protection hidden="1"/>
    </xf>
    <xf numFmtId="0" fontId="3" fillId="0" borderId="0" xfId="0" applyFont="1" applyBorder="1" applyAlignment="1" applyProtection="1">
      <alignment vertical="center"/>
      <protection hidden="1"/>
    </xf>
    <xf numFmtId="176" fontId="26" fillId="2" borderId="29" xfId="0" applyNumberFormat="1" applyFont="1" applyFill="1" applyBorder="1" applyAlignment="1" applyProtection="1">
      <alignment horizontal="center" vertical="center"/>
      <protection hidden="1"/>
    </xf>
    <xf numFmtId="0" fontId="26" fillId="0" borderId="0" xfId="0" applyFont="1" applyBorder="1" applyAlignment="1" applyProtection="1">
      <alignment horizontal="center" vertical="center"/>
      <protection hidden="1"/>
    </xf>
    <xf numFmtId="0" fontId="20" fillId="0" borderId="7" xfId="0" applyFont="1" applyBorder="1" applyAlignment="1" applyProtection="1">
      <alignment vertical="center"/>
      <protection hidden="1"/>
    </xf>
    <xf numFmtId="0" fontId="71" fillId="0" borderId="5" xfId="0" applyFont="1" applyBorder="1" applyAlignment="1" applyProtection="1">
      <alignment vertical="center"/>
      <protection hidden="1"/>
    </xf>
    <xf numFmtId="0" fontId="30" fillId="0" borderId="0" xfId="0" applyFont="1" applyBorder="1" applyAlignment="1" applyProtection="1">
      <alignment horizontal="right" vertical="center"/>
      <protection hidden="1"/>
    </xf>
    <xf numFmtId="14" fontId="11" fillId="2" borderId="11" xfId="0" applyNumberFormat="1" applyFont="1" applyFill="1" applyBorder="1" applyAlignment="1" applyProtection="1">
      <alignment horizontal="center" vertical="center"/>
      <protection hidden="1"/>
    </xf>
    <xf numFmtId="197" fontId="11" fillId="2" borderId="12" xfId="0" applyNumberFormat="1" applyFont="1" applyFill="1" applyBorder="1" applyAlignment="1" applyProtection="1">
      <alignment horizontal="center" vertical="center"/>
      <protection hidden="1"/>
    </xf>
    <xf numFmtId="198" fontId="11" fillId="2" borderId="11" xfId="0" applyNumberFormat="1" applyFont="1" applyFill="1" applyBorder="1" applyAlignment="1" applyProtection="1">
      <alignment horizontal="center" vertical="center"/>
      <protection hidden="1"/>
    </xf>
    <xf numFmtId="199" fontId="41" fillId="2" borderId="12" xfId="0" applyNumberFormat="1" applyFont="1" applyFill="1" applyBorder="1" applyAlignment="1" applyProtection="1">
      <alignment horizontal="center" vertical="center"/>
      <protection hidden="1"/>
    </xf>
    <xf numFmtId="0" fontId="72" fillId="0" borderId="0" xfId="0" applyFont="1" applyAlignment="1" applyProtection="1">
      <alignment vertical="center"/>
      <protection hidden="1"/>
    </xf>
    <xf numFmtId="0" fontId="37" fillId="0" borderId="7" xfId="0" applyFont="1" applyBorder="1" applyAlignment="1" applyProtection="1">
      <alignment horizontal="right" vertical="center"/>
      <protection hidden="1"/>
    </xf>
    <xf numFmtId="0" fontId="21" fillId="0" borderId="0" xfId="0" applyFont="1" applyFill="1" applyBorder="1" applyAlignment="1" applyProtection="1">
      <alignment horizontal="right" vertical="center"/>
      <protection hidden="1"/>
    </xf>
    <xf numFmtId="0" fontId="6" fillId="3" borderId="0" xfId="0" applyFont="1" applyFill="1" applyBorder="1" applyAlignment="1" applyProtection="1">
      <alignment horizontal="center" vertical="center" wrapText="1"/>
      <protection hidden="1"/>
    </xf>
    <xf numFmtId="0" fontId="6" fillId="3" borderId="27" xfId="0" applyFont="1" applyFill="1" applyBorder="1" applyAlignment="1" applyProtection="1">
      <alignment horizontal="center" vertical="center" wrapText="1"/>
      <protection hidden="1"/>
    </xf>
    <xf numFmtId="0" fontId="0" fillId="0" borderId="15" xfId="0" applyNumberFormat="1" applyFont="1" applyFill="1" applyBorder="1" applyAlignment="1" applyProtection="1">
      <alignment horizontal="left" vertical="center"/>
      <protection hidden="1"/>
    </xf>
    <xf numFmtId="200" fontId="18" fillId="0" borderId="12" xfId="0" applyNumberFormat="1" applyFont="1" applyFill="1" applyBorder="1" applyAlignment="1" applyProtection="1">
      <alignment horizontal="center" vertical="center"/>
      <protection hidden="1"/>
    </xf>
    <xf numFmtId="44" fontId="4" fillId="0" borderId="12" xfId="0" applyNumberFormat="1" applyFont="1" applyFill="1" applyBorder="1" applyAlignment="1" applyProtection="1">
      <alignment horizontal="center" vertical="center"/>
      <protection hidden="1"/>
    </xf>
    <xf numFmtId="201" fontId="4" fillId="0" borderId="11" xfId="0" applyNumberFormat="1" applyFont="1" applyFill="1" applyBorder="1" applyAlignment="1" applyProtection="1">
      <alignment horizontal="center" vertical="center"/>
      <protection hidden="1"/>
    </xf>
    <xf numFmtId="2" fontId="0" fillId="0" borderId="0" xfId="0" applyNumberFormat="1" applyAlignment="1" applyProtection="1">
      <alignment vertical="center"/>
      <protection hidden="1"/>
    </xf>
    <xf numFmtId="180" fontId="0" fillId="0" borderId="0" xfId="0" applyNumberFormat="1" applyFont="1" applyAlignment="1" applyProtection="1">
      <alignment vertical="center"/>
      <protection hidden="1"/>
    </xf>
    <xf numFmtId="202" fontId="12" fillId="2" borderId="29" xfId="0" applyNumberFormat="1" applyFont="1" applyFill="1" applyBorder="1" applyAlignment="1" applyProtection="1">
      <alignment horizontal="center" vertical="center"/>
      <protection hidden="1"/>
    </xf>
    <xf numFmtId="170" fontId="12" fillId="0" borderId="68" xfId="0" applyNumberFormat="1" applyFont="1" applyFill="1" applyBorder="1" applyAlignment="1" applyProtection="1">
      <alignment horizontal="center" vertical="center"/>
      <protection hidden="1"/>
    </xf>
    <xf numFmtId="201" fontId="11" fillId="2" borderId="48" xfId="0" applyNumberFormat="1" applyFont="1" applyFill="1" applyBorder="1" applyAlignment="1" applyProtection="1">
      <alignment horizontal="center" vertical="center"/>
      <protection hidden="1"/>
    </xf>
    <xf numFmtId="44" fontId="11" fillId="2" borderId="68" xfId="0" applyNumberFormat="1" applyFont="1" applyFill="1" applyBorder="1" applyAlignment="1" applyProtection="1">
      <alignment horizontal="center" vertical="center"/>
      <protection hidden="1"/>
    </xf>
    <xf numFmtId="201" fontId="11" fillId="2" borderId="29" xfId="0" applyNumberFormat="1" applyFont="1" applyFill="1" applyBorder="1" applyAlignment="1" applyProtection="1">
      <alignment horizontal="center" vertical="center"/>
      <protection hidden="1"/>
    </xf>
    <xf numFmtId="0" fontId="12" fillId="0" borderId="0" xfId="0" applyFont="1" applyAlignment="1" applyProtection="1">
      <alignment vertical="center"/>
      <protection hidden="1"/>
    </xf>
    <xf numFmtId="181" fontId="11" fillId="2" borderId="14" xfId="0" applyNumberFormat="1" applyFont="1" applyFill="1" applyBorder="1" applyAlignment="1" applyProtection="1">
      <alignment horizontal="center" vertical="center"/>
      <protection hidden="1"/>
    </xf>
    <xf numFmtId="200" fontId="73" fillId="0" borderId="69" xfId="0" applyNumberFormat="1" applyFont="1" applyFill="1" applyBorder="1" applyAlignment="1" applyProtection="1">
      <alignment horizontal="right" vertical="center"/>
      <protection hidden="1"/>
    </xf>
    <xf numFmtId="181" fontId="11" fillId="2" borderId="20" xfId="0" applyNumberFormat="1" applyFont="1" applyFill="1" applyBorder="1" applyAlignment="1" applyProtection="1">
      <alignment horizontal="center" vertical="center"/>
      <protection hidden="1"/>
    </xf>
    <xf numFmtId="181" fontId="11" fillId="2" borderId="72" xfId="0" applyNumberFormat="1" applyFont="1" applyFill="1" applyBorder="1" applyAlignment="1" applyProtection="1">
      <alignment horizontal="center" vertical="center"/>
      <protection hidden="1"/>
    </xf>
    <xf numFmtId="200" fontId="74" fillId="0" borderId="69" xfId="0" applyNumberFormat="1" applyFont="1" applyFill="1" applyBorder="1" applyAlignment="1" applyProtection="1">
      <alignment horizontal="right" vertical="center"/>
      <protection hidden="1"/>
    </xf>
    <xf numFmtId="0" fontId="18" fillId="0" borderId="0" xfId="0" applyFont="1" applyBorder="1" applyAlignment="1" applyProtection="1">
      <alignment horizontal="right" vertical="center"/>
      <protection hidden="1"/>
    </xf>
    <xf numFmtId="203" fontId="75" fillId="0" borderId="7" xfId="0" applyNumberFormat="1" applyFont="1" applyFill="1" applyBorder="1" applyAlignment="1" applyProtection="1">
      <alignment horizontal="center" vertical="center"/>
      <protection hidden="1"/>
    </xf>
    <xf numFmtId="0" fontId="0" fillId="0" borderId="73" xfId="0" applyBorder="1" applyAlignment="1" applyProtection="1">
      <alignment vertical="center"/>
      <protection hidden="1"/>
    </xf>
    <xf numFmtId="0" fontId="0" fillId="0" borderId="74" xfId="0" applyBorder="1" applyAlignment="1" applyProtection="1">
      <alignment vertical="center"/>
      <protection hidden="1"/>
    </xf>
    <xf numFmtId="0" fontId="5" fillId="0" borderId="75" xfId="0" applyFont="1" applyBorder="1" applyAlignment="1" applyProtection="1">
      <alignment horizontal="right" vertical="center"/>
      <protection hidden="1"/>
    </xf>
    <xf numFmtId="0" fontId="12" fillId="0" borderId="0" xfId="0" applyFont="1" applyFill="1" applyBorder="1" applyAlignment="1" applyProtection="1">
      <alignment horizontal="right" vertical="center"/>
      <protection hidden="1"/>
    </xf>
    <xf numFmtId="179" fontId="77" fillId="0" borderId="0" xfId="0" applyNumberFormat="1" applyFont="1" applyFill="1" applyBorder="1" applyAlignment="1" applyProtection="1">
      <alignment horizontal="center" vertical="center" wrapText="1"/>
      <protection hidden="1"/>
    </xf>
    <xf numFmtId="0" fontId="62" fillId="0" borderId="74" xfId="0" applyFont="1" applyBorder="1" applyAlignment="1" applyProtection="1">
      <alignment horizontal="center" vertical="center"/>
      <protection hidden="1"/>
    </xf>
    <xf numFmtId="0" fontId="34" fillId="0" borderId="76" xfId="0" applyFont="1" applyBorder="1" applyAlignment="1" applyProtection="1">
      <alignment horizontal="right" vertical="center"/>
      <protection hidden="1"/>
    </xf>
    <xf numFmtId="0" fontId="12" fillId="0" borderId="45" xfId="0" applyFont="1" applyBorder="1" applyAlignment="1" applyProtection="1">
      <alignment horizontal="right" vertical="center"/>
      <protection hidden="1"/>
    </xf>
    <xf numFmtId="42" fontId="18" fillId="0" borderId="12" xfId="0" applyNumberFormat="1" applyFont="1" applyFill="1" applyBorder="1" applyAlignment="1" applyProtection="1">
      <alignment horizontal="center" vertical="center"/>
      <protection hidden="1"/>
    </xf>
    <xf numFmtId="0" fontId="7" fillId="0" borderId="7" xfId="0" applyFont="1" applyFill="1" applyBorder="1" applyAlignment="1" applyProtection="1">
      <alignment vertical="center"/>
      <protection hidden="1"/>
    </xf>
    <xf numFmtId="0" fontId="4" fillId="0" borderId="77" xfId="0" applyFont="1" applyFill="1" applyBorder="1" applyAlignment="1" applyProtection="1">
      <alignment vertical="center"/>
      <protection hidden="1"/>
    </xf>
    <xf numFmtId="0" fontId="5" fillId="0" borderId="78" xfId="0" applyFont="1" applyFill="1" applyBorder="1" applyAlignment="1" applyProtection="1">
      <alignment horizontal="center" vertical="center"/>
      <protection hidden="1"/>
    </xf>
    <xf numFmtId="0" fontId="4" fillId="0" borderId="79" xfId="0" applyFont="1" applyBorder="1" applyAlignment="1" applyProtection="1">
      <alignment vertical="center"/>
      <protection hidden="1"/>
    </xf>
    <xf numFmtId="0" fontId="5" fillId="7" borderId="12" xfId="0" applyFont="1" applyFill="1" applyBorder="1" applyAlignment="1" applyProtection="1">
      <alignment horizontal="center" vertical="center"/>
      <protection locked="0" hidden="1"/>
    </xf>
    <xf numFmtId="0" fontId="0" fillId="7" borderId="15" xfId="0" applyNumberFormat="1" applyFont="1" applyFill="1" applyBorder="1" applyAlignment="1" applyProtection="1">
      <alignment horizontal="center" vertical="center"/>
      <protection locked="0" hidden="1"/>
    </xf>
    <xf numFmtId="0" fontId="11" fillId="0" borderId="36" xfId="0" applyFont="1" applyBorder="1" applyAlignment="1" applyProtection="1">
      <alignment horizontal="left" vertical="center" wrapText="1"/>
      <protection hidden="1"/>
    </xf>
    <xf numFmtId="1" fontId="11" fillId="7" borderId="15" xfId="1" applyNumberFormat="1" applyFont="1" applyFill="1" applyBorder="1" applyAlignment="1" applyProtection="1">
      <alignment horizontal="center" vertical="center"/>
      <protection locked="0" hidden="1"/>
    </xf>
    <xf numFmtId="0" fontId="11" fillId="7" borderId="12" xfId="0" applyFont="1" applyFill="1" applyBorder="1" applyAlignment="1" applyProtection="1">
      <alignment horizontal="center" vertical="center"/>
      <protection locked="0" hidden="1"/>
    </xf>
    <xf numFmtId="0" fontId="11" fillId="7" borderId="15" xfId="0" applyFont="1" applyFill="1" applyBorder="1" applyAlignment="1" applyProtection="1">
      <alignment horizontal="center" vertical="center"/>
      <protection locked="0" hidden="1"/>
    </xf>
    <xf numFmtId="44" fontId="4" fillId="24" borderId="0" xfId="0" applyNumberFormat="1" applyFont="1" applyFill="1" applyBorder="1" applyAlignment="1" applyProtection="1">
      <alignment horizontal="center" vertical="center"/>
      <protection hidden="1"/>
    </xf>
    <xf numFmtId="0" fontId="4" fillId="24" borderId="0" xfId="0" applyNumberFormat="1" applyFont="1" applyFill="1" applyBorder="1" applyAlignment="1" applyProtection="1">
      <alignment horizontal="center" vertical="center"/>
      <protection hidden="1"/>
    </xf>
    <xf numFmtId="44" fontId="63" fillId="24" borderId="7" xfId="0" applyNumberFormat="1" applyFont="1" applyFill="1" applyBorder="1" applyAlignment="1" applyProtection="1">
      <alignment horizontal="center" vertical="center"/>
      <protection hidden="1"/>
    </xf>
    <xf numFmtId="0" fontId="11" fillId="0" borderId="81" xfId="0" applyFont="1" applyFill="1" applyBorder="1" applyAlignment="1" applyProtection="1">
      <alignment horizontal="right" vertical="center"/>
      <protection hidden="1"/>
    </xf>
    <xf numFmtId="0" fontId="4" fillId="0" borderId="82" xfId="0" applyFont="1" applyFill="1" applyBorder="1" applyAlignment="1" applyProtection="1">
      <alignment vertical="center"/>
      <protection hidden="1"/>
    </xf>
    <xf numFmtId="0" fontId="37" fillId="0" borderId="82" xfId="0" applyFont="1" applyFill="1" applyBorder="1" applyAlignment="1" applyProtection="1">
      <alignment vertical="center"/>
      <protection hidden="1"/>
    </xf>
    <xf numFmtId="179" fontId="4" fillId="0" borderId="82" xfId="0" applyNumberFormat="1" applyFont="1" applyFill="1" applyBorder="1" applyAlignment="1" applyProtection="1">
      <alignment horizontal="center" vertical="center"/>
      <protection hidden="1"/>
    </xf>
    <xf numFmtId="0" fontId="37" fillId="0" borderId="82" xfId="0" applyFont="1" applyFill="1" applyBorder="1" applyAlignment="1" applyProtection="1">
      <alignment horizontal="center" vertical="center"/>
      <protection hidden="1"/>
    </xf>
    <xf numFmtId="0" fontId="0" fillId="0" borderId="82" xfId="0" applyFill="1" applyBorder="1" applyAlignment="1" applyProtection="1">
      <alignment vertical="center"/>
      <protection hidden="1"/>
    </xf>
    <xf numFmtId="44" fontId="11" fillId="0" borderId="82" xfId="0" applyNumberFormat="1" applyFont="1" applyFill="1" applyBorder="1" applyAlignment="1" applyProtection="1">
      <alignment horizontal="center" vertical="center"/>
      <protection hidden="1"/>
    </xf>
    <xf numFmtId="44" fontId="24" fillId="0" borderId="83" xfId="0" applyNumberFormat="1" applyFont="1" applyFill="1" applyBorder="1" applyAlignment="1" applyProtection="1">
      <alignment horizontal="center" vertical="center"/>
      <protection hidden="1"/>
    </xf>
    <xf numFmtId="0" fontId="9" fillId="19" borderId="0" xfId="0" applyFont="1" applyFill="1" applyAlignment="1" applyProtection="1">
      <alignment vertical="center"/>
      <protection hidden="1"/>
    </xf>
    <xf numFmtId="0" fontId="35" fillId="3" borderId="86" xfId="0" applyFont="1" applyFill="1" applyBorder="1" applyAlignment="1" applyProtection="1">
      <alignment horizontal="left" vertical="center" wrapText="1"/>
      <protection hidden="1"/>
    </xf>
    <xf numFmtId="170" fontId="18" fillId="0" borderId="0" xfId="0" applyNumberFormat="1" applyFont="1" applyFill="1" applyBorder="1" applyAlignment="1" applyProtection="1">
      <alignment vertical="center" wrapText="1"/>
      <protection hidden="1"/>
    </xf>
    <xf numFmtId="170" fontId="18" fillId="0" borderId="7" xfId="0" applyNumberFormat="1" applyFont="1" applyFill="1" applyBorder="1" applyAlignment="1" applyProtection="1">
      <alignment vertical="center" wrapText="1"/>
      <protection hidden="1"/>
    </xf>
    <xf numFmtId="170" fontId="18" fillId="0" borderId="3" xfId="0" applyNumberFormat="1" applyFont="1" applyFill="1" applyBorder="1" applyAlignment="1" applyProtection="1">
      <alignment vertical="center" wrapText="1"/>
      <protection hidden="1"/>
    </xf>
    <xf numFmtId="170" fontId="18" fillId="0" borderId="4" xfId="0" applyNumberFormat="1" applyFont="1" applyFill="1" applyBorder="1" applyAlignment="1" applyProtection="1">
      <alignment vertical="center" wrapText="1"/>
      <protection hidden="1"/>
    </xf>
    <xf numFmtId="176" fontId="0" fillId="19" borderId="7" xfId="0" applyNumberFormat="1" applyFill="1" applyBorder="1" applyAlignment="1" applyProtection="1">
      <alignment vertical="center"/>
      <protection locked="0"/>
    </xf>
    <xf numFmtId="0" fontId="12" fillId="22" borderId="41" xfId="0" applyFont="1" applyFill="1" applyBorder="1" applyAlignment="1" applyProtection="1">
      <alignment vertical="center"/>
      <protection locked="0" hidden="1"/>
    </xf>
    <xf numFmtId="169" fontId="18" fillId="6" borderId="12" xfId="0" applyNumberFormat="1" applyFont="1" applyFill="1" applyBorder="1" applyAlignment="1" applyProtection="1">
      <alignment horizontal="center" vertical="center"/>
      <protection locked="0" hidden="1"/>
    </xf>
    <xf numFmtId="0" fontId="18" fillId="6" borderId="12" xfId="0" applyNumberFormat="1" applyFont="1" applyFill="1" applyBorder="1" applyAlignment="1" applyProtection="1">
      <alignment horizontal="center" vertical="center"/>
      <protection locked="0" hidden="1"/>
    </xf>
    <xf numFmtId="0" fontId="0" fillId="22" borderId="41" xfId="0" applyNumberFormat="1" applyFont="1" applyFill="1" applyBorder="1" applyAlignment="1" applyProtection="1">
      <alignment horizontal="center" vertical="center"/>
      <protection locked="0" hidden="1"/>
    </xf>
    <xf numFmtId="16" fontId="18" fillId="6" borderId="12" xfId="0" applyNumberFormat="1" applyFont="1" applyFill="1" applyBorder="1" applyAlignment="1" applyProtection="1">
      <alignment horizontal="center" vertical="center"/>
      <protection locked="0" hidden="1"/>
    </xf>
    <xf numFmtId="0" fontId="6" fillId="0" borderId="5" xfId="0" applyFont="1" applyBorder="1" applyAlignment="1" applyProtection="1">
      <alignment vertical="center"/>
      <protection hidden="1"/>
    </xf>
    <xf numFmtId="169" fontId="12" fillId="0" borderId="0" xfId="0" applyNumberFormat="1" applyFont="1" applyFill="1" applyBorder="1" applyAlignment="1" applyProtection="1">
      <alignment horizontal="center" vertical="center"/>
      <protection hidden="1"/>
    </xf>
    <xf numFmtId="181" fontId="11" fillId="0" borderId="0" xfId="0" applyNumberFormat="1" applyFont="1" applyFill="1" applyBorder="1" applyAlignment="1" applyProtection="1">
      <alignment horizontal="center" vertical="center"/>
      <protection hidden="1"/>
    </xf>
    <xf numFmtId="0" fontId="6" fillId="0" borderId="0" xfId="0" applyFont="1" applyBorder="1" applyAlignment="1" applyProtection="1">
      <alignment horizontal="right" vertical="center"/>
      <protection hidden="1"/>
    </xf>
    <xf numFmtId="44" fontId="0" fillId="0" borderId="21" xfId="0" applyNumberFormat="1" applyBorder="1" applyAlignment="1" applyProtection="1">
      <alignment vertical="center"/>
      <protection hidden="1"/>
    </xf>
    <xf numFmtId="0" fontId="0" fillId="0" borderId="88" xfId="0" applyBorder="1" applyAlignment="1" applyProtection="1">
      <alignment vertical="center"/>
      <protection hidden="1"/>
    </xf>
    <xf numFmtId="201" fontId="0" fillId="0" borderId="45" xfId="0" applyNumberFormat="1" applyBorder="1" applyAlignment="1" applyProtection="1">
      <alignment vertical="center"/>
      <protection hidden="1"/>
    </xf>
    <xf numFmtId="200" fontId="0" fillId="19" borderId="89" xfId="0" applyNumberFormat="1" applyFill="1" applyBorder="1" applyAlignment="1" applyProtection="1">
      <alignment vertical="center"/>
      <protection hidden="1"/>
    </xf>
    <xf numFmtId="0" fontId="21" fillId="0" borderId="5" xfId="0" applyFont="1" applyFill="1" applyBorder="1" applyAlignment="1" applyProtection="1">
      <alignment horizontal="center" vertical="center" shrinkToFit="1"/>
      <protection hidden="1"/>
    </xf>
    <xf numFmtId="0" fontId="21" fillId="0" borderId="0" xfId="0" applyFont="1" applyFill="1" applyBorder="1" applyAlignment="1" applyProtection="1">
      <alignment horizontal="center" vertical="center" shrinkToFit="1"/>
      <protection hidden="1"/>
    </xf>
    <xf numFmtId="0" fontId="26" fillId="0" borderId="0" xfId="0" applyNumberFormat="1" applyFont="1" applyFill="1" applyBorder="1" applyAlignment="1" applyProtection="1">
      <alignment horizontal="center" vertical="center"/>
      <protection hidden="1"/>
    </xf>
    <xf numFmtId="166" fontId="83" fillId="7" borderId="12" xfId="0" applyNumberFormat="1" applyFont="1" applyFill="1" applyBorder="1" applyAlignment="1" applyProtection="1">
      <alignment horizontal="center" vertical="center"/>
      <protection locked="0" hidden="1"/>
    </xf>
    <xf numFmtId="170" fontId="83" fillId="0" borderId="12" xfId="0" applyNumberFormat="1" applyFont="1" applyFill="1" applyBorder="1" applyAlignment="1" applyProtection="1">
      <alignment horizontal="center" vertical="center"/>
      <protection hidden="1"/>
    </xf>
    <xf numFmtId="176" fontId="85" fillId="4" borderId="29" xfId="0" applyNumberFormat="1" applyFont="1" applyFill="1" applyBorder="1" applyAlignment="1" applyProtection="1">
      <alignment horizontal="center" vertical="center"/>
      <protection hidden="1"/>
    </xf>
    <xf numFmtId="172" fontId="83" fillId="7" borderId="12" xfId="0" applyNumberFormat="1" applyFont="1" applyFill="1" applyBorder="1" applyAlignment="1" applyProtection="1">
      <alignment horizontal="center" vertical="center"/>
      <protection locked="0" hidden="1"/>
    </xf>
    <xf numFmtId="204" fontId="83" fillId="7" borderId="12" xfId="1" applyNumberFormat="1" applyFont="1" applyFill="1" applyBorder="1" applyAlignment="1" applyProtection="1">
      <alignment horizontal="center" vertical="center"/>
      <protection locked="0" hidden="1"/>
    </xf>
    <xf numFmtId="44" fontId="83" fillId="19" borderId="41" xfId="0" applyNumberFormat="1" applyFont="1" applyFill="1" applyBorder="1" applyAlignment="1" applyProtection="1">
      <alignment vertical="center"/>
      <protection locked="0"/>
    </xf>
    <xf numFmtId="44" fontId="83" fillId="3" borderId="80" xfId="0" applyNumberFormat="1" applyFont="1" applyFill="1" applyBorder="1" applyAlignment="1" applyProtection="1">
      <alignment horizontal="center" vertical="center" wrapText="1"/>
      <protection hidden="1"/>
    </xf>
    <xf numFmtId="44" fontId="83" fillId="7" borderId="12" xfId="0" applyNumberFormat="1" applyFont="1" applyFill="1" applyBorder="1" applyAlignment="1" applyProtection="1">
      <alignment horizontal="right" vertical="center"/>
      <protection locked="0"/>
    </xf>
    <xf numFmtId="164" fontId="83" fillId="0" borderId="11" xfId="0" applyNumberFormat="1" applyFont="1" applyFill="1" applyBorder="1" applyAlignment="1" applyProtection="1">
      <alignment horizontal="center" vertical="center"/>
      <protection hidden="1"/>
    </xf>
    <xf numFmtId="176" fontId="84" fillId="0" borderId="0" xfId="0" applyNumberFormat="1" applyFont="1" applyFill="1" applyBorder="1" applyAlignment="1" applyProtection="1">
      <alignment horizontal="center" vertical="center"/>
      <protection hidden="1"/>
    </xf>
    <xf numFmtId="176" fontId="83" fillId="24" borderId="34" xfId="0" applyNumberFormat="1" applyFont="1" applyFill="1" applyBorder="1" applyAlignment="1" applyProtection="1">
      <alignment horizontal="center" vertical="center"/>
      <protection hidden="1"/>
    </xf>
    <xf numFmtId="176" fontId="83" fillId="24" borderId="41" xfId="0" applyNumberFormat="1" applyFont="1" applyFill="1" applyBorder="1" applyAlignment="1" applyProtection="1">
      <alignment horizontal="center" vertical="center"/>
      <protection hidden="1"/>
    </xf>
    <xf numFmtId="44" fontId="83" fillId="24" borderId="41" xfId="0" applyNumberFormat="1" applyFont="1" applyFill="1" applyBorder="1" applyAlignment="1" applyProtection="1">
      <alignment horizontal="center" vertical="center"/>
      <protection hidden="1"/>
    </xf>
    <xf numFmtId="0" fontId="83" fillId="24" borderId="41" xfId="0" applyNumberFormat="1" applyFont="1" applyFill="1" applyBorder="1" applyAlignment="1" applyProtection="1">
      <alignment horizontal="center" vertical="center"/>
      <protection hidden="1"/>
    </xf>
    <xf numFmtId="44" fontId="87" fillId="24" borderId="64" xfId="0" applyNumberFormat="1" applyFont="1" applyFill="1" applyBorder="1" applyAlignment="1" applyProtection="1">
      <alignment horizontal="center" vertical="center"/>
      <protection hidden="1"/>
    </xf>
    <xf numFmtId="14" fontId="88" fillId="21" borderId="43" xfId="0" applyNumberFormat="1" applyFont="1" applyFill="1" applyBorder="1" applyAlignment="1" applyProtection="1">
      <alignment horizontal="center" vertical="center" wrapText="1"/>
      <protection locked="0" hidden="1"/>
    </xf>
    <xf numFmtId="181" fontId="84" fillId="2" borderId="11" xfId="0" applyNumberFormat="1" applyFont="1" applyFill="1" applyBorder="1" applyAlignment="1" applyProtection="1">
      <alignment horizontal="center" vertical="center"/>
      <protection hidden="1"/>
    </xf>
    <xf numFmtId="176" fontId="83" fillId="6" borderId="11" xfId="0" applyNumberFormat="1" applyFont="1" applyFill="1" applyBorder="1" applyAlignment="1" applyProtection="1">
      <alignment horizontal="center" vertical="center"/>
      <protection locked="0" hidden="1"/>
    </xf>
    <xf numFmtId="0" fontId="6" fillId="0" borderId="5" xfId="0" applyFont="1" applyFill="1" applyBorder="1" applyAlignment="1" applyProtection="1">
      <alignment horizontal="center" vertical="center"/>
      <protection hidden="1"/>
    </xf>
    <xf numFmtId="0" fontId="6" fillId="0" borderId="15" xfId="0" applyFont="1" applyBorder="1" applyAlignment="1" applyProtection="1">
      <alignment horizontal="right" vertical="center"/>
      <protection hidden="1"/>
    </xf>
    <xf numFmtId="0" fontId="6" fillId="0" borderId="12" xfId="0" applyFont="1" applyBorder="1" applyAlignment="1" applyProtection="1">
      <alignment horizontal="right" vertical="center"/>
      <protection hidden="1"/>
    </xf>
    <xf numFmtId="0" fontId="12" fillId="3" borderId="15" xfId="0" applyFont="1" applyFill="1" applyBorder="1" applyAlignment="1" applyProtection="1">
      <alignment horizontal="center" vertical="center"/>
      <protection hidden="1"/>
    </xf>
    <xf numFmtId="0" fontId="12" fillId="3" borderId="12" xfId="0" applyFont="1" applyFill="1" applyBorder="1" applyAlignment="1" applyProtection="1">
      <alignment horizontal="center" vertical="center"/>
      <protection hidden="1"/>
    </xf>
    <xf numFmtId="0" fontId="12" fillId="3" borderId="11" xfId="0" applyFont="1" applyFill="1" applyBorder="1" applyAlignment="1" applyProtection="1">
      <alignment horizontal="center" vertical="center"/>
      <protection hidden="1"/>
    </xf>
    <xf numFmtId="0" fontId="12" fillId="3" borderId="18" xfId="0" applyFont="1" applyFill="1" applyBorder="1" applyAlignment="1" applyProtection="1">
      <alignment horizontal="center" vertical="center"/>
      <protection hidden="1"/>
    </xf>
    <xf numFmtId="0" fontId="57" fillId="0" borderId="34" xfId="0" applyFont="1" applyBorder="1" applyAlignment="1" applyProtection="1">
      <alignment horizontal="center" vertical="center"/>
      <protection hidden="1"/>
    </xf>
    <xf numFmtId="0" fontId="57" fillId="0" borderId="36" xfId="0" applyFont="1" applyBorder="1" applyAlignment="1" applyProtection="1">
      <alignment horizontal="center" vertical="center"/>
      <protection hidden="1"/>
    </xf>
    <xf numFmtId="0" fontId="0" fillId="0" borderId="62" xfId="0" applyBorder="1" applyAlignment="1" applyProtection="1">
      <alignment horizontal="center" vertical="center"/>
      <protection hidden="1"/>
    </xf>
    <xf numFmtId="0" fontId="12" fillId="3" borderId="57" xfId="0" applyFont="1" applyFill="1" applyBorder="1" applyAlignment="1" applyProtection="1">
      <alignment horizontal="center" vertical="center"/>
      <protection hidden="1"/>
    </xf>
    <xf numFmtId="0" fontId="4" fillId="24" borderId="35" xfId="0" applyFont="1" applyFill="1" applyBorder="1" applyAlignment="1" applyProtection="1">
      <alignment horizontal="left" vertical="center"/>
      <protection hidden="1"/>
    </xf>
    <xf numFmtId="0" fontId="4" fillId="24" borderId="43" xfId="0" applyFont="1" applyFill="1" applyBorder="1" applyAlignment="1" applyProtection="1">
      <alignment horizontal="left" vertical="center"/>
      <protection hidden="1"/>
    </xf>
    <xf numFmtId="0" fontId="4" fillId="0" borderId="37" xfId="0" applyFont="1" applyBorder="1" applyAlignment="1" applyProtection="1">
      <alignment horizontal="left" vertical="center"/>
      <protection hidden="1"/>
    </xf>
    <xf numFmtId="0" fontId="4" fillId="0" borderId="62" xfId="0" applyFont="1" applyBorder="1" applyAlignment="1" applyProtection="1">
      <alignment horizontal="left" vertical="center"/>
      <protection hidden="1"/>
    </xf>
    <xf numFmtId="0" fontId="4" fillId="0" borderId="63" xfId="0" applyFont="1" applyBorder="1" applyAlignment="1" applyProtection="1">
      <alignment horizontal="left" vertical="center"/>
      <protection hidden="1"/>
    </xf>
    <xf numFmtId="0" fontId="4" fillId="24" borderId="34" xfId="0" applyFont="1" applyFill="1" applyBorder="1" applyAlignment="1" applyProtection="1">
      <alignment horizontal="left" vertical="center"/>
      <protection hidden="1"/>
    </xf>
    <xf numFmtId="0" fontId="4" fillId="0" borderId="34" xfId="0" applyFont="1" applyBorder="1" applyAlignment="1" applyProtection="1">
      <alignment horizontal="left" vertical="center"/>
      <protection hidden="1"/>
    </xf>
    <xf numFmtId="0" fontId="4" fillId="0" borderId="35" xfId="0" applyFont="1" applyBorder="1" applyAlignment="1" applyProtection="1">
      <alignment horizontal="left" vertical="center"/>
      <protection hidden="1"/>
    </xf>
    <xf numFmtId="0" fontId="8" fillId="28" borderId="59" xfId="0" applyFont="1" applyFill="1" applyBorder="1" applyAlignment="1" applyProtection="1">
      <alignment horizontal="center" vertical="center" wrapText="1"/>
      <protection hidden="1"/>
    </xf>
    <xf numFmtId="0" fontId="8" fillId="28" borderId="35" xfId="0" applyFont="1" applyFill="1" applyBorder="1" applyAlignment="1" applyProtection="1">
      <alignment horizontal="center" vertical="center" wrapText="1"/>
      <protection hidden="1"/>
    </xf>
    <xf numFmtId="0" fontId="8" fillId="28" borderId="43" xfId="0" applyFont="1" applyFill="1" applyBorder="1" applyAlignment="1" applyProtection="1">
      <alignment horizontal="center" vertical="center" wrapText="1"/>
      <protection hidden="1"/>
    </xf>
    <xf numFmtId="0" fontId="65" fillId="32" borderId="59" xfId="0" applyFont="1" applyFill="1" applyBorder="1" applyAlignment="1" applyProtection="1">
      <alignment horizontal="right" vertical="center" wrapText="1"/>
      <protection hidden="1"/>
    </xf>
    <xf numFmtId="0" fontId="65" fillId="32" borderId="35" xfId="0" applyFont="1" applyFill="1" applyBorder="1" applyAlignment="1" applyProtection="1">
      <alignment horizontal="right" vertical="center" wrapText="1"/>
      <protection hidden="1"/>
    </xf>
    <xf numFmtId="0" fontId="65" fillId="32" borderId="36" xfId="0" applyFont="1" applyFill="1" applyBorder="1" applyAlignment="1" applyProtection="1">
      <alignment horizontal="right" vertical="center" wrapText="1"/>
      <protection hidden="1"/>
    </xf>
    <xf numFmtId="0" fontId="35" fillId="3" borderId="84" xfId="0" applyFont="1" applyFill="1" applyBorder="1" applyAlignment="1" applyProtection="1">
      <alignment horizontal="right" vertical="center" wrapText="1"/>
      <protection hidden="1"/>
    </xf>
    <xf numFmtId="0" fontId="35" fillId="3" borderId="85" xfId="0" applyFont="1" applyFill="1" applyBorder="1" applyAlignment="1" applyProtection="1">
      <alignment horizontal="right" vertical="center" wrapText="1"/>
      <protection hidden="1"/>
    </xf>
    <xf numFmtId="0" fontId="4" fillId="31" borderId="65" xfId="0" applyFont="1" applyFill="1" applyBorder="1" applyAlignment="1" applyProtection="1">
      <alignment horizontal="center" vertical="center" wrapText="1"/>
      <protection hidden="1"/>
    </xf>
    <xf numFmtId="0" fontId="4" fillId="31" borderId="62" xfId="0" applyFont="1" applyFill="1" applyBorder="1" applyAlignment="1" applyProtection="1">
      <alignment horizontal="center" vertical="center" wrapText="1"/>
      <protection hidden="1"/>
    </xf>
    <xf numFmtId="0" fontId="4" fillId="31" borderId="42" xfId="0" applyFont="1" applyFill="1" applyBorder="1" applyAlignment="1" applyProtection="1">
      <alignment horizontal="center" vertical="center" wrapText="1"/>
      <protection hidden="1"/>
    </xf>
    <xf numFmtId="0" fontId="4" fillId="31" borderId="66" xfId="0" applyFont="1" applyFill="1" applyBorder="1" applyAlignment="1" applyProtection="1">
      <alignment horizontal="center" vertical="center" wrapText="1"/>
      <protection hidden="1"/>
    </xf>
    <xf numFmtId="0" fontId="4" fillId="31" borderId="61" xfId="0" applyFont="1" applyFill="1" applyBorder="1" applyAlignment="1" applyProtection="1">
      <alignment horizontal="center" vertical="center" wrapText="1"/>
      <protection hidden="1"/>
    </xf>
    <xf numFmtId="0" fontId="4" fillId="31" borderId="40" xfId="0" applyFont="1" applyFill="1" applyBorder="1" applyAlignment="1" applyProtection="1">
      <alignment horizontal="center" vertical="center" wrapText="1"/>
      <protection hidden="1"/>
    </xf>
    <xf numFmtId="170" fontId="79" fillId="0" borderId="0" xfId="0" applyNumberFormat="1" applyFont="1" applyFill="1" applyBorder="1" applyAlignment="1" applyProtection="1">
      <alignment horizontal="left" vertical="center" wrapText="1"/>
      <protection hidden="1"/>
    </xf>
    <xf numFmtId="0" fontId="62" fillId="0" borderId="2" xfId="0" applyFont="1" applyBorder="1" applyAlignment="1" applyProtection="1">
      <alignment horizontal="center" vertical="center"/>
      <protection hidden="1"/>
    </xf>
    <xf numFmtId="0" fontId="62" fillId="0" borderId="3" xfId="0" applyFont="1" applyBorder="1" applyAlignment="1" applyProtection="1">
      <alignment horizontal="center" vertical="center"/>
      <protection hidden="1"/>
    </xf>
    <xf numFmtId="169" fontId="83" fillId="0" borderId="41" xfId="0" applyNumberFormat="1" applyFont="1" applyFill="1" applyBorder="1" applyAlignment="1" applyProtection="1">
      <alignment horizontal="center" vertical="center"/>
      <protection hidden="1"/>
    </xf>
    <xf numFmtId="0" fontId="83" fillId="0" borderId="41" xfId="0" applyFont="1" applyFill="1" applyBorder="1" applyAlignment="1" applyProtection="1">
      <alignment horizontal="center" vertical="center"/>
      <protection hidden="1"/>
    </xf>
    <xf numFmtId="0" fontId="6" fillId="0" borderId="18" xfId="0" applyFont="1" applyBorder="1" applyAlignment="1" applyProtection="1">
      <alignment horizontal="right" vertical="center"/>
      <protection hidden="1"/>
    </xf>
    <xf numFmtId="0" fontId="6" fillId="0" borderId="57" xfId="0" applyFont="1" applyBorder="1" applyAlignment="1" applyProtection="1">
      <alignment horizontal="right" vertical="center"/>
      <protection hidden="1"/>
    </xf>
    <xf numFmtId="0" fontId="6" fillId="0" borderId="18" xfId="0" applyFont="1" applyBorder="1" applyAlignment="1" applyProtection="1">
      <alignment horizontal="center" vertical="center" wrapText="1"/>
      <protection hidden="1"/>
    </xf>
    <xf numFmtId="0" fontId="6" fillId="0" borderId="57" xfId="0" applyFont="1" applyBorder="1" applyAlignment="1" applyProtection="1">
      <alignment horizontal="center" vertical="center" wrapText="1"/>
      <protection hidden="1"/>
    </xf>
    <xf numFmtId="0" fontId="6" fillId="0" borderId="57" xfId="0" applyFont="1" applyBorder="1" applyAlignment="1" applyProtection="1">
      <alignment horizontal="left" vertical="center" wrapText="1"/>
      <protection hidden="1"/>
    </xf>
    <xf numFmtId="0" fontId="6" fillId="0" borderId="67" xfId="0" applyFont="1" applyBorder="1" applyAlignment="1" applyProtection="1">
      <alignment horizontal="left" vertical="center" wrapText="1"/>
      <protection hidden="1"/>
    </xf>
    <xf numFmtId="169" fontId="83" fillId="23" borderId="41" xfId="0" applyNumberFormat="1" applyFont="1" applyFill="1" applyBorder="1" applyAlignment="1" applyProtection="1">
      <alignment horizontal="center" vertical="center"/>
      <protection hidden="1"/>
    </xf>
    <xf numFmtId="0" fontId="6" fillId="0" borderId="18" xfId="0" applyFont="1" applyBorder="1" applyAlignment="1" applyProtection="1">
      <alignment horizontal="center" vertical="center"/>
      <protection hidden="1"/>
    </xf>
    <xf numFmtId="0" fontId="6" fillId="0" borderId="57" xfId="0" applyFont="1" applyBorder="1" applyAlignment="1" applyProtection="1">
      <alignment horizontal="center" vertical="center"/>
      <protection hidden="1"/>
    </xf>
    <xf numFmtId="0" fontId="21" fillId="0" borderId="28" xfId="0" applyFont="1" applyBorder="1" applyAlignment="1" applyProtection="1">
      <alignment horizontal="center" vertical="center" shrinkToFit="1"/>
      <protection hidden="1"/>
    </xf>
    <xf numFmtId="0" fontId="21" fillId="0" borderId="12" xfId="0" applyFont="1" applyBorder="1" applyAlignment="1" applyProtection="1">
      <alignment horizontal="center" vertical="center" shrinkToFit="1"/>
      <protection hidden="1"/>
    </xf>
    <xf numFmtId="0" fontId="85" fillId="4" borderId="12" xfId="0" applyNumberFormat="1" applyFont="1" applyFill="1" applyBorder="1" applyAlignment="1" applyProtection="1">
      <alignment horizontal="center" vertical="center"/>
      <protection hidden="1"/>
    </xf>
    <xf numFmtId="0" fontId="8" fillId="25" borderId="84" xfId="0" applyFont="1" applyFill="1" applyBorder="1" applyAlignment="1" applyProtection="1">
      <alignment horizontal="center" vertical="center" wrapText="1"/>
      <protection hidden="1"/>
    </xf>
    <xf numFmtId="0" fontId="8" fillId="25" borderId="85" xfId="0" applyFont="1" applyFill="1" applyBorder="1" applyAlignment="1" applyProtection="1">
      <alignment horizontal="center" vertical="center" wrapText="1"/>
      <protection hidden="1"/>
    </xf>
    <xf numFmtId="0" fontId="8" fillId="25" borderId="86" xfId="0" applyFont="1" applyFill="1" applyBorder="1" applyAlignment="1" applyProtection="1">
      <alignment horizontal="center" vertical="center" wrapText="1"/>
      <protection hidden="1"/>
    </xf>
    <xf numFmtId="0" fontId="57" fillId="0" borderId="87" xfId="0" applyFont="1" applyBorder="1" applyAlignment="1" applyProtection="1">
      <alignment horizontal="center" vertical="center"/>
      <protection hidden="1"/>
    </xf>
    <xf numFmtId="0" fontId="38" fillId="17" borderId="18" xfId="0" applyFont="1" applyFill="1" applyBorder="1" applyAlignment="1" applyProtection="1">
      <alignment horizontal="center" vertical="center"/>
      <protection hidden="1"/>
    </xf>
    <xf numFmtId="0" fontId="38" fillId="17" borderId="57" xfId="0" applyFont="1" applyFill="1" applyBorder="1" applyAlignment="1" applyProtection="1">
      <alignment horizontal="center" vertical="center"/>
      <protection hidden="1"/>
    </xf>
    <xf numFmtId="0" fontId="38" fillId="17" borderId="15" xfId="0" applyFont="1" applyFill="1" applyBorder="1" applyAlignment="1" applyProtection="1">
      <alignment horizontal="center" vertical="center"/>
      <protection hidden="1"/>
    </xf>
    <xf numFmtId="0" fontId="64" fillId="19" borderId="34" xfId="0" applyFont="1" applyFill="1" applyBorder="1" applyAlignment="1" applyProtection="1">
      <alignment horizontal="left" vertical="center" wrapText="1"/>
      <protection hidden="1"/>
    </xf>
    <xf numFmtId="0" fontId="64" fillId="19" borderId="35" xfId="0" applyFont="1" applyFill="1" applyBorder="1" applyAlignment="1" applyProtection="1">
      <alignment horizontal="left" vertical="center" wrapText="1"/>
      <protection hidden="1"/>
    </xf>
    <xf numFmtId="0" fontId="64" fillId="19" borderId="36" xfId="0" applyFont="1" applyFill="1" applyBorder="1" applyAlignment="1" applyProtection="1">
      <alignment horizontal="left" vertical="center" wrapText="1"/>
      <protection hidden="1"/>
    </xf>
    <xf numFmtId="0" fontId="38" fillId="17" borderId="12" xfId="0" applyFont="1" applyFill="1" applyBorder="1" applyAlignment="1" applyProtection="1">
      <alignment horizontal="center" vertical="center"/>
      <protection hidden="1"/>
    </xf>
    <xf numFmtId="0" fontId="38" fillId="17" borderId="11" xfId="0" applyFont="1" applyFill="1" applyBorder="1" applyAlignment="1" applyProtection="1">
      <alignment horizontal="center" vertical="center"/>
      <protection hidden="1"/>
    </xf>
    <xf numFmtId="0" fontId="66" fillId="29" borderId="6" xfId="0" applyFont="1" applyFill="1" applyBorder="1" applyAlignment="1" applyProtection="1">
      <alignment horizontal="center" vertical="center"/>
      <protection hidden="1"/>
    </xf>
    <xf numFmtId="0" fontId="67" fillId="29" borderId="8" xfId="0" applyFont="1" applyFill="1" applyBorder="1" applyAlignment="1" applyProtection="1">
      <alignment horizontal="center" vertical="center"/>
      <protection hidden="1"/>
    </xf>
    <xf numFmtId="0" fontId="67" fillId="29" borderId="9" xfId="0" applyFont="1" applyFill="1" applyBorder="1" applyAlignment="1" applyProtection="1">
      <alignment horizontal="center" vertical="center"/>
      <protection hidden="1"/>
    </xf>
    <xf numFmtId="0" fontId="8" fillId="27" borderId="10" xfId="0" applyFont="1" applyFill="1" applyBorder="1" applyAlignment="1" applyProtection="1">
      <alignment horizontal="center" vertical="center"/>
      <protection hidden="1"/>
    </xf>
    <xf numFmtId="182" fontId="11" fillId="0" borderId="11" xfId="0" applyNumberFormat="1" applyFont="1" applyFill="1" applyBorder="1" applyAlignment="1" applyProtection="1">
      <alignment horizontal="center" vertical="center"/>
      <protection hidden="1"/>
    </xf>
    <xf numFmtId="0" fontId="11" fillId="7" borderId="12" xfId="0" applyFont="1" applyFill="1" applyBorder="1" applyAlignment="1" applyProtection="1">
      <alignment horizontal="center" vertical="center"/>
      <protection locked="0"/>
    </xf>
    <xf numFmtId="0" fontId="4" fillId="0" borderId="0" xfId="0" applyFont="1" applyBorder="1" applyAlignment="1" applyProtection="1">
      <alignment horizontal="right" vertical="center"/>
      <protection hidden="1"/>
    </xf>
    <xf numFmtId="0" fontId="4" fillId="0" borderId="13" xfId="0" applyFont="1" applyBorder="1" applyAlignment="1" applyProtection="1">
      <alignment horizontal="right" vertical="center"/>
      <protection hidden="1"/>
    </xf>
    <xf numFmtId="14" fontId="5" fillId="7" borderId="14" xfId="0" applyNumberFormat="1" applyFont="1" applyFill="1" applyBorder="1" applyAlignment="1" applyProtection="1">
      <alignment horizontal="center" vertical="center"/>
      <protection locked="0" hidden="1"/>
    </xf>
    <xf numFmtId="14" fontId="5" fillId="7" borderId="15" xfId="0" applyNumberFormat="1" applyFont="1" applyFill="1" applyBorder="1" applyAlignment="1" applyProtection="1">
      <alignment horizontal="center" vertical="center"/>
      <protection locked="0" hidden="1"/>
    </xf>
    <xf numFmtId="166" fontId="6" fillId="3" borderId="17" xfId="0" applyNumberFormat="1" applyFont="1" applyFill="1" applyBorder="1" applyAlignment="1" applyProtection="1">
      <alignment horizontal="center" vertical="center"/>
      <protection hidden="1"/>
    </xf>
    <xf numFmtId="0" fontId="6" fillId="3" borderId="17" xfId="0" applyFont="1" applyFill="1" applyBorder="1" applyAlignment="1" applyProtection="1">
      <alignment horizontal="center" vertical="center"/>
      <protection hidden="1"/>
    </xf>
    <xf numFmtId="0" fontId="6" fillId="3" borderId="12" xfId="0" applyFont="1" applyFill="1" applyBorder="1" applyAlignment="1" applyProtection="1">
      <alignment horizontal="center" vertical="center" wrapText="1"/>
      <protection hidden="1"/>
    </xf>
    <xf numFmtId="0" fontId="6" fillId="3" borderId="20" xfId="0" applyFont="1" applyFill="1" applyBorder="1" applyAlignment="1" applyProtection="1">
      <alignment horizontal="center" vertical="center" wrapText="1"/>
      <protection hidden="1"/>
    </xf>
    <xf numFmtId="0" fontId="6" fillId="3" borderId="22" xfId="0" applyFont="1" applyFill="1" applyBorder="1" applyAlignment="1" applyProtection="1">
      <alignment horizontal="center" vertical="center" wrapText="1"/>
      <protection hidden="1"/>
    </xf>
    <xf numFmtId="0" fontId="6" fillId="3" borderId="23" xfId="0" applyFont="1" applyFill="1" applyBorder="1" applyAlignment="1" applyProtection="1">
      <alignment horizontal="center" vertical="center" wrapText="1"/>
      <protection hidden="1"/>
    </xf>
    <xf numFmtId="0" fontId="6" fillId="3" borderId="13" xfId="0" applyFont="1" applyFill="1" applyBorder="1" applyAlignment="1" applyProtection="1">
      <alignment horizontal="center" vertical="center" wrapText="1"/>
      <protection hidden="1"/>
    </xf>
    <xf numFmtId="0" fontId="6" fillId="3" borderId="24" xfId="0" applyFont="1" applyFill="1" applyBorder="1" applyAlignment="1" applyProtection="1">
      <alignment horizontal="center" vertical="center" wrapText="1"/>
      <protection hidden="1"/>
    </xf>
    <xf numFmtId="0" fontId="6" fillId="3" borderId="26" xfId="0" applyFont="1" applyFill="1" applyBorder="1" applyAlignment="1" applyProtection="1">
      <alignment horizontal="center" vertical="center" wrapText="1"/>
      <protection hidden="1"/>
    </xf>
    <xf numFmtId="0" fontId="6" fillId="3" borderId="14" xfId="0" applyFont="1" applyFill="1" applyBorder="1" applyAlignment="1" applyProtection="1">
      <alignment horizontal="center" vertical="center" wrapText="1"/>
      <protection hidden="1"/>
    </xf>
    <xf numFmtId="0" fontId="6" fillId="3" borderId="33" xfId="0" applyFont="1" applyFill="1" applyBorder="1" applyAlignment="1" applyProtection="1">
      <alignment horizontal="center" vertical="center" wrapText="1"/>
      <protection hidden="1"/>
    </xf>
    <xf numFmtId="0" fontId="4" fillId="0" borderId="25" xfId="0" applyFont="1" applyFill="1" applyBorder="1" applyAlignment="1" applyProtection="1">
      <alignment horizontal="center" vertical="center"/>
      <protection hidden="1"/>
    </xf>
    <xf numFmtId="173" fontId="83" fillId="7" borderId="12" xfId="0" applyNumberFormat="1" applyFont="1" applyFill="1" applyBorder="1" applyAlignment="1" applyProtection="1">
      <alignment horizontal="center" vertical="center"/>
      <protection locked="0" hidden="1"/>
    </xf>
    <xf numFmtId="44" fontId="20" fillId="0" borderId="23" xfId="0" applyNumberFormat="1" applyFont="1" applyFill="1" applyBorder="1" applyAlignment="1" applyProtection="1">
      <alignment horizontal="right" vertical="center" wrapText="1"/>
      <protection hidden="1"/>
    </xf>
    <xf numFmtId="44" fontId="20" fillId="0" borderId="0" xfId="0" applyNumberFormat="1" applyFont="1" applyFill="1" applyBorder="1" applyAlignment="1" applyProtection="1">
      <alignment horizontal="right" vertical="center" wrapText="1"/>
      <protection hidden="1"/>
    </xf>
    <xf numFmtId="167" fontId="83" fillId="0" borderId="14" xfId="0" applyNumberFormat="1" applyFont="1" applyFill="1" applyBorder="1" applyAlignment="1" applyProtection="1">
      <alignment horizontal="center" vertical="center"/>
      <protection hidden="1"/>
    </xf>
    <xf numFmtId="167" fontId="83" fillId="0" borderId="15" xfId="0" applyNumberFormat="1" applyFont="1" applyFill="1" applyBorder="1" applyAlignment="1" applyProtection="1">
      <alignment horizontal="center" vertical="center"/>
      <protection hidden="1"/>
    </xf>
    <xf numFmtId="0" fontId="6" fillId="33" borderId="92" xfId="0" applyFont="1" applyFill="1" applyBorder="1" applyAlignment="1" applyProtection="1">
      <alignment horizontal="center" vertical="center"/>
      <protection hidden="1"/>
    </xf>
    <xf numFmtId="0" fontId="6" fillId="33" borderId="62" xfId="0" applyFont="1" applyFill="1" applyBorder="1" applyAlignment="1" applyProtection="1">
      <alignment horizontal="center" vertical="center"/>
      <protection hidden="1"/>
    </xf>
    <xf numFmtId="0" fontId="6" fillId="33" borderId="93" xfId="0" applyFont="1" applyFill="1" applyBorder="1" applyAlignment="1" applyProtection="1">
      <alignment horizontal="center" vertical="center"/>
      <protection hidden="1"/>
    </xf>
    <xf numFmtId="206" fontId="6" fillId="33" borderId="90" xfId="0" applyNumberFormat="1" applyFont="1" applyFill="1" applyBorder="1" applyAlignment="1" applyProtection="1">
      <alignment horizontal="center" vertical="center"/>
      <protection hidden="1"/>
    </xf>
    <xf numFmtId="206" fontId="6" fillId="33" borderId="61" xfId="0" applyNumberFormat="1" applyFont="1" applyFill="1" applyBorder="1" applyAlignment="1" applyProtection="1">
      <alignment horizontal="center" vertical="center"/>
      <protection hidden="1"/>
    </xf>
    <xf numFmtId="206" fontId="6" fillId="33" borderId="91" xfId="0" applyNumberFormat="1" applyFont="1" applyFill="1" applyBorder="1" applyAlignment="1" applyProtection="1">
      <alignment horizontal="center" vertical="center"/>
      <protection hidden="1"/>
    </xf>
    <xf numFmtId="170" fontId="4" fillId="0" borderId="14" xfId="0" applyNumberFormat="1" applyFont="1" applyFill="1" applyBorder="1" applyAlignment="1" applyProtection="1">
      <alignment horizontal="center" vertical="center"/>
      <protection hidden="1"/>
    </xf>
    <xf numFmtId="170" fontId="4" fillId="0" borderId="15" xfId="0" applyNumberFormat="1" applyFont="1" applyFill="1" applyBorder="1" applyAlignment="1" applyProtection="1">
      <alignment horizontal="center" vertical="center"/>
      <protection hidden="1"/>
    </xf>
    <xf numFmtId="0" fontId="11" fillId="0" borderId="28" xfId="0" applyFont="1" applyBorder="1" applyAlignment="1" applyProtection="1">
      <alignment horizontal="center" vertical="center"/>
      <protection hidden="1"/>
    </xf>
    <xf numFmtId="0" fontId="26" fillId="0" borderId="1" xfId="0" applyFont="1" applyBorder="1" applyAlignment="1" applyProtection="1">
      <alignment horizontal="right" vertical="center"/>
      <protection hidden="1"/>
    </xf>
    <xf numFmtId="0" fontId="11" fillId="0" borderId="5" xfId="0" applyFont="1" applyFill="1" applyBorder="1" applyAlignment="1" applyProtection="1">
      <alignment horizontal="center" vertical="center"/>
      <protection hidden="1"/>
    </xf>
    <xf numFmtId="0" fontId="11" fillId="0" borderId="18" xfId="0" applyFont="1" applyBorder="1" applyAlignment="1" applyProtection="1">
      <alignment horizontal="right" vertical="center" wrapText="1"/>
      <protection hidden="1"/>
    </xf>
    <xf numFmtId="0" fontId="11" fillId="0" borderId="57" xfId="0" applyFont="1" applyBorder="1" applyAlignment="1" applyProtection="1">
      <alignment horizontal="right" vertical="center" wrapText="1"/>
      <protection hidden="1"/>
    </xf>
    <xf numFmtId="0" fontId="35" fillId="26" borderId="10" xfId="0" applyFont="1" applyFill="1" applyBorder="1" applyAlignment="1" applyProtection="1">
      <alignment horizontal="center" vertical="center" wrapText="1"/>
      <protection hidden="1"/>
    </xf>
    <xf numFmtId="49" fontId="11" fillId="8" borderId="18" xfId="0" applyNumberFormat="1" applyFont="1" applyFill="1" applyBorder="1" applyAlignment="1" applyProtection="1">
      <alignment horizontal="right" vertical="center" wrapText="1"/>
      <protection hidden="1"/>
    </xf>
    <xf numFmtId="0" fontId="32" fillId="8" borderId="15" xfId="0" applyFont="1" applyFill="1" applyBorder="1" applyAlignment="1" applyProtection="1">
      <alignment horizontal="center" vertical="center" wrapText="1"/>
      <protection hidden="1"/>
    </xf>
    <xf numFmtId="0" fontId="33" fillId="8" borderId="32" xfId="0" applyFont="1" applyFill="1" applyBorder="1" applyAlignment="1" applyProtection="1">
      <alignment horizontal="center" vertical="center" wrapText="1"/>
      <protection hidden="1"/>
    </xf>
    <xf numFmtId="0" fontId="4" fillId="8" borderId="16" xfId="0" applyFont="1" applyFill="1" applyBorder="1" applyAlignment="1" applyProtection="1">
      <alignment horizontal="center" vertical="center" wrapText="1"/>
      <protection hidden="1"/>
    </xf>
    <xf numFmtId="0" fontId="4" fillId="8" borderId="33" xfId="0" applyFont="1" applyFill="1" applyBorder="1" applyAlignment="1" applyProtection="1">
      <alignment horizontal="center" vertical="center" wrapText="1"/>
      <protection hidden="1"/>
    </xf>
    <xf numFmtId="0" fontId="12" fillId="0" borderId="70" xfId="0" applyFont="1" applyBorder="1" applyAlignment="1" applyProtection="1">
      <alignment horizontal="right" vertical="center"/>
      <protection hidden="1"/>
    </xf>
    <xf numFmtId="0" fontId="12" fillId="0" borderId="71" xfId="0" applyFont="1" applyBorder="1" applyAlignment="1" applyProtection="1">
      <alignment horizontal="right" vertical="center"/>
      <protection hidden="1"/>
    </xf>
    <xf numFmtId="179" fontId="76" fillId="4" borderId="1" xfId="0" applyNumberFormat="1" applyFont="1" applyFill="1" applyBorder="1" applyAlignment="1" applyProtection="1">
      <alignment horizontal="center" vertical="center" wrapText="1"/>
      <protection hidden="1"/>
    </xf>
    <xf numFmtId="203" fontId="78" fillId="4" borderId="1" xfId="0" applyNumberFormat="1" applyFont="1" applyFill="1" applyBorder="1" applyAlignment="1" applyProtection="1">
      <alignment horizontal="center" vertical="center" wrapText="1"/>
      <protection hidden="1"/>
    </xf>
    <xf numFmtId="0" fontId="12" fillId="2" borderId="48" xfId="0" applyFont="1" applyFill="1" applyBorder="1" applyAlignment="1" applyProtection="1">
      <alignment horizontal="center" vertical="center"/>
      <protection hidden="1"/>
    </xf>
    <xf numFmtId="0" fontId="12" fillId="2" borderId="68" xfId="0" applyFont="1" applyFill="1" applyBorder="1" applyAlignment="1" applyProtection="1">
      <alignment horizontal="right" vertical="center"/>
      <protection hidden="1"/>
    </xf>
    <xf numFmtId="0" fontId="38" fillId="0" borderId="0" xfId="0" applyFont="1" applyBorder="1" applyAlignment="1" applyProtection="1">
      <alignment horizontal="center" vertical="center"/>
      <protection hidden="1"/>
    </xf>
    <xf numFmtId="0" fontId="12" fillId="0" borderId="28" xfId="0" applyFont="1" applyBorder="1" applyAlignment="1" applyProtection="1">
      <alignment horizontal="right" vertical="center"/>
      <protection hidden="1"/>
    </xf>
    <xf numFmtId="0" fontId="12" fillId="0" borderId="17" xfId="0" applyFont="1" applyBorder="1" applyAlignment="1" applyProtection="1">
      <alignment horizontal="right" vertical="center"/>
      <protection hidden="1"/>
    </xf>
    <xf numFmtId="0" fontId="11" fillId="30" borderId="10" xfId="0" applyFont="1" applyFill="1" applyBorder="1" applyAlignment="1" applyProtection="1">
      <alignment horizontal="center" vertical="center"/>
      <protection hidden="1"/>
    </xf>
    <xf numFmtId="0" fontId="11" fillId="0" borderId="0" xfId="0" applyFont="1" applyBorder="1" applyAlignment="1" applyProtection="1">
      <alignment horizontal="right" vertical="center"/>
      <protection hidden="1"/>
    </xf>
    <xf numFmtId="0" fontId="12" fillId="3" borderId="28" xfId="0" applyFont="1" applyFill="1" applyBorder="1" applyAlignment="1" applyProtection="1">
      <alignment horizontal="center" vertical="center"/>
      <protection hidden="1"/>
    </xf>
    <xf numFmtId="0" fontId="12" fillId="3" borderId="12" xfId="0" applyFont="1" applyFill="1" applyBorder="1" applyAlignment="1" applyProtection="1">
      <alignment horizontal="center" vertical="center" wrapText="1"/>
      <protection hidden="1"/>
    </xf>
    <xf numFmtId="0" fontId="6" fillId="3" borderId="19" xfId="0" applyFont="1" applyFill="1" applyBorder="1" applyAlignment="1" applyProtection="1">
      <alignment horizontal="center" vertical="center" wrapText="1"/>
      <protection hidden="1"/>
    </xf>
    <xf numFmtId="0" fontId="6" fillId="3" borderId="32" xfId="0" applyFont="1" applyFill="1" applyBorder="1" applyAlignment="1" applyProtection="1">
      <alignment horizontal="center" vertical="center" wrapText="1"/>
      <protection hidden="1"/>
    </xf>
    <xf numFmtId="0" fontId="2" fillId="2" borderId="6" xfId="0" applyFont="1" applyFill="1" applyBorder="1" applyAlignment="1" applyProtection="1">
      <alignment horizontal="center" vertical="center"/>
      <protection hidden="1"/>
    </xf>
    <xf numFmtId="0" fontId="5" fillId="2" borderId="9" xfId="0" applyFont="1" applyFill="1" applyBorder="1" applyAlignment="1" applyProtection="1">
      <alignment horizontal="center" vertical="center"/>
      <protection hidden="1"/>
    </xf>
    <xf numFmtId="0" fontId="57" fillId="0" borderId="7" xfId="0" applyFont="1" applyBorder="1" applyAlignment="1" applyProtection="1">
      <alignment horizontal="center" vertical="center"/>
      <protection hidden="1"/>
    </xf>
    <xf numFmtId="0" fontId="11" fillId="3" borderId="12" xfId="0" applyFont="1" applyFill="1" applyBorder="1" applyAlignment="1" applyProtection="1">
      <alignment horizontal="center" vertical="center"/>
      <protection hidden="1"/>
    </xf>
    <xf numFmtId="0" fontId="12" fillId="0" borderId="7" xfId="0" applyFont="1" applyBorder="1" applyAlignment="1" applyProtection="1">
      <alignment horizontal="center" vertical="center" wrapText="1"/>
      <protection hidden="1"/>
    </xf>
    <xf numFmtId="196" fontId="21" fillId="0" borderId="48" xfId="0" applyNumberFormat="1" applyFont="1" applyBorder="1" applyAlignment="1" applyProtection="1">
      <alignment horizontal="right" vertical="center"/>
      <protection hidden="1"/>
    </xf>
    <xf numFmtId="0" fontId="11" fillId="5" borderId="10" xfId="0" applyFont="1" applyFill="1" applyBorder="1" applyAlignment="1" applyProtection="1">
      <alignment horizontal="center" vertical="center" wrapText="1"/>
      <protection hidden="1"/>
    </xf>
    <xf numFmtId="0" fontId="6" fillId="0" borderId="5" xfId="0" applyFont="1" applyFill="1" applyBorder="1" applyAlignment="1" applyProtection="1">
      <alignment horizontal="center" vertical="center"/>
      <protection hidden="1"/>
    </xf>
    <xf numFmtId="0" fontId="12" fillId="0" borderId="18" xfId="0" applyFont="1" applyBorder="1" applyAlignment="1" applyProtection="1">
      <alignment horizontal="right" vertical="center" wrapText="1"/>
      <protection hidden="1"/>
    </xf>
    <xf numFmtId="0" fontId="5" fillId="5" borderId="10" xfId="0" applyFont="1" applyFill="1" applyBorder="1" applyAlignment="1" applyProtection="1">
      <alignment horizontal="center" vertical="center"/>
      <protection hidden="1"/>
    </xf>
    <xf numFmtId="0" fontId="12" fillId="0" borderId="13" xfId="0" applyFont="1" applyFill="1" applyBorder="1" applyAlignment="1" applyProtection="1">
      <alignment horizontal="right" vertical="center"/>
      <protection hidden="1"/>
    </xf>
    <xf numFmtId="49" fontId="12" fillId="6" borderId="11" xfId="0" applyNumberFormat="1" applyFont="1" applyFill="1" applyBorder="1" applyAlignment="1" applyProtection="1">
      <alignment horizontal="center" vertical="center"/>
      <protection locked="0"/>
    </xf>
    <xf numFmtId="0" fontId="12" fillId="12" borderId="28" xfId="0" applyFont="1" applyFill="1" applyBorder="1" applyAlignment="1" applyProtection="1">
      <alignment horizontal="center" vertical="center" wrapText="1"/>
      <protection hidden="1"/>
    </xf>
    <xf numFmtId="0" fontId="41" fillId="12" borderId="12" xfId="0" applyFont="1" applyFill="1" applyBorder="1" applyAlignment="1" applyProtection="1">
      <alignment horizontal="center" vertical="center" wrapText="1"/>
      <protection hidden="1"/>
    </xf>
    <xf numFmtId="0" fontId="41" fillId="12" borderId="47" xfId="0" applyFont="1" applyFill="1" applyBorder="1" applyAlignment="1" applyProtection="1">
      <alignment horizontal="center" vertical="center"/>
      <protection hidden="1"/>
    </xf>
    <xf numFmtId="0" fontId="6" fillId="0" borderId="28" xfId="0" applyFont="1" applyBorder="1" applyAlignment="1" applyProtection="1">
      <alignment horizontal="center" vertical="center"/>
      <protection hidden="1"/>
    </xf>
    <xf numFmtId="0" fontId="12" fillId="0" borderId="28" xfId="0" applyFont="1" applyBorder="1" applyAlignment="1" applyProtection="1">
      <alignment horizontal="center" vertical="center"/>
      <protection hidden="1"/>
    </xf>
    <xf numFmtId="0" fontId="12" fillId="0" borderId="12" xfId="0" applyFont="1" applyBorder="1" applyAlignment="1" applyProtection="1">
      <alignment horizontal="center" vertical="center"/>
      <protection hidden="1"/>
    </xf>
    <xf numFmtId="49" fontId="12" fillId="10" borderId="18" xfId="0" applyNumberFormat="1" applyFont="1" applyFill="1" applyBorder="1" applyAlignment="1" applyProtection="1">
      <alignment horizontal="right" vertical="center" wrapText="1"/>
      <protection hidden="1"/>
    </xf>
    <xf numFmtId="0" fontId="12" fillId="10" borderId="15" xfId="0" applyFont="1" applyFill="1" applyBorder="1" applyAlignment="1" applyProtection="1">
      <alignment horizontal="center" vertical="center" wrapText="1"/>
      <protection hidden="1"/>
    </xf>
    <xf numFmtId="0" fontId="43" fillId="10" borderId="39" xfId="0" applyFont="1" applyFill="1" applyBorder="1" applyAlignment="1" applyProtection="1">
      <alignment horizontal="center" vertical="center" wrapText="1"/>
      <protection hidden="1"/>
    </xf>
    <xf numFmtId="0" fontId="41" fillId="12" borderId="11" xfId="0" applyFont="1" applyFill="1" applyBorder="1" applyAlignment="1" applyProtection="1">
      <alignment horizontal="center" vertical="center" wrapText="1"/>
      <protection hidden="1"/>
    </xf>
    <xf numFmtId="0" fontId="41" fillId="12" borderId="17" xfId="0" applyFont="1" applyFill="1" applyBorder="1" applyAlignment="1" applyProtection="1">
      <alignment horizontal="center" vertical="center"/>
      <protection hidden="1"/>
    </xf>
    <xf numFmtId="0" fontId="41" fillId="12" borderId="60" xfId="0" applyFont="1" applyFill="1" applyBorder="1" applyAlignment="1" applyProtection="1">
      <alignment horizontal="center" vertical="center"/>
      <protection hidden="1"/>
    </xf>
    <xf numFmtId="0" fontId="4" fillId="0" borderId="12" xfId="0" applyFont="1" applyFill="1" applyBorder="1" applyAlignment="1" applyProtection="1">
      <alignment horizontal="center" vertical="center"/>
      <protection hidden="1"/>
    </xf>
    <xf numFmtId="0" fontId="11" fillId="11" borderId="6" xfId="0" applyFont="1" applyFill="1" applyBorder="1" applyAlignment="1" applyProtection="1">
      <alignment horizontal="center" vertical="center"/>
      <protection hidden="1"/>
    </xf>
    <xf numFmtId="41" fontId="26" fillId="0" borderId="21" xfId="0" applyNumberFormat="1" applyFont="1" applyBorder="1" applyAlignment="1" applyProtection="1">
      <alignment horizontal="left" vertical="center"/>
      <protection hidden="1"/>
    </xf>
    <xf numFmtId="0" fontId="12" fillId="0" borderId="28" xfId="0" applyFont="1" applyBorder="1" applyAlignment="1" applyProtection="1">
      <alignment vertical="center"/>
      <protection hidden="1"/>
    </xf>
    <xf numFmtId="0" fontId="21" fillId="0" borderId="48" xfId="0" applyFont="1" applyBorder="1" applyAlignment="1" applyProtection="1">
      <alignment horizontal="right" vertical="center"/>
      <protection hidden="1"/>
    </xf>
    <xf numFmtId="0" fontId="12" fillId="11" borderId="9" xfId="0" applyFont="1" applyFill="1" applyBorder="1" applyAlignment="1" applyProtection="1">
      <alignment horizontal="center" vertical="center"/>
      <protection hidden="1"/>
    </xf>
    <xf numFmtId="0" fontId="11" fillId="5" borderId="10" xfId="0" applyFont="1" applyFill="1" applyBorder="1" applyAlignment="1" applyProtection="1">
      <alignment horizontal="center" vertical="center"/>
      <protection hidden="1"/>
    </xf>
    <xf numFmtId="183" fontId="32" fillId="0" borderId="11" xfId="0" applyNumberFormat="1" applyFont="1" applyFill="1" applyBorder="1" applyAlignment="1" applyProtection="1">
      <alignment horizontal="center" vertical="center"/>
      <protection hidden="1"/>
    </xf>
    <xf numFmtId="0" fontId="12" fillId="6" borderId="12" xfId="0" applyFont="1" applyFill="1" applyBorder="1" applyAlignment="1" applyProtection="1">
      <alignment horizontal="center" vertical="center"/>
      <protection locked="0"/>
    </xf>
    <xf numFmtId="0" fontId="41" fillId="12" borderId="19" xfId="0" applyFont="1" applyFill="1" applyBorder="1" applyAlignment="1" applyProtection="1">
      <alignment horizontal="center" vertical="center"/>
      <protection hidden="1"/>
    </xf>
    <xf numFmtId="0" fontId="26" fillId="0" borderId="48" xfId="0" applyFont="1" applyBorder="1" applyAlignment="1" applyProtection="1">
      <alignment horizontal="right" vertical="center"/>
      <protection hidden="1"/>
    </xf>
    <xf numFmtId="184" fontId="11" fillId="0" borderId="0" xfId="0" applyNumberFormat="1" applyFont="1" applyFill="1" applyBorder="1" applyAlignment="1" applyProtection="1">
      <alignment horizontal="center" vertical="center"/>
      <protection hidden="1"/>
    </xf>
    <xf numFmtId="0" fontId="6" fillId="0" borderId="28" xfId="0" applyFont="1" applyBorder="1" applyAlignment="1" applyProtection="1">
      <alignment horizontal="right" vertical="center"/>
      <protection hidden="1"/>
    </xf>
    <xf numFmtId="0" fontId="51" fillId="0" borderId="30" xfId="0" applyFont="1" applyBorder="1" applyAlignment="1" applyProtection="1">
      <alignment horizontal="center" vertical="center"/>
      <protection hidden="1"/>
    </xf>
    <xf numFmtId="41" fontId="52" fillId="0" borderId="5" xfId="0" applyNumberFormat="1" applyFont="1" applyFill="1" applyBorder="1" applyAlignment="1" applyProtection="1">
      <alignment horizontal="center" vertical="center"/>
      <protection hidden="1"/>
    </xf>
    <xf numFmtId="0" fontId="54" fillId="0" borderId="7" xfId="0" applyFont="1" applyBorder="1" applyAlignment="1" applyProtection="1">
      <alignment horizontal="left" vertical="center"/>
      <protection hidden="1"/>
    </xf>
    <xf numFmtId="0" fontId="11" fillId="0" borderId="28" xfId="0" applyFont="1" applyBorder="1" applyAlignment="1" applyProtection="1">
      <alignment horizontal="right" vertical="center" wrapText="1"/>
      <protection hidden="1"/>
    </xf>
    <xf numFmtId="0" fontId="47" fillId="0" borderId="0" xfId="0" applyFont="1" applyFill="1" applyBorder="1" applyAlignment="1" applyProtection="1">
      <alignment horizontal="center" vertical="center"/>
      <protection hidden="1"/>
    </xf>
    <xf numFmtId="0" fontId="0" fillId="0" borderId="8" xfId="0" applyBorder="1" applyAlignment="1" applyProtection="1">
      <alignment horizontal="center" vertical="center"/>
      <protection hidden="1"/>
    </xf>
    <xf numFmtId="0" fontId="6" fillId="14" borderId="28" xfId="0" applyFont="1" applyFill="1" applyBorder="1" applyAlignment="1" applyProtection="1">
      <alignment horizontal="center" vertical="center" wrapText="1"/>
      <protection hidden="1"/>
    </xf>
    <xf numFmtId="0" fontId="12" fillId="0" borderId="12" xfId="0" applyFont="1" applyBorder="1" applyAlignment="1" applyProtection="1">
      <alignment horizontal="right" vertical="center"/>
      <protection hidden="1"/>
    </xf>
    <xf numFmtId="0" fontId="12" fillId="14" borderId="47" xfId="0" applyFont="1" applyFill="1" applyBorder="1" applyAlignment="1" applyProtection="1">
      <alignment horizontal="center" vertical="center"/>
      <protection hidden="1"/>
    </xf>
    <xf numFmtId="0" fontId="6" fillId="14" borderId="12" xfId="0" applyFont="1" applyFill="1" applyBorder="1" applyAlignment="1" applyProtection="1">
      <alignment horizontal="center" vertical="center" wrapText="1"/>
      <protection hidden="1"/>
    </xf>
    <xf numFmtId="0" fontId="6" fillId="14" borderId="11" xfId="0" applyFont="1" applyFill="1" applyBorder="1" applyAlignment="1" applyProtection="1">
      <alignment horizontal="center" vertical="center" wrapText="1"/>
      <protection hidden="1"/>
    </xf>
    <xf numFmtId="0" fontId="0" fillId="0" borderId="50" xfId="0" applyBorder="1" applyAlignment="1" applyProtection="1">
      <alignment vertical="center"/>
      <protection hidden="1"/>
    </xf>
    <xf numFmtId="0" fontId="0" fillId="0" borderId="16" xfId="0" applyBorder="1" applyAlignment="1" applyProtection="1">
      <alignment vertical="center"/>
      <protection hidden="1"/>
    </xf>
    <xf numFmtId="187" fontId="11" fillId="0" borderId="0" xfId="0" applyNumberFormat="1" applyFont="1" applyFill="1" applyBorder="1" applyAlignment="1" applyProtection="1">
      <alignment horizontal="center" vertical="center"/>
      <protection hidden="1"/>
    </xf>
    <xf numFmtId="0" fontId="6" fillId="13" borderId="10" xfId="0" applyFont="1" applyFill="1" applyBorder="1" applyAlignment="1" applyProtection="1">
      <alignment horizontal="center" vertical="center" wrapText="1"/>
      <protection hidden="1"/>
    </xf>
    <xf numFmtId="0" fontId="4" fillId="0" borderId="12" xfId="0" applyFont="1" applyBorder="1" applyAlignment="1" applyProtection="1">
      <alignment vertical="center"/>
      <protection hidden="1"/>
    </xf>
    <xf numFmtId="0" fontId="2" fillId="2" borderId="51" xfId="0" applyFont="1" applyFill="1" applyBorder="1" applyAlignment="1" applyProtection="1">
      <alignment horizontal="center" vertical="center"/>
      <protection hidden="1"/>
    </xf>
    <xf numFmtId="0" fontId="2" fillId="2" borderId="52" xfId="0" applyFont="1" applyFill="1" applyBorder="1" applyAlignment="1" applyProtection="1">
      <alignment horizontal="center" vertical="center"/>
      <protection hidden="1"/>
    </xf>
    <xf numFmtId="0" fontId="2" fillId="2" borderId="53" xfId="0" applyFont="1" applyFill="1" applyBorder="1" applyAlignment="1" applyProtection="1">
      <alignment horizontal="center" vertical="center"/>
      <protection hidden="1"/>
    </xf>
    <xf numFmtId="0" fontId="2" fillId="2" borderId="54" xfId="0" applyFont="1" applyFill="1" applyBorder="1" applyAlignment="1" applyProtection="1">
      <alignment horizontal="center" vertical="center"/>
      <protection hidden="1"/>
    </xf>
    <xf numFmtId="0" fontId="2" fillId="2" borderId="55" xfId="0" applyFont="1" applyFill="1" applyBorder="1" applyAlignment="1" applyProtection="1">
      <alignment horizontal="center" vertical="center"/>
      <protection hidden="1"/>
    </xf>
    <xf numFmtId="0" fontId="2" fillId="2" borderId="56" xfId="0" applyFont="1" applyFill="1" applyBorder="1" applyAlignment="1" applyProtection="1">
      <alignment horizontal="center" vertical="center"/>
      <protection hidden="1"/>
    </xf>
    <xf numFmtId="0" fontId="41" fillId="14" borderId="11" xfId="0" applyFont="1" applyFill="1" applyBorder="1" applyAlignment="1" applyProtection="1">
      <alignment horizontal="center" vertical="center" wrapText="1"/>
      <protection hidden="1"/>
    </xf>
    <xf numFmtId="0" fontId="41" fillId="14" borderId="47" xfId="0" applyFont="1" applyFill="1" applyBorder="1" applyAlignment="1" applyProtection="1">
      <alignment horizontal="center" vertical="center"/>
      <protection hidden="1"/>
    </xf>
    <xf numFmtId="182" fontId="32" fillId="0" borderId="11" xfId="0" applyNumberFormat="1" applyFont="1" applyFill="1" applyBorder="1" applyAlignment="1" applyProtection="1">
      <alignment horizontal="center" vertical="center"/>
      <protection hidden="1"/>
    </xf>
    <xf numFmtId="0" fontId="11" fillId="6" borderId="12" xfId="0" applyFont="1" applyFill="1" applyBorder="1" applyAlignment="1" applyProtection="1">
      <alignment horizontal="center" vertical="center"/>
      <protection locked="0" hidden="1"/>
    </xf>
    <xf numFmtId="0" fontId="41" fillId="14" borderId="49" xfId="0" applyFont="1" applyFill="1" applyBorder="1" applyAlignment="1" applyProtection="1">
      <alignment horizontal="center" vertical="center"/>
      <protection hidden="1"/>
    </xf>
    <xf numFmtId="0" fontId="41" fillId="14" borderId="22" xfId="0" applyFont="1" applyFill="1" applyBorder="1" applyAlignment="1" applyProtection="1">
      <alignment horizontal="center" vertical="center"/>
      <protection hidden="1"/>
    </xf>
    <xf numFmtId="0" fontId="41" fillId="14" borderId="12"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6" fillId="0" borderId="22" xfId="0" applyFont="1" applyBorder="1" applyAlignment="1" applyProtection="1">
      <alignment horizontal="center" vertical="center"/>
      <protection hidden="1"/>
    </xf>
    <xf numFmtId="0" fontId="0" fillId="0" borderId="0" xfId="0" applyAlignment="1" applyProtection="1">
      <alignment horizontal="center"/>
      <protection hidden="1"/>
    </xf>
    <xf numFmtId="0" fontId="0" fillId="0" borderId="41" xfId="0" applyBorder="1" applyAlignment="1" applyProtection="1">
      <alignment horizontal="center"/>
      <protection hidden="1"/>
    </xf>
    <xf numFmtId="191" fontId="57" fillId="0" borderId="41" xfId="0" applyNumberFormat="1" applyFont="1" applyBorder="1" applyAlignment="1" applyProtection="1">
      <alignment horizontal="center"/>
      <protection hidden="1"/>
    </xf>
    <xf numFmtId="0" fontId="12" fillId="20" borderId="18" xfId="0" applyFont="1" applyFill="1" applyBorder="1" applyAlignment="1" applyProtection="1">
      <alignment horizontal="center" vertical="center"/>
      <protection hidden="1"/>
    </xf>
    <xf numFmtId="0" fontId="12" fillId="20" borderId="57" xfId="0" applyFont="1" applyFill="1" applyBorder="1" applyAlignment="1" applyProtection="1">
      <alignment horizontal="center" vertical="center"/>
      <protection hidden="1"/>
    </xf>
    <xf numFmtId="0" fontId="12" fillId="20" borderId="15" xfId="0" applyFont="1" applyFill="1" applyBorder="1" applyAlignment="1" applyProtection="1">
      <alignment horizontal="center" vertical="center"/>
      <protection hidden="1"/>
    </xf>
    <xf numFmtId="0" fontId="0" fillId="18" borderId="34" xfId="0" applyFill="1" applyBorder="1" applyAlignment="1" applyProtection="1">
      <alignment horizontal="center" vertical="center"/>
      <protection hidden="1"/>
    </xf>
    <xf numFmtId="0" fontId="0" fillId="18" borderId="35" xfId="0" applyFill="1" applyBorder="1" applyAlignment="1" applyProtection="1">
      <alignment horizontal="center" vertical="center"/>
      <protection hidden="1"/>
    </xf>
    <xf numFmtId="0" fontId="0" fillId="18" borderId="36" xfId="0" applyFill="1" applyBorder="1" applyAlignment="1" applyProtection="1">
      <alignment horizontal="center" vertical="center"/>
      <protection hidden="1"/>
    </xf>
    <xf numFmtId="0" fontId="0" fillId="0" borderId="0" xfId="0" applyAlignment="1" applyProtection="1">
      <alignment horizontal="right"/>
      <protection hidden="1"/>
    </xf>
    <xf numFmtId="0" fontId="0" fillId="19" borderId="0" xfId="0" applyFill="1" applyAlignment="1" applyProtection="1">
      <alignment horizontal="center"/>
      <protection hidden="1"/>
    </xf>
    <xf numFmtId="0" fontId="11" fillId="34" borderId="30" xfId="0" applyFont="1" applyFill="1" applyBorder="1" applyAlignment="1" applyProtection="1">
      <alignment horizontal="center" vertical="center" wrapText="1"/>
      <protection hidden="1"/>
    </xf>
    <xf numFmtId="0" fontId="30" fillId="34" borderId="8" xfId="0" applyFont="1" applyFill="1" applyBorder="1" applyAlignment="1" applyProtection="1">
      <alignment horizontal="center" vertical="center" wrapText="1"/>
      <protection hidden="1"/>
    </xf>
    <xf numFmtId="0" fontId="30" fillId="34" borderId="31" xfId="0" applyFont="1" applyFill="1" applyBorder="1" applyAlignment="1" applyProtection="1">
      <alignment horizontal="center" vertical="center" wrapText="1"/>
      <protection hidden="1"/>
    </xf>
    <xf numFmtId="0" fontId="18" fillId="0" borderId="0" xfId="0" applyFont="1" applyAlignment="1" applyProtection="1">
      <alignment horizontal="center" vertical="center"/>
      <protection hidden="1"/>
    </xf>
    <xf numFmtId="168" fontId="4" fillId="0" borderId="0" xfId="0" applyNumberFormat="1" applyFont="1" applyAlignment="1" applyProtection="1">
      <alignment horizontal="center" vertical="center"/>
      <protection hidden="1"/>
    </xf>
    <xf numFmtId="169" fontId="4" fillId="0" borderId="0" xfId="0" applyNumberFormat="1" applyFont="1" applyAlignment="1" applyProtection="1">
      <alignment vertical="center"/>
      <protection hidden="1"/>
    </xf>
    <xf numFmtId="2" fontId="4" fillId="0" borderId="0" xfId="0" applyNumberFormat="1" applyFont="1" applyAlignment="1" applyProtection="1">
      <alignment vertical="center"/>
      <protection hidden="1"/>
    </xf>
    <xf numFmtId="0" fontId="11" fillId="0" borderId="0" xfId="0" applyFont="1" applyAlignment="1" applyProtection="1">
      <alignment vertical="center"/>
      <protection hidden="1"/>
    </xf>
    <xf numFmtId="0" fontId="90" fillId="0" borderId="0" xfId="0" applyFont="1" applyAlignment="1" applyProtection="1">
      <alignment vertical="center"/>
      <protection hidden="1"/>
    </xf>
    <xf numFmtId="0" fontId="61" fillId="0" borderId="0" xfId="0" applyFont="1" applyAlignment="1" applyProtection="1">
      <alignment vertical="center"/>
      <protection hidden="1"/>
    </xf>
    <xf numFmtId="0" fontId="31" fillId="0" borderId="0" xfId="0" applyFont="1" applyFill="1" applyBorder="1" applyAlignment="1" applyProtection="1">
      <alignment horizontal="center" vertical="center" wrapText="1"/>
      <protection hidden="1"/>
    </xf>
    <xf numFmtId="0" fontId="41" fillId="0" borderId="5" xfId="0" applyFont="1" applyBorder="1" applyAlignment="1" applyProtection="1">
      <alignment horizontal="center" vertical="center"/>
      <protection hidden="1"/>
    </xf>
    <xf numFmtId="0" fontId="42" fillId="0" borderId="0" xfId="0" applyFont="1" applyBorder="1" applyAlignment="1" applyProtection="1">
      <alignment horizontal="center" vertical="center"/>
      <protection hidden="1"/>
    </xf>
    <xf numFmtId="0" fontId="90" fillId="0" borderId="0" xfId="0" applyFont="1" applyAlignment="1" applyProtection="1">
      <alignment horizontal="left" vertical="center"/>
    </xf>
    <xf numFmtId="0" fontId="90" fillId="0" borderId="0" xfId="0" applyFont="1" applyAlignment="1" applyProtection="1">
      <alignment horizontal="left" vertical="center" wrapText="1"/>
    </xf>
    <xf numFmtId="0" fontId="18" fillId="0" borderId="37" xfId="0" applyFont="1" applyBorder="1" applyAlignment="1" applyProtection="1">
      <alignment horizontal="left" vertical="top" wrapText="1"/>
    </xf>
    <xf numFmtId="0" fontId="4" fillId="0" borderId="62" xfId="0" applyFont="1" applyBorder="1" applyAlignment="1" applyProtection="1">
      <alignment horizontal="left" vertical="top" wrapText="1"/>
    </xf>
    <xf numFmtId="0" fontId="4" fillId="0" borderId="63" xfId="0" applyFont="1" applyBorder="1" applyAlignment="1" applyProtection="1">
      <alignment horizontal="left" vertical="top" wrapText="1"/>
    </xf>
    <xf numFmtId="0" fontId="4" fillId="0" borderId="94" xfId="0" applyFont="1" applyBorder="1" applyAlignment="1" applyProtection="1">
      <alignment horizontal="left" vertical="top" wrapText="1"/>
    </xf>
    <xf numFmtId="0" fontId="4" fillId="0" borderId="0" xfId="0" applyFont="1" applyBorder="1" applyAlignment="1" applyProtection="1">
      <alignment horizontal="left" vertical="top" wrapText="1"/>
    </xf>
    <xf numFmtId="0" fontId="4" fillId="0" borderId="58" xfId="0" applyFont="1" applyBorder="1" applyAlignment="1" applyProtection="1">
      <alignment horizontal="left" vertical="top" wrapText="1"/>
    </xf>
    <xf numFmtId="0" fontId="4" fillId="0" borderId="38" xfId="0" applyFont="1" applyBorder="1" applyAlignment="1" applyProtection="1">
      <alignment horizontal="left" vertical="top" wrapText="1"/>
    </xf>
    <xf numFmtId="0" fontId="4" fillId="0" borderId="61" xfId="0" applyFont="1" applyBorder="1" applyAlignment="1" applyProtection="1">
      <alignment horizontal="left" vertical="top" wrapText="1"/>
    </xf>
    <xf numFmtId="0" fontId="4" fillId="0" borderId="95" xfId="0" applyFont="1" applyBorder="1" applyAlignment="1" applyProtection="1">
      <alignment horizontal="left" vertical="top" wrapText="1"/>
    </xf>
    <xf numFmtId="0" fontId="63" fillId="0" borderId="0" xfId="0" applyFont="1" applyAlignment="1" applyProtection="1">
      <alignment horizontal="center" vertical="center" wrapText="1"/>
      <protection hidden="1"/>
    </xf>
    <xf numFmtId="0" fontId="63" fillId="0" borderId="0" xfId="0" applyFont="1" applyAlignment="1" applyProtection="1">
      <alignment vertical="center" wrapText="1"/>
      <protection hidden="1"/>
    </xf>
    <xf numFmtId="205" fontId="84" fillId="0" borderId="12" xfId="0" applyNumberFormat="1" applyFont="1" applyFill="1" applyBorder="1" applyAlignment="1" applyProtection="1">
      <alignment horizontal="center" vertical="center"/>
      <protection hidden="1"/>
    </xf>
    <xf numFmtId="170" fontId="84" fillId="0" borderId="12" xfId="0" applyNumberFormat="1" applyFont="1" applyFill="1" applyBorder="1" applyAlignment="1" applyProtection="1">
      <alignment horizontal="center" vertical="center"/>
      <protection hidden="1"/>
    </xf>
    <xf numFmtId="170" fontId="85" fillId="0" borderId="14" xfId="0" applyNumberFormat="1" applyFont="1" applyFill="1" applyBorder="1" applyAlignment="1" applyProtection="1">
      <alignment horizontal="center" vertical="center"/>
      <protection hidden="1"/>
    </xf>
    <xf numFmtId="170" fontId="85" fillId="0" borderId="15" xfId="0" applyNumberFormat="1" applyFont="1" applyFill="1" applyBorder="1" applyAlignment="1" applyProtection="1">
      <alignment horizontal="center" vertical="center"/>
      <protection hidden="1"/>
    </xf>
    <xf numFmtId="169" fontId="84" fillId="0" borderId="12" xfId="0" applyNumberFormat="1" applyFont="1" applyFill="1" applyBorder="1" applyAlignment="1" applyProtection="1">
      <alignment horizontal="center" vertical="center"/>
      <protection hidden="1"/>
    </xf>
    <xf numFmtId="175" fontId="84" fillId="0" borderId="12" xfId="0" applyNumberFormat="1" applyFont="1" applyFill="1" applyBorder="1" applyAlignment="1" applyProtection="1">
      <alignment horizontal="center" vertical="center"/>
      <protection hidden="1"/>
    </xf>
    <xf numFmtId="176" fontId="84" fillId="0" borderId="12" xfId="0" applyNumberFormat="1" applyFont="1" applyFill="1" applyBorder="1" applyAlignment="1" applyProtection="1">
      <alignment horizontal="center" vertical="center"/>
      <protection hidden="1"/>
    </xf>
    <xf numFmtId="177" fontId="84" fillId="0" borderId="12" xfId="1" applyNumberFormat="1" applyFont="1" applyFill="1" applyBorder="1" applyAlignment="1" applyProtection="1">
      <alignment horizontal="center" vertical="center"/>
      <protection hidden="1"/>
    </xf>
    <xf numFmtId="177" fontId="86" fillId="0" borderId="11" xfId="1" applyNumberFormat="1" applyFont="1" applyFill="1" applyBorder="1" applyAlignment="1" applyProtection="1">
      <alignment horizontal="center" vertical="center"/>
      <protection hidden="1"/>
    </xf>
    <xf numFmtId="176" fontId="85" fillId="36" borderId="12" xfId="0" applyNumberFormat="1" applyFont="1" applyFill="1" applyBorder="1" applyAlignment="1" applyProtection="1">
      <alignment horizontal="center" vertical="center"/>
      <protection hidden="1"/>
    </xf>
    <xf numFmtId="177" fontId="85" fillId="36" borderId="11" xfId="0" applyNumberFormat="1" applyFont="1" applyFill="1" applyBorder="1" applyAlignment="1" applyProtection="1">
      <alignment horizontal="center" vertical="center"/>
      <protection hidden="1"/>
    </xf>
    <xf numFmtId="0" fontId="11" fillId="35" borderId="28" xfId="0" applyFont="1" applyFill="1" applyBorder="1" applyAlignment="1" applyProtection="1">
      <alignment horizontal="right" vertical="center"/>
      <protection hidden="1"/>
    </xf>
    <xf numFmtId="178" fontId="11" fillId="35" borderId="12" xfId="0" applyNumberFormat="1" applyFont="1" applyFill="1" applyBorder="1" applyAlignment="1" applyProtection="1">
      <alignment horizontal="center" vertical="center"/>
      <protection hidden="1"/>
    </xf>
    <xf numFmtId="0" fontId="41" fillId="3" borderId="37" xfId="0" applyFont="1" applyFill="1" applyBorder="1" applyAlignment="1" applyProtection="1">
      <alignment horizontal="center" vertical="center" wrapText="1"/>
      <protection hidden="1"/>
    </xf>
    <xf numFmtId="0" fontId="41" fillId="3" borderId="96" xfId="0" applyFont="1" applyFill="1" applyBorder="1" applyAlignment="1" applyProtection="1">
      <alignment horizontal="center" vertical="center" wrapText="1"/>
      <protection hidden="1"/>
    </xf>
    <xf numFmtId="0" fontId="41" fillId="3" borderId="38" xfId="0" applyFont="1" applyFill="1" applyBorder="1" applyAlignment="1" applyProtection="1">
      <alignment horizontal="center" vertical="center" wrapText="1"/>
      <protection hidden="1"/>
    </xf>
    <xf numFmtId="0" fontId="41" fillId="3" borderId="97" xfId="0" applyFont="1" applyFill="1" applyBorder="1" applyAlignment="1" applyProtection="1">
      <alignment horizontal="center" vertical="center" wrapText="1"/>
      <protection hidden="1"/>
    </xf>
    <xf numFmtId="0" fontId="6" fillId="37" borderId="34" xfId="0" applyFont="1" applyFill="1" applyBorder="1" applyAlignment="1" applyProtection="1">
      <alignment horizontal="center" vertical="center" wrapText="1"/>
      <protection hidden="1"/>
    </xf>
    <xf numFmtId="0" fontId="6" fillId="37" borderId="43" xfId="0" applyFont="1" applyFill="1" applyBorder="1" applyAlignment="1" applyProtection="1">
      <alignment horizontal="center" vertical="center" wrapText="1"/>
      <protection hidden="1"/>
    </xf>
    <xf numFmtId="195" fontId="6" fillId="0" borderId="57" xfId="0" applyNumberFormat="1" applyFont="1" applyBorder="1" applyAlignment="1" applyProtection="1">
      <alignment vertical="center" wrapText="1"/>
      <protection hidden="1"/>
    </xf>
    <xf numFmtId="41" fontId="70" fillId="0" borderId="0" xfId="0" applyNumberFormat="1" applyFont="1" applyBorder="1" applyAlignment="1" applyProtection="1">
      <alignment vertical="center"/>
      <protection hidden="1"/>
    </xf>
    <xf numFmtId="0" fontId="85" fillId="0" borderId="12" xfId="0" applyNumberFormat="1" applyFont="1" applyFill="1" applyBorder="1" applyAlignment="1" applyProtection="1">
      <alignment horizontal="center" vertical="center"/>
      <protection hidden="1"/>
    </xf>
  </cellXfs>
  <cellStyles count="2">
    <cellStyle name="Monétaire" xfId="1" builtinId="4"/>
    <cellStyle name="Normal" xfId="0" builtinId="0"/>
  </cellStyles>
  <dxfs count="27">
    <dxf>
      <font>
        <b/>
        <i val="0"/>
        <color rgb="FFFF0000"/>
      </font>
      <fill>
        <patternFill>
          <bgColor theme="0"/>
        </patternFill>
      </fill>
    </dxf>
    <dxf>
      <font>
        <color theme="0"/>
      </font>
      <fill>
        <patternFill>
          <bgColor rgb="FFFF0000"/>
        </patternFill>
      </fill>
    </dxf>
    <dxf>
      <font>
        <b/>
        <i val="0"/>
        <condense val="0"/>
        <extend val="0"/>
        <sz val="7"/>
      </font>
    </dxf>
    <dxf>
      <font>
        <b/>
        <i val="0"/>
        <condense val="0"/>
        <extend val="0"/>
        <sz val="7"/>
      </font>
    </dxf>
    <dxf>
      <font>
        <b/>
        <i val="0"/>
        <condense val="0"/>
        <extend val="0"/>
        <sz val="7"/>
      </font>
    </dxf>
    <dxf>
      <font>
        <b/>
        <i val="0"/>
        <condense val="0"/>
        <extend val="0"/>
        <sz val="7"/>
      </font>
    </dxf>
    <dxf>
      <fill>
        <patternFill patternType="solid">
          <fgColor indexed="42"/>
          <bgColor indexed="27"/>
        </patternFill>
      </fill>
    </dxf>
    <dxf>
      <fill>
        <patternFill patternType="solid">
          <fgColor indexed="26"/>
          <bgColor indexed="13"/>
        </patternFill>
      </fill>
    </dxf>
    <dxf>
      <font>
        <b/>
        <i val="0"/>
        <color theme="0"/>
      </font>
      <fill>
        <patternFill>
          <bgColor rgb="FFFF0000"/>
        </patternFill>
      </fill>
    </dxf>
    <dxf>
      <font>
        <b/>
        <i val="0"/>
        <condense val="0"/>
        <extend val="0"/>
        <sz val="7"/>
      </font>
    </dxf>
    <dxf>
      <font>
        <b/>
        <i val="0"/>
        <condense val="0"/>
        <extend val="0"/>
        <sz val="7"/>
      </font>
    </dxf>
    <dxf>
      <font>
        <b/>
        <i val="0"/>
        <condense val="0"/>
        <extend val="0"/>
        <color indexed="10"/>
      </font>
    </dxf>
    <dxf>
      <fill>
        <patternFill patternType="solid">
          <fgColor indexed="42"/>
          <bgColor indexed="27"/>
        </patternFill>
      </fill>
    </dxf>
    <dxf>
      <fill>
        <patternFill>
          <bgColor rgb="FFFEF99C"/>
        </patternFill>
      </fill>
    </dxf>
    <dxf>
      <font>
        <color rgb="FF9C0006"/>
      </font>
      <fill>
        <patternFill>
          <bgColor rgb="FFFFC7CE"/>
        </patternFill>
      </fill>
    </dxf>
    <dxf>
      <font>
        <color rgb="FF006100"/>
      </font>
      <fill>
        <patternFill>
          <bgColor rgb="FFC6EFCE"/>
        </patternFill>
      </fill>
    </dxf>
    <dxf>
      <font>
        <b/>
        <i val="0"/>
        <color theme="4" tint="-0.24994659260841701"/>
      </font>
    </dxf>
    <dxf>
      <font>
        <b/>
        <i val="0"/>
        <color rgb="FFC00000"/>
      </font>
    </dxf>
    <dxf>
      <font>
        <b/>
        <i val="0"/>
        <color rgb="FFFF0000"/>
      </font>
      <fill>
        <patternFill>
          <bgColor rgb="FFFFFF00"/>
        </patternFill>
      </fill>
    </dxf>
    <dxf>
      <font>
        <b/>
        <i val="0"/>
        <color theme="1"/>
      </font>
      <fill>
        <patternFill>
          <bgColor theme="6" tint="0.59996337778862885"/>
        </patternFill>
      </fill>
    </dxf>
    <dxf>
      <font>
        <b/>
        <i val="0"/>
        <color theme="1"/>
      </font>
      <fill>
        <patternFill>
          <bgColor theme="6" tint="0.59996337778862885"/>
        </patternFill>
      </fill>
    </dxf>
    <dxf>
      <fill>
        <patternFill>
          <bgColor theme="0"/>
        </patternFill>
      </fill>
    </dxf>
    <dxf>
      <font>
        <b/>
        <i val="0"/>
        <color theme="1"/>
      </font>
      <fill>
        <patternFill>
          <bgColor theme="6" tint="0.59996337778862885"/>
        </patternFill>
      </fill>
    </dxf>
    <dxf>
      <font>
        <b/>
        <i val="0"/>
        <condense val="0"/>
        <extend val="0"/>
        <sz val="7"/>
      </font>
    </dxf>
    <dxf>
      <font>
        <b/>
        <i val="0"/>
        <condense val="0"/>
        <extend val="0"/>
        <sz val="7"/>
      </font>
    </dxf>
    <dxf>
      <fill>
        <patternFill patternType="solid">
          <fgColor indexed="26"/>
          <bgColor indexed="43"/>
        </patternFill>
      </fill>
      <border>
        <left style="thin">
          <color indexed="8"/>
        </left>
        <right/>
        <top style="thin">
          <color indexed="8"/>
        </top>
        <bottom style="thin">
          <color indexed="8"/>
        </bottom>
      </border>
    </dxf>
    <dxf>
      <fill>
        <patternFill patternType="solid">
          <fgColor indexed="26"/>
          <bgColor indexed="43"/>
        </patternFill>
      </fill>
      <border>
        <left style="thin">
          <color indexed="8"/>
        </left>
        <right style="thin">
          <color indexed="8"/>
        </right>
        <top style="thin">
          <color indexed="8"/>
        </top>
        <bottom style="thin">
          <color indexed="8"/>
        </bottom>
      </border>
    </dxf>
  </dxfs>
  <tableStyles count="0" defaultTableStyle="TableStyleMedium2" defaultPivotStyle="PivotStyleLight16"/>
  <colors>
    <mruColors>
      <color rgb="FFFEF99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contrat)%20calcul%20CP%20ann&#233;e%20incompl&#232;te%20ou%20compl&#232;t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ssistante%20maternelle/comptabilit&#233;/spamaf/Calcul%20Conges%20Payes%20Annee%20Complete%20-%20(2)%20-%20Exce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
      <sheetName val="récapitulatif AI"/>
      <sheetName val="REGUL AC"/>
      <sheetName val="indemnité compensatrice CP AC"/>
      <sheetName val="recap sem parents"/>
    </sheetNames>
    <sheetDataSet>
      <sheetData sheetId="0">
        <row r="56">
          <cell r="O56" t="str">
            <v>Date de fin de contrat</v>
          </cell>
          <cell r="Q56" t="str">
            <v>x</v>
          </cell>
        </row>
      </sheetData>
      <sheetData sheetId="1"/>
      <sheetData sheetId="2"/>
      <sheetData sheetId="3"/>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gularisation des CP"/>
      <sheetName val=" Indemnité Compensatrice CP"/>
    </sheetNames>
    <sheetDataSet>
      <sheetData sheetId="0">
        <row r="8">
          <cell r="B8" t="str">
            <v>x</v>
          </cell>
          <cell r="E8" t="str">
            <v>Xxxxxx XXXXX</v>
          </cell>
        </row>
        <row r="9">
          <cell r="B9">
            <v>0</v>
          </cell>
        </row>
        <row r="39">
          <cell r="C39">
            <v>0</v>
          </cell>
          <cell r="D39">
            <v>0</v>
          </cell>
        </row>
        <row r="40">
          <cell r="C40">
            <v>0</v>
          </cell>
          <cell r="D40">
            <v>0</v>
          </cell>
        </row>
        <row r="41">
          <cell r="C41">
            <v>0</v>
          </cell>
          <cell r="D41">
            <v>0</v>
          </cell>
        </row>
        <row r="50">
          <cell r="D50">
            <v>0</v>
          </cell>
        </row>
      </sheetData>
      <sheetData sheetId="1"/>
    </sheetDataSet>
  </externalBook>
</externalLink>
</file>

<file path=xl/theme/theme1.xml><?xml version="1.0" encoding="utf-8"?>
<a:theme xmlns:a="http://schemas.openxmlformats.org/drawingml/2006/main" name="Thème Office">
  <a:themeElements>
    <a:clrScheme name="Violet II">
      <a:dk1>
        <a:sysClr val="windowText" lastClr="000000"/>
      </a:dk1>
      <a:lt1>
        <a:sysClr val="window" lastClr="FFFFFF"/>
      </a:lt1>
      <a:dk2>
        <a:srgbClr val="632E62"/>
      </a:dk2>
      <a:lt2>
        <a:srgbClr val="EAE5EB"/>
      </a:lt2>
      <a:accent1>
        <a:srgbClr val="92278F"/>
      </a:accent1>
      <a:accent2>
        <a:srgbClr val="9B57D3"/>
      </a:accent2>
      <a:accent3>
        <a:srgbClr val="755DD9"/>
      </a:accent3>
      <a:accent4>
        <a:srgbClr val="665EB8"/>
      </a:accent4>
      <a:accent5>
        <a:srgbClr val="45A5ED"/>
      </a:accent5>
      <a:accent6>
        <a:srgbClr val="5982DB"/>
      </a:accent6>
      <a:hlink>
        <a:srgbClr val="0066FF"/>
      </a:hlink>
      <a:folHlink>
        <a:srgbClr val="666699"/>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G91"/>
  <sheetViews>
    <sheetView tabSelected="1" topLeftCell="A42" workbookViewId="0">
      <selection activeCell="I64" sqref="I64:J64"/>
    </sheetView>
  </sheetViews>
  <sheetFormatPr baseColWidth="10" defaultColWidth="11.140625" defaultRowHeight="15" x14ac:dyDescent="0.25"/>
  <cols>
    <col min="1" max="1" width="2.140625" style="21" customWidth="1"/>
    <col min="2" max="2" width="17" style="21" customWidth="1"/>
    <col min="3" max="3" width="6.7109375" style="21" customWidth="1"/>
    <col min="4" max="4" width="16.42578125" style="21" customWidth="1"/>
    <col min="5" max="5" width="14.140625" style="21" customWidth="1"/>
    <col min="6" max="6" width="5.85546875" style="21" customWidth="1"/>
    <col min="7" max="7" width="7.42578125" style="21" customWidth="1"/>
    <col min="8" max="8" width="14.140625" style="21" customWidth="1"/>
    <col min="9" max="9" width="4.85546875" style="21" customWidth="1"/>
    <col min="10" max="11" width="14.140625" style="21" customWidth="1"/>
    <col min="12" max="12" width="17.28515625" style="21" customWidth="1"/>
    <col min="13" max="13" width="17.7109375" style="21" customWidth="1"/>
    <col min="14" max="14" width="1.85546875" style="21" customWidth="1"/>
    <col min="15" max="15" width="10.7109375" style="629" customWidth="1"/>
    <col min="16" max="19" width="11.140625" style="629" customWidth="1"/>
    <col min="20" max="20" width="13.85546875" style="629" customWidth="1"/>
    <col min="21" max="21" width="13.85546875" style="21" customWidth="1"/>
    <col min="22" max="25" width="11.140625" style="21" customWidth="1"/>
    <col min="26" max="16384" width="11.140625" style="21"/>
  </cols>
  <sheetData>
    <row r="1" spans="2:20" s="5" customFormat="1" ht="15.75" customHeight="1" thickTop="1" thickBot="1" x14ac:dyDescent="0.3">
      <c r="B1" s="2"/>
      <c r="C1" s="3"/>
      <c r="D1" s="3"/>
      <c r="E1" s="3"/>
      <c r="F1" s="3"/>
      <c r="G1" s="3"/>
      <c r="H1" s="3"/>
      <c r="I1" s="3"/>
      <c r="J1" s="3"/>
      <c r="K1" s="3"/>
      <c r="L1" s="3"/>
      <c r="M1" s="4"/>
    </row>
    <row r="2" spans="2:20" s="1" customFormat="1" ht="19.149999999999999" customHeight="1" thickTop="1" x14ac:dyDescent="0.25">
      <c r="B2" s="6"/>
      <c r="C2" s="480" t="s">
        <v>0</v>
      </c>
      <c r="D2" s="480"/>
      <c r="E2" s="480"/>
      <c r="F2" s="480"/>
      <c r="G2" s="480"/>
      <c r="H2" s="480"/>
      <c r="I2" s="480"/>
      <c r="J2" s="480"/>
      <c r="K2" s="480"/>
      <c r="L2" s="480"/>
      <c r="M2" s="7"/>
    </row>
    <row r="3" spans="2:20" s="1" customFormat="1" ht="15.75" customHeight="1" x14ac:dyDescent="0.25">
      <c r="B3" s="6"/>
      <c r="C3" s="481" t="s">
        <v>118</v>
      </c>
      <c r="D3" s="481"/>
      <c r="E3" s="481"/>
      <c r="F3" s="481"/>
      <c r="G3" s="481"/>
      <c r="H3" s="481"/>
      <c r="I3" s="481"/>
      <c r="J3" s="481"/>
      <c r="K3" s="481"/>
      <c r="L3" s="481"/>
      <c r="M3" s="7"/>
      <c r="P3" s="644" t="s">
        <v>173</v>
      </c>
      <c r="Q3" s="644"/>
      <c r="R3" s="644"/>
      <c r="S3" s="644"/>
      <c r="T3" s="645"/>
    </row>
    <row r="4" spans="2:20" s="5" customFormat="1" ht="15.75" customHeight="1" thickBot="1" x14ac:dyDescent="0.3">
      <c r="B4" s="8"/>
      <c r="C4" s="482" t="s">
        <v>119</v>
      </c>
      <c r="D4" s="482"/>
      <c r="E4" s="482"/>
      <c r="F4" s="482"/>
      <c r="G4" s="482"/>
      <c r="H4" s="482"/>
      <c r="I4" s="482"/>
      <c r="J4" s="482"/>
      <c r="K4" s="482"/>
      <c r="L4" s="482"/>
      <c r="M4" s="9"/>
      <c r="P4" s="644"/>
      <c r="Q4" s="644"/>
      <c r="R4" s="644"/>
      <c r="S4" s="644"/>
      <c r="T4" s="645"/>
    </row>
    <row r="5" spans="2:20" s="260" customFormat="1" ht="15.75" customHeight="1" thickTop="1" thickBot="1" x14ac:dyDescent="0.3">
      <c r="B5" s="10"/>
      <c r="C5" s="11"/>
      <c r="D5" s="11"/>
      <c r="E5" s="11"/>
      <c r="F5" s="11"/>
      <c r="G5" s="11"/>
      <c r="H5" s="11"/>
      <c r="I5" s="11"/>
      <c r="J5" s="11"/>
      <c r="K5" s="11"/>
      <c r="L5" s="11"/>
      <c r="M5" s="356"/>
    </row>
    <row r="6" spans="2:20" s="5" customFormat="1" ht="3" customHeight="1" thickTop="1" x14ac:dyDescent="0.25">
      <c r="B6" s="357"/>
      <c r="C6" s="358"/>
      <c r="D6" s="358"/>
      <c r="E6" s="358"/>
      <c r="F6" s="358"/>
      <c r="G6" s="358"/>
      <c r="H6" s="358"/>
      <c r="I6" s="358"/>
      <c r="J6" s="358"/>
      <c r="K6" s="358"/>
      <c r="L6" s="358"/>
      <c r="M6" s="359"/>
    </row>
    <row r="7" spans="2:20" s="13" customFormat="1" ht="20.100000000000001" customHeight="1" x14ac:dyDescent="0.25">
      <c r="B7" s="483" t="s">
        <v>165</v>
      </c>
      <c r="C7" s="483"/>
      <c r="D7" s="483"/>
      <c r="E7" s="483"/>
      <c r="F7" s="483"/>
      <c r="G7" s="483"/>
      <c r="H7" s="483"/>
      <c r="I7" s="483"/>
      <c r="J7" s="483"/>
      <c r="K7" s="483"/>
      <c r="L7" s="483"/>
      <c r="M7" s="483"/>
    </row>
    <row r="8" spans="2:20" s="5" customFormat="1" ht="15.75" customHeight="1" x14ac:dyDescent="0.25">
      <c r="B8" s="631"/>
      <c r="C8" s="632" t="s">
        <v>169</v>
      </c>
      <c r="D8" s="121"/>
      <c r="E8" s="16"/>
      <c r="F8" s="16"/>
      <c r="G8" s="16"/>
      <c r="H8" s="16"/>
      <c r="I8" s="16"/>
      <c r="J8" s="16"/>
      <c r="K8" s="16"/>
      <c r="L8" s="17"/>
      <c r="M8" s="484" t="str">
        <f>CONCATENATE(C18," / ",C29)</f>
        <v>2019 / 2020</v>
      </c>
    </row>
    <row r="9" spans="2:20" s="5" customFormat="1" ht="15.75" customHeight="1" x14ac:dyDescent="0.25">
      <c r="B9" s="418" t="s">
        <v>2</v>
      </c>
      <c r="C9" s="360" t="s">
        <v>5</v>
      </c>
      <c r="D9" s="16"/>
      <c r="E9" s="308" t="s">
        <v>3</v>
      </c>
      <c r="F9" s="308"/>
      <c r="G9" s="485"/>
      <c r="H9" s="485"/>
      <c r="I9" s="485"/>
      <c r="J9" s="485"/>
      <c r="K9" s="93"/>
      <c r="L9" s="17"/>
      <c r="M9" s="484"/>
    </row>
    <row r="10" spans="2:20" s="5" customFormat="1" ht="15.75" customHeight="1" x14ac:dyDescent="0.25">
      <c r="B10" s="418" t="s">
        <v>170</v>
      </c>
      <c r="C10" s="360"/>
      <c r="D10" s="19"/>
      <c r="E10" s="17"/>
      <c r="F10" s="17"/>
      <c r="G10" s="58"/>
      <c r="H10" s="58"/>
      <c r="I10" s="58"/>
      <c r="J10" s="58"/>
      <c r="K10" s="58"/>
      <c r="L10" s="37"/>
      <c r="M10" s="90"/>
    </row>
    <row r="11" spans="2:20" s="5" customFormat="1" ht="15.75" customHeight="1" x14ac:dyDescent="0.25">
      <c r="B11" s="18"/>
      <c r="C11" s="11"/>
      <c r="D11" s="19"/>
      <c r="E11" s="486" t="s">
        <v>6</v>
      </c>
      <c r="F11" s="486"/>
      <c r="G11" s="487"/>
      <c r="H11" s="488">
        <v>43017</v>
      </c>
      <c r="I11" s="489"/>
      <c r="J11" s="94">
        <f>IF(OR(H11="",H11=" ",H11="  ",H11="   "),0,1)</f>
        <v>1</v>
      </c>
      <c r="K11" s="95">
        <f>IF(H11&lt;DATE(C18,6,1),1,2)</f>
        <v>1</v>
      </c>
      <c r="L11" s="91"/>
      <c r="M11" s="92"/>
    </row>
    <row r="12" spans="2:20" s="5" customFormat="1" ht="5.0999999999999996" customHeight="1" x14ac:dyDescent="0.25">
      <c r="B12" s="8"/>
      <c r="C12" s="20" t="s">
        <v>8</v>
      </c>
      <c r="D12" s="17"/>
      <c r="E12" s="88"/>
      <c r="F12" s="88"/>
      <c r="G12" s="58"/>
      <c r="H12" s="17"/>
      <c r="I12" s="58"/>
      <c r="J12" s="58"/>
      <c r="K12" s="58"/>
      <c r="L12" s="91"/>
      <c r="M12" s="92"/>
      <c r="N12" s="22"/>
    </row>
    <row r="13" spans="2:20" s="24" customFormat="1" ht="15.75" customHeight="1" x14ac:dyDescent="0.25">
      <c r="B13" s="490" t="str">
        <f>CONCATENATE("Calendrier  ",C18," / ",C29)</f>
        <v>Calendrier  2019 / 2020</v>
      </c>
      <c r="C13" s="491"/>
      <c r="D13" s="492" t="s">
        <v>9</v>
      </c>
      <c r="E13" s="492" t="s">
        <v>10</v>
      </c>
      <c r="F13" s="493" t="s">
        <v>11</v>
      </c>
      <c r="G13" s="494"/>
      <c r="H13" s="492" t="s">
        <v>12</v>
      </c>
      <c r="I13" s="492"/>
      <c r="J13" s="492"/>
      <c r="K13" s="499"/>
      <c r="L13" s="663" t="s">
        <v>7</v>
      </c>
      <c r="M13" s="664"/>
      <c r="N13" s="23"/>
    </row>
    <row r="14" spans="2:20" s="24" customFormat="1" ht="15.75" customHeight="1" x14ac:dyDescent="0.25">
      <c r="B14" s="491"/>
      <c r="C14" s="491"/>
      <c r="D14" s="492"/>
      <c r="E14" s="492"/>
      <c r="F14" s="495"/>
      <c r="G14" s="496"/>
      <c r="H14" s="492"/>
      <c r="I14" s="492"/>
      <c r="J14" s="492"/>
      <c r="K14" s="499"/>
      <c r="L14" s="659" t="str">
        <f>CONCATENATE("montant perçus sur l'année ",M8," pour les cp acquis au 31/05/",C18," pris en temps sur l'année ",M8)</f>
        <v>montant perçus sur l'année 2019 / 2020 pour les cp acquis au 31/05/2019 pris en temps sur l'année 2019 / 2020</v>
      </c>
      <c r="M14" s="660"/>
      <c r="N14" s="23"/>
      <c r="Q14" s="623" t="s">
        <v>13</v>
      </c>
    </row>
    <row r="15" spans="2:20" s="24" customFormat="1" ht="15.75" customHeight="1" x14ac:dyDescent="0.25">
      <c r="B15" s="491"/>
      <c r="C15" s="491"/>
      <c r="D15" s="492"/>
      <c r="E15" s="492"/>
      <c r="F15" s="495"/>
      <c r="G15" s="496"/>
      <c r="H15" s="492"/>
      <c r="I15" s="492"/>
      <c r="J15" s="492"/>
      <c r="K15" s="499"/>
      <c r="L15" s="661"/>
      <c r="M15" s="662"/>
      <c r="N15" s="23"/>
      <c r="Q15" s="623"/>
    </row>
    <row r="16" spans="2:20" s="24" customFormat="1" ht="15.75" customHeight="1" x14ac:dyDescent="0.25">
      <c r="B16" s="491"/>
      <c r="C16" s="491"/>
      <c r="D16" s="492"/>
      <c r="E16" s="492"/>
      <c r="F16" s="495"/>
      <c r="G16" s="496"/>
      <c r="H16" s="492"/>
      <c r="I16" s="492"/>
      <c r="J16" s="492"/>
      <c r="K16" s="499"/>
      <c r="L16" s="405">
        <v>682.82</v>
      </c>
      <c r="M16" s="406">
        <f>L16*10%</f>
        <v>68.282000000000011</v>
      </c>
      <c r="N16" s="23"/>
      <c r="Q16" s="623"/>
    </row>
    <row r="17" spans="2:28" s="24" customFormat="1" ht="15.75" customHeight="1" x14ac:dyDescent="0.25">
      <c r="B17" s="491"/>
      <c r="C17" s="491"/>
      <c r="D17" s="492"/>
      <c r="E17" s="492"/>
      <c r="F17" s="497"/>
      <c r="G17" s="498"/>
      <c r="H17" s="492"/>
      <c r="I17" s="492"/>
      <c r="J17" s="492"/>
      <c r="K17" s="492"/>
      <c r="L17" s="500" t="s">
        <v>53</v>
      </c>
      <c r="M17" s="500"/>
      <c r="N17" s="23"/>
      <c r="P17" s="24" t="s">
        <v>14</v>
      </c>
      <c r="Q17" s="24" t="s">
        <v>15</v>
      </c>
      <c r="R17" s="24" t="s">
        <v>16</v>
      </c>
      <c r="S17" s="24" t="s">
        <v>17</v>
      </c>
    </row>
    <row r="18" spans="2:28" s="5" customFormat="1" ht="15.75" customHeight="1" x14ac:dyDescent="0.25">
      <c r="B18" s="25" t="s">
        <v>18</v>
      </c>
      <c r="C18" s="361">
        <v>2019</v>
      </c>
      <c r="D18" s="400">
        <v>4</v>
      </c>
      <c r="E18" s="401">
        <f>(D18/4)*2.5</f>
        <v>2.5</v>
      </c>
      <c r="F18" s="271"/>
      <c r="G18" s="272"/>
      <c r="H18" s="26"/>
      <c r="I18" s="27"/>
      <c r="J18" s="27"/>
      <c r="K18" s="28"/>
      <c r="L18" s="407">
        <v>530.48</v>
      </c>
      <c r="M18" s="408">
        <f>L18*10%</f>
        <v>53.048000000000002</v>
      </c>
      <c r="N18" s="29">
        <v>6</v>
      </c>
      <c r="O18" s="624">
        <v>44012</v>
      </c>
      <c r="P18" s="625">
        <v>22</v>
      </c>
      <c r="Q18" s="626">
        <v>1</v>
      </c>
      <c r="R18" s="626">
        <v>2.5</v>
      </c>
      <c r="S18" s="30">
        <v>0</v>
      </c>
      <c r="T18" s="32"/>
      <c r="U18" s="30"/>
      <c r="V18" s="31"/>
      <c r="W18" s="31"/>
      <c r="X18" s="31"/>
      <c r="Y18" s="32"/>
      <c r="Z18" s="33"/>
      <c r="AA18" s="33"/>
      <c r="AB18" s="32"/>
    </row>
    <row r="19" spans="2:28" s="5" customFormat="1" ht="15.75" customHeight="1" x14ac:dyDescent="0.25">
      <c r="B19" s="34" t="s">
        <v>19</v>
      </c>
      <c r="C19" s="35">
        <f t="shared" ref="C19:C24" si="0">$C$18</f>
        <v>2019</v>
      </c>
      <c r="D19" s="400">
        <v>4</v>
      </c>
      <c r="E19" s="401">
        <f t="shared" ref="E19:E29" si="1">(D19/4)*2.5</f>
        <v>2.5</v>
      </c>
      <c r="F19" s="273"/>
      <c r="G19" s="274"/>
      <c r="H19" s="36"/>
      <c r="I19" s="37"/>
      <c r="J19" s="37"/>
      <c r="K19" s="38"/>
      <c r="L19" s="407">
        <v>713.17</v>
      </c>
      <c r="M19" s="408">
        <f t="shared" ref="M19:M29" si="2">L19*10%</f>
        <v>71.316999999999993</v>
      </c>
      <c r="N19" s="29">
        <v>7</v>
      </c>
      <c r="O19" s="624">
        <v>44043</v>
      </c>
      <c r="P19" s="625">
        <v>23</v>
      </c>
      <c r="Q19" s="626">
        <v>1</v>
      </c>
      <c r="R19" s="626">
        <v>5</v>
      </c>
      <c r="S19" s="30">
        <v>4</v>
      </c>
      <c r="T19" s="32"/>
      <c r="U19" s="30"/>
      <c r="V19" s="31"/>
      <c r="W19" s="31"/>
      <c r="X19" s="31"/>
      <c r="Y19" s="32"/>
      <c r="Z19" s="33"/>
      <c r="AA19" s="33"/>
      <c r="AB19" s="32"/>
    </row>
    <row r="20" spans="2:28" s="5" customFormat="1" ht="15.75" customHeight="1" x14ac:dyDescent="0.25">
      <c r="B20" s="34" t="s">
        <v>20</v>
      </c>
      <c r="C20" s="35">
        <f t="shared" si="0"/>
        <v>2019</v>
      </c>
      <c r="D20" s="400">
        <v>4</v>
      </c>
      <c r="E20" s="401">
        <f t="shared" si="1"/>
        <v>2.5</v>
      </c>
      <c r="F20" s="273"/>
      <c r="G20" s="274"/>
      <c r="H20" s="507" t="s">
        <v>164</v>
      </c>
      <c r="I20" s="508"/>
      <c r="J20" s="508"/>
      <c r="K20" s="509"/>
      <c r="L20" s="407">
        <v>857.1</v>
      </c>
      <c r="M20" s="408">
        <f t="shared" si="2"/>
        <v>85.710000000000008</v>
      </c>
      <c r="N20" s="29">
        <v>8</v>
      </c>
      <c r="O20" s="624">
        <v>44074</v>
      </c>
      <c r="P20" s="625">
        <v>21</v>
      </c>
      <c r="Q20" s="626">
        <v>1</v>
      </c>
      <c r="R20" s="626">
        <v>7.5</v>
      </c>
      <c r="S20" s="30">
        <v>2</v>
      </c>
      <c r="T20" s="32"/>
      <c r="U20" s="30"/>
      <c r="V20" s="31"/>
      <c r="W20" s="31"/>
      <c r="X20" s="31"/>
      <c r="Y20" s="32"/>
      <c r="Z20" s="33"/>
      <c r="AA20" s="33"/>
      <c r="AB20" s="32"/>
    </row>
    <row r="21" spans="2:28" s="5" customFormat="1" ht="15.75" customHeight="1" x14ac:dyDescent="0.25">
      <c r="B21" s="34" t="s">
        <v>21</v>
      </c>
      <c r="C21" s="35">
        <f t="shared" si="0"/>
        <v>2019</v>
      </c>
      <c r="D21" s="400">
        <v>4</v>
      </c>
      <c r="E21" s="401">
        <f t="shared" si="1"/>
        <v>2.5</v>
      </c>
      <c r="F21" s="273"/>
      <c r="G21" s="274"/>
      <c r="H21" s="510">
        <f>C29</f>
        <v>2020</v>
      </c>
      <c r="I21" s="511"/>
      <c r="J21" s="511"/>
      <c r="K21" s="512"/>
      <c r="L21" s="407">
        <v>542.03</v>
      </c>
      <c r="M21" s="408">
        <f t="shared" si="2"/>
        <v>54.203000000000003</v>
      </c>
      <c r="N21" s="29">
        <v>9</v>
      </c>
      <c r="O21" s="624">
        <v>44104</v>
      </c>
      <c r="P21" s="625">
        <v>22</v>
      </c>
      <c r="Q21" s="626">
        <v>1</v>
      </c>
      <c r="R21" s="626">
        <v>10</v>
      </c>
      <c r="S21" s="30">
        <v>4</v>
      </c>
      <c r="T21" s="32"/>
      <c r="U21" s="30"/>
      <c r="V21" s="31"/>
      <c r="W21" s="31"/>
      <c r="X21" s="31"/>
      <c r="Y21" s="32"/>
      <c r="Z21" s="33"/>
      <c r="AA21" s="33"/>
      <c r="AB21" s="32"/>
    </row>
    <row r="22" spans="2:28" s="5" customFormat="1" ht="15.75" customHeight="1" x14ac:dyDescent="0.25">
      <c r="B22" s="34" t="s">
        <v>22</v>
      </c>
      <c r="C22" s="35">
        <f t="shared" si="0"/>
        <v>2019</v>
      </c>
      <c r="D22" s="400"/>
      <c r="E22" s="401">
        <f t="shared" si="1"/>
        <v>0</v>
      </c>
      <c r="F22" s="273"/>
      <c r="G22" s="274"/>
      <c r="H22" s="170" t="s">
        <v>130</v>
      </c>
      <c r="I22" s="501" t="s">
        <v>131</v>
      </c>
      <c r="J22" s="501"/>
      <c r="K22" s="172" t="s">
        <v>70</v>
      </c>
      <c r="L22" s="407">
        <v>573.41</v>
      </c>
      <c r="M22" s="408">
        <f t="shared" si="2"/>
        <v>57.341000000000001</v>
      </c>
      <c r="N22" s="29">
        <v>10</v>
      </c>
      <c r="O22" s="624">
        <v>44135</v>
      </c>
      <c r="P22" s="625">
        <v>22</v>
      </c>
      <c r="Q22" s="626">
        <v>1</v>
      </c>
      <c r="R22" s="626">
        <v>12.5</v>
      </c>
      <c r="S22" s="30">
        <v>5</v>
      </c>
      <c r="T22" s="32"/>
      <c r="U22" s="30"/>
      <c r="V22" s="31"/>
      <c r="W22" s="31"/>
      <c r="X22" s="31"/>
      <c r="Y22" s="32"/>
      <c r="Z22" s="33"/>
      <c r="AA22" s="33"/>
      <c r="AB22" s="32"/>
    </row>
    <row r="23" spans="2:28" s="5" customFormat="1" ht="15.75" customHeight="1" x14ac:dyDescent="0.25">
      <c r="B23" s="34" t="s">
        <v>23</v>
      </c>
      <c r="C23" s="35">
        <f t="shared" si="0"/>
        <v>2019</v>
      </c>
      <c r="D23" s="400"/>
      <c r="E23" s="401">
        <f t="shared" si="1"/>
        <v>0</v>
      </c>
      <c r="F23" s="273"/>
      <c r="G23" s="274"/>
      <c r="H23" s="403">
        <v>3</v>
      </c>
      <c r="I23" s="502">
        <v>8</v>
      </c>
      <c r="J23" s="502"/>
      <c r="K23" s="404">
        <v>5.5670000000000002</v>
      </c>
      <c r="L23" s="407">
        <v>463.46</v>
      </c>
      <c r="M23" s="408">
        <f t="shared" si="2"/>
        <v>46.346000000000004</v>
      </c>
      <c r="N23" s="29">
        <v>11</v>
      </c>
      <c r="O23" s="624">
        <v>44165</v>
      </c>
      <c r="P23" s="625">
        <v>21</v>
      </c>
      <c r="Q23" s="626">
        <v>1</v>
      </c>
      <c r="R23" s="626">
        <v>15</v>
      </c>
      <c r="S23" s="30">
        <v>4</v>
      </c>
      <c r="T23" s="32"/>
      <c r="U23" s="30"/>
      <c r="V23" s="31"/>
      <c r="W23" s="31"/>
      <c r="X23" s="31"/>
      <c r="Y23" s="32"/>
      <c r="Z23" s="33"/>
      <c r="AA23" s="33"/>
      <c r="AB23" s="32"/>
    </row>
    <row r="24" spans="2:28" s="5" customFormat="1" ht="15.75" customHeight="1" x14ac:dyDescent="0.25">
      <c r="B24" s="34" t="s">
        <v>24</v>
      </c>
      <c r="C24" s="35">
        <f t="shared" si="0"/>
        <v>2019</v>
      </c>
      <c r="D24" s="400"/>
      <c r="E24" s="401">
        <f t="shared" si="1"/>
        <v>0</v>
      </c>
      <c r="F24" s="273"/>
      <c r="G24" s="274"/>
      <c r="H24" s="39"/>
      <c r="I24" s="40"/>
      <c r="J24" s="40"/>
      <c r="K24" s="41"/>
      <c r="L24" s="407">
        <v>502.09</v>
      </c>
      <c r="M24" s="408">
        <f t="shared" si="2"/>
        <v>50.209000000000003</v>
      </c>
      <c r="N24" s="29">
        <v>12</v>
      </c>
      <c r="O24" s="624">
        <v>44196</v>
      </c>
      <c r="P24" s="625">
        <v>23</v>
      </c>
      <c r="Q24" s="626">
        <v>1</v>
      </c>
      <c r="R24" s="626">
        <v>17.5</v>
      </c>
      <c r="S24" s="30">
        <v>3</v>
      </c>
      <c r="T24" s="32"/>
      <c r="U24" s="30"/>
      <c r="V24" s="31"/>
      <c r="W24" s="31"/>
      <c r="X24" s="31"/>
      <c r="Y24" s="32"/>
      <c r="Z24" s="33"/>
      <c r="AA24" s="33"/>
      <c r="AB24" s="32"/>
    </row>
    <row r="25" spans="2:28" s="5" customFormat="1" ht="15.75" customHeight="1" x14ac:dyDescent="0.25">
      <c r="B25" s="34" t="s">
        <v>25</v>
      </c>
      <c r="C25" s="35">
        <f>$C$18+1</f>
        <v>2020</v>
      </c>
      <c r="D25" s="400"/>
      <c r="E25" s="401">
        <f t="shared" si="1"/>
        <v>0</v>
      </c>
      <c r="F25" s="273"/>
      <c r="G25" s="274"/>
      <c r="H25" s="503" t="s">
        <v>129</v>
      </c>
      <c r="I25" s="504"/>
      <c r="J25" s="504"/>
      <c r="K25" s="296">
        <f>L33/F30</f>
        <v>40.863750000000003</v>
      </c>
      <c r="L25" s="407">
        <v>502.09</v>
      </c>
      <c r="M25" s="408">
        <f t="shared" si="2"/>
        <v>50.209000000000003</v>
      </c>
      <c r="N25" s="29">
        <v>1</v>
      </c>
      <c r="O25" s="624">
        <v>44227</v>
      </c>
      <c r="P25" s="625">
        <v>21</v>
      </c>
      <c r="Q25" s="626">
        <v>1</v>
      </c>
      <c r="R25" s="626">
        <v>20</v>
      </c>
      <c r="S25" s="30">
        <v>5</v>
      </c>
      <c r="T25" s="32"/>
      <c r="U25" s="30"/>
      <c r="V25" s="31"/>
      <c r="W25" s="31"/>
      <c r="X25" s="31"/>
      <c r="Y25" s="32"/>
      <c r="Z25" s="33"/>
      <c r="AA25" s="33"/>
      <c r="AB25" s="32"/>
    </row>
    <row r="26" spans="2:28" s="5" customFormat="1" ht="15.75" customHeight="1" x14ac:dyDescent="0.25">
      <c r="B26" s="34" t="s">
        <v>26</v>
      </c>
      <c r="C26" s="35">
        <f>$C$18+1</f>
        <v>2020</v>
      </c>
      <c r="D26" s="400"/>
      <c r="E26" s="401">
        <f t="shared" si="1"/>
        <v>0</v>
      </c>
      <c r="F26" s="273"/>
      <c r="G26" s="274"/>
      <c r="H26" s="42"/>
      <c r="I26" s="43"/>
      <c r="J26" s="43"/>
      <c r="K26" s="44"/>
      <c r="L26" s="407">
        <v>502.09</v>
      </c>
      <c r="M26" s="408">
        <f t="shared" si="2"/>
        <v>50.209000000000003</v>
      </c>
      <c r="N26" s="29">
        <v>2</v>
      </c>
      <c r="O26" s="624">
        <v>44255</v>
      </c>
      <c r="P26" s="625">
        <v>20</v>
      </c>
      <c r="Q26" s="626">
        <v>1</v>
      </c>
      <c r="R26" s="626">
        <v>22.5</v>
      </c>
      <c r="S26" s="30">
        <v>3</v>
      </c>
      <c r="T26" s="32"/>
      <c r="U26" s="30"/>
      <c r="V26" s="31"/>
      <c r="W26" s="31"/>
      <c r="X26" s="31"/>
      <c r="Y26" s="32"/>
      <c r="Z26" s="33"/>
      <c r="AA26" s="33"/>
      <c r="AB26" s="32"/>
    </row>
    <row r="27" spans="2:28" s="5" customFormat="1" ht="15.75" customHeight="1" x14ac:dyDescent="0.25">
      <c r="B27" s="34" t="s">
        <v>27</v>
      </c>
      <c r="C27" s="35">
        <f>$C$18+1</f>
        <v>2020</v>
      </c>
      <c r="D27" s="400"/>
      <c r="E27" s="401">
        <f t="shared" si="1"/>
        <v>0</v>
      </c>
      <c r="F27" s="275"/>
      <c r="G27" s="276"/>
      <c r="H27" s="42"/>
      <c r="I27" s="43"/>
      <c r="J27" s="43"/>
      <c r="K27" s="44"/>
      <c r="L27" s="407">
        <v>251.05</v>
      </c>
      <c r="M27" s="408">
        <f t="shared" si="2"/>
        <v>25.105000000000004</v>
      </c>
      <c r="N27" s="29">
        <v>3</v>
      </c>
      <c r="O27" s="624">
        <v>44286</v>
      </c>
      <c r="P27" s="625">
        <v>23</v>
      </c>
      <c r="Q27" s="626">
        <v>1</v>
      </c>
      <c r="R27" s="626">
        <v>25</v>
      </c>
      <c r="S27" s="30">
        <v>3</v>
      </c>
      <c r="T27" s="32"/>
      <c r="U27" s="30"/>
      <c r="V27" s="31"/>
      <c r="W27" s="31"/>
      <c r="X27" s="31"/>
      <c r="Y27" s="32"/>
      <c r="Z27" s="33"/>
      <c r="AA27" s="33"/>
      <c r="AB27" s="32"/>
    </row>
    <row r="28" spans="2:28" s="5" customFormat="1" ht="15.75" customHeight="1" x14ac:dyDescent="0.25">
      <c r="B28" s="34" t="s">
        <v>28</v>
      </c>
      <c r="C28" s="35">
        <f>$C$18+1</f>
        <v>2020</v>
      </c>
      <c r="D28" s="400"/>
      <c r="E28" s="401">
        <f t="shared" si="1"/>
        <v>0</v>
      </c>
      <c r="F28" s="505">
        <f>K43*2</f>
        <v>6</v>
      </c>
      <c r="G28" s="506"/>
      <c r="H28" s="42"/>
      <c r="I28" s="43"/>
      <c r="J28" s="43"/>
      <c r="K28" s="44"/>
      <c r="L28" s="407">
        <v>0</v>
      </c>
      <c r="M28" s="408">
        <f t="shared" si="2"/>
        <v>0</v>
      </c>
      <c r="N28" s="29">
        <v>4</v>
      </c>
      <c r="O28" s="624">
        <v>44316</v>
      </c>
      <c r="P28" s="625">
        <v>22</v>
      </c>
      <c r="Q28" s="626">
        <v>1</v>
      </c>
      <c r="R28" s="626">
        <v>27.5</v>
      </c>
      <c r="S28" s="30">
        <v>3</v>
      </c>
      <c r="T28" s="32"/>
      <c r="U28" s="30"/>
      <c r="V28" s="31"/>
      <c r="W28" s="31"/>
      <c r="X28" s="31"/>
      <c r="Y28" s="32"/>
      <c r="Z28" s="33"/>
      <c r="AA28" s="33"/>
      <c r="AB28" s="32"/>
    </row>
    <row r="29" spans="2:28" s="5" customFormat="1" ht="15.75" customHeight="1" x14ac:dyDescent="0.25">
      <c r="B29" s="34" t="s">
        <v>29</v>
      </c>
      <c r="C29" s="35">
        <f>$C$18+1</f>
        <v>2020</v>
      </c>
      <c r="D29" s="400"/>
      <c r="E29" s="401">
        <f t="shared" si="1"/>
        <v>0</v>
      </c>
      <c r="F29" s="513"/>
      <c r="G29" s="514"/>
      <c r="H29" s="46"/>
      <c r="I29" s="47"/>
      <c r="J29" s="47"/>
      <c r="K29" s="48"/>
      <c r="L29" s="407">
        <v>418.39</v>
      </c>
      <c r="M29" s="408">
        <f t="shared" si="2"/>
        <v>41.838999999999999</v>
      </c>
      <c r="N29" s="29">
        <v>5</v>
      </c>
      <c r="O29" s="624">
        <v>44347</v>
      </c>
      <c r="P29" s="625">
        <v>21</v>
      </c>
      <c r="Q29" s="626">
        <v>1</v>
      </c>
      <c r="R29" s="626">
        <v>30</v>
      </c>
      <c r="S29" s="30">
        <v>5</v>
      </c>
      <c r="T29" s="32"/>
      <c r="U29" s="30"/>
      <c r="V29" s="31"/>
      <c r="W29" s="31"/>
      <c r="X29" s="31"/>
      <c r="Y29" s="32"/>
      <c r="Z29" s="33"/>
      <c r="AA29" s="33"/>
      <c r="AB29" s="32"/>
    </row>
    <row r="30" spans="2:28" s="5" customFormat="1" ht="15.75" customHeight="1" x14ac:dyDescent="0.25">
      <c r="B30" s="515" t="s">
        <v>30</v>
      </c>
      <c r="C30" s="515"/>
      <c r="D30" s="646">
        <f>SUM(D18:D29)</f>
        <v>16</v>
      </c>
      <c r="E30" s="647">
        <f>ROUNDUP((D30/4)*2.5,0)</f>
        <v>10</v>
      </c>
      <c r="F30" s="648">
        <f>IF(E30+F28&gt;30,30,E30+F28)</f>
        <v>16</v>
      </c>
      <c r="G30" s="649"/>
      <c r="H30" s="650">
        <f>ROUNDUP((H23*F30)/6,0)</f>
        <v>8</v>
      </c>
      <c r="I30" s="651">
        <f>H30*I23</f>
        <v>64</v>
      </c>
      <c r="J30" s="651"/>
      <c r="K30" s="652">
        <f>ROUND(I30*K23,2)</f>
        <v>356.29</v>
      </c>
      <c r="L30" s="653">
        <f>SUM(L18:L29)+L16</f>
        <v>6538.18</v>
      </c>
      <c r="M30" s="654">
        <f>ROUND(SUM(M18:M29)+M16,2)</f>
        <v>653.82000000000005</v>
      </c>
      <c r="N30" s="50"/>
      <c r="O30" s="53"/>
      <c r="P30" s="32"/>
      <c r="Q30" s="52">
        <v>12</v>
      </c>
      <c r="R30" s="32"/>
      <c r="S30" s="51">
        <v>41</v>
      </c>
      <c r="T30" s="53"/>
      <c r="U30" s="51"/>
      <c r="V30" s="52"/>
      <c r="W30" s="31"/>
      <c r="X30" s="31"/>
      <c r="Z30" s="32"/>
      <c r="AA30" s="32"/>
      <c r="AB30" s="53"/>
    </row>
    <row r="31" spans="2:28" s="5" customFormat="1" ht="15.75" customHeight="1" x14ac:dyDescent="0.25">
      <c r="B31" s="657" t="s">
        <v>31</v>
      </c>
      <c r="C31" s="657"/>
      <c r="D31" s="657"/>
      <c r="E31" s="657"/>
      <c r="F31" s="657"/>
      <c r="G31" s="657"/>
      <c r="H31" s="657"/>
      <c r="I31" s="657"/>
      <c r="J31" s="657"/>
      <c r="K31" s="655">
        <f>K30</f>
        <v>356.29</v>
      </c>
      <c r="L31" s="658" t="s">
        <v>32</v>
      </c>
      <c r="M31" s="656">
        <f>M30</f>
        <v>653.82000000000005</v>
      </c>
      <c r="N31" s="50"/>
      <c r="O31" s="53"/>
      <c r="P31" s="627"/>
      <c r="Q31" s="53">
        <v>30</v>
      </c>
      <c r="R31" s="53"/>
      <c r="S31" s="53">
        <v>25.625</v>
      </c>
      <c r="T31" s="53"/>
      <c r="U31" s="55"/>
      <c r="V31" s="56"/>
      <c r="W31" s="56"/>
      <c r="X31" s="56"/>
      <c r="Y31" s="56"/>
      <c r="Z31" s="56"/>
      <c r="AA31" s="56"/>
    </row>
    <row r="32" spans="2:28" ht="5.0999999999999996" customHeight="1" thickBot="1" x14ac:dyDescent="0.3">
      <c r="B32" s="57"/>
      <c r="C32" s="58"/>
      <c r="D32" s="59"/>
      <c r="E32" s="59"/>
      <c r="F32" s="59"/>
      <c r="G32" s="60"/>
      <c r="H32" s="60"/>
      <c r="I32" s="60"/>
      <c r="J32" s="58"/>
      <c r="K32" s="61"/>
      <c r="L32" s="62"/>
      <c r="M32" s="63"/>
      <c r="N32" s="64"/>
      <c r="O32" s="628"/>
      <c r="P32" s="628"/>
      <c r="Q32" s="628"/>
      <c r="R32" s="628"/>
      <c r="S32" s="628"/>
      <c r="T32" s="628"/>
    </row>
    <row r="33" spans="2:33" s="66" customFormat="1" ht="21.4" customHeight="1" thickTop="1" thickBot="1" x14ac:dyDescent="0.3">
      <c r="B33" s="516" t="s">
        <v>33</v>
      </c>
      <c r="C33" s="516"/>
      <c r="D33" s="516"/>
      <c r="E33" s="516"/>
      <c r="F33" s="516"/>
      <c r="G33" s="516"/>
      <c r="H33" s="516"/>
      <c r="I33" s="516"/>
      <c r="J33" s="516"/>
      <c r="K33" s="516"/>
      <c r="L33" s="402">
        <f>IF(K31&gt;M31,K31,M31)</f>
        <v>653.82000000000005</v>
      </c>
      <c r="M33" s="65"/>
    </row>
    <row r="34" spans="2:33" s="5" customFormat="1" ht="5.0999999999999996" customHeight="1" thickTop="1" x14ac:dyDescent="0.25">
      <c r="B34" s="8"/>
      <c r="C34" s="67"/>
      <c r="D34" s="67"/>
      <c r="E34" s="67"/>
      <c r="F34" s="67"/>
      <c r="G34" s="68"/>
      <c r="H34" s="67"/>
      <c r="I34" s="68"/>
      <c r="J34" s="67"/>
      <c r="K34" s="67"/>
      <c r="L34" s="67"/>
      <c r="M34" s="12"/>
    </row>
    <row r="35" spans="2:33" s="5" customFormat="1" ht="15.75" customHeight="1" x14ac:dyDescent="0.25">
      <c r="B35" s="620" t="s">
        <v>34</v>
      </c>
      <c r="C35" s="620"/>
      <c r="D35" s="620"/>
      <c r="E35" s="620"/>
      <c r="F35" s="620"/>
      <c r="G35" s="620"/>
      <c r="H35" s="620"/>
      <c r="I35" s="620"/>
      <c r="J35" s="620"/>
      <c r="K35" s="620"/>
      <c r="L35" s="620"/>
      <c r="M35" s="620"/>
      <c r="N35" s="21"/>
      <c r="O35" s="629"/>
      <c r="P35" s="69"/>
      <c r="Q35" s="69"/>
      <c r="R35" s="69"/>
      <c r="S35" s="69"/>
      <c r="T35" s="629"/>
      <c r="U35" s="21"/>
      <c r="V35" s="69"/>
      <c r="W35" s="69"/>
      <c r="X35" s="69"/>
      <c r="Y35" s="69"/>
      <c r="Z35" s="69"/>
      <c r="AA35" s="69"/>
      <c r="AB35" s="69"/>
      <c r="AC35" s="69"/>
      <c r="AD35" s="69"/>
      <c r="AE35" s="69"/>
      <c r="AF35" s="69"/>
      <c r="AG35" s="69"/>
    </row>
    <row r="36" spans="2:33" s="5" customFormat="1" ht="15.75" customHeight="1" x14ac:dyDescent="0.25">
      <c r="B36" s="621" t="s">
        <v>35</v>
      </c>
      <c r="C36" s="621"/>
      <c r="D36" s="621"/>
      <c r="E36" s="621"/>
      <c r="F36" s="621"/>
      <c r="G36" s="621"/>
      <c r="H36" s="621"/>
      <c r="I36" s="621"/>
      <c r="J36" s="621"/>
      <c r="K36" s="621"/>
      <c r="L36" s="621"/>
      <c r="M36" s="621"/>
      <c r="N36" s="70"/>
      <c r="O36" s="627"/>
      <c r="P36" s="630"/>
      <c r="Q36" s="630"/>
      <c r="R36" s="630"/>
      <c r="S36" s="630"/>
      <c r="T36" s="627"/>
      <c r="U36" s="70"/>
      <c r="V36" s="71"/>
      <c r="W36" s="71"/>
      <c r="X36" s="71"/>
      <c r="Y36" s="71"/>
      <c r="Z36" s="71"/>
      <c r="AA36" s="71"/>
      <c r="AB36" s="71"/>
      <c r="AC36" s="71"/>
      <c r="AD36" s="71"/>
      <c r="AE36" s="71"/>
      <c r="AF36" s="71"/>
      <c r="AG36" s="71"/>
    </row>
    <row r="37" spans="2:33" s="5" customFormat="1" ht="15.75" customHeight="1" x14ac:dyDescent="0.25">
      <c r="B37" s="622" t="s">
        <v>36</v>
      </c>
      <c r="C37" s="622"/>
      <c r="D37" s="622"/>
      <c r="E37" s="622"/>
      <c r="F37" s="622"/>
      <c r="G37" s="622"/>
      <c r="H37" s="622"/>
      <c r="I37" s="622"/>
      <c r="J37" s="622"/>
      <c r="K37" s="622"/>
      <c r="L37" s="622"/>
      <c r="M37" s="622"/>
      <c r="P37" s="630"/>
      <c r="Q37" s="630"/>
      <c r="R37" s="630"/>
      <c r="S37" s="630"/>
      <c r="V37" s="71"/>
      <c r="W37" s="71"/>
      <c r="X37" s="71"/>
      <c r="Y37" s="71"/>
      <c r="Z37" s="71"/>
      <c r="AA37" s="71"/>
      <c r="AB37" s="71"/>
      <c r="AC37" s="71"/>
      <c r="AD37" s="71"/>
      <c r="AE37" s="71"/>
      <c r="AF37" s="71"/>
      <c r="AG37" s="71"/>
    </row>
    <row r="38" spans="2:33" s="5" customFormat="1" ht="5.0999999999999996" customHeight="1" x14ac:dyDescent="0.25">
      <c r="B38" s="8"/>
      <c r="C38" s="17"/>
      <c r="D38" s="17"/>
      <c r="E38" s="19"/>
      <c r="F38" s="19"/>
      <c r="G38" s="19"/>
      <c r="H38" s="19"/>
      <c r="I38" s="19"/>
      <c r="J38" s="19"/>
      <c r="K38" s="17"/>
      <c r="L38" s="72"/>
      <c r="M38" s="12"/>
    </row>
    <row r="39" spans="2:33" s="5" customFormat="1" ht="15.75" customHeight="1" x14ac:dyDescent="0.25">
      <c r="B39" s="521" t="s">
        <v>37</v>
      </c>
      <c r="C39" s="522">
        <f>C28</f>
        <v>2020</v>
      </c>
      <c r="D39" s="523" t="s">
        <v>38</v>
      </c>
      <c r="E39" s="523"/>
      <c r="F39" s="523"/>
      <c r="G39" s="523"/>
      <c r="H39" s="523"/>
      <c r="I39" s="523"/>
      <c r="J39" s="523"/>
      <c r="K39" s="523"/>
      <c r="L39" s="523"/>
      <c r="M39" s="523"/>
    </row>
    <row r="40" spans="2:33" s="5" customFormat="1" ht="15.75" customHeight="1" x14ac:dyDescent="0.25">
      <c r="B40" s="521"/>
      <c r="C40" s="522"/>
      <c r="D40" s="524" t="s">
        <v>39</v>
      </c>
      <c r="E40" s="524"/>
      <c r="F40" s="524"/>
      <c r="G40" s="524"/>
      <c r="H40" s="524"/>
      <c r="I40" s="524"/>
      <c r="J40" s="524"/>
      <c r="K40" s="524"/>
      <c r="L40" s="524"/>
      <c r="M40" s="524"/>
    </row>
    <row r="41" spans="2:33" s="5" customFormat="1" ht="15.75" customHeight="1" x14ac:dyDescent="0.25">
      <c r="B41" s="521"/>
      <c r="C41" s="522"/>
      <c r="D41" s="525" t="s">
        <v>40</v>
      </c>
      <c r="E41" s="525"/>
      <c r="F41" s="525"/>
      <c r="G41" s="525"/>
      <c r="H41" s="525"/>
      <c r="I41" s="525"/>
      <c r="J41" s="525"/>
      <c r="K41" s="525"/>
      <c r="L41" s="525"/>
      <c r="M41" s="525"/>
    </row>
    <row r="42" spans="2:33" s="5" customFormat="1" ht="5.0999999999999996" customHeight="1" x14ac:dyDescent="0.25">
      <c r="B42" s="517"/>
      <c r="C42" s="517"/>
      <c r="D42" s="517"/>
      <c r="E42" s="73"/>
      <c r="F42" s="73"/>
      <c r="G42" s="73"/>
      <c r="H42" s="74"/>
      <c r="I42" s="73"/>
      <c r="J42" s="75"/>
      <c r="K42" s="76"/>
      <c r="L42" s="77"/>
      <c r="M42" s="12"/>
    </row>
    <row r="43" spans="2:33" s="5" customFormat="1" ht="15.75" customHeight="1" x14ac:dyDescent="0.25">
      <c r="B43" s="518" t="s">
        <v>153</v>
      </c>
      <c r="C43" s="519"/>
      <c r="D43" s="519"/>
      <c r="E43" s="519"/>
      <c r="F43" s="519"/>
      <c r="G43" s="519"/>
      <c r="H43" s="519"/>
      <c r="I43" s="519"/>
      <c r="J43" s="362">
        <f>C28</f>
        <v>2020</v>
      </c>
      <c r="K43" s="363">
        <v>3</v>
      </c>
      <c r="L43" s="17"/>
      <c r="M43" s="12"/>
    </row>
    <row r="44" spans="2:33" s="5" customFormat="1" ht="5.0999999999999996" customHeight="1" x14ac:dyDescent="0.25">
      <c r="B44" s="78"/>
      <c r="C44" s="17"/>
      <c r="D44" s="17"/>
      <c r="E44" s="17"/>
      <c r="F44" s="17"/>
      <c r="G44" s="17"/>
      <c r="H44" s="17"/>
      <c r="I44" s="17"/>
      <c r="J44" s="17"/>
      <c r="K44" s="17"/>
      <c r="L44" s="17"/>
      <c r="M44" s="12"/>
    </row>
    <row r="45" spans="2:33" s="5" customFormat="1" ht="15.75" customHeight="1" x14ac:dyDescent="0.25">
      <c r="B45" s="520" t="s">
        <v>41</v>
      </c>
      <c r="C45" s="520"/>
      <c r="D45" s="520"/>
      <c r="E45" s="520"/>
      <c r="F45" s="520"/>
      <c r="G45" s="520"/>
      <c r="H45" s="520"/>
      <c r="I45" s="520"/>
      <c r="J45" s="520"/>
      <c r="K45" s="520"/>
      <c r="L45" s="520"/>
      <c r="M45" s="520"/>
    </row>
    <row r="46" spans="2:33" s="5" customFormat="1" ht="15.75" customHeight="1" x14ac:dyDescent="0.25">
      <c r="B46" s="8"/>
      <c r="C46" s="17"/>
      <c r="D46" s="17"/>
      <c r="E46" s="17"/>
      <c r="F46" s="17"/>
      <c r="G46" s="17"/>
      <c r="H46" s="17"/>
      <c r="I46" s="74" t="s">
        <v>42</v>
      </c>
      <c r="J46" s="17"/>
      <c r="K46" s="17"/>
      <c r="L46" s="17"/>
      <c r="M46" s="12"/>
    </row>
    <row r="47" spans="2:33" s="5" customFormat="1" ht="15.95" customHeight="1" x14ac:dyDescent="0.25">
      <c r="B47" s="79" t="s">
        <v>43</v>
      </c>
      <c r="C47" s="17" t="s">
        <v>44</v>
      </c>
      <c r="D47" s="17"/>
      <c r="E47" s="17"/>
      <c r="F47" s="17"/>
      <c r="G47" s="17"/>
      <c r="H47" s="80"/>
      <c r="I47" s="364" t="s">
        <v>5</v>
      </c>
      <c r="J47" s="58"/>
      <c r="K47" s="409">
        <f>IF(ISBLANK(I47),"",L33)</f>
        <v>653.82000000000005</v>
      </c>
      <c r="L47" s="17"/>
      <c r="M47" s="12"/>
    </row>
    <row r="48" spans="2:33" s="5" customFormat="1" ht="15.95" customHeight="1" x14ac:dyDescent="0.25">
      <c r="B48" s="79" t="s">
        <v>45</v>
      </c>
      <c r="C48" s="17" t="s">
        <v>46</v>
      </c>
      <c r="D48" s="17"/>
      <c r="E48" s="17"/>
      <c r="F48" s="17"/>
      <c r="G48" s="17"/>
      <c r="H48" s="80"/>
      <c r="I48" s="364"/>
      <c r="J48" s="58"/>
      <c r="K48" s="81" t="str">
        <f>IF(ISBLANK(I48),"",L33)</f>
        <v/>
      </c>
      <c r="L48" s="17"/>
      <c r="M48" s="12"/>
    </row>
    <row r="49" spans="1:26" s="5" customFormat="1" ht="15.95" customHeight="1" x14ac:dyDescent="0.25">
      <c r="B49" s="79" t="s">
        <v>47</v>
      </c>
      <c r="C49" s="17" t="s">
        <v>48</v>
      </c>
      <c r="D49" s="17"/>
      <c r="E49" s="17"/>
      <c r="F49" s="17"/>
      <c r="G49" s="17"/>
      <c r="H49" s="80"/>
      <c r="I49" s="364"/>
      <c r="J49" s="58"/>
      <c r="K49" s="410" t="str">
        <f>IF(ISBLANK(I49),"",L33/F30)</f>
        <v/>
      </c>
      <c r="L49" s="429" t="str">
        <f>IF(ISBLANK(I49),"","par jour ouvrable pris")</f>
        <v/>
      </c>
      <c r="M49" s="430"/>
    </row>
    <row r="50" spans="1:26" s="5" customFormat="1" ht="15.95" customHeight="1" x14ac:dyDescent="0.25">
      <c r="B50" s="79" t="s">
        <v>49</v>
      </c>
      <c r="C50" s="17" t="s">
        <v>50</v>
      </c>
      <c r="D50" s="17"/>
      <c r="E50" s="17"/>
      <c r="F50" s="17"/>
      <c r="G50" s="17"/>
      <c r="H50" s="80"/>
      <c r="I50" s="364"/>
      <c r="J50" s="58"/>
      <c r="K50" s="410" t="str">
        <f>IF(ISBLANK(I50),"",L33/12)</f>
        <v/>
      </c>
      <c r="L50" s="429" t="str">
        <f>IF(ISBLANK(I50),"","par mois")</f>
        <v/>
      </c>
      <c r="M50" s="430"/>
      <c r="O50" s="633" t="s">
        <v>167</v>
      </c>
      <c r="P50" s="633"/>
      <c r="Q50" s="633"/>
      <c r="R50" s="633"/>
    </row>
    <row r="51" spans="1:26" s="5" customFormat="1" ht="15.95" customHeight="1" x14ac:dyDescent="0.25">
      <c r="B51" s="79" t="s">
        <v>51</v>
      </c>
      <c r="C51" s="17" t="s">
        <v>52</v>
      </c>
      <c r="D51" s="17"/>
      <c r="E51" s="431" t="s">
        <v>110</v>
      </c>
      <c r="F51" s="432"/>
      <c r="G51" s="432"/>
      <c r="H51" s="433"/>
      <c r="I51" s="365"/>
      <c r="J51" s="58"/>
      <c r="K51" s="411" t="str">
        <f>IF(ISBLANK(I51),"",L33/3)</f>
        <v/>
      </c>
      <c r="L51" s="434" t="str">
        <f>IF(ISBLANK(I51),"","par mois")</f>
        <v/>
      </c>
      <c r="M51" s="430"/>
      <c r="O51" s="634" t="s">
        <v>171</v>
      </c>
      <c r="P51" s="634"/>
      <c r="Q51" s="634"/>
      <c r="R51" s="634"/>
    </row>
    <row r="52" spans="1:26" s="5" customFormat="1" ht="15.95" customHeight="1" x14ac:dyDescent="0.25">
      <c r="B52" s="79" t="s">
        <v>108</v>
      </c>
      <c r="C52" s="17" t="s">
        <v>52</v>
      </c>
      <c r="D52" s="17"/>
      <c r="E52" s="435" t="s">
        <v>109</v>
      </c>
      <c r="F52" s="436"/>
      <c r="G52" s="436"/>
      <c r="H52" s="253">
        <f>C29</f>
        <v>2020</v>
      </c>
      <c r="I52" s="365"/>
      <c r="J52" s="58"/>
      <c r="K52" s="284" t="str">
        <f>IF(ISBLANK(I52),"","montant dû")</f>
        <v/>
      </c>
      <c r="L52" s="284" t="str">
        <f>IF(ISBLANK(I52),"","déjà versé")</f>
        <v/>
      </c>
      <c r="M52" s="285" t="str">
        <f>IF(ISBLANK(I52),"","restant dû")</f>
        <v/>
      </c>
      <c r="O52" s="634"/>
      <c r="P52" s="634"/>
      <c r="Q52" s="634"/>
      <c r="R52" s="634"/>
    </row>
    <row r="53" spans="1:26" s="5" customFormat="1" ht="15.95" customHeight="1" x14ac:dyDescent="0.25">
      <c r="B53" s="79"/>
      <c r="C53" s="17"/>
      <c r="D53" s="17"/>
      <c r="E53" s="82"/>
      <c r="F53" s="82"/>
      <c r="G53" s="17"/>
      <c r="H53" s="80"/>
      <c r="I53" s="83"/>
      <c r="J53" s="58"/>
      <c r="K53" s="412" t="str">
        <f>IF(ISBLANK(I52),"",L33)</f>
        <v/>
      </c>
      <c r="L53" s="413" t="str">
        <f>IF(ISBLANK(I52),"",M88)</f>
        <v/>
      </c>
      <c r="M53" s="414" t="e">
        <f>K53-L53</f>
        <v>#VALUE!</v>
      </c>
      <c r="O53" s="634"/>
      <c r="P53" s="634"/>
      <c r="Q53" s="634"/>
      <c r="R53" s="634"/>
    </row>
    <row r="54" spans="1:26" s="5" customFormat="1" ht="3" customHeight="1" thickBot="1" x14ac:dyDescent="0.3">
      <c r="B54" s="79"/>
      <c r="C54" s="17"/>
      <c r="D54" s="17"/>
      <c r="E54" s="82"/>
      <c r="F54" s="82"/>
      <c r="G54" s="17"/>
      <c r="H54" s="80"/>
      <c r="I54" s="83"/>
      <c r="J54" s="58"/>
      <c r="K54" s="366"/>
      <c r="L54" s="367"/>
      <c r="M54" s="368"/>
    </row>
    <row r="55" spans="1:26" s="260" customFormat="1" ht="5.0999999999999996" customHeight="1" thickTop="1" x14ac:dyDescent="0.25">
      <c r="B55" s="369"/>
      <c r="C55" s="370"/>
      <c r="D55" s="370"/>
      <c r="E55" s="371"/>
      <c r="F55" s="371"/>
      <c r="G55" s="370"/>
      <c r="H55" s="372"/>
      <c r="I55" s="373"/>
      <c r="J55" s="374"/>
      <c r="K55" s="375"/>
      <c r="L55" s="375"/>
      <c r="M55" s="376"/>
    </row>
    <row r="56" spans="1:26" s="13" customFormat="1" ht="20.100000000000001" customHeight="1" x14ac:dyDescent="0.25">
      <c r="A56" s="261"/>
      <c r="B56" s="437" t="s">
        <v>166</v>
      </c>
      <c r="C56" s="438"/>
      <c r="D56" s="438"/>
      <c r="E56" s="438"/>
      <c r="F56" s="438"/>
      <c r="G56" s="438"/>
      <c r="H56" s="438"/>
      <c r="I56" s="438"/>
      <c r="J56" s="438"/>
      <c r="K56" s="438"/>
      <c r="L56" s="438"/>
      <c r="M56" s="439"/>
      <c r="O56" s="5" t="s">
        <v>154</v>
      </c>
      <c r="Q56" s="377" t="s">
        <v>5</v>
      </c>
    </row>
    <row r="57" spans="1:26" s="289" customFormat="1" ht="3" customHeight="1" x14ac:dyDescent="0.25">
      <c r="A57" s="261"/>
      <c r="B57" s="286"/>
      <c r="C57" s="287"/>
      <c r="D57" s="287"/>
      <c r="E57" s="287"/>
      <c r="F57" s="287"/>
      <c r="G57" s="287"/>
      <c r="H57" s="287"/>
      <c r="I57" s="287"/>
      <c r="J57" s="287"/>
      <c r="K57" s="287"/>
      <c r="L57" s="287"/>
      <c r="M57" s="288"/>
    </row>
    <row r="58" spans="1:26" s="13" customFormat="1" ht="20.100000000000001" customHeight="1" x14ac:dyDescent="0.25">
      <c r="A58" s="261"/>
      <c r="B58" s="440" t="s">
        <v>168</v>
      </c>
      <c r="C58" s="441"/>
      <c r="D58" s="441"/>
      <c r="E58" s="441"/>
      <c r="F58" s="441"/>
      <c r="G58" s="441"/>
      <c r="H58" s="441"/>
      <c r="I58" s="441"/>
      <c r="J58" s="441"/>
      <c r="K58" s="441"/>
      <c r="L58" s="442"/>
      <c r="M58" s="415"/>
      <c r="O58" s="5" t="s">
        <v>155</v>
      </c>
      <c r="Q58" s="377"/>
    </row>
    <row r="59" spans="1:26" s="5" customFormat="1" ht="3" customHeight="1" x14ac:dyDescent="0.25">
      <c r="A59" s="262"/>
      <c r="B59" s="8"/>
      <c r="C59" s="17"/>
      <c r="D59" s="82"/>
      <c r="E59" s="17"/>
      <c r="F59" s="17"/>
      <c r="G59" s="80"/>
      <c r="H59" s="83"/>
      <c r="I59" s="58"/>
      <c r="J59" s="82"/>
      <c r="K59" s="82"/>
      <c r="L59" s="82"/>
      <c r="M59" s="268"/>
      <c r="N59" s="254"/>
      <c r="S59" s="19"/>
      <c r="T59" s="19"/>
    </row>
    <row r="60" spans="1:26" s="5" customFormat="1" ht="15.75" customHeight="1" x14ac:dyDescent="0.25">
      <c r="A60" s="263"/>
      <c r="B60" s="443" t="s">
        <v>156</v>
      </c>
      <c r="C60" s="444"/>
      <c r="D60" s="444"/>
      <c r="E60" s="444"/>
      <c r="F60" s="444"/>
      <c r="G60" s="444"/>
      <c r="H60" s="444"/>
      <c r="I60" s="444"/>
      <c r="J60" s="444"/>
      <c r="K60" s="444"/>
      <c r="L60" s="444"/>
      <c r="M60" s="378">
        <f>C87</f>
        <v>2021</v>
      </c>
    </row>
    <row r="61" spans="1:26" s="5" customFormat="1" ht="26.25" customHeight="1" x14ac:dyDescent="0.25">
      <c r="A61" s="264"/>
      <c r="B61" s="445" t="s">
        <v>132</v>
      </c>
      <c r="C61" s="446"/>
      <c r="D61" s="446"/>
      <c r="E61" s="446"/>
      <c r="F61" s="446"/>
      <c r="G61" s="446"/>
      <c r="H61" s="446"/>
      <c r="I61" s="446"/>
      <c r="J61" s="446"/>
      <c r="K61" s="446"/>
      <c r="L61" s="446"/>
      <c r="M61" s="447"/>
      <c r="O61" s="635" t="s">
        <v>172</v>
      </c>
      <c r="P61" s="636"/>
      <c r="Q61" s="636"/>
      <c r="R61" s="636"/>
      <c r="S61" s="636"/>
      <c r="T61" s="637"/>
    </row>
    <row r="62" spans="1:26" s="5" customFormat="1" ht="15.75" customHeight="1" x14ac:dyDescent="0.25">
      <c r="A62" s="264"/>
      <c r="B62" s="448"/>
      <c r="C62" s="449"/>
      <c r="D62" s="449"/>
      <c r="E62" s="449"/>
      <c r="F62" s="449"/>
      <c r="G62" s="449"/>
      <c r="H62" s="449"/>
      <c r="I62" s="449"/>
      <c r="J62" s="449"/>
      <c r="K62" s="449"/>
      <c r="L62" s="449"/>
      <c r="M62" s="450"/>
      <c r="O62" s="638"/>
      <c r="P62" s="639"/>
      <c r="Q62" s="639"/>
      <c r="R62" s="639"/>
      <c r="S62" s="639"/>
      <c r="T62" s="640"/>
    </row>
    <row r="63" spans="1:26" s="5" customFormat="1" ht="3" customHeight="1" x14ac:dyDescent="0.25">
      <c r="A63" s="256"/>
      <c r="B63" s="255"/>
      <c r="C63" s="73"/>
      <c r="D63" s="73"/>
      <c r="E63" s="168"/>
      <c r="F63" s="168"/>
      <c r="G63" s="73"/>
      <c r="H63" s="168"/>
      <c r="I63" s="265"/>
      <c r="J63" s="37"/>
      <c r="K63" s="73"/>
      <c r="L63" s="265"/>
      <c r="M63" s="63"/>
      <c r="N63" s="21"/>
      <c r="O63" s="638"/>
      <c r="P63" s="639"/>
      <c r="Q63" s="639"/>
      <c r="R63" s="639"/>
      <c r="S63" s="639"/>
      <c r="T63" s="640"/>
      <c r="U63" s="21"/>
      <c r="V63" s="21"/>
      <c r="W63" s="21"/>
      <c r="X63" s="21"/>
      <c r="Y63" s="21"/>
      <c r="Z63" s="21"/>
    </row>
    <row r="64" spans="1:26" s="5" customFormat="1" ht="19.149999999999999" customHeight="1" x14ac:dyDescent="0.25">
      <c r="A64" s="266"/>
      <c r="B64" s="456" t="s">
        <v>116</v>
      </c>
      <c r="C64" s="457"/>
      <c r="D64" s="457"/>
      <c r="E64" s="457"/>
      <c r="F64" s="457"/>
      <c r="G64" s="457"/>
      <c r="H64" s="280">
        <f>DATE(C81,10,31)</f>
        <v>44135</v>
      </c>
      <c r="I64" s="454">
        <f>IF(E30&lt;12,0,IF(D88=0,0,IF(F81&gt;24,0,IF(F81&gt;5.9,2,IF(F81&gt;2.9&lt;5,0,1)))))</f>
        <v>0</v>
      </c>
      <c r="J64" s="455"/>
      <c r="K64" s="257" t="s">
        <v>112</v>
      </c>
      <c r="L64" s="281">
        <f>K25</f>
        <v>40.863750000000003</v>
      </c>
      <c r="M64" s="63"/>
      <c r="N64" s="21"/>
      <c r="O64" s="638"/>
      <c r="P64" s="639"/>
      <c r="Q64" s="639"/>
      <c r="R64" s="639"/>
      <c r="S64" s="639"/>
      <c r="T64" s="640"/>
      <c r="U64" s="21"/>
      <c r="V64" s="21"/>
      <c r="W64" s="21"/>
      <c r="X64" s="21"/>
      <c r="Y64" s="21"/>
      <c r="Z64" s="21"/>
    </row>
    <row r="65" spans="1:26" s="5" customFormat="1" ht="15.75" customHeight="1" x14ac:dyDescent="0.25">
      <c r="A65" s="266"/>
      <c r="B65" s="458" t="s">
        <v>117</v>
      </c>
      <c r="C65" s="459"/>
      <c r="D65" s="459"/>
      <c r="E65" s="665">
        <f>DATE(C81,10,31)</f>
        <v>44135</v>
      </c>
      <c r="F65" s="460" t="s">
        <v>115</v>
      </c>
      <c r="G65" s="460"/>
      <c r="H65" s="461"/>
      <c r="I65" s="462">
        <f>I81</f>
        <v>0</v>
      </c>
      <c r="J65" s="462"/>
      <c r="K65" s="379"/>
      <c r="L65" s="379"/>
      <c r="M65" s="380"/>
      <c r="N65" s="21"/>
      <c r="O65" s="638"/>
      <c r="P65" s="639"/>
      <c r="Q65" s="639"/>
      <c r="R65" s="639"/>
      <c r="S65" s="639"/>
      <c r="T65" s="640"/>
      <c r="U65" s="21"/>
      <c r="V65" s="21"/>
      <c r="W65" s="21"/>
      <c r="X65" s="21"/>
      <c r="Y65" s="21"/>
      <c r="Z65" s="21"/>
    </row>
    <row r="66" spans="1:26" s="5" customFormat="1" ht="20.100000000000001" customHeight="1" x14ac:dyDescent="0.25">
      <c r="A66" s="266"/>
      <c r="B66" s="463" t="s">
        <v>113</v>
      </c>
      <c r="C66" s="464"/>
      <c r="D66" s="464"/>
      <c r="E66" s="464"/>
      <c r="F66" s="464"/>
      <c r="G66" s="464"/>
      <c r="H66" s="464"/>
      <c r="I66" s="667" t="str">
        <f>IF(AND($M$58&gt;DATE($C$81,10,31),$M$58&lt;=DATE($C$87,4,30)),I64-I65,"non dû")</f>
        <v>non dû</v>
      </c>
      <c r="J66" s="667"/>
      <c r="K66" s="379"/>
      <c r="L66" s="379"/>
      <c r="M66" s="380"/>
      <c r="N66" s="21"/>
      <c r="O66" s="641"/>
      <c r="P66" s="642"/>
      <c r="Q66" s="642"/>
      <c r="R66" s="642"/>
      <c r="S66" s="642"/>
      <c r="T66" s="643"/>
      <c r="U66" s="21"/>
      <c r="V66" s="21"/>
      <c r="W66" s="21"/>
      <c r="X66" s="21"/>
      <c r="Y66" s="21"/>
      <c r="Z66" s="21"/>
    </row>
    <row r="67" spans="1:26" s="5" customFormat="1" ht="3" customHeight="1" x14ac:dyDescent="0.25">
      <c r="A67" s="259"/>
      <c r="B67" s="258"/>
      <c r="C67" s="259"/>
      <c r="D67" s="259"/>
      <c r="E67" s="259"/>
      <c r="F67" s="259"/>
      <c r="G67" s="259"/>
      <c r="H67" s="259"/>
      <c r="I67" s="259"/>
      <c r="J67" s="259"/>
      <c r="K67" s="379"/>
      <c r="L67" s="379"/>
      <c r="M67" s="380"/>
      <c r="N67" s="21"/>
      <c r="S67" s="629"/>
      <c r="T67" s="629"/>
      <c r="U67" s="21"/>
      <c r="V67" s="21"/>
      <c r="W67" s="21"/>
      <c r="X67" s="21"/>
      <c r="Y67" s="21"/>
      <c r="Z67" s="21"/>
    </row>
    <row r="68" spans="1:26" s="5" customFormat="1" ht="15.75" customHeight="1" x14ac:dyDescent="0.25">
      <c r="A68" s="267"/>
      <c r="B68" s="465" t="s">
        <v>114</v>
      </c>
      <c r="C68" s="466"/>
      <c r="D68" s="466"/>
      <c r="E68" s="466"/>
      <c r="F68" s="466"/>
      <c r="G68" s="466"/>
      <c r="H68" s="466"/>
      <c r="I68" s="467" t="str">
        <f>IF(AND($M$58&gt;DATE($C$81,10,31),$M$58&lt;=DATE($C$87,4,30)),I66*L64,"non dû")</f>
        <v>non dû</v>
      </c>
      <c r="J68" s="467"/>
      <c r="K68" s="451"/>
      <c r="L68" s="451"/>
      <c r="M68" s="380"/>
      <c r="N68" s="21"/>
      <c r="S68" s="629"/>
      <c r="T68" s="629"/>
      <c r="U68" s="21"/>
      <c r="V68" s="21"/>
      <c r="W68" s="21"/>
      <c r="X68" s="21"/>
      <c r="Y68" s="21"/>
      <c r="Z68" s="21"/>
    </row>
    <row r="69" spans="1:26" s="5" customFormat="1" ht="5.0999999999999996" customHeight="1" thickBot="1" x14ac:dyDescent="0.3">
      <c r="A69" s="267"/>
      <c r="B69" s="397"/>
      <c r="C69" s="398"/>
      <c r="D69" s="398"/>
      <c r="E69" s="398"/>
      <c r="F69" s="398"/>
      <c r="G69" s="398"/>
      <c r="H69" s="398"/>
      <c r="I69" s="399"/>
      <c r="J69" s="399"/>
      <c r="K69" s="379"/>
      <c r="L69" s="379"/>
      <c r="M69" s="380"/>
      <c r="N69" s="21"/>
      <c r="S69" s="629"/>
      <c r="T69" s="629"/>
      <c r="U69" s="21"/>
      <c r="V69" s="21"/>
      <c r="W69" s="21"/>
      <c r="X69" s="21"/>
      <c r="Y69" s="21"/>
      <c r="Z69" s="21"/>
    </row>
    <row r="70" spans="1:26" s="5" customFormat="1" thickTop="1" x14ac:dyDescent="0.25">
      <c r="B70" s="452"/>
      <c r="C70" s="453"/>
      <c r="D70" s="453"/>
      <c r="E70" s="453"/>
      <c r="F70" s="453"/>
      <c r="G70" s="453"/>
      <c r="H70" s="453"/>
      <c r="I70" s="453"/>
      <c r="J70" s="453"/>
      <c r="K70" s="381"/>
      <c r="L70" s="381"/>
      <c r="M70" s="382"/>
    </row>
    <row r="71" spans="1:26" ht="20.100000000000001" customHeight="1" x14ac:dyDescent="0.25">
      <c r="B71" s="468" t="s">
        <v>157</v>
      </c>
      <c r="C71" s="469"/>
      <c r="D71" s="469"/>
      <c r="E71" s="469"/>
      <c r="F71" s="469"/>
      <c r="G71" s="469"/>
      <c r="H71" s="469"/>
      <c r="I71" s="469"/>
      <c r="J71" s="469"/>
      <c r="K71" s="469"/>
      <c r="L71" s="469"/>
      <c r="M71" s="470"/>
    </row>
    <row r="72" spans="1:26" x14ac:dyDescent="0.25">
      <c r="B72" s="57"/>
      <c r="C72" s="58"/>
      <c r="D72" s="58"/>
      <c r="E72" s="58"/>
      <c r="F72" s="58"/>
      <c r="G72" s="58"/>
      <c r="H72" s="58"/>
      <c r="I72" s="58"/>
      <c r="J72" s="471" t="s">
        <v>158</v>
      </c>
      <c r="K72" s="471"/>
      <c r="L72" s="396"/>
      <c r="M72" s="383"/>
    </row>
    <row r="73" spans="1:26" x14ac:dyDescent="0.25">
      <c r="B73" s="472" t="s">
        <v>91</v>
      </c>
      <c r="C73" s="473"/>
      <c r="D73" s="473"/>
      <c r="E73" s="474"/>
      <c r="F73" s="270"/>
      <c r="G73" s="475" t="s">
        <v>120</v>
      </c>
      <c r="H73" s="476"/>
      <c r="I73" s="477"/>
      <c r="J73" s="278"/>
      <c r="K73" s="474" t="s">
        <v>111</v>
      </c>
      <c r="L73" s="478"/>
      <c r="M73" s="479"/>
    </row>
    <row r="74" spans="1:26" x14ac:dyDescent="0.25">
      <c r="B74" s="424" t="s">
        <v>92</v>
      </c>
      <c r="C74" s="428"/>
      <c r="D74" s="428"/>
      <c r="E74" s="421"/>
      <c r="F74" s="269"/>
      <c r="G74" s="425" t="s">
        <v>55</v>
      </c>
      <c r="H74" s="426"/>
      <c r="I74" s="290" t="s">
        <v>121</v>
      </c>
      <c r="J74" s="279"/>
      <c r="K74" s="421" t="s">
        <v>93</v>
      </c>
      <c r="L74" s="422"/>
      <c r="M74" s="423"/>
    </row>
    <row r="75" spans="1:26" x14ac:dyDescent="0.25">
      <c r="B75" s="424" t="s">
        <v>86</v>
      </c>
      <c r="C75" s="421"/>
      <c r="D75" s="219" t="s">
        <v>94</v>
      </c>
      <c r="E75" s="219" t="s">
        <v>95</v>
      </c>
      <c r="F75" s="277"/>
      <c r="G75" s="291">
        <f>$C$29</f>
        <v>2020</v>
      </c>
      <c r="H75" s="292" t="s">
        <v>122</v>
      </c>
      <c r="I75" s="384"/>
      <c r="J75" s="223"/>
      <c r="K75" s="421" t="s">
        <v>86</v>
      </c>
      <c r="L75" s="422"/>
      <c r="M75" s="225" t="s">
        <v>96</v>
      </c>
    </row>
    <row r="76" spans="1:26" ht="15.75" x14ac:dyDescent="0.25">
      <c r="B76" s="226" t="s">
        <v>99</v>
      </c>
      <c r="C76" s="35">
        <f t="shared" ref="C76:C82" si="3">$C$29</f>
        <v>2020</v>
      </c>
      <c r="D76" s="385"/>
      <c r="E76" s="386"/>
      <c r="F76" s="282"/>
      <c r="G76" s="291">
        <f t="shared" ref="G76" si="4">$C$29</f>
        <v>2020</v>
      </c>
      <c r="H76" s="293" t="s">
        <v>123</v>
      </c>
      <c r="I76" s="387"/>
      <c r="J76" s="283"/>
      <c r="K76" s="226" t="s">
        <v>99</v>
      </c>
      <c r="L76" s="35">
        <f>IF($I$52="x",$C$18,$C$29)</f>
        <v>2020</v>
      </c>
      <c r="M76" s="417"/>
      <c r="O76" s="629" t="str">
        <f>IF(AND($I$50="x",M76&gt;0),"effacer les données","")</f>
        <v/>
      </c>
    </row>
    <row r="77" spans="1:26" ht="15.75" x14ac:dyDescent="0.25">
      <c r="B77" s="227" t="s">
        <v>159</v>
      </c>
      <c r="C77" s="35">
        <f t="shared" si="3"/>
        <v>2020</v>
      </c>
      <c r="D77" s="385"/>
      <c r="E77" s="386"/>
      <c r="F77" s="282"/>
      <c r="G77" s="291">
        <f>$C$29+1</f>
        <v>2021</v>
      </c>
      <c r="H77" s="292" t="s">
        <v>124</v>
      </c>
      <c r="I77" s="387">
        <v>0</v>
      </c>
      <c r="J77" s="283"/>
      <c r="K77" s="227" t="s">
        <v>159</v>
      </c>
      <c r="L77" s="35">
        <f t="shared" ref="L77:L82" si="5">IF($I$52="x",$C$18,$C$29)</f>
        <v>2020</v>
      </c>
      <c r="M77" s="417"/>
      <c r="O77" s="629" t="str">
        <f t="shared" ref="O77:O87" si="6">IF(AND($I$50="x",M77&gt;0),"effacer les données","")</f>
        <v/>
      </c>
    </row>
    <row r="78" spans="1:26" ht="15.75" x14ac:dyDescent="0.25">
      <c r="B78" s="227" t="s">
        <v>160</v>
      </c>
      <c r="C78" s="35">
        <f t="shared" si="3"/>
        <v>2020</v>
      </c>
      <c r="D78" s="385">
        <v>6</v>
      </c>
      <c r="E78" s="388"/>
      <c r="F78" s="282"/>
      <c r="G78" s="291">
        <f t="shared" ref="G78:G80" si="7">$C$29+1</f>
        <v>2021</v>
      </c>
      <c r="H78" s="292" t="s">
        <v>125</v>
      </c>
      <c r="I78" s="387"/>
      <c r="J78" s="283"/>
      <c r="K78" s="227" t="s">
        <v>160</v>
      </c>
      <c r="L78" s="35">
        <f t="shared" si="5"/>
        <v>2020</v>
      </c>
      <c r="M78" s="417"/>
      <c r="O78" s="629" t="str">
        <f t="shared" si="6"/>
        <v/>
      </c>
    </row>
    <row r="79" spans="1:26" ht="15.75" x14ac:dyDescent="0.25">
      <c r="B79" s="227" t="s">
        <v>163</v>
      </c>
      <c r="C79" s="35">
        <f t="shared" si="3"/>
        <v>2020</v>
      </c>
      <c r="D79" s="385"/>
      <c r="E79" s="386"/>
      <c r="F79" s="282"/>
      <c r="G79" s="291">
        <f t="shared" si="7"/>
        <v>2021</v>
      </c>
      <c r="H79" s="292" t="s">
        <v>126</v>
      </c>
      <c r="I79" s="387"/>
      <c r="J79" s="283"/>
      <c r="K79" s="227" t="s">
        <v>163</v>
      </c>
      <c r="L79" s="35">
        <f t="shared" si="5"/>
        <v>2020</v>
      </c>
      <c r="M79" s="417"/>
      <c r="O79" s="629" t="str">
        <f t="shared" si="6"/>
        <v/>
      </c>
    </row>
    <row r="80" spans="1:26" ht="15.75" x14ac:dyDescent="0.25">
      <c r="B80" s="227" t="s">
        <v>161</v>
      </c>
      <c r="C80" s="35">
        <f t="shared" si="3"/>
        <v>2020</v>
      </c>
      <c r="D80" s="385"/>
      <c r="E80" s="386"/>
      <c r="F80" s="282"/>
      <c r="G80" s="291">
        <f t="shared" si="7"/>
        <v>2021</v>
      </c>
      <c r="H80" s="292" t="s">
        <v>127</v>
      </c>
      <c r="I80" s="387"/>
      <c r="J80" s="283"/>
      <c r="K80" s="227" t="s">
        <v>161</v>
      </c>
      <c r="L80" s="35">
        <f t="shared" si="5"/>
        <v>2020</v>
      </c>
      <c r="M80" s="417"/>
      <c r="O80" s="629" t="str">
        <f t="shared" si="6"/>
        <v/>
      </c>
    </row>
    <row r="81" spans="2:15" ht="15.75" x14ac:dyDescent="0.25">
      <c r="B81" s="227" t="s">
        <v>162</v>
      </c>
      <c r="C81" s="35">
        <f t="shared" si="3"/>
        <v>2020</v>
      </c>
      <c r="D81" s="385"/>
      <c r="E81" s="386"/>
      <c r="F81" s="666">
        <f>SUM(D76:D81)</f>
        <v>6</v>
      </c>
      <c r="G81" s="425" t="s">
        <v>128</v>
      </c>
      <c r="H81" s="426"/>
      <c r="I81" s="295">
        <f>SUM(I75:I80)</f>
        <v>0</v>
      </c>
      <c r="J81" s="283"/>
      <c r="K81" s="227" t="s">
        <v>162</v>
      </c>
      <c r="L81" s="35">
        <f t="shared" si="5"/>
        <v>2020</v>
      </c>
      <c r="M81" s="417"/>
      <c r="O81" s="629" t="str">
        <f t="shared" si="6"/>
        <v/>
      </c>
    </row>
    <row r="82" spans="2:15" ht="15.75" x14ac:dyDescent="0.25">
      <c r="B82" s="227" t="s">
        <v>122</v>
      </c>
      <c r="C82" s="35">
        <f t="shared" si="3"/>
        <v>2020</v>
      </c>
      <c r="D82" s="385"/>
      <c r="E82" s="386"/>
      <c r="F82" s="282"/>
      <c r="G82" s="427"/>
      <c r="H82" s="427"/>
      <c r="I82" s="294"/>
      <c r="J82" s="283"/>
      <c r="K82" s="227" t="s">
        <v>122</v>
      </c>
      <c r="L82" s="35">
        <f t="shared" si="5"/>
        <v>2020</v>
      </c>
      <c r="M82" s="417"/>
      <c r="O82" s="629" t="str">
        <f t="shared" si="6"/>
        <v/>
      </c>
    </row>
    <row r="83" spans="2:15" ht="15.75" x14ac:dyDescent="0.25">
      <c r="B83" s="227" t="s">
        <v>123</v>
      </c>
      <c r="C83" s="35">
        <f>$C$29</f>
        <v>2020</v>
      </c>
      <c r="D83" s="385"/>
      <c r="E83" s="386"/>
      <c r="F83" s="282"/>
      <c r="G83" s="58"/>
      <c r="H83" s="221"/>
      <c r="I83" s="222"/>
      <c r="J83" s="283"/>
      <c r="K83" s="227" t="s">
        <v>123</v>
      </c>
      <c r="L83" s="35">
        <f>IF($I$52="x",$C$18+1,$C$29)</f>
        <v>2020</v>
      </c>
      <c r="M83" s="417"/>
      <c r="O83" s="629" t="str">
        <f t="shared" si="6"/>
        <v/>
      </c>
    </row>
    <row r="84" spans="2:15" ht="15.75" x14ac:dyDescent="0.25">
      <c r="B84" s="227" t="s">
        <v>124</v>
      </c>
      <c r="C84" s="35">
        <f>$C$29+1</f>
        <v>2021</v>
      </c>
      <c r="D84" s="385"/>
      <c r="E84" s="386"/>
      <c r="F84" s="282"/>
      <c r="G84" s="58"/>
      <c r="H84" s="221"/>
      <c r="I84" s="222"/>
      <c r="J84" s="283"/>
      <c r="K84" s="227" t="s">
        <v>124</v>
      </c>
      <c r="L84" s="35">
        <f t="shared" ref="L84:L87" si="8">IF($I$52="x",$C$18+1,$C$29+1)</f>
        <v>2021</v>
      </c>
      <c r="M84" s="417"/>
      <c r="O84" s="629" t="str">
        <f t="shared" si="6"/>
        <v/>
      </c>
    </row>
    <row r="85" spans="2:15" ht="15.75" x14ac:dyDescent="0.25">
      <c r="B85" s="227" t="s">
        <v>125</v>
      </c>
      <c r="C85" s="35">
        <f>$C$29+1</f>
        <v>2021</v>
      </c>
      <c r="D85" s="385"/>
      <c r="E85" s="386"/>
      <c r="F85" s="282"/>
      <c r="G85" s="58"/>
      <c r="H85" s="221"/>
      <c r="I85" s="222"/>
      <c r="J85" s="283"/>
      <c r="K85" s="227" t="s">
        <v>125</v>
      </c>
      <c r="L85" s="35">
        <f t="shared" si="8"/>
        <v>2021</v>
      </c>
      <c r="M85" s="417"/>
      <c r="O85" s="629" t="str">
        <f t="shared" si="6"/>
        <v/>
      </c>
    </row>
    <row r="86" spans="2:15" ht="15.75" x14ac:dyDescent="0.25">
      <c r="B86" s="227" t="s">
        <v>126</v>
      </c>
      <c r="C86" s="35">
        <f>$C$29+1</f>
        <v>2021</v>
      </c>
      <c r="D86" s="385"/>
      <c r="E86" s="386"/>
      <c r="F86" s="282"/>
      <c r="G86" s="58"/>
      <c r="H86" s="221"/>
      <c r="I86" s="222"/>
      <c r="J86" s="283"/>
      <c r="K86" s="227" t="s">
        <v>126</v>
      </c>
      <c r="L86" s="35">
        <f t="shared" si="8"/>
        <v>2021</v>
      </c>
      <c r="M86" s="417"/>
      <c r="O86" s="629" t="str">
        <f t="shared" si="6"/>
        <v/>
      </c>
    </row>
    <row r="87" spans="2:15" ht="15.75" x14ac:dyDescent="0.25">
      <c r="B87" s="227" t="s">
        <v>127</v>
      </c>
      <c r="C87" s="35">
        <f>$C$29+1</f>
        <v>2021</v>
      </c>
      <c r="D87" s="385"/>
      <c r="E87" s="386"/>
      <c r="F87" s="282"/>
      <c r="G87" s="58"/>
      <c r="H87" s="221"/>
      <c r="I87" s="222"/>
      <c r="J87" s="283"/>
      <c r="K87" s="227" t="s">
        <v>127</v>
      </c>
      <c r="L87" s="35">
        <f t="shared" si="8"/>
        <v>2021</v>
      </c>
      <c r="M87" s="417"/>
      <c r="O87" s="629" t="str">
        <f t="shared" si="6"/>
        <v/>
      </c>
    </row>
    <row r="88" spans="2:15" ht="15.75" x14ac:dyDescent="0.25">
      <c r="B88" s="220" t="s">
        <v>97</v>
      </c>
      <c r="C88" s="220"/>
      <c r="D88" s="86">
        <f>SUM(D76:D87)</f>
        <v>6</v>
      </c>
      <c r="E88" s="87"/>
      <c r="F88" s="106"/>
      <c r="G88" s="58"/>
      <c r="H88" s="136"/>
      <c r="I88" s="136"/>
      <c r="J88" s="224"/>
      <c r="K88" s="419" t="s">
        <v>98</v>
      </c>
      <c r="L88" s="420"/>
      <c r="M88" s="416">
        <f>SUM(M76:M87)</f>
        <v>0</v>
      </c>
    </row>
    <row r="89" spans="2:15" x14ac:dyDescent="0.25">
      <c r="B89" s="389"/>
      <c r="C89" s="266"/>
      <c r="D89" s="390"/>
      <c r="E89" s="106"/>
      <c r="F89" s="106"/>
      <c r="G89" s="58"/>
      <c r="H89" s="136"/>
      <c r="I89" s="136"/>
      <c r="J89" s="391"/>
      <c r="K89" s="392"/>
      <c r="L89" s="393">
        <f>L33+M72-M88</f>
        <v>653.82000000000005</v>
      </c>
      <c r="M89" s="394" t="str">
        <f>IF(M88&gt;L33,"Trop perçu",IF(M88&lt;L33,"A régulariser",""))</f>
        <v>A régulariser</v>
      </c>
    </row>
    <row r="90" spans="2:15" ht="15.75" thickBot="1" x14ac:dyDescent="0.3">
      <c r="B90" s="228"/>
      <c r="C90" s="89"/>
      <c r="D90" s="89"/>
      <c r="E90" s="89"/>
      <c r="F90" s="89"/>
      <c r="G90" s="89"/>
      <c r="H90" s="89"/>
      <c r="I90" s="89"/>
      <c r="J90" s="89"/>
      <c r="K90" s="89"/>
      <c r="L90" s="395"/>
      <c r="M90" s="229"/>
    </row>
    <row r="91" spans="2:15" ht="15.75" thickTop="1" x14ac:dyDescent="0.25"/>
  </sheetData>
  <sheetProtection selectLockedCells="1"/>
  <mergeCells count="76">
    <mergeCell ref="L13:M13"/>
    <mergeCell ref="L14:M15"/>
    <mergeCell ref="F65:H65"/>
    <mergeCell ref="O50:R50"/>
    <mergeCell ref="O51:R53"/>
    <mergeCell ref="O61:T66"/>
    <mergeCell ref="P3:S4"/>
    <mergeCell ref="B33:K33"/>
    <mergeCell ref="B42:D42"/>
    <mergeCell ref="B43:I43"/>
    <mergeCell ref="B45:M45"/>
    <mergeCell ref="L49:M49"/>
    <mergeCell ref="B35:M35"/>
    <mergeCell ref="B36:M36"/>
    <mergeCell ref="B37:M37"/>
    <mergeCell ref="B39:B41"/>
    <mergeCell ref="C39:C41"/>
    <mergeCell ref="D39:M39"/>
    <mergeCell ref="D40:M40"/>
    <mergeCell ref="D41:M41"/>
    <mergeCell ref="F29:G29"/>
    <mergeCell ref="B30:C30"/>
    <mergeCell ref="F30:G30"/>
    <mergeCell ref="I30:J30"/>
    <mergeCell ref="B31:J31"/>
    <mergeCell ref="I22:J22"/>
    <mergeCell ref="I23:J23"/>
    <mergeCell ref="H25:J25"/>
    <mergeCell ref="F28:G28"/>
    <mergeCell ref="H20:K20"/>
    <mergeCell ref="H21:K21"/>
    <mergeCell ref="C2:L2"/>
    <mergeCell ref="C3:L3"/>
    <mergeCell ref="C4:L4"/>
    <mergeCell ref="B7:M7"/>
    <mergeCell ref="M8:M9"/>
    <mergeCell ref="G9:J9"/>
    <mergeCell ref="E11:G11"/>
    <mergeCell ref="H11:I11"/>
    <mergeCell ref="B13:C17"/>
    <mergeCell ref="D13:D17"/>
    <mergeCell ref="E13:E17"/>
    <mergeCell ref="F13:G17"/>
    <mergeCell ref="H13:K17"/>
    <mergeCell ref="L17:M17"/>
    <mergeCell ref="B71:M71"/>
    <mergeCell ref="J72:K72"/>
    <mergeCell ref="B73:E73"/>
    <mergeCell ref="G73:I73"/>
    <mergeCell ref="K73:M73"/>
    <mergeCell ref="B58:L58"/>
    <mergeCell ref="B60:L60"/>
    <mergeCell ref="B61:M62"/>
    <mergeCell ref="K68:L68"/>
    <mergeCell ref="B70:J70"/>
    <mergeCell ref="I64:J64"/>
    <mergeCell ref="B64:G64"/>
    <mergeCell ref="B65:D65"/>
    <mergeCell ref="I65:J65"/>
    <mergeCell ref="B66:H66"/>
    <mergeCell ref="I66:J66"/>
    <mergeCell ref="B68:H68"/>
    <mergeCell ref="I68:J68"/>
    <mergeCell ref="L50:M50"/>
    <mergeCell ref="E51:H51"/>
    <mergeCell ref="L51:M51"/>
    <mergeCell ref="E52:G52"/>
    <mergeCell ref="B56:M56"/>
    <mergeCell ref="K88:L88"/>
    <mergeCell ref="K74:M74"/>
    <mergeCell ref="B75:C75"/>
    <mergeCell ref="K75:L75"/>
    <mergeCell ref="G81:H81"/>
    <mergeCell ref="G82:H82"/>
    <mergeCell ref="B74:E74"/>
    <mergeCell ref="G74:H74"/>
  </mergeCells>
  <conditionalFormatting sqref="K47:K48">
    <cfRule type="expression" dxfId="26" priority="12" stopIfTrue="1">
      <formula>L$33=K47</formula>
    </cfRule>
  </conditionalFormatting>
  <conditionalFormatting sqref="K50">
    <cfRule type="expression" dxfId="25" priority="13" stopIfTrue="1">
      <formula>L$33/12=K50</formula>
    </cfRule>
  </conditionalFormatting>
  <conditionalFormatting sqref="B9:B10">
    <cfRule type="expression" dxfId="24" priority="14" stopIfTrue="1">
      <formula>$C$10&lt;&gt;""</formula>
    </cfRule>
  </conditionalFormatting>
  <conditionalFormatting sqref="B11">
    <cfRule type="expression" dxfId="23" priority="15" stopIfTrue="1">
      <formula>$C$9&lt;&gt;""</formula>
    </cfRule>
  </conditionalFormatting>
  <conditionalFormatting sqref="K49">
    <cfRule type="notContainsBlanks" dxfId="22" priority="9">
      <formula>LEN(TRIM(K49))&gt;0</formula>
    </cfRule>
    <cfRule type="containsBlanks" dxfId="21" priority="10">
      <formula>LEN(TRIM(K49))=0</formula>
    </cfRule>
    <cfRule type="containsBlanks" priority="11">
      <formula>LEN(TRIM(K49))=0</formula>
    </cfRule>
  </conditionalFormatting>
  <conditionalFormatting sqref="L49:M49">
    <cfRule type="notContainsBlanks" dxfId="20" priority="8">
      <formula>LEN(TRIM(L49))&gt;0</formula>
    </cfRule>
  </conditionalFormatting>
  <conditionalFormatting sqref="K50:M52 K53:K54">
    <cfRule type="notContainsBlanks" dxfId="19" priority="7">
      <formula>LEN(TRIM(K50))&gt;0</formula>
    </cfRule>
  </conditionalFormatting>
  <conditionalFormatting sqref="M53:M54">
    <cfRule type="cellIs" dxfId="18" priority="6" operator="greaterThan">
      <formula>0</formula>
    </cfRule>
  </conditionalFormatting>
  <conditionalFormatting sqref="M89:M90">
    <cfRule type="containsText" dxfId="17" priority="4" operator="containsText" text="Trop perçu">
      <formula>NOT(ISERROR(SEARCH("Trop perçu",M89)))</formula>
    </cfRule>
    <cfRule type="containsText" dxfId="16" priority="5" operator="containsText" text="A régulariser">
      <formula>NOT(ISERROR(SEARCH("A régulariser",M89)))</formula>
    </cfRule>
  </conditionalFormatting>
  <conditionalFormatting sqref="L89">
    <cfRule type="cellIs" dxfId="15" priority="2" operator="greaterThan">
      <formula>0</formula>
    </cfRule>
    <cfRule type="cellIs" dxfId="14" priority="3" operator="lessThan">
      <formula>0</formula>
    </cfRule>
  </conditionalFormatting>
  <printOptions horizontalCentered="1" verticalCentered="1"/>
  <pageMargins left="0.23622047244094491" right="0.23622047244094491" top="0.55118110236220474" bottom="0.55118110236220474" header="0" footer="0"/>
  <pageSetup paperSize="9" scale="61" orientation="portrait" horizontalDpi="0" verticalDpi="0" r:id="rId1"/>
  <ignoredErrors>
    <ignoredError sqref="K48:K53 L49:L53 M52" emptyCellReference="1"/>
    <ignoredError sqref="M53" evalError="1"/>
  </ignoredError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8"/>
  <sheetViews>
    <sheetView topLeftCell="A25" workbookViewId="0">
      <selection activeCell="F23" sqref="F23:F34"/>
    </sheetView>
  </sheetViews>
  <sheetFormatPr baseColWidth="10" defaultColWidth="11.7109375" defaultRowHeight="15" x14ac:dyDescent="0.25"/>
  <cols>
    <col min="1" max="8" width="13.7109375" style="21" customWidth="1"/>
    <col min="9" max="9" width="15.5703125" style="21" customWidth="1"/>
    <col min="10" max="16384" width="11.7109375" style="21"/>
  </cols>
  <sheetData>
    <row r="1" spans="1:11" ht="15.75" customHeight="1" thickTop="1" thickBot="1" x14ac:dyDescent="0.3">
      <c r="A1" s="2"/>
      <c r="B1" s="3"/>
      <c r="C1" s="3"/>
      <c r="D1" s="3"/>
      <c r="E1" s="3"/>
      <c r="F1" s="3"/>
      <c r="G1" s="3"/>
      <c r="H1" s="3"/>
      <c r="I1" s="4"/>
    </row>
    <row r="2" spans="1:11" ht="15.75" customHeight="1" thickTop="1" x14ac:dyDescent="0.25">
      <c r="A2" s="6"/>
      <c r="B2" s="313"/>
      <c r="C2" s="541" t="s">
        <v>0</v>
      </c>
      <c r="D2" s="541"/>
      <c r="E2" s="541"/>
      <c r="F2" s="541"/>
      <c r="G2" s="541"/>
      <c r="H2" s="313"/>
      <c r="I2" s="7"/>
    </row>
    <row r="3" spans="1:11" ht="15.75" customHeight="1" thickBot="1" x14ac:dyDescent="0.3">
      <c r="A3" s="310"/>
      <c r="B3" s="58"/>
      <c r="C3" s="542" t="s">
        <v>133</v>
      </c>
      <c r="D3" s="542"/>
      <c r="E3" s="542"/>
      <c r="F3" s="542"/>
      <c r="G3" s="542"/>
      <c r="H3" s="58"/>
      <c r="I3" s="543" t="str">
        <f>AI!M8</f>
        <v>2019 / 2020</v>
      </c>
    </row>
    <row r="4" spans="1:11" ht="15.75" customHeight="1" thickTop="1" x14ac:dyDescent="0.25">
      <c r="A4" s="310"/>
      <c r="B4" s="58"/>
      <c r="C4" s="16"/>
      <c r="D4" s="16"/>
      <c r="E4" s="16"/>
      <c r="F4" s="16"/>
      <c r="G4" s="16"/>
      <c r="H4" s="58"/>
      <c r="I4" s="543"/>
    </row>
    <row r="5" spans="1:11" ht="15.75" customHeight="1" x14ac:dyDescent="0.25">
      <c r="A5" s="310"/>
      <c r="B5" s="58"/>
      <c r="C5" s="308" t="s">
        <v>3</v>
      </c>
      <c r="D5" s="544">
        <f>AI!G9</f>
        <v>0</v>
      </c>
      <c r="E5" s="544"/>
      <c r="F5" s="544"/>
      <c r="G5" s="544"/>
      <c r="H5" s="58"/>
      <c r="I5" s="63"/>
    </row>
    <row r="6" spans="1:11" ht="15.75" customHeight="1" x14ac:dyDescent="0.25">
      <c r="A6" s="310"/>
      <c r="B6" s="58"/>
      <c r="C6" s="58"/>
      <c r="D6" s="269"/>
      <c r="E6" s="58"/>
      <c r="F6" s="58"/>
      <c r="G6" s="58"/>
      <c r="H6" s="58"/>
      <c r="I6" s="63"/>
    </row>
    <row r="7" spans="1:11" ht="15.75" customHeight="1" thickBot="1" x14ac:dyDescent="0.3">
      <c r="A7" s="57"/>
      <c r="B7" s="58"/>
      <c r="C7" s="58"/>
      <c r="D7" s="58"/>
      <c r="E7" s="58"/>
      <c r="F7" s="58"/>
      <c r="G7" s="58"/>
      <c r="H7" s="545" t="str">
        <f>IF(AI!C9="x","Calcul en Brut","Calcul en Net")</f>
        <v>Calcul en Brut</v>
      </c>
      <c r="I7" s="545"/>
    </row>
    <row r="8" spans="1:11" ht="15.75" customHeight="1" thickTop="1" thickBot="1" x14ac:dyDescent="0.3">
      <c r="A8" s="57"/>
      <c r="B8" s="58"/>
      <c r="C8" s="546">
        <f>[1]AI!C29</f>
        <v>0</v>
      </c>
      <c r="D8" s="546"/>
      <c r="E8" s="546"/>
      <c r="F8" s="546"/>
      <c r="G8" s="314">
        <f>AI!L33</f>
        <v>653.82000000000005</v>
      </c>
      <c r="H8" s="545"/>
      <c r="I8" s="545"/>
      <c r="K8" s="315"/>
    </row>
    <row r="9" spans="1:11" ht="15.75" customHeight="1" thickTop="1" x14ac:dyDescent="0.25">
      <c r="A9" s="57"/>
      <c r="B9" s="58"/>
      <c r="C9" s="58"/>
      <c r="D9" s="58"/>
      <c r="E9" s="58"/>
      <c r="F9" s="58"/>
      <c r="G9" s="58"/>
      <c r="H9" s="545"/>
      <c r="I9" s="545"/>
    </row>
    <row r="10" spans="1:11" ht="15.75" customHeight="1" x14ac:dyDescent="0.25">
      <c r="A10" s="57"/>
      <c r="B10" s="58"/>
      <c r="C10" s="58"/>
      <c r="D10" s="58"/>
      <c r="E10" s="58"/>
      <c r="F10" s="58"/>
      <c r="G10" s="58"/>
      <c r="H10" s="58"/>
      <c r="I10" s="63"/>
    </row>
    <row r="11" spans="1:11" ht="15.75" customHeight="1" x14ac:dyDescent="0.25">
      <c r="A11" s="535" t="s">
        <v>134</v>
      </c>
      <c r="B11" s="535"/>
      <c r="C11" s="535"/>
      <c r="D11" s="535"/>
      <c r="E11" s="535"/>
      <c r="F11" s="535"/>
      <c r="G11" s="535"/>
      <c r="H11" s="535"/>
      <c r="I11" s="535"/>
    </row>
    <row r="12" spans="1:11" ht="15.75" customHeight="1" x14ac:dyDescent="0.25">
      <c r="A12" s="57"/>
      <c r="B12" s="58"/>
      <c r="C12" s="58"/>
      <c r="D12" s="58"/>
      <c r="E12" s="58"/>
      <c r="F12" s="58"/>
      <c r="G12" s="58"/>
      <c r="H12" s="58"/>
      <c r="I12" s="316"/>
    </row>
    <row r="13" spans="1:11" ht="15.75" customHeight="1" x14ac:dyDescent="0.25">
      <c r="A13" s="317"/>
      <c r="B13" s="58"/>
      <c r="C13" s="58"/>
      <c r="D13" s="318" t="s">
        <v>135</v>
      </c>
      <c r="E13" s="49">
        <f>AI!F30</f>
        <v>16</v>
      </c>
      <c r="F13" s="58"/>
      <c r="G13" s="536" t="str">
        <f>IF([1]AI!Q56="x",[1]AI!O56,IF([1]AI!Q58="x",[1]AI!O58))</f>
        <v>Date de fin de contrat</v>
      </c>
      <c r="H13" s="536"/>
      <c r="I13" s="319">
        <f>AI!M58</f>
        <v>0</v>
      </c>
    </row>
    <row r="14" spans="1:11" ht="15.75" customHeight="1" x14ac:dyDescent="0.25">
      <c r="A14" s="57"/>
      <c r="B14" s="58"/>
      <c r="C14" s="58"/>
      <c r="D14" s="58"/>
      <c r="E14" s="58"/>
      <c r="F14" s="58"/>
      <c r="G14" s="58"/>
      <c r="H14" s="58"/>
      <c r="I14" s="63"/>
    </row>
    <row r="15" spans="1:11" ht="15.75" customHeight="1" x14ac:dyDescent="0.25">
      <c r="A15" s="317"/>
      <c r="B15" s="17"/>
      <c r="C15" s="17"/>
      <c r="D15" s="318" t="s">
        <v>136</v>
      </c>
      <c r="E15" s="320">
        <f>IF(AI!I49="x",AI!K49,0)</f>
        <v>0</v>
      </c>
      <c r="F15" s="58"/>
      <c r="G15" s="58"/>
      <c r="H15" s="308" t="s">
        <v>137</v>
      </c>
      <c r="I15" s="321" t="str">
        <f>AI!K50</f>
        <v/>
      </c>
    </row>
    <row r="16" spans="1:11" ht="15.75" customHeight="1" x14ac:dyDescent="0.25">
      <c r="A16" s="57"/>
      <c r="B16" s="17"/>
      <c r="C16" s="17"/>
      <c r="D16" s="17"/>
      <c r="E16" s="17"/>
      <c r="F16" s="58"/>
      <c r="G16" s="58"/>
      <c r="H16" s="58"/>
      <c r="I16" s="63"/>
    </row>
    <row r="17" spans="1:13" ht="15.75" customHeight="1" x14ac:dyDescent="0.25">
      <c r="A17" s="57"/>
      <c r="B17" s="58"/>
      <c r="C17" s="17"/>
      <c r="D17" s="17"/>
      <c r="E17" s="58"/>
      <c r="F17" s="58"/>
      <c r="G17" s="308" t="s">
        <v>138</v>
      </c>
      <c r="H17" s="322" t="str">
        <f>IF(AI!I47="x","voir ci-dessous",IF(AI!I48="x","voir ci-dessous",IF(AI!I52="x","voir ci-dessous",IF(AI!I51="x","voir ci-dessous",""))))</f>
        <v>voir ci-dessous</v>
      </c>
      <c r="I17" s="63"/>
      <c r="J17" s="323"/>
    </row>
    <row r="18" spans="1:13" ht="15.75" customHeight="1" x14ac:dyDescent="0.25">
      <c r="A18" s="57"/>
      <c r="B18" s="58"/>
      <c r="C18" s="58"/>
      <c r="D18" s="58"/>
      <c r="E18" s="58"/>
      <c r="F18" s="58"/>
      <c r="G18" s="58"/>
      <c r="H18" s="58"/>
      <c r="I18" s="324"/>
    </row>
    <row r="19" spans="1:13" ht="15.75" customHeight="1" x14ac:dyDescent="0.25">
      <c r="A19" s="537" t="s">
        <v>86</v>
      </c>
      <c r="B19" s="537"/>
      <c r="C19" s="538" t="s">
        <v>94</v>
      </c>
      <c r="D19" s="538" t="s">
        <v>61</v>
      </c>
      <c r="E19" s="539" t="s">
        <v>139</v>
      </c>
      <c r="F19" s="537" t="s">
        <v>86</v>
      </c>
      <c r="G19" s="537"/>
      <c r="H19" s="539" t="s">
        <v>140</v>
      </c>
      <c r="I19" s="540" t="s">
        <v>141</v>
      </c>
    </row>
    <row r="20" spans="1:13" ht="9.4" customHeight="1" x14ac:dyDescent="0.25">
      <c r="A20" s="537"/>
      <c r="B20" s="537"/>
      <c r="C20" s="538"/>
      <c r="D20" s="538"/>
      <c r="E20" s="539"/>
      <c r="F20" s="537"/>
      <c r="G20" s="537"/>
      <c r="H20" s="539"/>
      <c r="I20" s="540"/>
      <c r="K20" s="325"/>
    </row>
    <row r="21" spans="1:13" ht="16.350000000000001" customHeight="1" x14ac:dyDescent="0.25">
      <c r="A21" s="537"/>
      <c r="B21" s="537"/>
      <c r="C21" s="538"/>
      <c r="D21" s="538"/>
      <c r="E21" s="326" t="s">
        <v>142</v>
      </c>
      <c r="F21" s="537"/>
      <c r="G21" s="537"/>
      <c r="H21" s="327" t="s">
        <v>143</v>
      </c>
      <c r="I21" s="309" t="s">
        <v>144</v>
      </c>
      <c r="K21" s="325"/>
    </row>
    <row r="22" spans="1:13" ht="15.75" customHeight="1" x14ac:dyDescent="0.25">
      <c r="A22" s="537"/>
      <c r="B22" s="537"/>
      <c r="C22" s="538"/>
      <c r="D22" s="538"/>
      <c r="E22" s="311" t="s">
        <v>145</v>
      </c>
      <c r="F22" s="537"/>
      <c r="G22" s="537"/>
      <c r="H22" s="311" t="s">
        <v>145</v>
      </c>
      <c r="I22" s="312" t="s">
        <v>145</v>
      </c>
    </row>
    <row r="23" spans="1:13" ht="15.75" customHeight="1" x14ac:dyDescent="0.25">
      <c r="A23" s="226" t="s">
        <v>99</v>
      </c>
      <c r="B23" s="328">
        <f>AI!C76</f>
        <v>2020</v>
      </c>
      <c r="C23" s="329">
        <f>AI!D76</f>
        <v>0</v>
      </c>
      <c r="D23" s="355">
        <f>AI!E76</f>
        <v>0</v>
      </c>
      <c r="E23" s="330">
        <f>C23*$E$15</f>
        <v>0</v>
      </c>
      <c r="F23" s="226" t="s">
        <v>99</v>
      </c>
      <c r="G23" s="328">
        <f>AI!L76</f>
        <v>2020</v>
      </c>
      <c r="H23" s="330">
        <f>AI!M76</f>
        <v>0</v>
      </c>
      <c r="I23" s="331" t="str">
        <f>$I$15</f>
        <v/>
      </c>
    </row>
    <row r="24" spans="1:13" ht="15.75" customHeight="1" x14ac:dyDescent="0.25">
      <c r="A24" s="227" t="s">
        <v>159</v>
      </c>
      <c r="B24" s="328">
        <f>AI!C77</f>
        <v>2020</v>
      </c>
      <c r="C24" s="329">
        <f>AI!D77</f>
        <v>0</v>
      </c>
      <c r="D24" s="355">
        <f>AI!E77</f>
        <v>0</v>
      </c>
      <c r="E24" s="330">
        <f t="shared" ref="E24:E34" si="0">C24*$E$15</f>
        <v>0</v>
      </c>
      <c r="F24" s="227" t="s">
        <v>159</v>
      </c>
      <c r="G24" s="328">
        <f>AI!L77</f>
        <v>2020</v>
      </c>
      <c r="H24" s="330">
        <f>AI!M77</f>
        <v>0</v>
      </c>
      <c r="I24" s="331" t="str">
        <f t="shared" ref="I24:I34" si="1">$I$15</f>
        <v/>
      </c>
    </row>
    <row r="25" spans="1:13" ht="15.75" customHeight="1" x14ac:dyDescent="0.25">
      <c r="A25" s="227" t="s">
        <v>160</v>
      </c>
      <c r="B25" s="328">
        <f>AI!C78</f>
        <v>2020</v>
      </c>
      <c r="C25" s="329">
        <f>AI!D78</f>
        <v>6</v>
      </c>
      <c r="D25" s="355">
        <f>AI!E78</f>
        <v>0</v>
      </c>
      <c r="E25" s="330">
        <f t="shared" si="0"/>
        <v>0</v>
      </c>
      <c r="F25" s="227" t="s">
        <v>160</v>
      </c>
      <c r="G25" s="328">
        <f>AI!L78</f>
        <v>2020</v>
      </c>
      <c r="H25" s="330">
        <f>AI!M78</f>
        <v>0</v>
      </c>
      <c r="I25" s="331" t="str">
        <f t="shared" si="1"/>
        <v/>
      </c>
    </row>
    <row r="26" spans="1:13" ht="15.75" customHeight="1" x14ac:dyDescent="0.25">
      <c r="A26" s="227" t="s">
        <v>163</v>
      </c>
      <c r="B26" s="328">
        <f>AI!C79</f>
        <v>2020</v>
      </c>
      <c r="C26" s="329">
        <f>AI!D79</f>
        <v>0</v>
      </c>
      <c r="D26" s="355">
        <f>AI!E79</f>
        <v>0</v>
      </c>
      <c r="E26" s="330">
        <f t="shared" si="0"/>
        <v>0</v>
      </c>
      <c r="F26" s="227" t="s">
        <v>163</v>
      </c>
      <c r="G26" s="328">
        <f>AI!L79</f>
        <v>2020</v>
      </c>
      <c r="H26" s="330">
        <f>AI!M79</f>
        <v>0</v>
      </c>
      <c r="I26" s="331" t="str">
        <f t="shared" si="1"/>
        <v/>
      </c>
    </row>
    <row r="27" spans="1:13" ht="15.75" customHeight="1" x14ac:dyDescent="0.25">
      <c r="A27" s="227" t="s">
        <v>161</v>
      </c>
      <c r="B27" s="328">
        <f>AI!C80</f>
        <v>2020</v>
      </c>
      <c r="C27" s="329">
        <f>AI!D80</f>
        <v>0</v>
      </c>
      <c r="D27" s="355">
        <f>AI!E80</f>
        <v>0</v>
      </c>
      <c r="E27" s="330">
        <f t="shared" si="0"/>
        <v>0</v>
      </c>
      <c r="F27" s="227" t="s">
        <v>161</v>
      </c>
      <c r="G27" s="328">
        <f>AI!L80</f>
        <v>2020</v>
      </c>
      <c r="H27" s="330">
        <f>AI!M80</f>
        <v>0</v>
      </c>
      <c r="I27" s="331" t="str">
        <f t="shared" si="1"/>
        <v/>
      </c>
      <c r="M27" s="332"/>
    </row>
    <row r="28" spans="1:13" ht="15.75" customHeight="1" x14ac:dyDescent="0.25">
      <c r="A28" s="227" t="s">
        <v>162</v>
      </c>
      <c r="B28" s="328">
        <f>AI!C81</f>
        <v>2020</v>
      </c>
      <c r="C28" s="329">
        <f>AI!D81</f>
        <v>0</v>
      </c>
      <c r="D28" s="355">
        <f>AI!E81</f>
        <v>0</v>
      </c>
      <c r="E28" s="330">
        <f t="shared" si="0"/>
        <v>0</v>
      </c>
      <c r="F28" s="227" t="s">
        <v>162</v>
      </c>
      <c r="G28" s="328">
        <f>AI!L81</f>
        <v>2020</v>
      </c>
      <c r="H28" s="330">
        <f>AI!M81</f>
        <v>0</v>
      </c>
      <c r="I28" s="331" t="str">
        <f t="shared" si="1"/>
        <v/>
      </c>
    </row>
    <row r="29" spans="1:13" ht="15.75" customHeight="1" x14ac:dyDescent="0.25">
      <c r="A29" s="227" t="s">
        <v>122</v>
      </c>
      <c r="B29" s="328">
        <f>AI!C82</f>
        <v>2020</v>
      </c>
      <c r="C29" s="329">
        <f>AI!D82</f>
        <v>0</v>
      </c>
      <c r="D29" s="355">
        <f>AI!E82</f>
        <v>0</v>
      </c>
      <c r="E29" s="330">
        <f t="shared" si="0"/>
        <v>0</v>
      </c>
      <c r="F29" s="227" t="s">
        <v>122</v>
      </c>
      <c r="G29" s="328">
        <f>AI!L82</f>
        <v>2020</v>
      </c>
      <c r="H29" s="330">
        <f>AI!M82</f>
        <v>0</v>
      </c>
      <c r="I29" s="331" t="str">
        <f t="shared" si="1"/>
        <v/>
      </c>
      <c r="M29" s="332"/>
    </row>
    <row r="30" spans="1:13" ht="15.75" customHeight="1" x14ac:dyDescent="0.25">
      <c r="A30" s="227" t="s">
        <v>123</v>
      </c>
      <c r="B30" s="328">
        <f>AI!C83</f>
        <v>2020</v>
      </c>
      <c r="C30" s="329">
        <f>AI!D83</f>
        <v>0</v>
      </c>
      <c r="D30" s="355">
        <f>AI!E83</f>
        <v>0</v>
      </c>
      <c r="E30" s="330">
        <f t="shared" si="0"/>
        <v>0</v>
      </c>
      <c r="F30" s="227" t="s">
        <v>123</v>
      </c>
      <c r="G30" s="328">
        <f>AI!L83</f>
        <v>2020</v>
      </c>
      <c r="H30" s="330">
        <f>AI!M83</f>
        <v>0</v>
      </c>
      <c r="I30" s="331" t="str">
        <f t="shared" si="1"/>
        <v/>
      </c>
    </row>
    <row r="31" spans="1:13" ht="15.75" customHeight="1" x14ac:dyDescent="0.25">
      <c r="A31" s="227" t="s">
        <v>124</v>
      </c>
      <c r="B31" s="328">
        <f>AI!C84</f>
        <v>2021</v>
      </c>
      <c r="C31" s="329">
        <f>AI!D84</f>
        <v>0</v>
      </c>
      <c r="D31" s="355">
        <f>AI!E84</f>
        <v>0</v>
      </c>
      <c r="E31" s="330">
        <f t="shared" si="0"/>
        <v>0</v>
      </c>
      <c r="F31" s="227" t="s">
        <v>124</v>
      </c>
      <c r="G31" s="328">
        <f>AI!L84</f>
        <v>2021</v>
      </c>
      <c r="H31" s="330">
        <f>AI!M84</f>
        <v>0</v>
      </c>
      <c r="I31" s="331" t="str">
        <f t="shared" si="1"/>
        <v/>
      </c>
    </row>
    <row r="32" spans="1:13" ht="15.75" customHeight="1" x14ac:dyDescent="0.25">
      <c r="A32" s="227" t="s">
        <v>125</v>
      </c>
      <c r="B32" s="328">
        <f>AI!C85</f>
        <v>2021</v>
      </c>
      <c r="C32" s="329">
        <f>AI!D85</f>
        <v>0</v>
      </c>
      <c r="D32" s="355">
        <f>AI!E85</f>
        <v>0</v>
      </c>
      <c r="E32" s="330">
        <f t="shared" si="0"/>
        <v>0</v>
      </c>
      <c r="F32" s="227" t="s">
        <v>125</v>
      </c>
      <c r="G32" s="328">
        <f>AI!L85</f>
        <v>2021</v>
      </c>
      <c r="H32" s="330">
        <f>AI!M85</f>
        <v>0</v>
      </c>
      <c r="I32" s="331" t="str">
        <f t="shared" si="1"/>
        <v/>
      </c>
    </row>
    <row r="33" spans="1:14" ht="15.75" customHeight="1" x14ac:dyDescent="0.25">
      <c r="A33" s="227" t="s">
        <v>126</v>
      </c>
      <c r="B33" s="328">
        <f>AI!C86</f>
        <v>2021</v>
      </c>
      <c r="C33" s="329">
        <f>AI!D86</f>
        <v>0</v>
      </c>
      <c r="D33" s="355">
        <f>AI!E86</f>
        <v>0</v>
      </c>
      <c r="E33" s="330">
        <f t="shared" si="0"/>
        <v>0</v>
      </c>
      <c r="F33" s="227" t="s">
        <v>126</v>
      </c>
      <c r="G33" s="328">
        <f>AI!L86</f>
        <v>2021</v>
      </c>
      <c r="H33" s="330">
        <f>AI!M86</f>
        <v>0</v>
      </c>
      <c r="I33" s="331" t="str">
        <f t="shared" si="1"/>
        <v/>
      </c>
    </row>
    <row r="34" spans="1:14" ht="15.75" customHeight="1" thickBot="1" x14ac:dyDescent="0.3">
      <c r="A34" s="227" t="s">
        <v>127</v>
      </c>
      <c r="B34" s="328">
        <f>AI!C87</f>
        <v>2021</v>
      </c>
      <c r="C34" s="329">
        <f>AI!D87</f>
        <v>0</v>
      </c>
      <c r="D34" s="355">
        <f>AI!E87</f>
        <v>0</v>
      </c>
      <c r="E34" s="330">
        <f t="shared" si="0"/>
        <v>0</v>
      </c>
      <c r="F34" s="227" t="s">
        <v>127</v>
      </c>
      <c r="G34" s="328">
        <f>AI!L87</f>
        <v>2021</v>
      </c>
      <c r="H34" s="330">
        <f>AI!M87</f>
        <v>0</v>
      </c>
      <c r="I34" s="331" t="str">
        <f t="shared" si="1"/>
        <v/>
      </c>
      <c r="K34" s="333"/>
      <c r="M34" s="332"/>
    </row>
    <row r="35" spans="1:14" s="339" customFormat="1" ht="15.75" customHeight="1" thickTop="1" thickBot="1" x14ac:dyDescent="0.3">
      <c r="A35" s="530" t="s">
        <v>146</v>
      </c>
      <c r="B35" s="530"/>
      <c r="C35" s="334">
        <f>SUM(C23:C34)</f>
        <v>6</v>
      </c>
      <c r="D35" s="335"/>
      <c r="E35" s="336">
        <f>SUM(E23:E34)</f>
        <v>0</v>
      </c>
      <c r="F35" s="531" t="s">
        <v>147</v>
      </c>
      <c r="G35" s="531"/>
      <c r="H35" s="337">
        <f>SUM(H23:H34)</f>
        <v>0</v>
      </c>
      <c r="I35" s="338">
        <f>SUM(I23:I34)</f>
        <v>0</v>
      </c>
      <c r="K35" s="333"/>
      <c r="M35" s="332"/>
    </row>
    <row r="36" spans="1:14" ht="15.75" customHeight="1" thickTop="1" x14ac:dyDescent="0.25">
      <c r="A36" s="57"/>
      <c r="B36" s="58"/>
      <c r="C36" s="532" t="s">
        <v>8</v>
      </c>
      <c r="D36" s="532"/>
      <c r="E36" s="532"/>
      <c r="F36" s="532"/>
      <c r="G36" s="532"/>
      <c r="H36" s="532"/>
      <c r="I36" s="63"/>
      <c r="M36" s="108"/>
    </row>
    <row r="37" spans="1:14" ht="15.75" customHeight="1" x14ac:dyDescent="0.25">
      <c r="A37" s="533" t="s">
        <v>148</v>
      </c>
      <c r="B37" s="533"/>
      <c r="C37" s="533"/>
      <c r="D37" s="533"/>
      <c r="E37" s="533"/>
      <c r="F37" s="533"/>
      <c r="G37" s="533"/>
      <c r="H37" s="340">
        <f>AI!M72</f>
        <v>0</v>
      </c>
      <c r="I37" s="341">
        <f>AI!L72</f>
        <v>0</v>
      </c>
    </row>
    <row r="38" spans="1:14" ht="15.75" customHeight="1" x14ac:dyDescent="0.25">
      <c r="A38" s="534" t="s">
        <v>114</v>
      </c>
      <c r="B38" s="534"/>
      <c r="C38" s="534"/>
      <c r="D38" s="534"/>
      <c r="E38" s="534"/>
      <c r="F38" s="534"/>
      <c r="G38" s="534"/>
      <c r="H38" s="342">
        <f>IF(AI!I68="non dû",0,AI!I68)</f>
        <v>0</v>
      </c>
      <c r="I38" s="341" t="str">
        <f>AI!I66</f>
        <v>non dû</v>
      </c>
      <c r="M38" s="332"/>
      <c r="N38" s="332"/>
    </row>
    <row r="39" spans="1:14" ht="15.75" hidden="1" customHeight="1" x14ac:dyDescent="0.25">
      <c r="A39" s="526" t="s">
        <v>149</v>
      </c>
      <c r="B39" s="527"/>
      <c r="C39" s="527"/>
      <c r="D39" s="527"/>
      <c r="E39" s="527"/>
      <c r="F39" s="527"/>
      <c r="G39" s="527"/>
      <c r="H39" s="343">
        <f>G8</f>
        <v>653.82000000000005</v>
      </c>
      <c r="I39" s="344">
        <f>H39/AI!K25</f>
        <v>16</v>
      </c>
    </row>
    <row r="40" spans="1:14" ht="15.75" customHeight="1" x14ac:dyDescent="0.25">
      <c r="A40" s="526" t="s">
        <v>150</v>
      </c>
      <c r="B40" s="527"/>
      <c r="C40" s="527"/>
      <c r="D40" s="527"/>
      <c r="E40" s="527"/>
      <c r="F40" s="527"/>
      <c r="G40" s="527"/>
      <c r="H40" s="343">
        <f>IF(E35&gt;0,E35,IF(H35&gt;0,H35,IF(I35&gt;0,I35,0)))</f>
        <v>0</v>
      </c>
      <c r="I40" s="344">
        <f>H40/AI!K25</f>
        <v>0</v>
      </c>
    </row>
    <row r="41" spans="1:14" ht="15.75" customHeight="1" thickBot="1" x14ac:dyDescent="0.3">
      <c r="A41" s="57"/>
      <c r="B41" s="345"/>
      <c r="C41" s="58"/>
      <c r="D41" s="58"/>
      <c r="E41" s="58"/>
      <c r="F41" s="58"/>
      <c r="G41" s="58"/>
      <c r="H41" s="58"/>
      <c r="I41" s="346"/>
    </row>
    <row r="42" spans="1:14" ht="15.75" customHeight="1" thickTop="1" thickBot="1" x14ac:dyDescent="0.3">
      <c r="A42" s="347"/>
      <c r="B42" s="348"/>
      <c r="C42" s="348"/>
      <c r="D42" s="348"/>
      <c r="E42" s="348"/>
      <c r="F42" s="349" t="s">
        <v>151</v>
      </c>
      <c r="G42" s="528">
        <f>G8+H37+H38-H40</f>
        <v>653.82000000000005</v>
      </c>
      <c r="H42" s="528"/>
      <c r="I42" s="63"/>
    </row>
    <row r="43" spans="1:14" ht="15.75" customHeight="1" thickTop="1" thickBot="1" x14ac:dyDescent="0.3">
      <c r="A43" s="57"/>
      <c r="B43" s="109"/>
      <c r="C43" s="109"/>
      <c r="D43" s="109"/>
      <c r="E43" s="350"/>
      <c r="F43" s="351"/>
      <c r="G43" s="58"/>
      <c r="H43" s="58"/>
      <c r="I43" s="63"/>
    </row>
    <row r="44" spans="1:14" ht="15.75" customHeight="1" thickTop="1" thickBot="1" x14ac:dyDescent="0.3">
      <c r="A44" s="347"/>
      <c r="B44" s="348"/>
      <c r="C44" s="352"/>
      <c r="D44" s="352"/>
      <c r="E44" s="352"/>
      <c r="F44" s="353" t="s">
        <v>152</v>
      </c>
      <c r="G44" s="529" t="e">
        <f>I37+I38+I39-I40</f>
        <v>#VALUE!</v>
      </c>
      <c r="H44" s="529"/>
      <c r="I44" s="63"/>
    </row>
    <row r="45" spans="1:14" ht="15.75" customHeight="1" thickTop="1" x14ac:dyDescent="0.25">
      <c r="A45" s="57"/>
      <c r="B45" s="58"/>
      <c r="C45" s="109"/>
      <c r="D45" s="109"/>
      <c r="E45" s="109"/>
      <c r="F45" s="350"/>
      <c r="G45" s="351"/>
      <c r="H45" s="58"/>
      <c r="I45" s="63"/>
    </row>
    <row r="46" spans="1:14" ht="15.75" customHeight="1" thickBot="1" x14ac:dyDescent="0.3">
      <c r="A46" s="228"/>
      <c r="B46" s="89"/>
      <c r="C46" s="89"/>
      <c r="D46" s="89"/>
      <c r="E46" s="89"/>
      <c r="F46" s="354"/>
      <c r="G46" s="89"/>
      <c r="H46" s="89"/>
      <c r="I46" s="229"/>
    </row>
    <row r="47" spans="1:14" ht="15.75" thickTop="1" x14ac:dyDescent="0.25"/>
    <row r="48" spans="1:14" ht="15.75" customHeight="1" x14ac:dyDescent="0.25">
      <c r="K48" s="5"/>
      <c r="L48" s="5"/>
      <c r="M48" s="5"/>
    </row>
  </sheetData>
  <sheetProtection selectLockedCells="1"/>
  <mergeCells count="24">
    <mergeCell ref="C2:G2"/>
    <mergeCell ref="C3:G3"/>
    <mergeCell ref="I3:I4"/>
    <mergeCell ref="D5:G5"/>
    <mergeCell ref="H7:I9"/>
    <mergeCell ref="C8:F8"/>
    <mergeCell ref="A11:I11"/>
    <mergeCell ref="G13:H13"/>
    <mergeCell ref="A19:B22"/>
    <mergeCell ref="C19:C22"/>
    <mergeCell ref="D19:D22"/>
    <mergeCell ref="E19:E20"/>
    <mergeCell ref="F19:G22"/>
    <mergeCell ref="H19:H20"/>
    <mergeCell ref="I19:I20"/>
    <mergeCell ref="A40:G40"/>
    <mergeCell ref="G42:H42"/>
    <mergeCell ref="G44:H44"/>
    <mergeCell ref="A35:B35"/>
    <mergeCell ref="F35:G35"/>
    <mergeCell ref="C36:H36"/>
    <mergeCell ref="A37:G37"/>
    <mergeCell ref="A38:G38"/>
    <mergeCell ref="A39:G39"/>
  </mergeCells>
  <conditionalFormatting sqref="C36">
    <cfRule type="cellIs" dxfId="12" priority="1" stopIfTrue="1" operator="notEqual">
      <formula>""</formula>
    </cfRule>
  </conditionalFormatting>
  <conditionalFormatting sqref="I13">
    <cfRule type="cellIs" dxfId="11" priority="2" stopIfTrue="1" operator="equal">
      <formula>"Date FdC ?"</formula>
    </cfRule>
  </conditionalFormatting>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X59"/>
  <sheetViews>
    <sheetView zoomScale="115" zoomScaleNormal="115" workbookViewId="0">
      <selection activeCell="D14" sqref="D14"/>
    </sheetView>
  </sheetViews>
  <sheetFormatPr baseColWidth="10" defaultColWidth="11.7109375" defaultRowHeight="15" x14ac:dyDescent="0.25"/>
  <cols>
    <col min="1" max="1" width="3.140625" style="21" customWidth="1"/>
    <col min="2" max="2" width="15.42578125" style="21" customWidth="1"/>
    <col min="3" max="3" width="5.5703125" style="21" customWidth="1"/>
    <col min="4" max="4" width="11.28515625" style="21" customWidth="1"/>
    <col min="5" max="6" width="12.140625" style="21" customWidth="1"/>
    <col min="7" max="7" width="8.5703125" style="21" customWidth="1"/>
    <col min="8" max="8" width="12.7109375" style="21" customWidth="1"/>
    <col min="9" max="9" width="5.5703125" style="21" customWidth="1"/>
    <col min="10" max="11" width="11.28515625" style="21" customWidth="1"/>
    <col min="12" max="12" width="3.140625" style="21" customWidth="1"/>
    <col min="13" max="16384" width="11.7109375" style="21"/>
  </cols>
  <sheetData>
    <row r="1" spans="2:24" ht="13.9" customHeight="1" thickTop="1" thickBot="1" x14ac:dyDescent="0.3">
      <c r="B1" s="113"/>
      <c r="C1" s="114"/>
      <c r="D1" s="114"/>
      <c r="E1" s="114"/>
      <c r="F1" s="114"/>
      <c r="G1" s="114"/>
      <c r="H1" s="114"/>
      <c r="I1" s="114"/>
      <c r="J1" s="114"/>
      <c r="K1" s="115"/>
    </row>
    <row r="2" spans="2:24" ht="13.9" customHeight="1" thickTop="1" x14ac:dyDescent="0.25">
      <c r="B2" s="84"/>
      <c r="C2" s="58"/>
      <c r="D2" s="58"/>
      <c r="E2" s="566" t="s">
        <v>54</v>
      </c>
      <c r="F2" s="566"/>
      <c r="G2" s="566"/>
      <c r="H2" s="566"/>
      <c r="I2" s="58"/>
      <c r="J2" s="58"/>
      <c r="K2" s="63"/>
    </row>
    <row r="3" spans="2:24" ht="13.9" customHeight="1" thickBot="1" x14ac:dyDescent="0.3">
      <c r="B3" s="57"/>
      <c r="C3" s="58"/>
      <c r="D3" s="58"/>
      <c r="E3" s="570" t="s">
        <v>62</v>
      </c>
      <c r="F3" s="570"/>
      <c r="G3" s="570"/>
      <c r="H3" s="570"/>
      <c r="I3" s="58"/>
      <c r="J3" s="58"/>
      <c r="K3" s="63"/>
    </row>
    <row r="4" spans="2:24" ht="13.9" customHeight="1" thickTop="1" x14ac:dyDescent="0.25">
      <c r="B4" s="116"/>
      <c r="C4" s="104"/>
      <c r="D4" s="104"/>
      <c r="E4" s="114"/>
      <c r="F4" s="114"/>
      <c r="G4" s="114"/>
      <c r="H4" s="114"/>
      <c r="I4" s="104"/>
      <c r="J4" s="104"/>
      <c r="K4" s="117"/>
    </row>
    <row r="5" spans="2:24" ht="13.9" customHeight="1" x14ac:dyDescent="0.25">
      <c r="B5" s="571" t="s">
        <v>63</v>
      </c>
      <c r="C5" s="571"/>
      <c r="D5" s="571"/>
      <c r="E5" s="571"/>
      <c r="F5" s="571"/>
      <c r="G5" s="571"/>
      <c r="H5" s="571"/>
      <c r="I5" s="571"/>
      <c r="J5" s="571"/>
      <c r="K5" s="571"/>
    </row>
    <row r="6" spans="2:24" ht="13.9" customHeight="1" x14ac:dyDescent="0.25">
      <c r="B6" s="14"/>
      <c r="C6" s="15" t="s">
        <v>1</v>
      </c>
      <c r="D6" s="60"/>
      <c r="E6" s="58"/>
      <c r="F6" s="58"/>
      <c r="G6" s="58"/>
      <c r="H6" s="58"/>
      <c r="I6" s="58"/>
      <c r="J6" s="58"/>
      <c r="K6" s="572" t="str">
        <f>CONCATENATE(C12," / ",C23)</f>
        <v>2018 / 2019</v>
      </c>
    </row>
    <row r="7" spans="2:24" ht="13.9" customHeight="1" x14ac:dyDescent="0.25">
      <c r="B7" s="18" t="s">
        <v>2</v>
      </c>
      <c r="C7" s="298" t="s">
        <v>5</v>
      </c>
      <c r="D7" s="58"/>
      <c r="E7" s="118" t="s">
        <v>3</v>
      </c>
      <c r="F7" s="573"/>
      <c r="G7" s="573"/>
      <c r="H7" s="573"/>
      <c r="I7" s="58"/>
      <c r="J7" s="58"/>
      <c r="K7" s="572"/>
    </row>
    <row r="8" spans="2:24" ht="13.9" customHeight="1" x14ac:dyDescent="0.25">
      <c r="B8" s="18" t="s">
        <v>4</v>
      </c>
      <c r="C8" s="298"/>
      <c r="D8" s="58"/>
      <c r="E8" s="58"/>
      <c r="F8" s="58"/>
      <c r="G8" s="58"/>
      <c r="H8" s="58"/>
      <c r="I8" s="58"/>
      <c r="J8" s="58"/>
      <c r="K8" s="63"/>
      <c r="L8" s="108"/>
      <c r="M8" s="108"/>
      <c r="N8" s="108"/>
      <c r="O8" s="107"/>
      <c r="P8" s="107"/>
      <c r="Q8" s="107"/>
      <c r="R8" s="107"/>
      <c r="S8" s="107"/>
      <c r="T8" s="108"/>
      <c r="U8" s="108"/>
      <c r="V8" s="108"/>
      <c r="W8" s="108"/>
      <c r="X8" s="108"/>
    </row>
    <row r="9" spans="2:24" ht="13.9" customHeight="1" x14ac:dyDescent="0.25">
      <c r="B9" s="57"/>
      <c r="C9" s="20" t="s">
        <v>8</v>
      </c>
      <c r="D9" s="58"/>
      <c r="E9" s="58"/>
      <c r="F9" s="58"/>
      <c r="G9" s="58"/>
      <c r="H9" s="58"/>
      <c r="I9" s="58"/>
      <c r="J9" s="58"/>
      <c r="K9" s="63"/>
      <c r="L9" s="108"/>
      <c r="M9" s="108"/>
      <c r="N9" s="108"/>
      <c r="O9" s="107"/>
      <c r="P9" s="107"/>
      <c r="Q9" s="107"/>
      <c r="R9" s="107"/>
      <c r="S9" s="107"/>
      <c r="T9" s="108"/>
      <c r="U9" s="108"/>
      <c r="V9" s="108"/>
      <c r="W9" s="108"/>
      <c r="X9" s="108"/>
    </row>
    <row r="10" spans="2:24" s="119" customFormat="1" ht="13.9" customHeight="1" x14ac:dyDescent="0.25">
      <c r="B10" s="563" t="s">
        <v>55</v>
      </c>
      <c r="C10" s="563"/>
      <c r="D10" s="554" t="s">
        <v>56</v>
      </c>
      <c r="E10" s="554" t="s">
        <v>57</v>
      </c>
      <c r="F10" s="554" t="s">
        <v>11</v>
      </c>
      <c r="G10" s="153"/>
      <c r="H10" s="574" t="s">
        <v>55</v>
      </c>
      <c r="I10" s="574"/>
      <c r="J10" s="562" t="s">
        <v>64</v>
      </c>
      <c r="K10" s="562"/>
      <c r="L10" s="120"/>
      <c r="M10" s="120"/>
      <c r="N10" s="120"/>
      <c r="O10" s="121"/>
      <c r="P10" s="122"/>
      <c r="Q10" s="123"/>
      <c r="R10" s="123"/>
      <c r="S10" s="123"/>
      <c r="T10" s="123"/>
      <c r="U10" s="123"/>
      <c r="V10" s="120"/>
      <c r="W10" s="120"/>
      <c r="X10" s="120"/>
    </row>
    <row r="11" spans="2:24" s="119" customFormat="1" ht="13.9" customHeight="1" x14ac:dyDescent="0.25">
      <c r="B11" s="555" t="str">
        <f>CONCATENATE(C12," / ",C23)</f>
        <v>2018 / 2019</v>
      </c>
      <c r="C11" s="555"/>
      <c r="D11" s="554"/>
      <c r="E11" s="554"/>
      <c r="F11" s="554"/>
      <c r="G11" s="153"/>
      <c r="H11" s="564" t="str">
        <f>CONCATENATE(I12," / ",I23)</f>
        <v>2018 / 2019</v>
      </c>
      <c r="I11" s="555"/>
      <c r="J11" s="562"/>
      <c r="K11" s="562"/>
      <c r="L11" s="120"/>
      <c r="M11" s="120"/>
      <c r="N11" s="120"/>
      <c r="O11" s="121"/>
      <c r="P11" s="122"/>
      <c r="Q11" s="123"/>
      <c r="R11" s="123"/>
      <c r="S11" s="123"/>
      <c r="T11" s="123"/>
      <c r="U11" s="123"/>
      <c r="V11" s="120"/>
      <c r="W11" s="120"/>
      <c r="X11" s="120"/>
    </row>
    <row r="12" spans="2:24" ht="13.9" customHeight="1" x14ac:dyDescent="0.25">
      <c r="B12" s="25" t="s">
        <v>18</v>
      </c>
      <c r="C12" s="299">
        <v>2018</v>
      </c>
      <c r="D12" s="300"/>
      <c r="E12" s="96">
        <f>D12*2.5</f>
        <v>0</v>
      </c>
      <c r="F12" s="565"/>
      <c r="G12" s="58"/>
      <c r="H12" s="124" t="s">
        <v>18</v>
      </c>
      <c r="I12" s="97">
        <f>C12</f>
        <v>2018</v>
      </c>
      <c r="J12" s="302"/>
      <c r="K12" s="125">
        <f>J12*10%</f>
        <v>0</v>
      </c>
      <c r="L12" s="108"/>
      <c r="M12" s="108"/>
      <c r="N12" s="108"/>
      <c r="O12" s="126"/>
      <c r="P12" s="127"/>
      <c r="Q12" s="128"/>
      <c r="R12" s="128"/>
      <c r="S12" s="129"/>
      <c r="T12" s="130"/>
      <c r="U12" s="130"/>
      <c r="V12" s="108"/>
      <c r="W12" s="108"/>
      <c r="X12" s="108"/>
    </row>
    <row r="13" spans="2:24" ht="13.9" customHeight="1" x14ac:dyDescent="0.25">
      <c r="B13" s="25" t="s">
        <v>19</v>
      </c>
      <c r="C13" s="97">
        <f t="shared" ref="C13:C18" si="0">$C$12</f>
        <v>2018</v>
      </c>
      <c r="D13" s="300"/>
      <c r="E13" s="96">
        <f t="shared" ref="E13:E23" si="1">D13*2.5</f>
        <v>0</v>
      </c>
      <c r="F13" s="565"/>
      <c r="G13" s="58"/>
      <c r="H13" s="124" t="s">
        <v>19</v>
      </c>
      <c r="I13" s="97">
        <f>C13</f>
        <v>2018</v>
      </c>
      <c r="J13" s="302"/>
      <c r="K13" s="125">
        <f t="shared" ref="K13:K23" si="2">J13*10%</f>
        <v>0</v>
      </c>
      <c r="L13" s="108"/>
      <c r="M13" s="108"/>
      <c r="N13" s="108"/>
      <c r="O13" s="131"/>
      <c r="P13" s="132"/>
      <c r="Q13" s="128"/>
      <c r="R13" s="128"/>
      <c r="S13" s="129"/>
      <c r="T13" s="130"/>
      <c r="U13" s="130"/>
      <c r="V13" s="108"/>
      <c r="W13" s="108"/>
      <c r="X13" s="108"/>
    </row>
    <row r="14" spans="2:24" ht="13.9" customHeight="1" x14ac:dyDescent="0.25">
      <c r="B14" s="25" t="s">
        <v>20</v>
      </c>
      <c r="C14" s="97">
        <f t="shared" si="0"/>
        <v>2018</v>
      </c>
      <c r="D14" s="301"/>
      <c r="E14" s="96">
        <f t="shared" si="1"/>
        <v>0</v>
      </c>
      <c r="F14" s="565"/>
      <c r="G14" s="58"/>
      <c r="H14" s="124" t="s">
        <v>20</v>
      </c>
      <c r="I14" s="97">
        <f t="shared" ref="I14:I23" si="3">C14</f>
        <v>2018</v>
      </c>
      <c r="J14" s="302"/>
      <c r="K14" s="125">
        <f t="shared" si="2"/>
        <v>0</v>
      </c>
      <c r="L14" s="108"/>
      <c r="M14" s="108"/>
      <c r="N14" s="108"/>
      <c r="O14" s="131"/>
      <c r="P14" s="132"/>
      <c r="Q14" s="128"/>
      <c r="R14" s="128"/>
      <c r="S14" s="129"/>
      <c r="T14" s="130"/>
      <c r="U14" s="130"/>
      <c r="V14" s="108"/>
      <c r="W14" s="108"/>
      <c r="X14" s="108"/>
    </row>
    <row r="15" spans="2:24" ht="13.9" customHeight="1" x14ac:dyDescent="0.25">
      <c r="B15" s="25" t="s">
        <v>21</v>
      </c>
      <c r="C15" s="97">
        <f t="shared" si="0"/>
        <v>2018</v>
      </c>
      <c r="D15" s="301"/>
      <c r="E15" s="96">
        <f t="shared" si="1"/>
        <v>0</v>
      </c>
      <c r="F15" s="565"/>
      <c r="G15" s="58"/>
      <c r="H15" s="124" t="s">
        <v>21</v>
      </c>
      <c r="I15" s="97">
        <f t="shared" si="3"/>
        <v>2018</v>
      </c>
      <c r="J15" s="302"/>
      <c r="K15" s="125">
        <f t="shared" si="2"/>
        <v>0</v>
      </c>
      <c r="L15" s="108"/>
      <c r="M15" s="108"/>
      <c r="N15" s="108"/>
      <c r="O15" s="131"/>
      <c r="P15" s="132"/>
      <c r="Q15" s="128"/>
      <c r="R15" s="128"/>
      <c r="S15" s="129"/>
      <c r="T15" s="130"/>
      <c r="U15" s="130"/>
      <c r="V15" s="108"/>
      <c r="W15" s="108"/>
      <c r="X15" s="108"/>
    </row>
    <row r="16" spans="2:24" ht="13.9" customHeight="1" x14ac:dyDescent="0.25">
      <c r="B16" s="25" t="s">
        <v>22</v>
      </c>
      <c r="C16" s="97">
        <f t="shared" si="0"/>
        <v>2018</v>
      </c>
      <c r="D16" s="301"/>
      <c r="E16" s="96">
        <f t="shared" si="1"/>
        <v>0</v>
      </c>
      <c r="F16" s="565"/>
      <c r="G16" s="58"/>
      <c r="H16" s="124" t="s">
        <v>22</v>
      </c>
      <c r="I16" s="97">
        <f t="shared" si="3"/>
        <v>2018</v>
      </c>
      <c r="J16" s="302"/>
      <c r="K16" s="125">
        <f t="shared" si="2"/>
        <v>0</v>
      </c>
      <c r="L16" s="108"/>
      <c r="M16" s="108"/>
      <c r="N16" s="108"/>
      <c r="O16" s="131"/>
      <c r="P16" s="132"/>
      <c r="Q16" s="128"/>
      <c r="R16" s="128"/>
      <c r="S16" s="129"/>
      <c r="T16" s="130"/>
      <c r="U16" s="130"/>
      <c r="V16" s="108"/>
      <c r="W16" s="108"/>
      <c r="X16" s="108"/>
    </row>
    <row r="17" spans="2:24" ht="13.9" customHeight="1" x14ac:dyDescent="0.25">
      <c r="B17" s="25" t="s">
        <v>23</v>
      </c>
      <c r="C17" s="97">
        <f t="shared" si="0"/>
        <v>2018</v>
      </c>
      <c r="D17" s="301"/>
      <c r="E17" s="96">
        <f t="shared" si="1"/>
        <v>0</v>
      </c>
      <c r="F17" s="565"/>
      <c r="G17" s="58"/>
      <c r="H17" s="124" t="s">
        <v>23</v>
      </c>
      <c r="I17" s="97">
        <f t="shared" si="3"/>
        <v>2018</v>
      </c>
      <c r="J17" s="302"/>
      <c r="K17" s="125">
        <f t="shared" si="2"/>
        <v>0</v>
      </c>
      <c r="L17" s="108"/>
      <c r="M17" s="108"/>
      <c r="N17" s="108"/>
      <c r="O17" s="131"/>
      <c r="P17" s="132"/>
      <c r="Q17" s="128"/>
      <c r="R17" s="128"/>
      <c r="S17" s="129"/>
      <c r="T17" s="130"/>
      <c r="U17" s="130"/>
      <c r="V17" s="108"/>
      <c r="W17" s="108"/>
      <c r="X17" s="108"/>
    </row>
    <row r="18" spans="2:24" ht="13.9" customHeight="1" x14ac:dyDescent="0.25">
      <c r="B18" s="25" t="s">
        <v>24</v>
      </c>
      <c r="C18" s="97">
        <f t="shared" si="0"/>
        <v>2018</v>
      </c>
      <c r="D18" s="301"/>
      <c r="E18" s="96">
        <f t="shared" si="1"/>
        <v>0</v>
      </c>
      <c r="F18" s="565"/>
      <c r="G18" s="58"/>
      <c r="H18" s="124" t="s">
        <v>24</v>
      </c>
      <c r="I18" s="97">
        <f t="shared" si="3"/>
        <v>2018</v>
      </c>
      <c r="J18" s="302"/>
      <c r="K18" s="125">
        <f t="shared" si="2"/>
        <v>0</v>
      </c>
      <c r="L18" s="108"/>
      <c r="M18" s="108"/>
      <c r="N18" s="108"/>
      <c r="O18" s="131"/>
      <c r="P18" s="132"/>
      <c r="Q18" s="128"/>
      <c r="R18" s="128"/>
      <c r="S18" s="129"/>
      <c r="T18" s="130"/>
      <c r="U18" s="130"/>
      <c r="V18" s="108"/>
      <c r="W18" s="108"/>
      <c r="X18" s="108"/>
    </row>
    <row r="19" spans="2:24" ht="13.9" customHeight="1" x14ac:dyDescent="0.25">
      <c r="B19" s="25" t="s">
        <v>25</v>
      </c>
      <c r="C19" s="97">
        <f>$C$12+1</f>
        <v>2019</v>
      </c>
      <c r="D19" s="301"/>
      <c r="E19" s="96">
        <f t="shared" si="1"/>
        <v>0</v>
      </c>
      <c r="F19" s="565"/>
      <c r="G19" s="58"/>
      <c r="H19" s="124" t="s">
        <v>25</v>
      </c>
      <c r="I19" s="97">
        <f t="shared" si="3"/>
        <v>2019</v>
      </c>
      <c r="J19" s="302"/>
      <c r="K19" s="125">
        <f t="shared" si="2"/>
        <v>0</v>
      </c>
      <c r="L19" s="108"/>
      <c r="M19" s="108"/>
      <c r="N19" s="108"/>
      <c r="O19" s="131"/>
      <c r="P19" s="132"/>
      <c r="Q19" s="128"/>
      <c r="R19" s="128"/>
      <c r="S19" s="129"/>
      <c r="T19" s="130"/>
      <c r="U19" s="130"/>
      <c r="V19" s="108"/>
      <c r="W19" s="108"/>
      <c r="X19" s="108"/>
    </row>
    <row r="20" spans="2:24" ht="13.9" customHeight="1" x14ac:dyDescent="0.25">
      <c r="B20" s="25" t="s">
        <v>26</v>
      </c>
      <c r="C20" s="97">
        <f>$C$12+1</f>
        <v>2019</v>
      </c>
      <c r="D20" s="301"/>
      <c r="E20" s="96">
        <f t="shared" si="1"/>
        <v>0</v>
      </c>
      <c r="F20" s="565"/>
      <c r="G20" s="58"/>
      <c r="H20" s="124" t="s">
        <v>26</v>
      </c>
      <c r="I20" s="97">
        <f t="shared" si="3"/>
        <v>2019</v>
      </c>
      <c r="J20" s="302"/>
      <c r="K20" s="125">
        <f t="shared" si="2"/>
        <v>0</v>
      </c>
      <c r="L20" s="108"/>
      <c r="M20" s="108"/>
      <c r="N20" s="108"/>
      <c r="O20" s="131"/>
      <c r="P20" s="132"/>
      <c r="Q20" s="128"/>
      <c r="R20" s="128"/>
      <c r="S20" s="129"/>
      <c r="T20" s="130"/>
      <c r="U20" s="130"/>
      <c r="V20" s="108"/>
      <c r="W20" s="108"/>
      <c r="X20" s="108"/>
    </row>
    <row r="21" spans="2:24" ht="13.9" customHeight="1" x14ac:dyDescent="0.25">
      <c r="B21" s="25" t="s">
        <v>27</v>
      </c>
      <c r="C21" s="97">
        <f>$C$12+1</f>
        <v>2019</v>
      </c>
      <c r="D21" s="301"/>
      <c r="E21" s="96">
        <f t="shared" si="1"/>
        <v>0</v>
      </c>
      <c r="F21" s="565"/>
      <c r="G21" s="58"/>
      <c r="H21" s="124" t="s">
        <v>27</v>
      </c>
      <c r="I21" s="97">
        <f t="shared" si="3"/>
        <v>2019</v>
      </c>
      <c r="J21" s="302"/>
      <c r="K21" s="125">
        <f t="shared" si="2"/>
        <v>0</v>
      </c>
      <c r="L21" s="108"/>
      <c r="M21" s="108"/>
      <c r="N21" s="108"/>
      <c r="O21" s="131"/>
      <c r="P21" s="132"/>
      <c r="Q21" s="128"/>
      <c r="R21" s="128"/>
      <c r="S21" s="129"/>
      <c r="T21" s="130"/>
      <c r="U21" s="130"/>
      <c r="V21" s="108"/>
      <c r="W21" s="108"/>
      <c r="X21" s="108"/>
    </row>
    <row r="22" spans="2:24" ht="13.9" customHeight="1" x14ac:dyDescent="0.25">
      <c r="B22" s="25" t="s">
        <v>28</v>
      </c>
      <c r="C22" s="97">
        <f>$C$12+1</f>
        <v>2019</v>
      </c>
      <c r="D22" s="300"/>
      <c r="E22" s="96">
        <f t="shared" si="1"/>
        <v>0</v>
      </c>
      <c r="F22" s="96">
        <f>J29*2</f>
        <v>0</v>
      </c>
      <c r="G22" s="58"/>
      <c r="H22" s="124" t="s">
        <v>28</v>
      </c>
      <c r="I22" s="97">
        <f t="shared" si="3"/>
        <v>2019</v>
      </c>
      <c r="J22" s="302"/>
      <c r="K22" s="125">
        <f t="shared" si="2"/>
        <v>0</v>
      </c>
      <c r="L22" s="108"/>
      <c r="M22" s="108"/>
      <c r="N22" s="108"/>
      <c r="O22" s="131"/>
      <c r="P22" s="132"/>
      <c r="Q22" s="128"/>
      <c r="R22" s="128"/>
      <c r="S22" s="129"/>
      <c r="T22" s="130"/>
      <c r="U22" s="130"/>
      <c r="V22" s="108"/>
      <c r="W22" s="108"/>
      <c r="X22" s="108"/>
    </row>
    <row r="23" spans="2:24" ht="13.9" customHeight="1" x14ac:dyDescent="0.25">
      <c r="B23" s="25" t="s">
        <v>29</v>
      </c>
      <c r="C23" s="97">
        <f>$C$12+1</f>
        <v>2019</v>
      </c>
      <c r="D23" s="300"/>
      <c r="E23" s="96">
        <f t="shared" si="1"/>
        <v>0</v>
      </c>
      <c r="F23" s="297"/>
      <c r="G23" s="58"/>
      <c r="H23" s="124" t="s">
        <v>29</v>
      </c>
      <c r="I23" s="97">
        <f t="shared" si="3"/>
        <v>2019</v>
      </c>
      <c r="J23" s="302"/>
      <c r="K23" s="125">
        <f t="shared" si="2"/>
        <v>0</v>
      </c>
      <c r="L23" s="108"/>
      <c r="M23" s="108"/>
      <c r="N23" s="108"/>
      <c r="O23" s="131"/>
      <c r="P23" s="132"/>
      <c r="Q23" s="128"/>
      <c r="R23" s="128"/>
      <c r="S23" s="129"/>
      <c r="T23" s="130"/>
      <c r="U23" s="130"/>
      <c r="V23" s="108"/>
      <c r="W23" s="108"/>
      <c r="X23" s="108"/>
    </row>
    <row r="24" spans="2:24" ht="13.9" customHeight="1" x14ac:dyDescent="0.25">
      <c r="B24" s="557" t="s">
        <v>58</v>
      </c>
      <c r="C24" s="557"/>
      <c r="D24" s="98">
        <f>SUM(D12:D23)</f>
        <v>0</v>
      </c>
      <c r="E24" s="152">
        <f>ROUNDUP(E12+E13+E14+E15+E16+E17+E18+E19+E20+E21+E22+E23,0)</f>
        <v>0</v>
      </c>
      <c r="F24" s="133">
        <f>E24+F22</f>
        <v>0</v>
      </c>
      <c r="G24" s="58"/>
      <c r="H24" s="558" t="s">
        <v>58</v>
      </c>
      <c r="I24" s="558"/>
      <c r="J24" s="134">
        <f>SUM(J12:J23)</f>
        <v>0</v>
      </c>
      <c r="K24" s="135">
        <f>SUM(K12:K23)</f>
        <v>0</v>
      </c>
      <c r="L24" s="108"/>
      <c r="M24" s="108"/>
      <c r="N24" s="108"/>
      <c r="O24" s="136"/>
      <c r="P24" s="136"/>
      <c r="Q24" s="106"/>
      <c r="R24" s="106"/>
      <c r="S24" s="137"/>
      <c r="T24" s="108"/>
      <c r="U24" s="111"/>
      <c r="V24" s="108"/>
      <c r="W24" s="108"/>
      <c r="X24" s="108"/>
    </row>
    <row r="25" spans="2:24" ht="13.9" customHeight="1" x14ac:dyDescent="0.25">
      <c r="B25" s="99"/>
      <c r="C25" s="100"/>
      <c r="D25" s="269"/>
      <c r="E25" s="269"/>
      <c r="F25" s="269"/>
      <c r="G25" s="58"/>
      <c r="H25" s="58"/>
      <c r="I25" s="58"/>
      <c r="J25" s="105"/>
      <c r="K25" s="138"/>
      <c r="L25" s="108"/>
      <c r="M25" s="108"/>
      <c r="N25" s="108"/>
      <c r="O25" s="108"/>
      <c r="P25" s="108"/>
      <c r="Q25" s="108"/>
      <c r="R25" s="108"/>
      <c r="S25" s="108"/>
      <c r="T25" s="108"/>
      <c r="U25" s="108"/>
      <c r="V25" s="108"/>
      <c r="W25" s="108"/>
      <c r="X25" s="108"/>
    </row>
    <row r="26" spans="2:24" ht="16.899999999999999" customHeight="1" x14ac:dyDescent="0.25">
      <c r="B26" s="559" t="s">
        <v>37</v>
      </c>
      <c r="C26" s="560">
        <f>C22</f>
        <v>2019</v>
      </c>
      <c r="D26" s="561" t="s">
        <v>59</v>
      </c>
      <c r="E26" s="561"/>
      <c r="F26" s="561"/>
      <c r="G26" s="561"/>
      <c r="H26" s="561"/>
      <c r="I26" s="561"/>
      <c r="J26" s="561"/>
      <c r="K26" s="561"/>
      <c r="L26" s="108"/>
      <c r="M26" s="108"/>
      <c r="N26" s="108"/>
      <c r="O26" s="108"/>
      <c r="P26" s="108"/>
      <c r="Q26" s="108"/>
      <c r="R26" s="108"/>
      <c r="S26" s="108"/>
      <c r="T26" s="108"/>
      <c r="U26" s="108"/>
      <c r="V26" s="108"/>
      <c r="W26" s="108"/>
      <c r="X26" s="108"/>
    </row>
    <row r="27" spans="2:24" ht="16.899999999999999" customHeight="1" x14ac:dyDescent="0.25">
      <c r="B27" s="559"/>
      <c r="C27" s="560"/>
      <c r="D27" s="561"/>
      <c r="E27" s="561"/>
      <c r="F27" s="561"/>
      <c r="G27" s="561"/>
      <c r="H27" s="561"/>
      <c r="I27" s="561"/>
      <c r="J27" s="561"/>
      <c r="K27" s="561"/>
      <c r="L27" s="108"/>
      <c r="M27" s="108"/>
      <c r="N27" s="108"/>
      <c r="O27" s="108"/>
      <c r="P27" s="108"/>
      <c r="Q27" s="108"/>
      <c r="R27" s="108"/>
      <c r="S27" s="108"/>
      <c r="T27" s="108"/>
      <c r="U27" s="108"/>
      <c r="V27" s="108"/>
      <c r="W27" s="108"/>
      <c r="X27" s="108"/>
    </row>
    <row r="28" spans="2:24" ht="13.9" customHeight="1" x14ac:dyDescent="0.25">
      <c r="B28" s="548"/>
      <c r="C28" s="548"/>
      <c r="D28" s="548"/>
      <c r="E28" s="103"/>
      <c r="F28" s="103"/>
      <c r="G28" s="104"/>
      <c r="H28" s="85"/>
      <c r="I28" s="105"/>
      <c r="J28" s="102"/>
      <c r="K28" s="63"/>
      <c r="L28" s="108"/>
      <c r="M28" s="108"/>
      <c r="N28" s="108"/>
      <c r="O28" s="108"/>
      <c r="P28" s="108"/>
      <c r="Q28" s="108"/>
      <c r="R28" s="108"/>
      <c r="S28" s="108"/>
      <c r="T28" s="108"/>
      <c r="U28" s="108"/>
      <c r="V28" s="108"/>
      <c r="W28" s="108"/>
      <c r="X28" s="108"/>
    </row>
    <row r="29" spans="2:24" ht="13.9" customHeight="1" x14ac:dyDescent="0.25">
      <c r="B29" s="549" t="s">
        <v>65</v>
      </c>
      <c r="C29" s="549"/>
      <c r="D29" s="549"/>
      <c r="E29" s="549"/>
      <c r="F29" s="549"/>
      <c r="G29" s="549"/>
      <c r="H29" s="549"/>
      <c r="I29" s="549"/>
      <c r="J29" s="303"/>
      <c r="K29" s="63"/>
      <c r="L29" s="108"/>
      <c r="M29" s="139"/>
      <c r="N29" s="139"/>
      <c r="O29" s="106"/>
      <c r="P29" s="109"/>
      <c r="Q29" s="108"/>
      <c r="R29" s="108"/>
      <c r="S29" s="108"/>
      <c r="T29" s="108"/>
      <c r="U29" s="108"/>
      <c r="V29" s="108"/>
      <c r="W29" s="108"/>
      <c r="X29" s="108"/>
    </row>
    <row r="30" spans="2:24" ht="13.9" customHeight="1" x14ac:dyDescent="0.25">
      <c r="B30" s="57"/>
      <c r="C30" s="140"/>
      <c r="D30" s="140"/>
      <c r="E30" s="140"/>
      <c r="F30" s="109"/>
      <c r="G30" s="109"/>
      <c r="H30" s="109"/>
      <c r="I30" s="109"/>
      <c r="J30" s="141"/>
      <c r="K30" s="63"/>
      <c r="L30" s="108"/>
      <c r="M30" s="139"/>
      <c r="N30" s="139"/>
      <c r="O30" s="106"/>
      <c r="P30" s="109"/>
      <c r="Q30" s="108"/>
      <c r="R30" s="108"/>
      <c r="S30" s="108"/>
      <c r="T30" s="108"/>
      <c r="U30" s="108"/>
      <c r="V30" s="108"/>
      <c r="W30" s="108"/>
      <c r="X30" s="108"/>
    </row>
    <row r="31" spans="2:24" ht="13.9" customHeight="1" x14ac:dyDescent="0.25">
      <c r="B31" s="550" t="s">
        <v>66</v>
      </c>
      <c r="C31" s="550"/>
      <c r="D31" s="550"/>
      <c r="E31" s="550"/>
      <c r="F31" s="550"/>
      <c r="G31" s="550"/>
      <c r="H31" s="550"/>
      <c r="I31" s="550"/>
      <c r="J31" s="550"/>
      <c r="K31" s="550"/>
      <c r="L31" s="108"/>
      <c r="M31" s="108"/>
      <c r="N31" s="108"/>
      <c r="O31" s="108"/>
      <c r="P31" s="108"/>
      <c r="Q31" s="108"/>
      <c r="R31" s="108"/>
      <c r="S31" s="108"/>
      <c r="T31" s="108"/>
      <c r="U31" s="108"/>
      <c r="V31" s="108"/>
      <c r="W31" s="108"/>
      <c r="X31" s="108"/>
    </row>
    <row r="32" spans="2:24" ht="13.9" customHeight="1" x14ac:dyDescent="0.25">
      <c r="B32" s="57"/>
      <c r="C32" s="11"/>
      <c r="D32" s="11"/>
      <c r="E32" s="11"/>
      <c r="F32" s="11"/>
      <c r="G32" s="11"/>
      <c r="H32" s="11"/>
      <c r="I32" s="11"/>
      <c r="J32" s="11"/>
      <c r="K32" s="63"/>
      <c r="L32" s="108"/>
      <c r="M32" s="108"/>
      <c r="N32" s="108"/>
      <c r="O32" s="108"/>
      <c r="P32" s="108"/>
      <c r="Q32" s="108"/>
      <c r="R32" s="108"/>
      <c r="S32" s="108"/>
      <c r="T32" s="108"/>
      <c r="U32" s="108"/>
      <c r="V32" s="108"/>
      <c r="W32" s="108"/>
      <c r="X32" s="108"/>
    </row>
    <row r="33" spans="2:24" ht="13.9" customHeight="1" x14ac:dyDescent="0.25">
      <c r="B33" s="57"/>
      <c r="C33" s="58"/>
      <c r="D33" s="58"/>
      <c r="E33" s="58"/>
      <c r="F33" s="58"/>
      <c r="G33" s="551" t="s">
        <v>67</v>
      </c>
      <c r="H33" s="551"/>
      <c r="I33" s="551"/>
      <c r="J33" s="552"/>
      <c r="K33" s="552"/>
      <c r="L33" s="108"/>
      <c r="M33" s="108"/>
      <c r="N33" s="108"/>
      <c r="O33" s="108"/>
      <c r="P33" s="108"/>
      <c r="Q33" s="108"/>
      <c r="R33" s="108"/>
      <c r="S33" s="108"/>
      <c r="T33" s="108"/>
      <c r="U33" s="108"/>
      <c r="V33" s="108"/>
      <c r="W33" s="108"/>
      <c r="X33" s="108"/>
    </row>
    <row r="34" spans="2:24" ht="13.9" customHeight="1" x14ac:dyDescent="0.25">
      <c r="B34" s="57"/>
      <c r="C34" s="58"/>
      <c r="D34" s="58"/>
      <c r="E34" s="58"/>
      <c r="F34" s="58"/>
      <c r="G34" s="100"/>
      <c r="H34" s="109"/>
      <c r="I34" s="58"/>
      <c r="J34" s="110"/>
      <c r="K34" s="63"/>
      <c r="L34" s="108"/>
      <c r="M34" s="108"/>
      <c r="N34" s="108"/>
      <c r="O34" s="108"/>
      <c r="P34" s="108"/>
      <c r="Q34" s="108"/>
      <c r="R34" s="108"/>
      <c r="S34" s="108"/>
      <c r="T34" s="108"/>
      <c r="U34" s="108"/>
      <c r="V34" s="108"/>
      <c r="W34" s="108"/>
      <c r="X34" s="108"/>
    </row>
    <row r="35" spans="2:24" ht="28.35" customHeight="1" x14ac:dyDescent="0.25">
      <c r="B35" s="553" t="s">
        <v>68</v>
      </c>
      <c r="C35" s="553"/>
      <c r="D35" s="553"/>
      <c r="E35" s="553"/>
      <c r="F35" s="553"/>
      <c r="G35" s="553"/>
      <c r="H35" s="553"/>
      <c r="I35" s="58"/>
      <c r="J35" s="58"/>
      <c r="K35" s="63"/>
      <c r="L35" s="108"/>
      <c r="M35" s="108"/>
      <c r="N35" s="108"/>
      <c r="O35" s="108"/>
      <c r="P35" s="108"/>
      <c r="Q35" s="108"/>
      <c r="R35" s="108"/>
      <c r="S35" s="108"/>
      <c r="T35" s="108"/>
      <c r="U35" s="108"/>
      <c r="V35" s="108"/>
      <c r="W35" s="108"/>
      <c r="X35" s="108"/>
    </row>
    <row r="36" spans="2:24" ht="13.9" customHeight="1" x14ac:dyDescent="0.25">
      <c r="B36" s="563" t="s">
        <v>55</v>
      </c>
      <c r="C36" s="563"/>
      <c r="D36" s="554" t="s">
        <v>60</v>
      </c>
      <c r="E36" s="554" t="s">
        <v>61</v>
      </c>
      <c r="F36" s="554" t="s">
        <v>69</v>
      </c>
      <c r="G36" s="554" t="s">
        <v>70</v>
      </c>
      <c r="H36" s="554" t="s">
        <v>71</v>
      </c>
      <c r="I36" s="58"/>
      <c r="J36" s="58"/>
      <c r="K36" s="63"/>
      <c r="L36" s="108"/>
      <c r="M36" s="108"/>
      <c r="N36" s="108"/>
      <c r="O36" s="108"/>
      <c r="P36" s="108"/>
      <c r="Q36" s="108"/>
      <c r="R36" s="107"/>
      <c r="S36" s="107"/>
      <c r="T36" s="109"/>
      <c r="U36" s="108"/>
      <c r="V36" s="108"/>
      <c r="W36" s="108"/>
      <c r="X36" s="108"/>
    </row>
    <row r="37" spans="2:24" ht="13.9" customHeight="1" x14ac:dyDescent="0.25">
      <c r="B37" s="555" t="str">
        <f>CONCATENATE(C38," / ",C49)</f>
        <v>2019 / 2020</v>
      </c>
      <c r="C37" s="555"/>
      <c r="D37" s="554"/>
      <c r="E37" s="554"/>
      <c r="F37" s="554"/>
      <c r="G37" s="554"/>
      <c r="H37" s="554"/>
      <c r="I37" s="58"/>
      <c r="J37" s="58"/>
      <c r="K37" s="63"/>
      <c r="L37" s="108"/>
      <c r="M37" s="108"/>
      <c r="N37" s="108"/>
      <c r="O37" s="108"/>
      <c r="P37" s="108"/>
      <c r="Q37" s="108"/>
      <c r="R37" s="107"/>
      <c r="S37" s="107"/>
      <c r="T37" s="109"/>
      <c r="U37" s="108"/>
      <c r="V37" s="108"/>
      <c r="W37" s="108"/>
      <c r="X37" s="108"/>
    </row>
    <row r="38" spans="2:24" ht="13.9" customHeight="1" x14ac:dyDescent="0.25">
      <c r="B38" s="25" t="s">
        <v>29</v>
      </c>
      <c r="C38" s="97">
        <f t="shared" ref="C38:C45" si="4">$C$23</f>
        <v>2019</v>
      </c>
      <c r="D38" s="304"/>
      <c r="E38" s="305"/>
      <c r="F38" s="306"/>
      <c r="G38" s="307"/>
      <c r="H38" s="142">
        <f>F38*G38</f>
        <v>0</v>
      </c>
      <c r="I38" s="58"/>
      <c r="J38" s="58"/>
      <c r="K38" s="63"/>
      <c r="L38" s="108"/>
      <c r="M38" s="108"/>
      <c r="N38" s="108"/>
      <c r="O38" s="108"/>
      <c r="P38" s="108"/>
      <c r="Q38" s="107"/>
      <c r="R38" s="107"/>
      <c r="S38" s="107"/>
      <c r="T38" s="109"/>
      <c r="U38" s="108"/>
      <c r="V38" s="108"/>
      <c r="W38" s="108"/>
      <c r="X38" s="108"/>
    </row>
    <row r="39" spans="2:24" ht="13.9" customHeight="1" x14ac:dyDescent="0.25">
      <c r="B39" s="25" t="s">
        <v>18</v>
      </c>
      <c r="C39" s="97">
        <f t="shared" si="4"/>
        <v>2019</v>
      </c>
      <c r="D39" s="304"/>
      <c r="E39" s="305"/>
      <c r="F39" s="306"/>
      <c r="G39" s="307"/>
      <c r="H39" s="142">
        <f t="shared" ref="H39:H49" si="5">F39*G39</f>
        <v>0</v>
      </c>
      <c r="I39" s="58"/>
      <c r="J39" s="58"/>
      <c r="K39" s="63"/>
      <c r="L39" s="108"/>
      <c r="M39" s="108"/>
      <c r="N39" s="108"/>
      <c r="O39" s="108"/>
      <c r="P39" s="108"/>
      <c r="Q39" s="107"/>
      <c r="R39" s="107"/>
      <c r="S39" s="107"/>
      <c r="T39" s="143"/>
      <c r="U39" s="108"/>
      <c r="V39" s="108"/>
      <c r="W39" s="108"/>
      <c r="X39" s="108"/>
    </row>
    <row r="40" spans="2:24" ht="13.9" customHeight="1" x14ac:dyDescent="0.25">
      <c r="B40" s="25" t="s">
        <v>19</v>
      </c>
      <c r="C40" s="97">
        <f t="shared" si="4"/>
        <v>2019</v>
      </c>
      <c r="D40" s="304"/>
      <c r="E40" s="305"/>
      <c r="F40" s="306"/>
      <c r="G40" s="307"/>
      <c r="H40" s="142">
        <f t="shared" si="5"/>
        <v>0</v>
      </c>
      <c r="I40" s="58"/>
      <c r="J40" s="58"/>
      <c r="K40" s="63"/>
      <c r="L40" s="108"/>
      <c r="M40" s="108"/>
      <c r="N40" s="108"/>
      <c r="O40" s="108"/>
      <c r="P40" s="108"/>
      <c r="Q40" s="108"/>
      <c r="R40" s="108"/>
      <c r="S40" s="108"/>
      <c r="T40" s="144"/>
      <c r="U40" s="108"/>
      <c r="V40" s="108"/>
      <c r="W40" s="108"/>
      <c r="X40" s="108"/>
    </row>
    <row r="41" spans="2:24" ht="13.9" customHeight="1" x14ac:dyDescent="0.25">
      <c r="B41" s="25" t="s">
        <v>20</v>
      </c>
      <c r="C41" s="97">
        <f t="shared" si="4"/>
        <v>2019</v>
      </c>
      <c r="D41" s="304"/>
      <c r="E41" s="305"/>
      <c r="F41" s="306"/>
      <c r="G41" s="307"/>
      <c r="H41" s="142">
        <f t="shared" si="5"/>
        <v>0</v>
      </c>
      <c r="I41" s="58"/>
      <c r="J41" s="58"/>
      <c r="K41" s="63"/>
      <c r="L41" s="108"/>
      <c r="M41" s="108"/>
      <c r="N41" s="108"/>
      <c r="O41" s="108"/>
      <c r="P41" s="108"/>
      <c r="Q41" s="108"/>
      <c r="R41" s="108"/>
      <c r="S41" s="108"/>
      <c r="T41" s="108"/>
      <c r="U41" s="108"/>
      <c r="V41" s="108"/>
      <c r="W41" s="108"/>
      <c r="X41" s="108"/>
    </row>
    <row r="42" spans="2:24" ht="13.9" customHeight="1" x14ac:dyDescent="0.25">
      <c r="B42" s="25" t="s">
        <v>21</v>
      </c>
      <c r="C42" s="97">
        <f t="shared" si="4"/>
        <v>2019</v>
      </c>
      <c r="D42" s="304"/>
      <c r="E42" s="305"/>
      <c r="F42" s="306"/>
      <c r="G42" s="307"/>
      <c r="H42" s="142">
        <f t="shared" si="5"/>
        <v>0</v>
      </c>
      <c r="I42" s="58"/>
      <c r="J42" s="58"/>
      <c r="K42" s="63"/>
    </row>
    <row r="43" spans="2:24" ht="13.9" customHeight="1" x14ac:dyDescent="0.25">
      <c r="B43" s="25" t="s">
        <v>22</v>
      </c>
      <c r="C43" s="97">
        <f t="shared" si="4"/>
        <v>2019</v>
      </c>
      <c r="D43" s="304"/>
      <c r="E43" s="305"/>
      <c r="F43" s="306"/>
      <c r="G43" s="307"/>
      <c r="H43" s="142">
        <f t="shared" si="5"/>
        <v>0</v>
      </c>
      <c r="I43" s="58"/>
      <c r="J43" s="58"/>
      <c r="K43" s="63"/>
    </row>
    <row r="44" spans="2:24" ht="13.9" customHeight="1" x14ac:dyDescent="0.25">
      <c r="B44" s="25" t="s">
        <v>23</v>
      </c>
      <c r="C44" s="97">
        <f t="shared" si="4"/>
        <v>2019</v>
      </c>
      <c r="D44" s="304"/>
      <c r="E44" s="305"/>
      <c r="F44" s="306"/>
      <c r="G44" s="307"/>
      <c r="H44" s="142">
        <f t="shared" si="5"/>
        <v>0</v>
      </c>
      <c r="I44" s="58"/>
      <c r="J44" s="58"/>
      <c r="K44" s="63"/>
    </row>
    <row r="45" spans="2:24" ht="13.9" customHeight="1" x14ac:dyDescent="0.25">
      <c r="B45" s="25" t="s">
        <v>24</v>
      </c>
      <c r="C45" s="97">
        <f t="shared" si="4"/>
        <v>2019</v>
      </c>
      <c r="D45" s="304"/>
      <c r="E45" s="305"/>
      <c r="F45" s="306"/>
      <c r="G45" s="307"/>
      <c r="H45" s="142">
        <f t="shared" si="5"/>
        <v>0</v>
      </c>
      <c r="I45" s="58"/>
      <c r="J45" s="58"/>
      <c r="K45" s="63"/>
    </row>
    <row r="46" spans="2:24" ht="13.9" customHeight="1" x14ac:dyDescent="0.25">
      <c r="B46" s="25" t="s">
        <v>25</v>
      </c>
      <c r="C46" s="97">
        <f>$C$23+1</f>
        <v>2020</v>
      </c>
      <c r="D46" s="304"/>
      <c r="E46" s="305"/>
      <c r="F46" s="306"/>
      <c r="G46" s="307"/>
      <c r="H46" s="142">
        <f t="shared" si="5"/>
        <v>0</v>
      </c>
      <c r="I46" s="58"/>
      <c r="J46" s="58"/>
      <c r="K46" s="63"/>
    </row>
    <row r="47" spans="2:24" ht="13.9" customHeight="1" x14ac:dyDescent="0.25">
      <c r="B47" s="25" t="s">
        <v>26</v>
      </c>
      <c r="C47" s="97">
        <f>$C$23+1</f>
        <v>2020</v>
      </c>
      <c r="D47" s="304"/>
      <c r="E47" s="305"/>
      <c r="F47" s="306"/>
      <c r="G47" s="307"/>
      <c r="H47" s="142">
        <f t="shared" si="5"/>
        <v>0</v>
      </c>
      <c r="I47" s="58"/>
      <c r="J47" s="58"/>
      <c r="K47" s="63"/>
    </row>
    <row r="48" spans="2:24" ht="13.9" customHeight="1" x14ac:dyDescent="0.25">
      <c r="B48" s="25" t="s">
        <v>27</v>
      </c>
      <c r="C48" s="97">
        <f>$C$23+1</f>
        <v>2020</v>
      </c>
      <c r="D48" s="304"/>
      <c r="E48" s="305"/>
      <c r="F48" s="306"/>
      <c r="G48" s="307"/>
      <c r="H48" s="142">
        <f t="shared" si="5"/>
        <v>0</v>
      </c>
      <c r="I48" s="58"/>
      <c r="J48" s="58"/>
      <c r="K48" s="63"/>
    </row>
    <row r="49" spans="2:11" ht="13.9" customHeight="1" x14ac:dyDescent="0.25">
      <c r="B49" s="25" t="s">
        <v>28</v>
      </c>
      <c r="C49" s="97">
        <f>$C$23+1</f>
        <v>2020</v>
      </c>
      <c r="D49" s="304"/>
      <c r="E49" s="305"/>
      <c r="F49" s="306"/>
      <c r="G49" s="307"/>
      <c r="H49" s="142">
        <f t="shared" si="5"/>
        <v>0</v>
      </c>
      <c r="I49" s="58"/>
      <c r="J49" s="58"/>
      <c r="K49" s="63"/>
    </row>
    <row r="50" spans="2:11" ht="13.9" customHeight="1" x14ac:dyDescent="0.25">
      <c r="B50" s="556" t="s">
        <v>72</v>
      </c>
      <c r="C50" s="556"/>
      <c r="D50" s="86">
        <f>IF(D38+D39+D40+D41+D42+D43+D44+D45+D46+D47+D48+D49&gt;F24,FALSE,D38+D39+D40+D41+D42+D43+D44+D45+D46+D47+D48+D49)</f>
        <v>0</v>
      </c>
      <c r="E50" s="87"/>
      <c r="F50" s="145">
        <f>SUM(F38:F49)</f>
        <v>0</v>
      </c>
      <c r="G50" s="146"/>
      <c r="H50" s="147">
        <f>SUM(H38:H49)</f>
        <v>0</v>
      </c>
      <c r="I50" s="58"/>
      <c r="J50" s="58"/>
      <c r="K50" s="63"/>
    </row>
    <row r="51" spans="2:11" ht="13.9" customHeight="1" x14ac:dyDescent="0.25">
      <c r="B51" s="57"/>
      <c r="C51" s="58"/>
      <c r="D51" s="567">
        <f>IF(D38+D39+D40+D41+D42+D43+D44+D45+D46+D47+D48+D49&gt;F24,"vous dépassez le nbr de jour acquis",0)</f>
        <v>0</v>
      </c>
      <c r="E51" s="567"/>
      <c r="F51" s="567"/>
      <c r="G51" s="567"/>
      <c r="H51" s="567"/>
      <c r="I51" s="58"/>
      <c r="J51" s="58"/>
      <c r="K51" s="63"/>
    </row>
    <row r="52" spans="2:11" ht="13.9" customHeight="1" x14ac:dyDescent="0.25">
      <c r="B52" s="57"/>
      <c r="C52" s="58"/>
      <c r="D52" s="148"/>
      <c r="E52" s="148"/>
      <c r="F52" s="149"/>
      <c r="G52" s="58"/>
      <c r="H52" s="58"/>
      <c r="I52" s="58"/>
      <c r="J52" s="58"/>
      <c r="K52" s="63"/>
    </row>
    <row r="53" spans="2:11" ht="13.9" customHeight="1" x14ac:dyDescent="0.25">
      <c r="B53" s="547" t="s">
        <v>73</v>
      </c>
      <c r="C53" s="547"/>
      <c r="D53" s="547"/>
      <c r="E53" s="547"/>
      <c r="F53" s="547"/>
      <c r="G53" s="547"/>
      <c r="H53" s="547"/>
      <c r="I53" s="547"/>
      <c r="J53" s="547"/>
      <c r="K53" s="547"/>
    </row>
    <row r="54" spans="2:11" ht="13.9" customHeight="1" x14ac:dyDescent="0.25">
      <c r="B54" s="57"/>
      <c r="C54" s="58"/>
      <c r="D54" s="58"/>
      <c r="E54" s="58"/>
      <c r="F54" s="58"/>
      <c r="G54" s="58"/>
      <c r="H54" s="58"/>
      <c r="I54" s="58"/>
      <c r="J54" s="58"/>
      <c r="K54" s="63"/>
    </row>
    <row r="55" spans="2:11" ht="13.9" customHeight="1" x14ac:dyDescent="0.25">
      <c r="B55" s="568" t="s">
        <v>74</v>
      </c>
      <c r="C55" s="568"/>
      <c r="D55" s="568"/>
      <c r="E55" s="568"/>
      <c r="F55" s="568"/>
      <c r="G55" s="568"/>
      <c r="H55" s="150">
        <f>H50</f>
        <v>0</v>
      </c>
      <c r="I55" s="58"/>
      <c r="J55" s="58"/>
      <c r="K55" s="63"/>
    </row>
    <row r="56" spans="2:11" ht="13.9" customHeight="1" thickBot="1" x14ac:dyDescent="0.3">
      <c r="B56" s="568" t="s">
        <v>75</v>
      </c>
      <c r="C56" s="568"/>
      <c r="D56" s="568"/>
      <c r="E56" s="568"/>
      <c r="F56" s="568"/>
      <c r="G56" s="568"/>
      <c r="H56" s="150">
        <f>K24</f>
        <v>0</v>
      </c>
      <c r="I56" s="58"/>
      <c r="J56" s="58"/>
      <c r="K56" s="63"/>
    </row>
    <row r="57" spans="2:11" ht="13.9" customHeight="1" thickTop="1" thickBot="1" x14ac:dyDescent="0.3">
      <c r="B57" s="569" t="s">
        <v>76</v>
      </c>
      <c r="C57" s="569"/>
      <c r="D57" s="569"/>
      <c r="E57" s="569"/>
      <c r="F57" s="569"/>
      <c r="G57" s="569"/>
      <c r="H57" s="151">
        <f>IF(H55&lt;H56,H55-H56,0)</f>
        <v>0</v>
      </c>
      <c r="I57" s="58"/>
      <c r="J57" s="154"/>
      <c r="K57" s="63"/>
    </row>
    <row r="58" spans="2:11" ht="15.75" customHeight="1" thickTop="1" thickBot="1" x14ac:dyDescent="0.3">
      <c r="B58" s="155"/>
      <c r="C58" s="112"/>
      <c r="D58" s="112"/>
      <c r="E58" s="112"/>
      <c r="F58" s="112"/>
      <c r="G58" s="112"/>
      <c r="H58" s="112"/>
      <c r="I58" s="112"/>
      <c r="J58" s="112"/>
      <c r="K58" s="156"/>
    </row>
    <row r="59" spans="2:11" ht="15.75" thickTop="1" x14ac:dyDescent="0.25"/>
  </sheetData>
  <sheetProtection selectLockedCells="1"/>
  <mergeCells count="38">
    <mergeCell ref="E2:H2"/>
    <mergeCell ref="D51:H51"/>
    <mergeCell ref="B55:G55"/>
    <mergeCell ref="B56:G56"/>
    <mergeCell ref="B57:G57"/>
    <mergeCell ref="B36:C36"/>
    <mergeCell ref="D36:D37"/>
    <mergeCell ref="E36:E37"/>
    <mergeCell ref="E3:H3"/>
    <mergeCell ref="B5:K5"/>
    <mergeCell ref="K6:K7"/>
    <mergeCell ref="F7:H7"/>
    <mergeCell ref="D10:D11"/>
    <mergeCell ref="E10:E11"/>
    <mergeCell ref="F10:F11"/>
    <mergeCell ref="H10:I10"/>
    <mergeCell ref="J10:K11"/>
    <mergeCell ref="B11:C11"/>
    <mergeCell ref="B10:C10"/>
    <mergeCell ref="H11:I11"/>
    <mergeCell ref="F12:F21"/>
    <mergeCell ref="B24:C24"/>
    <mergeCell ref="H24:I24"/>
    <mergeCell ref="B26:B27"/>
    <mergeCell ref="C26:C27"/>
    <mergeCell ref="D26:K27"/>
    <mergeCell ref="B53:K53"/>
    <mergeCell ref="B28:D28"/>
    <mergeCell ref="B29:I29"/>
    <mergeCell ref="B31:K31"/>
    <mergeCell ref="G33:I33"/>
    <mergeCell ref="J33:K33"/>
    <mergeCell ref="B35:H35"/>
    <mergeCell ref="F36:F37"/>
    <mergeCell ref="G36:G37"/>
    <mergeCell ref="H36:H37"/>
    <mergeCell ref="B37:C37"/>
    <mergeCell ref="B50:C50"/>
  </mergeCells>
  <conditionalFormatting sqref="B7">
    <cfRule type="expression" dxfId="10" priority="3" stopIfTrue="1">
      <formula>$C$8&lt;&gt;""</formula>
    </cfRule>
  </conditionalFormatting>
  <conditionalFormatting sqref="B8">
    <cfRule type="expression" dxfId="9" priority="4" stopIfTrue="1">
      <formula>$C$7&lt;&gt;""</formula>
    </cfRule>
  </conditionalFormatting>
  <conditionalFormatting sqref="D51:H51">
    <cfRule type="containsText" dxfId="8" priority="1" operator="containsText" text="vous dépassez le nbr de jour acquis">
      <formula>NOT(ISERROR(SEARCH("vous dépassez le nbr de jour acquis",D51)))</formula>
    </cfRule>
  </conditionalFormatting>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58"/>
  <sheetViews>
    <sheetView zoomScale="115" zoomScaleNormal="115" workbookViewId="0">
      <selection activeCell="C17" sqref="C17"/>
    </sheetView>
  </sheetViews>
  <sheetFormatPr baseColWidth="10" defaultColWidth="11.140625" defaultRowHeight="15" x14ac:dyDescent="0.25"/>
  <cols>
    <col min="1" max="1" width="15.7109375" style="21" customWidth="1"/>
    <col min="2" max="2" width="5.28515625" style="21" customWidth="1"/>
    <col min="3" max="10" width="12.28515625" style="21" customWidth="1"/>
    <col min="11" max="11" width="13.85546875" style="21" customWidth="1"/>
    <col min="12" max="16384" width="11.140625" style="21"/>
  </cols>
  <sheetData>
    <row r="1" spans="1:12" ht="15.75" customHeight="1" thickTop="1" thickBot="1" x14ac:dyDescent="0.3">
      <c r="A1" s="206"/>
      <c r="B1" s="207"/>
      <c r="C1" s="208"/>
      <c r="D1" s="208"/>
      <c r="E1" s="208"/>
      <c r="F1" s="208"/>
      <c r="G1" s="208"/>
      <c r="H1" s="208"/>
      <c r="I1" s="208"/>
      <c r="J1" s="209"/>
    </row>
    <row r="2" spans="1:12" ht="15.75" customHeight="1" x14ac:dyDescent="0.25">
      <c r="A2" s="18"/>
      <c r="B2" s="594" t="s">
        <v>54</v>
      </c>
      <c r="C2" s="595"/>
      <c r="D2" s="595"/>
      <c r="E2" s="595"/>
      <c r="F2" s="595"/>
      <c r="G2" s="595"/>
      <c r="H2" s="595"/>
      <c r="I2" s="596"/>
      <c r="J2" s="63"/>
    </row>
    <row r="3" spans="1:12" ht="15.75" customHeight="1" thickBot="1" x14ac:dyDescent="0.3">
      <c r="A3" s="18"/>
      <c r="B3" s="597"/>
      <c r="C3" s="598"/>
      <c r="D3" s="598"/>
      <c r="E3" s="598"/>
      <c r="F3" s="598"/>
      <c r="G3" s="598"/>
      <c r="H3" s="598"/>
      <c r="I3" s="599"/>
      <c r="J3" s="63"/>
    </row>
    <row r="4" spans="1:12" ht="15.75" customHeight="1" x14ac:dyDescent="0.25">
      <c r="A4" s="57"/>
      <c r="B4" s="58"/>
      <c r="C4" s="58"/>
      <c r="D4" s="58"/>
      <c r="E4" s="58"/>
      <c r="F4" s="58"/>
      <c r="G4" s="58"/>
      <c r="H4" s="58"/>
      <c r="I4" s="58"/>
      <c r="J4" s="63"/>
    </row>
    <row r="5" spans="1:12" ht="15.75" customHeight="1" x14ac:dyDescent="0.25">
      <c r="A5" s="550" t="s">
        <v>77</v>
      </c>
      <c r="B5" s="550"/>
      <c r="C5" s="550"/>
      <c r="D5" s="550"/>
      <c r="E5" s="550"/>
      <c r="F5" s="550"/>
      <c r="G5" s="550"/>
      <c r="H5" s="550"/>
      <c r="I5" s="550"/>
      <c r="J5" s="550"/>
      <c r="L5" s="161"/>
    </row>
    <row r="6" spans="1:12" ht="15.75" customHeight="1" x14ac:dyDescent="0.25">
      <c r="A6" s="14"/>
      <c r="B6" s="15" t="s">
        <v>1</v>
      </c>
      <c r="C6" s="60"/>
      <c r="D6" s="58"/>
      <c r="E6" s="58"/>
      <c r="F6" s="58"/>
      <c r="G6" s="58"/>
      <c r="H6" s="58"/>
      <c r="I6" s="58"/>
      <c r="J6" s="602" t="str">
        <f>CONCATENATE(B12," / ",B23)</f>
        <v>2019 / 2020</v>
      </c>
    </row>
    <row r="7" spans="1:12" ht="15.75" customHeight="1" x14ac:dyDescent="0.25">
      <c r="A7" s="18" t="s">
        <v>2</v>
      </c>
      <c r="B7" s="157" t="str">
        <f>IF(ISBLANK('[2]Régularisation des CP'!B8),"",'[2]Régularisation des CP'!B8)</f>
        <v>x</v>
      </c>
      <c r="C7" s="58"/>
      <c r="D7" s="58"/>
      <c r="E7" s="159" t="s">
        <v>3</v>
      </c>
      <c r="F7" s="603" t="str">
        <f>'[2]Régularisation des CP'!E8</f>
        <v>Xxxxxx XXXXX</v>
      </c>
      <c r="G7" s="603"/>
      <c r="H7" s="603"/>
      <c r="I7" s="58"/>
      <c r="J7" s="602"/>
    </row>
    <row r="8" spans="1:12" ht="15.75" customHeight="1" x14ac:dyDescent="0.25">
      <c r="A8" s="18" t="s">
        <v>4</v>
      </c>
      <c r="B8" s="157" t="str">
        <f>IF(ISBLANK('[2]Régularisation des CP'!B9),"",'[2]Régularisation des CP'!B9)</f>
        <v/>
      </c>
      <c r="C8" s="58"/>
      <c r="D8" s="58"/>
      <c r="E8" s="58"/>
      <c r="F8" s="58"/>
      <c r="G8" s="58"/>
      <c r="H8" s="58"/>
      <c r="I8" s="58"/>
      <c r="J8" s="63"/>
    </row>
    <row r="9" spans="1:12" ht="15.75" customHeight="1" x14ac:dyDescent="0.25">
      <c r="A9" s="57"/>
      <c r="B9" s="20" t="s">
        <v>8</v>
      </c>
      <c r="C9" s="58"/>
      <c r="D9" s="58"/>
      <c r="E9" s="58"/>
      <c r="F9" s="58"/>
      <c r="G9" s="58"/>
      <c r="H9" s="58"/>
      <c r="I9" s="58"/>
      <c r="J9" s="63"/>
    </row>
    <row r="10" spans="1:12" ht="15.75" customHeight="1" x14ac:dyDescent="0.25">
      <c r="A10" s="604" t="s">
        <v>55</v>
      </c>
      <c r="B10" s="605"/>
      <c r="C10" s="606" t="s">
        <v>56</v>
      </c>
      <c r="D10" s="606" t="s">
        <v>57</v>
      </c>
      <c r="E10" s="606" t="s">
        <v>11</v>
      </c>
      <c r="F10" s="606" t="s">
        <v>12</v>
      </c>
      <c r="G10" s="606"/>
      <c r="H10" s="606"/>
      <c r="I10" s="600" t="s">
        <v>79</v>
      </c>
      <c r="J10" s="600"/>
    </row>
    <row r="11" spans="1:12" ht="15.75" customHeight="1" x14ac:dyDescent="0.25">
      <c r="A11" s="601" t="s">
        <v>78</v>
      </c>
      <c r="B11" s="601"/>
      <c r="C11" s="606"/>
      <c r="D11" s="606"/>
      <c r="E11" s="606"/>
      <c r="F11" s="606"/>
      <c r="G11" s="606"/>
      <c r="H11" s="606"/>
      <c r="I11" s="600"/>
      <c r="J11" s="600"/>
    </row>
    <row r="12" spans="1:12" ht="15.75" customHeight="1" x14ac:dyDescent="0.25">
      <c r="A12" s="25" t="s">
        <v>18</v>
      </c>
      <c r="B12" s="158">
        <v>2019</v>
      </c>
      <c r="C12" s="244"/>
      <c r="D12" s="96">
        <f>C12*2.5</f>
        <v>0</v>
      </c>
      <c r="E12" s="593"/>
      <c r="F12" s="565"/>
      <c r="G12" s="565"/>
      <c r="H12" s="565"/>
      <c r="I12" s="248"/>
      <c r="J12" s="162">
        <f>I12*10%</f>
        <v>0</v>
      </c>
    </row>
    <row r="13" spans="1:12" ht="15.75" customHeight="1" x14ac:dyDescent="0.25">
      <c r="A13" s="25" t="s">
        <v>19</v>
      </c>
      <c r="B13" s="97">
        <f t="shared" ref="B13:B18" si="0">$B$12</f>
        <v>2019</v>
      </c>
      <c r="C13" s="244"/>
      <c r="D13" s="96">
        <f t="shared" ref="D13:D23" si="1">C13*2.5</f>
        <v>0</v>
      </c>
      <c r="E13" s="593"/>
      <c r="F13" s="565"/>
      <c r="G13" s="565"/>
      <c r="H13" s="565"/>
      <c r="I13" s="248"/>
      <c r="J13" s="162">
        <f t="shared" ref="J13:J23" si="2">I13*10%</f>
        <v>0</v>
      </c>
      <c r="L13" s="163"/>
    </row>
    <row r="14" spans="1:12" ht="15.75" customHeight="1" x14ac:dyDescent="0.25">
      <c r="A14" s="25" t="s">
        <v>20</v>
      </c>
      <c r="B14" s="97">
        <f t="shared" si="0"/>
        <v>2019</v>
      </c>
      <c r="C14" s="244"/>
      <c r="D14" s="96">
        <f t="shared" si="1"/>
        <v>0</v>
      </c>
      <c r="E14" s="593"/>
      <c r="F14" s="565"/>
      <c r="G14" s="565"/>
      <c r="H14" s="565"/>
      <c r="I14" s="248"/>
      <c r="J14" s="162">
        <f t="shared" si="2"/>
        <v>0</v>
      </c>
    </row>
    <row r="15" spans="1:12" ht="15.75" customHeight="1" x14ac:dyDescent="0.25">
      <c r="A15" s="25" t="s">
        <v>21</v>
      </c>
      <c r="B15" s="97">
        <f t="shared" si="0"/>
        <v>2019</v>
      </c>
      <c r="C15" s="244"/>
      <c r="D15" s="96">
        <f t="shared" si="1"/>
        <v>0</v>
      </c>
      <c r="E15" s="593"/>
      <c r="F15" s="565"/>
      <c r="G15" s="565"/>
      <c r="H15" s="565"/>
      <c r="I15" s="248"/>
      <c r="J15" s="162">
        <f t="shared" si="2"/>
        <v>0</v>
      </c>
    </row>
    <row r="16" spans="1:12" ht="15.75" customHeight="1" x14ac:dyDescent="0.25">
      <c r="A16" s="25" t="s">
        <v>22</v>
      </c>
      <c r="B16" s="97">
        <f t="shared" si="0"/>
        <v>2019</v>
      </c>
      <c r="C16" s="244"/>
      <c r="D16" s="96">
        <f t="shared" si="1"/>
        <v>0</v>
      </c>
      <c r="E16" s="593"/>
      <c r="F16" s="565"/>
      <c r="G16" s="565"/>
      <c r="H16" s="565"/>
      <c r="I16" s="248"/>
      <c r="J16" s="162">
        <f t="shared" si="2"/>
        <v>0</v>
      </c>
    </row>
    <row r="17" spans="1:14" ht="15.75" customHeight="1" x14ac:dyDescent="0.25">
      <c r="A17" s="25" t="s">
        <v>23</v>
      </c>
      <c r="B17" s="97">
        <f t="shared" si="0"/>
        <v>2019</v>
      </c>
      <c r="C17" s="244"/>
      <c r="D17" s="96">
        <f t="shared" si="1"/>
        <v>0</v>
      </c>
      <c r="E17" s="593"/>
      <c r="F17" s="245"/>
      <c r="G17" s="246"/>
      <c r="H17" s="247"/>
      <c r="I17" s="248"/>
      <c r="J17" s="162">
        <f t="shared" si="2"/>
        <v>0</v>
      </c>
    </row>
    <row r="18" spans="1:14" ht="15.75" customHeight="1" x14ac:dyDescent="0.25">
      <c r="A18" s="25" t="s">
        <v>24</v>
      </c>
      <c r="B18" s="97">
        <f t="shared" si="0"/>
        <v>2019</v>
      </c>
      <c r="C18" s="244"/>
      <c r="D18" s="96">
        <f t="shared" si="1"/>
        <v>0</v>
      </c>
      <c r="E18" s="593"/>
      <c r="F18" s="164"/>
      <c r="G18" s="165"/>
      <c r="H18" s="166"/>
      <c r="I18" s="248"/>
      <c r="J18" s="162">
        <f t="shared" si="2"/>
        <v>0</v>
      </c>
    </row>
    <row r="19" spans="1:14" ht="15.75" customHeight="1" x14ac:dyDescent="0.25">
      <c r="A19" s="25" t="s">
        <v>25</v>
      </c>
      <c r="B19" s="97">
        <f>$B$18+1</f>
        <v>2020</v>
      </c>
      <c r="C19" s="244"/>
      <c r="D19" s="96">
        <f t="shared" si="1"/>
        <v>0</v>
      </c>
      <c r="E19" s="593"/>
      <c r="F19" s="167"/>
      <c r="G19" s="168"/>
      <c r="H19" s="169"/>
      <c r="I19" s="248"/>
      <c r="J19" s="162">
        <f t="shared" si="2"/>
        <v>0</v>
      </c>
    </row>
    <row r="20" spans="1:14" ht="15.75" customHeight="1" x14ac:dyDescent="0.25">
      <c r="A20" s="25" t="s">
        <v>26</v>
      </c>
      <c r="B20" s="97">
        <f>$B$18+1</f>
        <v>2020</v>
      </c>
      <c r="C20" s="244"/>
      <c r="D20" s="96">
        <f t="shared" si="1"/>
        <v>0</v>
      </c>
      <c r="E20" s="593"/>
      <c r="F20" s="167"/>
      <c r="G20" s="168"/>
      <c r="H20" s="169"/>
      <c r="I20" s="248"/>
      <c r="J20" s="162">
        <f t="shared" si="2"/>
        <v>0</v>
      </c>
    </row>
    <row r="21" spans="1:14" ht="15.75" customHeight="1" x14ac:dyDescent="0.25">
      <c r="A21" s="25" t="s">
        <v>27</v>
      </c>
      <c r="B21" s="97">
        <f>$B$18+1</f>
        <v>2020</v>
      </c>
      <c r="C21" s="244"/>
      <c r="D21" s="96">
        <f t="shared" si="1"/>
        <v>0</v>
      </c>
      <c r="E21" s="593"/>
      <c r="F21" s="167"/>
      <c r="G21" s="168"/>
      <c r="H21" s="169"/>
      <c r="I21" s="248"/>
      <c r="J21" s="162">
        <f t="shared" si="2"/>
        <v>0</v>
      </c>
    </row>
    <row r="22" spans="1:14" ht="15.75" customHeight="1" x14ac:dyDescent="0.25">
      <c r="A22" s="25" t="s">
        <v>28</v>
      </c>
      <c r="B22" s="97">
        <f>$B$18+1</f>
        <v>2020</v>
      </c>
      <c r="C22" s="244"/>
      <c r="D22" s="96">
        <f t="shared" si="1"/>
        <v>0</v>
      </c>
      <c r="E22" s="45">
        <f>H33*2</f>
        <v>0</v>
      </c>
      <c r="F22" s="167"/>
      <c r="G22" s="168"/>
      <c r="H22" s="169"/>
      <c r="I22" s="248"/>
      <c r="J22" s="162">
        <f t="shared" si="2"/>
        <v>0</v>
      </c>
    </row>
    <row r="23" spans="1:14" ht="15.75" customHeight="1" x14ac:dyDescent="0.25">
      <c r="A23" s="25" t="s">
        <v>29</v>
      </c>
      <c r="B23" s="97">
        <f>$B$18+1</f>
        <v>2020</v>
      </c>
      <c r="C23" s="244"/>
      <c r="D23" s="96">
        <f t="shared" si="1"/>
        <v>0</v>
      </c>
      <c r="E23" s="160"/>
      <c r="F23" s="170"/>
      <c r="G23" s="171"/>
      <c r="H23" s="172"/>
      <c r="I23" s="248"/>
      <c r="J23" s="162">
        <f t="shared" si="2"/>
        <v>0</v>
      </c>
    </row>
    <row r="24" spans="1:14" ht="15.75" customHeight="1" x14ac:dyDescent="0.25">
      <c r="A24" s="557" t="s">
        <v>58</v>
      </c>
      <c r="B24" s="557"/>
      <c r="C24" s="199">
        <v>3.25</v>
      </c>
      <c r="D24" s="192">
        <f>ROUNDUP(D12+D13+D14+D15+D16+D17+D18+D19+D20+D21+D22+D23,0)</f>
        <v>0</v>
      </c>
      <c r="E24" s="200">
        <f>D24+E22</f>
        <v>0</v>
      </c>
      <c r="F24" s="201">
        <f>ROUNDUP(F17*E24/6,0)</f>
        <v>0</v>
      </c>
      <c r="G24" s="202">
        <f>F24*G17</f>
        <v>0</v>
      </c>
      <c r="H24" s="203">
        <f>G24*H17</f>
        <v>0</v>
      </c>
      <c r="I24" s="204">
        <f>SUM(I12:I23)</f>
        <v>0</v>
      </c>
      <c r="J24" s="205">
        <f>SUM(J12:J23)</f>
        <v>0</v>
      </c>
    </row>
    <row r="25" spans="1:14" ht="15.75" customHeight="1" x14ac:dyDescent="0.25">
      <c r="A25" s="533" t="s">
        <v>80</v>
      </c>
      <c r="B25" s="533"/>
      <c r="C25" s="533"/>
      <c r="D25" s="533"/>
      <c r="E25" s="533"/>
      <c r="F25" s="533"/>
      <c r="G25" s="533"/>
      <c r="H25" s="173">
        <f>H24</f>
        <v>0</v>
      </c>
      <c r="I25" s="54" t="s">
        <v>32</v>
      </c>
      <c r="J25" s="174">
        <f>J24</f>
        <v>0</v>
      </c>
    </row>
    <row r="26" spans="1:14" ht="15.75" customHeight="1" x14ac:dyDescent="0.25">
      <c r="A26" s="99"/>
      <c r="B26" s="100"/>
      <c r="C26" s="101"/>
      <c r="D26" s="101"/>
      <c r="E26" s="101"/>
      <c r="F26" s="101"/>
      <c r="G26" s="61"/>
      <c r="H26" s="61"/>
      <c r="I26" s="102"/>
      <c r="J26" s="63"/>
    </row>
    <row r="27" spans="1:14" ht="15.75" customHeight="1" x14ac:dyDescent="0.25">
      <c r="A27" s="592" t="s">
        <v>81</v>
      </c>
      <c r="B27" s="592"/>
      <c r="C27" s="592"/>
      <c r="D27" s="592"/>
      <c r="E27" s="592"/>
      <c r="F27" s="592"/>
      <c r="G27" s="592"/>
      <c r="H27" s="592"/>
      <c r="I27" s="592"/>
      <c r="J27" s="592"/>
    </row>
    <row r="28" spans="1:14" ht="15.75" customHeight="1" x14ac:dyDescent="0.25">
      <c r="A28" s="592"/>
      <c r="B28" s="592"/>
      <c r="C28" s="592"/>
      <c r="D28" s="592"/>
      <c r="E28" s="592"/>
      <c r="F28" s="592"/>
      <c r="G28" s="592"/>
      <c r="H28" s="592"/>
      <c r="I28" s="592"/>
      <c r="J28" s="592"/>
    </row>
    <row r="29" spans="1:14" ht="15.75" customHeight="1" x14ac:dyDescent="0.25">
      <c r="A29" s="99"/>
      <c r="B29" s="175"/>
      <c r="C29" s="175"/>
      <c r="D29" s="175"/>
      <c r="E29" s="175"/>
      <c r="F29" s="175"/>
      <c r="G29" s="175"/>
      <c r="H29" s="175"/>
      <c r="I29" s="175"/>
      <c r="J29" s="63"/>
    </row>
    <row r="30" spans="1:14" ht="15.75" customHeight="1" x14ac:dyDescent="0.25">
      <c r="A30" s="559" t="s">
        <v>37</v>
      </c>
      <c r="B30" s="560">
        <f>B22</f>
        <v>2020</v>
      </c>
      <c r="C30" s="561" t="s">
        <v>59</v>
      </c>
      <c r="D30" s="561"/>
      <c r="E30" s="561"/>
      <c r="F30" s="561"/>
      <c r="G30" s="561"/>
      <c r="H30" s="561"/>
      <c r="I30" s="561"/>
      <c r="J30" s="561"/>
    </row>
    <row r="31" spans="1:14" ht="15.75" customHeight="1" x14ac:dyDescent="0.25">
      <c r="A31" s="559"/>
      <c r="B31" s="560"/>
      <c r="C31" s="561"/>
      <c r="D31" s="561"/>
      <c r="E31" s="561"/>
      <c r="F31" s="561"/>
      <c r="G31" s="561"/>
      <c r="H31" s="561"/>
      <c r="I31" s="561"/>
      <c r="J31" s="561"/>
    </row>
    <row r="32" spans="1:14" ht="15.75" customHeight="1" x14ac:dyDescent="0.25">
      <c r="A32" s="548"/>
      <c r="B32" s="548"/>
      <c r="C32" s="548"/>
      <c r="D32" s="103"/>
      <c r="E32" s="103"/>
      <c r="F32" s="104"/>
      <c r="G32" s="85"/>
      <c r="H32" s="105"/>
      <c r="I32" s="102"/>
      <c r="J32" s="63"/>
      <c r="L32" s="582"/>
      <c r="M32" s="582"/>
      <c r="N32" s="176"/>
    </row>
    <row r="33" spans="1:17" ht="15.75" customHeight="1" x14ac:dyDescent="0.25">
      <c r="A33" s="581" t="s">
        <v>82</v>
      </c>
      <c r="B33" s="581"/>
      <c r="C33" s="581"/>
      <c r="D33" s="581"/>
      <c r="E33" s="581"/>
      <c r="F33" s="581"/>
      <c r="G33" s="581"/>
      <c r="H33" s="249"/>
      <c r="I33" s="58"/>
      <c r="J33" s="63"/>
      <c r="L33" s="582"/>
      <c r="M33" s="582"/>
      <c r="N33" s="106"/>
    </row>
    <row r="34" spans="1:17" ht="15.75" customHeight="1" x14ac:dyDescent="0.25">
      <c r="A34" s="57"/>
      <c r="B34" s="58"/>
      <c r="C34" s="58"/>
      <c r="D34" s="60"/>
      <c r="E34" s="60"/>
      <c r="F34" s="60"/>
      <c r="G34" s="177"/>
      <c r="H34" s="58"/>
      <c r="I34" s="62"/>
      <c r="J34" s="63"/>
      <c r="L34" s="176"/>
      <c r="M34" s="176"/>
      <c r="N34" s="106"/>
    </row>
    <row r="35" spans="1:17" ht="15.75" customHeight="1" x14ac:dyDescent="0.25">
      <c r="A35" s="550" t="s">
        <v>83</v>
      </c>
      <c r="B35" s="550"/>
      <c r="C35" s="550"/>
      <c r="D35" s="550"/>
      <c r="E35" s="550"/>
      <c r="F35" s="550"/>
      <c r="G35" s="550"/>
      <c r="H35" s="550"/>
      <c r="I35" s="550"/>
      <c r="J35" s="550"/>
    </row>
    <row r="36" spans="1:17" ht="15.75" customHeight="1" x14ac:dyDescent="0.25">
      <c r="A36" s="57"/>
      <c r="B36" s="107"/>
      <c r="C36" s="178"/>
      <c r="D36" s="107"/>
      <c r="E36" s="179"/>
      <c r="F36" s="180"/>
      <c r="G36" s="11"/>
      <c r="H36" s="591"/>
      <c r="I36" s="591"/>
      <c r="J36" s="181"/>
    </row>
    <row r="37" spans="1:17" ht="15.75" customHeight="1" x14ac:dyDescent="0.25">
      <c r="A37" s="584" t="s">
        <v>84</v>
      </c>
      <c r="B37" s="584"/>
      <c r="C37" s="584"/>
      <c r="D37" s="584"/>
      <c r="E37" s="74"/>
      <c r="F37" s="210"/>
      <c r="G37" s="11"/>
      <c r="H37" s="585" t="s">
        <v>85</v>
      </c>
      <c r="I37" s="585"/>
      <c r="J37" s="250"/>
      <c r="K37" s="108"/>
      <c r="L37" s="108"/>
      <c r="M37" s="108"/>
      <c r="N37" s="108"/>
      <c r="O37" s="108"/>
      <c r="P37" s="108"/>
    </row>
    <row r="38" spans="1:17" ht="15.75" customHeight="1" x14ac:dyDescent="0.25">
      <c r="A38" s="584"/>
      <c r="B38" s="584"/>
      <c r="C38" s="584"/>
      <c r="D38" s="584"/>
      <c r="E38" s="109"/>
      <c r="F38" s="109"/>
      <c r="G38" s="109"/>
      <c r="H38" s="58"/>
      <c r="I38" s="58"/>
      <c r="J38" s="182" t="s">
        <v>8</v>
      </c>
      <c r="K38" s="109"/>
      <c r="L38" s="109"/>
      <c r="M38" s="109"/>
      <c r="N38" s="100"/>
      <c r="O38" s="109"/>
      <c r="P38" s="110"/>
    </row>
    <row r="39" spans="1:17" ht="15.75" customHeight="1" x14ac:dyDescent="0.25">
      <c r="A39" s="586" t="s">
        <v>86</v>
      </c>
      <c r="B39" s="586"/>
      <c r="C39" s="193" t="s">
        <v>60</v>
      </c>
      <c r="D39" s="194" t="s">
        <v>61</v>
      </c>
      <c r="E39" s="587" t="s">
        <v>87</v>
      </c>
      <c r="F39" s="587"/>
      <c r="G39" s="587"/>
      <c r="H39" s="588" t="s">
        <v>88</v>
      </c>
      <c r="I39" s="588"/>
      <c r="J39" s="588"/>
      <c r="K39" s="107"/>
      <c r="L39" s="107"/>
      <c r="M39" s="107"/>
      <c r="N39" s="107"/>
      <c r="O39" s="107"/>
      <c r="P39" s="107"/>
    </row>
    <row r="40" spans="1:17" ht="15.75" customHeight="1" x14ac:dyDescent="0.25">
      <c r="A40" s="25" t="s">
        <v>29</v>
      </c>
      <c r="B40" s="97">
        <f>$B$23</f>
        <v>2020</v>
      </c>
      <c r="C40" s="251">
        <f>'[2]Régularisation des CP'!C39</f>
        <v>0</v>
      </c>
      <c r="D40" s="252">
        <f>'[2]Régularisation des CP'!D39</f>
        <v>0</v>
      </c>
      <c r="E40" s="587"/>
      <c r="F40" s="587"/>
      <c r="G40" s="587"/>
      <c r="H40" s="588"/>
      <c r="I40" s="588"/>
      <c r="J40" s="588"/>
      <c r="K40" s="107"/>
      <c r="L40" s="107"/>
      <c r="M40" s="107"/>
      <c r="N40" s="107"/>
      <c r="O40" s="107"/>
      <c r="P40" s="107"/>
    </row>
    <row r="41" spans="1:17" ht="15.75" customHeight="1" x14ac:dyDescent="0.25">
      <c r="A41" s="25" t="s">
        <v>18</v>
      </c>
      <c r="B41" s="97">
        <f t="shared" ref="B41:B47" si="3">$B$23</f>
        <v>2020</v>
      </c>
      <c r="C41" s="251">
        <f>'[2]Régularisation des CP'!C40</f>
        <v>0</v>
      </c>
      <c r="D41" s="252">
        <f>'[2]Régularisation des CP'!D40</f>
        <v>0</v>
      </c>
      <c r="E41" s="587"/>
      <c r="F41" s="587"/>
      <c r="G41" s="587"/>
      <c r="H41" s="588"/>
      <c r="I41" s="588"/>
      <c r="J41" s="588"/>
      <c r="K41" s="107"/>
      <c r="L41" s="107"/>
      <c r="M41" s="107"/>
      <c r="N41" s="107"/>
      <c r="O41" s="107"/>
      <c r="P41" s="107"/>
    </row>
    <row r="42" spans="1:17" ht="15.75" customHeight="1" x14ac:dyDescent="0.25">
      <c r="A42" s="25" t="s">
        <v>19</v>
      </c>
      <c r="B42" s="97">
        <f t="shared" si="3"/>
        <v>2020</v>
      </c>
      <c r="C42" s="251">
        <f>'[2]Régularisation des CP'!C41</f>
        <v>0</v>
      </c>
      <c r="D42" s="252">
        <f>'[2]Régularisation des CP'!D41</f>
        <v>0</v>
      </c>
      <c r="E42" s="589"/>
      <c r="F42" s="589"/>
      <c r="G42" s="589"/>
      <c r="H42" s="590"/>
      <c r="I42" s="590"/>
      <c r="J42" s="590"/>
      <c r="K42" s="111"/>
      <c r="L42" s="106"/>
      <c r="M42" s="183"/>
      <c r="N42" s="111"/>
      <c r="O42" s="106"/>
      <c r="P42" s="183"/>
    </row>
    <row r="43" spans="1:17" ht="15.75" customHeight="1" x14ac:dyDescent="0.25">
      <c r="A43" s="25" t="s">
        <v>20</v>
      </c>
      <c r="B43" s="97">
        <f t="shared" si="3"/>
        <v>2020</v>
      </c>
      <c r="C43" s="251"/>
      <c r="D43" s="252"/>
      <c r="E43" s="589"/>
      <c r="F43" s="589"/>
      <c r="G43" s="589"/>
      <c r="H43" s="590"/>
      <c r="I43" s="590"/>
      <c r="J43" s="590"/>
      <c r="K43" s="168"/>
      <c r="L43" s="106"/>
      <c r="M43" s="183"/>
      <c r="N43" s="109"/>
      <c r="O43" s="106"/>
      <c r="P43" s="183"/>
    </row>
    <row r="44" spans="1:17" ht="15.75" customHeight="1" x14ac:dyDescent="0.25">
      <c r="A44" s="25" t="s">
        <v>21</v>
      </c>
      <c r="B44" s="97">
        <f t="shared" si="3"/>
        <v>2020</v>
      </c>
      <c r="C44" s="251"/>
      <c r="D44" s="252"/>
      <c r="E44" s="589"/>
      <c r="F44" s="589"/>
      <c r="G44" s="589"/>
      <c r="H44" s="590"/>
      <c r="I44" s="590"/>
      <c r="J44" s="590"/>
      <c r="K44" s="109"/>
      <c r="L44" s="109"/>
      <c r="M44" s="184"/>
      <c r="N44" s="184"/>
      <c r="O44" s="184"/>
      <c r="P44" s="109"/>
      <c r="Q44" s="576"/>
    </row>
    <row r="45" spans="1:17" ht="15.75" customHeight="1" x14ac:dyDescent="0.25">
      <c r="A45" s="25" t="s">
        <v>22</v>
      </c>
      <c r="B45" s="97">
        <f t="shared" si="3"/>
        <v>2020</v>
      </c>
      <c r="C45" s="251"/>
      <c r="D45" s="252"/>
      <c r="E45" s="589"/>
      <c r="F45" s="589"/>
      <c r="G45" s="589"/>
      <c r="H45" s="590"/>
      <c r="I45" s="590"/>
      <c r="J45" s="590"/>
      <c r="K45" s="109"/>
      <c r="L45" s="109"/>
      <c r="M45" s="109"/>
      <c r="N45" s="109"/>
      <c r="O45" s="107"/>
      <c r="P45" s="109"/>
      <c r="Q45" s="576"/>
    </row>
    <row r="46" spans="1:17" ht="15.75" customHeight="1" x14ac:dyDescent="0.25">
      <c r="A46" s="25" t="s">
        <v>23</v>
      </c>
      <c r="B46" s="97">
        <f t="shared" si="3"/>
        <v>2020</v>
      </c>
      <c r="C46" s="251"/>
      <c r="D46" s="252"/>
      <c r="E46" s="589"/>
      <c r="F46" s="589"/>
      <c r="G46" s="589"/>
      <c r="H46" s="590"/>
      <c r="I46" s="590"/>
      <c r="J46" s="590"/>
      <c r="K46" s="109"/>
      <c r="L46" s="109"/>
      <c r="M46" s="109"/>
      <c r="N46" s="109"/>
      <c r="O46" s="109"/>
      <c r="P46" s="109"/>
      <c r="Q46" s="108"/>
    </row>
    <row r="47" spans="1:17" ht="15.75" customHeight="1" x14ac:dyDescent="0.25">
      <c r="A47" s="25" t="s">
        <v>24</v>
      </c>
      <c r="B47" s="97">
        <f t="shared" si="3"/>
        <v>2020</v>
      </c>
      <c r="C47" s="251"/>
      <c r="D47" s="252"/>
      <c r="E47" s="589"/>
      <c r="F47" s="589"/>
      <c r="G47" s="589"/>
      <c r="H47" s="590"/>
      <c r="I47" s="590"/>
      <c r="J47" s="590"/>
      <c r="K47" s="101"/>
      <c r="L47" s="101"/>
      <c r="M47" s="101"/>
      <c r="N47" s="101"/>
      <c r="O47" s="101"/>
      <c r="P47" s="101"/>
    </row>
    <row r="48" spans="1:17" ht="15.75" customHeight="1" x14ac:dyDescent="0.25">
      <c r="A48" s="25" t="s">
        <v>25</v>
      </c>
      <c r="B48" s="97">
        <f>$B$23+1</f>
        <v>2021</v>
      </c>
      <c r="C48" s="251"/>
      <c r="D48" s="252"/>
      <c r="E48" s="589"/>
      <c r="F48" s="589"/>
      <c r="G48" s="589"/>
      <c r="H48" s="590"/>
      <c r="I48" s="590"/>
      <c r="J48" s="590"/>
      <c r="K48" s="109"/>
      <c r="L48" s="109"/>
      <c r="M48" s="109"/>
      <c r="N48" s="100"/>
      <c r="O48" s="109"/>
      <c r="P48" s="110"/>
    </row>
    <row r="49" spans="1:16" ht="15.75" customHeight="1" x14ac:dyDescent="0.25">
      <c r="A49" s="25" t="s">
        <v>26</v>
      </c>
      <c r="B49" s="97">
        <f>$B$23+1</f>
        <v>2021</v>
      </c>
      <c r="C49" s="251"/>
      <c r="D49" s="252"/>
      <c r="E49" s="589"/>
      <c r="F49" s="589"/>
      <c r="G49" s="589"/>
      <c r="H49" s="590"/>
      <c r="I49" s="590"/>
      <c r="J49" s="590"/>
      <c r="K49" s="185"/>
      <c r="L49" s="109"/>
      <c r="M49" s="186"/>
      <c r="N49" s="107"/>
      <c r="O49" s="107"/>
      <c r="P49" s="107"/>
    </row>
    <row r="50" spans="1:16" ht="15.75" customHeight="1" x14ac:dyDescent="0.25">
      <c r="A50" s="25" t="s">
        <v>27</v>
      </c>
      <c r="B50" s="97">
        <f>$B$23+1</f>
        <v>2021</v>
      </c>
      <c r="C50" s="251"/>
      <c r="D50" s="252"/>
      <c r="E50" s="589"/>
      <c r="F50" s="589"/>
      <c r="G50" s="589"/>
      <c r="H50" s="590"/>
      <c r="I50" s="590"/>
      <c r="J50" s="590"/>
      <c r="K50" s="109"/>
      <c r="L50" s="109"/>
      <c r="M50" s="168"/>
      <c r="N50" s="107"/>
      <c r="O50" s="107"/>
      <c r="P50" s="107"/>
    </row>
    <row r="51" spans="1:16" ht="15.75" customHeight="1" x14ac:dyDescent="0.25">
      <c r="A51" s="25" t="s">
        <v>28</v>
      </c>
      <c r="B51" s="97">
        <f>$B$23+1</f>
        <v>2021</v>
      </c>
      <c r="C51" s="251"/>
      <c r="D51" s="252">
        <f>'[2]Régularisation des CP'!D50</f>
        <v>0</v>
      </c>
      <c r="E51" s="589"/>
      <c r="F51" s="589"/>
      <c r="G51" s="589"/>
      <c r="H51" s="590"/>
      <c r="I51" s="590"/>
      <c r="J51" s="590"/>
      <c r="K51" s="109"/>
      <c r="L51" s="109"/>
      <c r="M51" s="109"/>
      <c r="N51" s="107"/>
      <c r="O51" s="107"/>
      <c r="P51" s="107"/>
    </row>
    <row r="52" spans="1:16" ht="15.75" customHeight="1" x14ac:dyDescent="0.25">
      <c r="A52" s="577" t="s">
        <v>89</v>
      </c>
      <c r="B52" s="577"/>
      <c r="C52" s="195">
        <f>IF(C40+C41+C42+C43+C44+C45+C46+C47+C48+C49+C50+C51&gt;E24,FALSE,C40+C41+C42+C43+C44+C45+C46+C47+C48+C49+C50+C51)</f>
        <v>0</v>
      </c>
      <c r="D52" s="87"/>
      <c r="E52" s="196" t="e">
        <f>C52*(H25/E24)</f>
        <v>#DIV/0!</v>
      </c>
      <c r="F52" s="195">
        <f>E24-C52</f>
        <v>0</v>
      </c>
      <c r="G52" s="197" t="e">
        <f>H25-E52</f>
        <v>#DIV/0!</v>
      </c>
      <c r="H52" s="196" t="e">
        <f>C52*(H25/E24)</f>
        <v>#DIV/0!</v>
      </c>
      <c r="I52" s="195">
        <f>E24-C52</f>
        <v>0</v>
      </c>
      <c r="J52" s="198" t="e">
        <f>J25-H52+IF(H25&gt;J25,H52-J52,0)</f>
        <v>#DIV/0!</v>
      </c>
      <c r="K52" s="108"/>
      <c r="L52" s="187"/>
      <c r="M52" s="108"/>
      <c r="N52" s="111"/>
      <c r="O52" s="106"/>
      <c r="P52" s="183"/>
    </row>
    <row r="53" spans="1:16" ht="15.75" customHeight="1" x14ac:dyDescent="0.25">
      <c r="A53" s="578"/>
      <c r="B53" s="578"/>
      <c r="C53" s="578"/>
      <c r="D53" s="578"/>
      <c r="E53" s="578"/>
      <c r="F53" s="578"/>
      <c r="G53" s="578"/>
      <c r="H53" s="578"/>
      <c r="I53" s="578"/>
      <c r="J53" s="578"/>
      <c r="K53" s="108"/>
      <c r="L53" s="108"/>
      <c r="M53" s="108"/>
      <c r="N53" s="109"/>
      <c r="O53" s="106"/>
      <c r="P53" s="183"/>
    </row>
    <row r="54" spans="1:16" ht="15.75" customHeight="1" x14ac:dyDescent="0.25">
      <c r="A54" s="579">
        <f>IF(C40+C41+C42+C43+C44+C45+C46+C47+C48+C49+C50+C51&gt;E24,"vous dépassez le nbr de jour acquis",0)</f>
        <v>0</v>
      </c>
      <c r="B54" s="579"/>
      <c r="C54" s="579"/>
      <c r="D54" s="579"/>
      <c r="E54" s="579"/>
      <c r="F54" s="579"/>
      <c r="G54" s="218"/>
      <c r="H54" s="580" t="s">
        <v>8</v>
      </c>
      <c r="I54" s="580"/>
      <c r="J54" s="580"/>
      <c r="K54" s="188"/>
      <c r="L54" s="188"/>
      <c r="M54" s="188"/>
      <c r="N54" s="109"/>
      <c r="O54" s="106"/>
      <c r="P54" s="183"/>
    </row>
    <row r="55" spans="1:16" ht="8.65" customHeight="1" thickBot="1" x14ac:dyDescent="0.3">
      <c r="A55" s="583"/>
      <c r="B55" s="583"/>
      <c r="C55" s="583"/>
      <c r="D55" s="583"/>
      <c r="E55" s="583"/>
      <c r="F55" s="583"/>
      <c r="G55" s="583"/>
      <c r="H55" s="583"/>
      <c r="I55" s="583"/>
      <c r="J55" s="583"/>
      <c r="K55" s="108"/>
      <c r="L55" s="108"/>
      <c r="M55" s="108"/>
      <c r="N55" s="109"/>
      <c r="O55" s="106"/>
      <c r="P55" s="183"/>
    </row>
    <row r="56" spans="1:16" ht="15.75" customHeight="1" thickTop="1" thickBot="1" x14ac:dyDescent="0.3">
      <c r="A56" s="575" t="s">
        <v>90</v>
      </c>
      <c r="B56" s="575"/>
      <c r="C56" s="575"/>
      <c r="D56" s="575"/>
      <c r="E56" s="575"/>
      <c r="F56" s="575"/>
      <c r="G56" s="575"/>
      <c r="H56" s="575"/>
      <c r="I56" s="189" t="e">
        <f>IF(H25&gt;J25,G52,J52)</f>
        <v>#DIV/0!</v>
      </c>
      <c r="J56" s="190"/>
      <c r="L56" s="191"/>
    </row>
    <row r="57" spans="1:16" ht="15.75" customHeight="1" thickTop="1" thickBot="1" x14ac:dyDescent="0.3">
      <c r="A57" s="211"/>
      <c r="B57" s="212"/>
      <c r="C57" s="213"/>
      <c r="D57" s="213"/>
      <c r="E57" s="214"/>
      <c r="F57" s="213"/>
      <c r="G57" s="215"/>
      <c r="H57" s="216"/>
      <c r="I57" s="213"/>
      <c r="J57" s="217"/>
    </row>
    <row r="58" spans="1:16" ht="15.75" thickTop="1" x14ac:dyDescent="0.25"/>
  </sheetData>
  <mergeCells count="39">
    <mergeCell ref="B2:I3"/>
    <mergeCell ref="I10:J11"/>
    <mergeCell ref="A11:B11"/>
    <mergeCell ref="A5:J5"/>
    <mergeCell ref="J6:J7"/>
    <mergeCell ref="F7:H7"/>
    <mergeCell ref="A10:B10"/>
    <mergeCell ref="C10:C11"/>
    <mergeCell ref="D10:D11"/>
    <mergeCell ref="E10:E11"/>
    <mergeCell ref="F10:H11"/>
    <mergeCell ref="F12:H16"/>
    <mergeCell ref="A24:B24"/>
    <mergeCell ref="A25:G25"/>
    <mergeCell ref="A27:J28"/>
    <mergeCell ref="L32:M32"/>
    <mergeCell ref="A30:A31"/>
    <mergeCell ref="B30:B31"/>
    <mergeCell ref="C30:J31"/>
    <mergeCell ref="A32:C32"/>
    <mergeCell ref="E12:E21"/>
    <mergeCell ref="A33:G33"/>
    <mergeCell ref="L33:M33"/>
    <mergeCell ref="A35:J35"/>
    <mergeCell ref="A55:J55"/>
    <mergeCell ref="A37:D38"/>
    <mergeCell ref="H37:I37"/>
    <mergeCell ref="A39:B39"/>
    <mergeCell ref="E39:G41"/>
    <mergeCell ref="H39:J41"/>
    <mergeCell ref="E42:G51"/>
    <mergeCell ref="H42:J51"/>
    <mergeCell ref="H36:I36"/>
    <mergeCell ref="A56:H56"/>
    <mergeCell ref="Q44:Q45"/>
    <mergeCell ref="A52:B52"/>
    <mergeCell ref="A53:J53"/>
    <mergeCell ref="A54:F54"/>
    <mergeCell ref="H54:J54"/>
  </mergeCells>
  <conditionalFormatting sqref="D53">
    <cfRule type="cellIs" dxfId="7" priority="6" stopIfTrue="1" operator="notEqual">
      <formula>""</formula>
    </cfRule>
  </conditionalFormatting>
  <conditionalFormatting sqref="H54">
    <cfRule type="cellIs" dxfId="6" priority="8" stopIfTrue="1" operator="notEqual">
      <formula>""</formula>
    </cfRule>
  </conditionalFormatting>
  <conditionalFormatting sqref="A2">
    <cfRule type="expression" dxfId="5" priority="4" stopIfTrue="1">
      <formula>$B$10&lt;&gt;""</formula>
    </cfRule>
  </conditionalFormatting>
  <conditionalFormatting sqref="A3">
    <cfRule type="expression" dxfId="4" priority="5" stopIfTrue="1">
      <formula>$B$8&lt;&gt;""</formula>
    </cfRule>
  </conditionalFormatting>
  <conditionalFormatting sqref="A7">
    <cfRule type="expression" dxfId="3" priority="2" stopIfTrue="1">
      <formula>$B$8&lt;&gt;""</formula>
    </cfRule>
  </conditionalFormatting>
  <conditionalFormatting sqref="A8">
    <cfRule type="expression" dxfId="2" priority="3" stopIfTrue="1">
      <formula>$B$7&lt;&gt;""</formula>
    </cfRule>
  </conditionalFormatting>
  <conditionalFormatting sqref="A54:F54">
    <cfRule type="containsText" dxfId="1" priority="1" operator="containsText" text="vous dépassez le nbr de jour acquis">
      <formula>NOT(ISERROR(SEARCH("vous dépassez le nbr de jour acquis",A54)))</formula>
    </cfRule>
  </conditionalFormatting>
  <pageMargins left="0.7" right="0.7" top="0.75" bottom="0.75" header="0.3" footer="0.3"/>
  <pageSetup paperSize="9" orientation="portrait" horizontalDpi="0" verticalDpi="0"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27"/>
  <sheetViews>
    <sheetView workbookViewId="0">
      <selection activeCell="G11" sqref="G11"/>
    </sheetView>
  </sheetViews>
  <sheetFormatPr baseColWidth="10" defaultRowHeight="15" x14ac:dyDescent="0.25"/>
  <cols>
    <col min="1" max="1" width="11.42578125" style="232"/>
    <col min="2" max="2" width="22.85546875" style="232" customWidth="1"/>
    <col min="3" max="3" width="10.85546875" style="232" customWidth="1"/>
    <col min="4" max="4" width="11.42578125" style="232"/>
    <col min="5" max="5" width="22.28515625" style="232" customWidth="1"/>
    <col min="6" max="16384" width="11.42578125" style="232"/>
  </cols>
  <sheetData>
    <row r="1" spans="2:5" ht="28.5" customHeight="1" x14ac:dyDescent="0.25">
      <c r="B1" s="615" t="s">
        <v>100</v>
      </c>
      <c r="C1" s="616"/>
      <c r="D1" s="616"/>
      <c r="E1" s="617"/>
    </row>
    <row r="3" spans="2:5" x14ac:dyDescent="0.25">
      <c r="B3" s="232" t="s">
        <v>106</v>
      </c>
      <c r="C3" s="619"/>
      <c r="D3" s="619"/>
      <c r="E3" s="619"/>
    </row>
    <row r="5" spans="2:5" x14ac:dyDescent="0.25">
      <c r="B5" s="618" t="s">
        <v>103</v>
      </c>
      <c r="C5" s="618"/>
      <c r="D5" s="618"/>
      <c r="E5" s="234">
        <v>43556</v>
      </c>
    </row>
    <row r="6" spans="2:5" ht="15.75" x14ac:dyDescent="0.25">
      <c r="C6" s="618" t="s">
        <v>105</v>
      </c>
      <c r="D6" s="618"/>
      <c r="E6" s="233" t="str">
        <f>CONCATENATE(C12," / ",C23)</f>
        <v>2019 / 2020</v>
      </c>
    </row>
    <row r="7" spans="2:5" ht="15.75" x14ac:dyDescent="0.25">
      <c r="D7" s="237"/>
      <c r="E7" s="233"/>
    </row>
    <row r="8" spans="2:5" ht="15.75" x14ac:dyDescent="0.25">
      <c r="B8" s="618" t="s">
        <v>104</v>
      </c>
      <c r="C8" s="618"/>
      <c r="D8" s="618"/>
      <c r="E8" s="239">
        <v>5</v>
      </c>
    </row>
    <row r="10" spans="2:5" x14ac:dyDescent="0.25">
      <c r="B10" s="612" t="s">
        <v>92</v>
      </c>
      <c r="C10" s="613"/>
      <c r="D10" s="613"/>
      <c r="E10" s="614"/>
    </row>
    <row r="11" spans="2:5" x14ac:dyDescent="0.25">
      <c r="B11" s="230" t="s">
        <v>86</v>
      </c>
      <c r="C11" s="231"/>
      <c r="D11" s="219" t="s">
        <v>101</v>
      </c>
      <c r="E11" s="219" t="s">
        <v>95</v>
      </c>
    </row>
    <row r="12" spans="2:5" x14ac:dyDescent="0.25">
      <c r="B12" s="241" t="str">
        <f>TEXT(E5,"mmmm")</f>
        <v>avril</v>
      </c>
      <c r="C12" s="240" t="str">
        <f>TEXT(E5,"aaaa")</f>
        <v>2019</v>
      </c>
      <c r="D12" s="235"/>
      <c r="E12" s="236"/>
    </row>
    <row r="13" spans="2:5" x14ac:dyDescent="0.25">
      <c r="B13" s="241">
        <f>EDATE($E$5,1)</f>
        <v>43586</v>
      </c>
      <c r="C13" s="240" t="str">
        <f t="shared" ref="C13:C22" si="0">TEXT(B13,"aaaa")</f>
        <v>2019</v>
      </c>
      <c r="D13" s="235"/>
      <c r="E13" s="236"/>
    </row>
    <row r="14" spans="2:5" x14ac:dyDescent="0.25">
      <c r="B14" s="241">
        <f>EDATE($E$5,2)</f>
        <v>43617</v>
      </c>
      <c r="C14" s="240" t="str">
        <f t="shared" si="0"/>
        <v>2019</v>
      </c>
      <c r="D14" s="235"/>
      <c r="E14" s="236"/>
    </row>
    <row r="15" spans="2:5" x14ac:dyDescent="0.25">
      <c r="B15" s="241">
        <f>EDATE($E$5,3)</f>
        <v>43647</v>
      </c>
      <c r="C15" s="240" t="str">
        <f t="shared" si="0"/>
        <v>2019</v>
      </c>
      <c r="D15" s="235"/>
      <c r="E15" s="236"/>
    </row>
    <row r="16" spans="2:5" x14ac:dyDescent="0.25">
      <c r="B16" s="241">
        <f>EDATE($E$5,4)</f>
        <v>43678</v>
      </c>
      <c r="C16" s="240" t="str">
        <f t="shared" si="0"/>
        <v>2019</v>
      </c>
      <c r="D16" s="235"/>
      <c r="E16" s="236"/>
    </row>
    <row r="17" spans="2:5" x14ac:dyDescent="0.25">
      <c r="B17" s="241">
        <f>EDATE($E$5,5)</f>
        <v>43709</v>
      </c>
      <c r="C17" s="240" t="str">
        <f t="shared" si="0"/>
        <v>2019</v>
      </c>
      <c r="D17" s="235"/>
      <c r="E17" s="236"/>
    </row>
    <row r="18" spans="2:5" x14ac:dyDescent="0.25">
      <c r="B18" s="241">
        <f>EDATE($E$5,6)</f>
        <v>43739</v>
      </c>
      <c r="C18" s="240" t="str">
        <f t="shared" si="0"/>
        <v>2019</v>
      </c>
      <c r="D18" s="235"/>
      <c r="E18" s="236"/>
    </row>
    <row r="19" spans="2:5" x14ac:dyDescent="0.25">
      <c r="B19" s="241">
        <f>EDATE($E$5,7)</f>
        <v>43770</v>
      </c>
      <c r="C19" s="240" t="str">
        <f t="shared" si="0"/>
        <v>2019</v>
      </c>
      <c r="D19" s="235">
        <v>1</v>
      </c>
      <c r="E19" s="236"/>
    </row>
    <row r="20" spans="2:5" x14ac:dyDescent="0.25">
      <c r="B20" s="241">
        <f>EDATE($E$5,8)</f>
        <v>43800</v>
      </c>
      <c r="C20" s="240" t="str">
        <f t="shared" si="0"/>
        <v>2019</v>
      </c>
      <c r="D20" s="235">
        <v>1</v>
      </c>
      <c r="E20" s="236"/>
    </row>
    <row r="21" spans="2:5" x14ac:dyDescent="0.25">
      <c r="B21" s="241">
        <f>EDATE($E$5,9)</f>
        <v>43831</v>
      </c>
      <c r="C21" s="240" t="str">
        <f t="shared" si="0"/>
        <v>2020</v>
      </c>
      <c r="D21" s="235">
        <v>3</v>
      </c>
      <c r="E21" s="236"/>
    </row>
    <row r="22" spans="2:5" x14ac:dyDescent="0.25">
      <c r="B22" s="241">
        <f>EDATE($E$5,10)</f>
        <v>43862</v>
      </c>
      <c r="C22" s="240" t="str">
        <f t="shared" si="0"/>
        <v>2020</v>
      </c>
      <c r="D22" s="235"/>
      <c r="E22" s="236"/>
    </row>
    <row r="23" spans="2:5" x14ac:dyDescent="0.25">
      <c r="B23" s="241">
        <f>EDATE($E$5,11)</f>
        <v>43891</v>
      </c>
      <c r="C23" s="240" t="str">
        <f>TEXT(B23,"aaaa")</f>
        <v>2020</v>
      </c>
      <c r="D23" s="235"/>
      <c r="E23" s="236"/>
    </row>
    <row r="24" spans="2:5" x14ac:dyDescent="0.25">
      <c r="B24" s="607" t="s">
        <v>102</v>
      </c>
      <c r="C24" s="608"/>
      <c r="D24" s="242">
        <f>(D12+D13+D14+D15+D16+D17+D18+D19+D20+D21+D22+D23)</f>
        <v>5</v>
      </c>
      <c r="E24" s="243"/>
    </row>
    <row r="25" spans="2:5" x14ac:dyDescent="0.25">
      <c r="B25" s="610" t="s">
        <v>107</v>
      </c>
      <c r="C25" s="610"/>
      <c r="D25" s="611">
        <f>IF(D24&gt;E8,"vous avez pris trop de semaine",E8-D24)</f>
        <v>0</v>
      </c>
      <c r="E25" s="611"/>
    </row>
    <row r="26" spans="2:5" x14ac:dyDescent="0.25">
      <c r="B26" s="609"/>
      <c r="C26" s="609"/>
      <c r="D26" s="609"/>
      <c r="E26" s="609"/>
    </row>
    <row r="27" spans="2:5" x14ac:dyDescent="0.25">
      <c r="C27" s="238"/>
    </row>
  </sheetData>
  <mergeCells count="11">
    <mergeCell ref="B10:E10"/>
    <mergeCell ref="B1:E1"/>
    <mergeCell ref="C6:D6"/>
    <mergeCell ref="B5:D5"/>
    <mergeCell ref="B8:D8"/>
    <mergeCell ref="C3:E3"/>
    <mergeCell ref="B24:C24"/>
    <mergeCell ref="D26:E26"/>
    <mergeCell ref="B26:C26"/>
    <mergeCell ref="B25:C25"/>
    <mergeCell ref="D25:E25"/>
  </mergeCells>
  <conditionalFormatting sqref="D25:E25">
    <cfRule type="containsText" dxfId="0" priority="1" operator="containsText" text="vous avez pris trop de semaine">
      <formula>NOT(ISERROR(SEARCH("vous avez pris trop de semaine",D25)))</formula>
    </cfRule>
  </conditionalFormatting>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vt:i4>
      </vt:variant>
    </vt:vector>
  </HeadingPairs>
  <TitlesOfParts>
    <vt:vector size="6" baseType="lpstr">
      <vt:lpstr>AI</vt:lpstr>
      <vt:lpstr>récapitulatif AI</vt:lpstr>
      <vt:lpstr>REGUL AC</vt:lpstr>
      <vt:lpstr>indemnité compensatrice CP AC</vt:lpstr>
      <vt:lpstr>recap sem parents</vt:lpstr>
      <vt:lpstr>AI!Zone_d_impression</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karine</dc:creator>
  <cp:lastModifiedBy>karine tison</cp:lastModifiedBy>
  <cp:lastPrinted>2019-12-06T10:56:58Z</cp:lastPrinted>
  <dcterms:created xsi:type="dcterms:W3CDTF">2019-08-20T07:16:42Z</dcterms:created>
  <dcterms:modified xsi:type="dcterms:W3CDTF">2020-07-07T11:58:16Z</dcterms:modified>
</cp:coreProperties>
</file>