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ien\Desktop\"/>
    </mc:Choice>
  </mc:AlternateContent>
  <xr:revisionPtr revIDLastSave="0" documentId="13_ncr:1_{ACD82CE5-B009-4364-8648-B27CF7A2942D}" xr6:coauthVersionLast="45" xr6:coauthVersionMax="45" xr10:uidLastSave="{00000000-0000-0000-0000-000000000000}"/>
  <bookViews>
    <workbookView xWindow="-120" yWindow="-120" windowWidth="29040" windowHeight="15840" tabRatio="606" xr2:uid="{00000000-000D-0000-FFFF-FFFF00000000}"/>
  </bookViews>
  <sheets>
    <sheet name="planning" sheetId="4" r:id="rId1"/>
    <sheet name="lot réclamés" sheetId="9" r:id="rId2"/>
    <sheet name="lot finis" sheetId="5" r:id="rId3"/>
    <sheet name="données plan-article-opérateurs" sheetId="3" r:id="rId4"/>
    <sheet name="Charge Par Article" sheetId="1" r:id="rId5"/>
    <sheet name="Feries" sheetId="7" r:id="rId6"/>
    <sheet name="indicateurs" sheetId="6" r:id="rId7"/>
    <sheet name="explication fichier" sheetId="8" r:id="rId8"/>
  </sheets>
  <definedNames>
    <definedName name="_xlnm._FilterDatabase" localSheetId="3" hidden="1">'données plan-article-opérateurs'!$A$2:$B$260</definedName>
    <definedName name="_xlnm._FilterDatabase" localSheetId="2" hidden="1">'lot finis'!$A$1:$L$177</definedName>
    <definedName name="_xlnm._FilterDatabase" localSheetId="0" hidden="1">planning!$A$5:$L$197</definedName>
    <definedName name="_Toc43900609" localSheetId="0">'explication fichier'!$A$32</definedName>
    <definedName name="_Toc43900610" localSheetId="0">'explication fichier'!$A$41</definedName>
    <definedName name="_Toc43900611" localSheetId="0">'explication fichier'!$A$47</definedName>
    <definedName name="feries">Feries!$B$3:$B$14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9" l="1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2" i="9"/>
  <c r="H18" i="6" l="1"/>
  <c r="G18" i="6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2" i="9"/>
  <c r="H27" i="4" l="1"/>
  <c r="H34" i="4"/>
  <c r="H31" i="4"/>
  <c r="H17" i="4"/>
  <c r="H38" i="4"/>
  <c r="H22" i="4"/>
  <c r="H23" i="4"/>
  <c r="H32" i="4"/>
  <c r="H33" i="4"/>
  <c r="H16" i="4"/>
  <c r="H26" i="4"/>
  <c r="H9" i="4"/>
  <c r="H30" i="4"/>
  <c r="H24" i="4"/>
  <c r="H12" i="4"/>
  <c r="H18" i="4"/>
  <c r="H10" i="4"/>
  <c r="H19" i="4"/>
  <c r="H35" i="4"/>
  <c r="H11" i="4"/>
  <c r="H15" i="4"/>
  <c r="H41" i="4"/>
  <c r="H13" i="4"/>
  <c r="H20" i="4"/>
  <c r="H28" i="4"/>
  <c r="H6" i="4"/>
  <c r="H14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25" i="4"/>
  <c r="I44" i="4" l="1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B2" i="7" l="1"/>
  <c r="B9" i="7"/>
  <c r="B8" i="7" l="1"/>
  <c r="B5" i="7"/>
  <c r="B3" i="7"/>
  <c r="B6" i="7"/>
  <c r="B10" i="7"/>
  <c r="D3" i="7"/>
  <c r="B11" i="7" s="1"/>
  <c r="B7" i="7"/>
  <c r="B4" i="7"/>
  <c r="I7" i="4" l="1"/>
  <c r="B14" i="7"/>
  <c r="B13" i="7"/>
  <c r="B12" i="7"/>
  <c r="A3" i="6" l="1"/>
  <c r="C3" i="6"/>
  <c r="M20" i="6"/>
  <c r="M19" i="6"/>
  <c r="A29" i="6"/>
  <c r="A28" i="6"/>
  <c r="B6" i="6" l="1"/>
  <c r="L34" i="4"/>
  <c r="L36" i="4"/>
  <c r="I36" i="4" s="1"/>
  <c r="L30" i="4"/>
  <c r="L35" i="4"/>
  <c r="L16" i="4"/>
  <c r="L31" i="4"/>
  <c r="I31" i="4" s="1"/>
  <c r="L7" i="4"/>
  <c r="L9" i="4"/>
  <c r="L39" i="4"/>
  <c r="L40" i="4"/>
  <c r="I40" i="4" s="1"/>
  <c r="L33" i="4"/>
  <c r="L15" i="4"/>
  <c r="L45" i="4"/>
  <c r="L47" i="4"/>
  <c r="L41" i="4"/>
  <c r="I41" i="4" s="1"/>
  <c r="L13" i="4"/>
  <c r="L22" i="4"/>
  <c r="L12" i="4"/>
  <c r="I12" i="4" s="1"/>
  <c r="L18" i="4"/>
  <c r="I18" i="4" s="1"/>
  <c r="L32" i="4"/>
  <c r="L26" i="4"/>
  <c r="L10" i="4"/>
  <c r="I10" i="4" s="1"/>
  <c r="L11" i="4"/>
  <c r="L23" i="4"/>
  <c r="L42" i="4"/>
  <c r="L29" i="4"/>
  <c r="I29" i="4" s="1"/>
  <c r="L37" i="4"/>
  <c r="I37" i="4" s="1"/>
  <c r="L24" i="4"/>
  <c r="L6" i="4"/>
  <c r="I6" i="4" s="1"/>
  <c r="L46" i="4"/>
  <c r="L43" i="4"/>
  <c r="L28" i="4"/>
  <c r="L44" i="4"/>
  <c r="L20" i="4"/>
  <c r="L14" i="4"/>
  <c r="I15" i="4" s="1"/>
  <c r="L38" i="4"/>
  <c r="I38" i="4" s="1"/>
  <c r="L48" i="4"/>
  <c r="L49" i="4"/>
  <c r="L50" i="4"/>
  <c r="L51" i="4"/>
  <c r="L52" i="4"/>
  <c r="L53" i="4"/>
  <c r="L27" i="4"/>
  <c r="I27" i="4" s="1"/>
  <c r="L17" i="4"/>
  <c r="L8" i="4"/>
  <c r="L21" i="4"/>
  <c r="I21" i="4" s="1"/>
  <c r="L25" i="4"/>
  <c r="I25" i="4" s="1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" i="4"/>
  <c r="I19" i="4" s="1"/>
  <c r="I23" i="4" l="1"/>
  <c r="I26" i="4"/>
  <c r="I28" i="4"/>
  <c r="I17" i="4"/>
  <c r="I42" i="4"/>
  <c r="I14" i="4"/>
  <c r="I35" i="4"/>
  <c r="I43" i="4"/>
  <c r="I34" i="4"/>
  <c r="I9" i="4"/>
  <c r="I33" i="4"/>
  <c r="I22" i="4"/>
  <c r="I39" i="4"/>
  <c r="I11" i="4"/>
  <c r="I13" i="4"/>
  <c r="I24" i="4"/>
  <c r="I16" i="4"/>
  <c r="I8" i="4"/>
  <c r="I30" i="4"/>
  <c r="I32" i="4"/>
  <c r="I20" i="4"/>
  <c r="M16" i="6"/>
  <c r="M15" i="6"/>
  <c r="H20" i="6"/>
  <c r="G20" i="6"/>
  <c r="H19" i="6"/>
  <c r="G19" i="6"/>
  <c r="H17" i="6"/>
  <c r="G17" i="6"/>
  <c r="H16" i="6"/>
  <c r="G16" i="6"/>
  <c r="H15" i="6"/>
  <c r="G15" i="6"/>
  <c r="H14" i="6"/>
  <c r="G14" i="6"/>
  <c r="H13" i="6"/>
  <c r="G13" i="6"/>
  <c r="H12" i="6"/>
  <c r="G12" i="6"/>
  <c r="H11" i="6"/>
  <c r="G11" i="6"/>
  <c r="H10" i="6"/>
  <c r="G10" i="6"/>
  <c r="H9" i="6"/>
  <c r="G9" i="6"/>
  <c r="H8" i="6"/>
  <c r="G8" i="6"/>
  <c r="H7" i="6"/>
  <c r="G7" i="6"/>
  <c r="H6" i="6"/>
  <c r="G6" i="6"/>
  <c r="L197" i="4"/>
  <c r="K197" i="4"/>
  <c r="J197" i="4"/>
  <c r="K196" i="4"/>
  <c r="J196" i="4"/>
  <c r="K195" i="4"/>
  <c r="J195" i="4"/>
  <c r="K194" i="4"/>
  <c r="J194" i="4"/>
  <c r="K193" i="4"/>
  <c r="J193" i="4"/>
  <c r="K192" i="4"/>
  <c r="J192" i="4"/>
  <c r="K191" i="4"/>
  <c r="J191" i="4"/>
  <c r="K190" i="4"/>
  <c r="J190" i="4"/>
  <c r="K189" i="4"/>
  <c r="J189" i="4"/>
  <c r="K188" i="4"/>
  <c r="J188" i="4"/>
  <c r="K187" i="4"/>
  <c r="J187" i="4"/>
  <c r="K186" i="4"/>
  <c r="J186" i="4"/>
  <c r="K185" i="4"/>
  <c r="J185" i="4"/>
  <c r="K184" i="4"/>
  <c r="J184" i="4"/>
  <c r="K183" i="4"/>
  <c r="J183" i="4"/>
  <c r="K182" i="4"/>
  <c r="J182" i="4"/>
  <c r="K181" i="4"/>
  <c r="J181" i="4"/>
  <c r="K180" i="4"/>
  <c r="J180" i="4"/>
  <c r="K179" i="4"/>
  <c r="J179" i="4"/>
  <c r="K178" i="4"/>
  <c r="J178" i="4"/>
  <c r="K177" i="4"/>
  <c r="J177" i="4"/>
  <c r="K176" i="4"/>
  <c r="J176" i="4"/>
  <c r="K175" i="4"/>
  <c r="J175" i="4"/>
  <c r="K174" i="4"/>
  <c r="J174" i="4"/>
  <c r="K173" i="4"/>
  <c r="J173" i="4"/>
  <c r="K172" i="4"/>
  <c r="J172" i="4"/>
  <c r="K171" i="4"/>
  <c r="J171" i="4"/>
  <c r="K170" i="4"/>
  <c r="J170" i="4"/>
  <c r="K169" i="4"/>
  <c r="J169" i="4"/>
  <c r="K168" i="4"/>
  <c r="J168" i="4"/>
  <c r="K167" i="4"/>
  <c r="J167" i="4"/>
  <c r="K166" i="4"/>
  <c r="J166" i="4"/>
  <c r="K165" i="4"/>
  <c r="J165" i="4"/>
  <c r="K164" i="4"/>
  <c r="J164" i="4"/>
  <c r="K163" i="4"/>
  <c r="J163" i="4"/>
  <c r="K162" i="4"/>
  <c r="J162" i="4"/>
  <c r="K161" i="4"/>
  <c r="J161" i="4"/>
  <c r="K160" i="4"/>
  <c r="J160" i="4"/>
  <c r="K159" i="4"/>
  <c r="J159" i="4"/>
  <c r="K158" i="4"/>
  <c r="J158" i="4"/>
  <c r="K157" i="4"/>
  <c r="J157" i="4"/>
  <c r="K156" i="4"/>
  <c r="J156" i="4"/>
  <c r="K155" i="4"/>
  <c r="J155" i="4"/>
  <c r="K154" i="4"/>
  <c r="J154" i="4"/>
  <c r="K153" i="4"/>
  <c r="J153" i="4"/>
  <c r="K152" i="4"/>
  <c r="J152" i="4"/>
  <c r="K151" i="4"/>
  <c r="J151" i="4"/>
  <c r="K150" i="4"/>
  <c r="J150" i="4"/>
  <c r="K149" i="4"/>
  <c r="J149" i="4"/>
  <c r="K148" i="4"/>
  <c r="J148" i="4"/>
  <c r="K147" i="4"/>
  <c r="J147" i="4"/>
  <c r="K146" i="4"/>
  <c r="J146" i="4"/>
  <c r="K145" i="4"/>
  <c r="J145" i="4"/>
  <c r="K144" i="4"/>
  <c r="J144" i="4"/>
  <c r="K143" i="4"/>
  <c r="J143" i="4"/>
  <c r="K142" i="4"/>
  <c r="J142" i="4"/>
  <c r="K141" i="4"/>
  <c r="J141" i="4"/>
  <c r="K140" i="4"/>
  <c r="J140" i="4"/>
  <c r="K139" i="4"/>
  <c r="J139" i="4"/>
  <c r="K138" i="4"/>
  <c r="J138" i="4"/>
  <c r="K137" i="4"/>
  <c r="J137" i="4"/>
  <c r="K136" i="4"/>
  <c r="J136" i="4"/>
  <c r="K135" i="4"/>
  <c r="J135" i="4"/>
  <c r="K134" i="4"/>
  <c r="J134" i="4"/>
  <c r="K133" i="4"/>
  <c r="J133" i="4"/>
  <c r="K132" i="4"/>
  <c r="J132" i="4"/>
  <c r="K131" i="4"/>
  <c r="J131" i="4"/>
  <c r="K130" i="4"/>
  <c r="J130" i="4"/>
  <c r="K129" i="4"/>
  <c r="J129" i="4"/>
  <c r="K128" i="4"/>
  <c r="J128" i="4"/>
  <c r="K127" i="4"/>
  <c r="J127" i="4"/>
  <c r="K126" i="4"/>
  <c r="J126" i="4"/>
  <c r="K125" i="4"/>
  <c r="J125" i="4"/>
  <c r="K124" i="4"/>
  <c r="J124" i="4"/>
  <c r="K123" i="4"/>
  <c r="J123" i="4"/>
  <c r="K122" i="4"/>
  <c r="J122" i="4"/>
  <c r="K121" i="4"/>
  <c r="J121" i="4"/>
  <c r="K120" i="4"/>
  <c r="J120" i="4"/>
  <c r="K119" i="4"/>
  <c r="J119" i="4"/>
  <c r="K118" i="4"/>
  <c r="J118" i="4"/>
  <c r="K117" i="4"/>
  <c r="J117" i="4"/>
  <c r="K116" i="4"/>
  <c r="J116" i="4"/>
  <c r="K115" i="4"/>
  <c r="J115" i="4"/>
  <c r="K114" i="4"/>
  <c r="J114" i="4"/>
  <c r="K113" i="4"/>
  <c r="J113" i="4"/>
  <c r="K112" i="4"/>
  <c r="J112" i="4"/>
  <c r="K111" i="4"/>
  <c r="J111" i="4"/>
  <c r="K110" i="4"/>
  <c r="J110" i="4"/>
  <c r="K109" i="4"/>
  <c r="J109" i="4"/>
  <c r="K108" i="4"/>
  <c r="J108" i="4"/>
  <c r="K107" i="4"/>
  <c r="J107" i="4"/>
  <c r="K106" i="4"/>
  <c r="J106" i="4"/>
  <c r="K105" i="4"/>
  <c r="J105" i="4"/>
  <c r="K104" i="4"/>
  <c r="J104" i="4"/>
  <c r="K103" i="4"/>
  <c r="J103" i="4"/>
  <c r="K102" i="4"/>
  <c r="J102" i="4"/>
  <c r="K101" i="4"/>
  <c r="J101" i="4"/>
  <c r="K100" i="4"/>
  <c r="J100" i="4"/>
  <c r="K99" i="4"/>
  <c r="J99" i="4"/>
  <c r="K98" i="4"/>
  <c r="J98" i="4"/>
  <c r="K97" i="4"/>
  <c r="J97" i="4"/>
  <c r="K96" i="4"/>
  <c r="J96" i="4"/>
  <c r="K95" i="4"/>
  <c r="J95" i="4"/>
  <c r="K94" i="4"/>
  <c r="J94" i="4"/>
  <c r="K93" i="4"/>
  <c r="J93" i="4"/>
  <c r="K92" i="4"/>
  <c r="J92" i="4"/>
  <c r="K91" i="4"/>
  <c r="J91" i="4"/>
  <c r="K90" i="4"/>
  <c r="J90" i="4"/>
  <c r="K89" i="4"/>
  <c r="J89" i="4"/>
  <c r="K88" i="4"/>
  <c r="J88" i="4"/>
  <c r="K87" i="4"/>
  <c r="J87" i="4"/>
  <c r="K86" i="4"/>
  <c r="J86" i="4"/>
  <c r="K85" i="4"/>
  <c r="J85" i="4"/>
  <c r="K84" i="4"/>
  <c r="J84" i="4"/>
  <c r="K83" i="4"/>
  <c r="J83" i="4"/>
  <c r="K82" i="4"/>
  <c r="J82" i="4"/>
  <c r="K81" i="4"/>
  <c r="J81" i="4"/>
  <c r="K80" i="4"/>
  <c r="J80" i="4"/>
  <c r="K79" i="4"/>
  <c r="J79" i="4"/>
  <c r="K78" i="4"/>
  <c r="J78" i="4"/>
  <c r="K77" i="4"/>
  <c r="J77" i="4"/>
  <c r="K76" i="4"/>
  <c r="J76" i="4"/>
  <c r="K75" i="4"/>
  <c r="J75" i="4"/>
  <c r="K74" i="4"/>
  <c r="J74" i="4"/>
  <c r="K73" i="4"/>
  <c r="J73" i="4"/>
  <c r="K72" i="4"/>
  <c r="J72" i="4"/>
  <c r="K71" i="4"/>
  <c r="J71" i="4"/>
  <c r="K70" i="4"/>
  <c r="J70" i="4"/>
  <c r="K69" i="4"/>
  <c r="J69" i="4"/>
  <c r="K68" i="4"/>
  <c r="J68" i="4"/>
  <c r="K67" i="4"/>
  <c r="J67" i="4"/>
  <c r="K66" i="4"/>
  <c r="J66" i="4"/>
  <c r="K65" i="4"/>
  <c r="J65" i="4"/>
  <c r="K64" i="4"/>
  <c r="J64" i="4"/>
  <c r="K63" i="4"/>
  <c r="J63" i="4"/>
  <c r="K62" i="4"/>
  <c r="J62" i="4"/>
  <c r="K61" i="4"/>
  <c r="J61" i="4"/>
  <c r="K60" i="4"/>
  <c r="J60" i="4"/>
  <c r="K59" i="4"/>
  <c r="J59" i="4"/>
  <c r="K58" i="4"/>
  <c r="J58" i="4"/>
  <c r="K57" i="4"/>
  <c r="J57" i="4"/>
  <c r="K56" i="4"/>
  <c r="J56" i="4"/>
  <c r="K55" i="4"/>
  <c r="J55" i="4"/>
  <c r="K54" i="4"/>
  <c r="J54" i="4"/>
  <c r="K25" i="4"/>
  <c r="J25" i="4"/>
  <c r="K21" i="4"/>
  <c r="J6" i="4"/>
  <c r="K8" i="4"/>
  <c r="J30" i="4"/>
  <c r="K17" i="4"/>
  <c r="J33" i="4"/>
  <c r="K27" i="4"/>
  <c r="J27" i="4"/>
  <c r="K53" i="4"/>
  <c r="J53" i="4"/>
  <c r="K52" i="4"/>
  <c r="J52" i="4"/>
  <c r="K47" i="4"/>
  <c r="J47" i="4"/>
  <c r="K9" i="4"/>
  <c r="J9" i="4"/>
  <c r="K35" i="4"/>
  <c r="J20" i="4"/>
  <c r="J42" i="4"/>
  <c r="K24" i="4"/>
  <c r="J24" i="4"/>
  <c r="K15" i="4"/>
  <c r="K40" i="4"/>
  <c r="J40" i="4"/>
  <c r="K41" i="4"/>
  <c r="J41" i="4"/>
  <c r="K37" i="4"/>
  <c r="J37" i="4"/>
  <c r="K29" i="4"/>
  <c r="J29" i="4"/>
  <c r="K7" i="4"/>
  <c r="J17" i="4"/>
  <c r="K30" i="4"/>
  <c r="J16" i="4"/>
  <c r="K32" i="4"/>
  <c r="J32" i="4"/>
  <c r="K33" i="4"/>
  <c r="J7" i="4"/>
  <c r="K18" i="4"/>
  <c r="J35" i="4"/>
  <c r="K42" i="4"/>
  <c r="J14" i="4"/>
  <c r="K12" i="4"/>
  <c r="J12" i="4"/>
  <c r="K26" i="4"/>
  <c r="J26" i="4"/>
  <c r="K36" i="4"/>
  <c r="J36" i="4"/>
  <c r="K31" i="4"/>
  <c r="J8" i="4"/>
  <c r="K45" i="4"/>
  <c r="J45" i="4"/>
  <c r="K23" i="4"/>
  <c r="J23" i="4"/>
  <c r="K39" i="4"/>
  <c r="J39" i="4"/>
  <c r="K11" i="4"/>
  <c r="J15" i="4"/>
  <c r="K34" i="4"/>
  <c r="J34" i="4"/>
  <c r="K16" i="4"/>
  <c r="J19" i="4"/>
  <c r="K22" i="4"/>
  <c r="J22" i="4"/>
  <c r="K19" i="4"/>
  <c r="J28" i="4"/>
  <c r="K13" i="4"/>
  <c r="J13" i="4"/>
  <c r="J31" i="4"/>
  <c r="K50" i="4"/>
  <c r="J50" i="4"/>
  <c r="K51" i="4"/>
  <c r="J51" i="4"/>
  <c r="K48" i="4"/>
  <c r="J48" i="4"/>
  <c r="K49" i="4"/>
  <c r="J49" i="4"/>
  <c r="K38" i="4"/>
  <c r="J38" i="4"/>
  <c r="K14" i="4"/>
  <c r="K46" i="4"/>
  <c r="J46" i="4"/>
  <c r="K20" i="4"/>
  <c r="J21" i="4"/>
  <c r="K44" i="4"/>
  <c r="J44" i="4"/>
  <c r="K43" i="4"/>
  <c r="J43" i="4"/>
  <c r="K6" i="4"/>
  <c r="J11" i="4"/>
  <c r="K10" i="4"/>
  <c r="J10" i="4"/>
  <c r="K28" i="4"/>
  <c r="J18" i="4"/>
  <c r="C6" i="6" l="1"/>
  <c r="D6" i="6" s="1"/>
  <c r="D17" i="6"/>
  <c r="M12" i="6"/>
  <c r="L12" i="6"/>
  <c r="M7" i="6"/>
  <c r="M9" i="6"/>
  <c r="L6" i="6"/>
  <c r="L8" i="6"/>
  <c r="L10" i="6"/>
  <c r="M11" i="6"/>
  <c r="M6" i="6"/>
  <c r="M8" i="6"/>
  <c r="M10" i="6"/>
  <c r="L7" i="6"/>
  <c r="L9" i="6"/>
  <c r="L11" i="6"/>
  <c r="C8" i="6" l="1"/>
  <c r="D8" i="6" s="1"/>
  <c r="C9" i="6"/>
  <c r="D9" i="6" s="1"/>
  <c r="B9" i="6"/>
  <c r="B10" i="6"/>
  <c r="B8" i="6"/>
  <c r="C7" i="6"/>
  <c r="D7" i="6" s="1"/>
  <c r="B7" i="6"/>
  <c r="C10" i="6"/>
  <c r="D10" i="6" s="1"/>
  <c r="B11" i="6" l="1"/>
  <c r="C11" i="6"/>
  <c r="D11" i="6" s="1"/>
</calcChain>
</file>

<file path=xl/sharedStrings.xml><?xml version="1.0" encoding="utf-8"?>
<sst xmlns="http://schemas.openxmlformats.org/spreadsheetml/2006/main" count="4642" uniqueCount="1489">
  <si>
    <t>Lot</t>
  </si>
  <si>
    <t>Article</t>
  </si>
  <si>
    <t>Date fin théorique du lot</t>
  </si>
  <si>
    <t>Etat Op.</t>
  </si>
  <si>
    <t>Référence gamme</t>
  </si>
  <si>
    <t>Date réception</t>
  </si>
  <si>
    <t>PROJET9996</t>
  </si>
  <si>
    <t>PROJET9766</t>
  </si>
  <si>
    <t>article</t>
  </si>
  <si>
    <t>temps de contrôle</t>
  </si>
  <si>
    <t>Affecté à</t>
  </si>
  <si>
    <t>nb jour retard</t>
  </si>
  <si>
    <t>nb jour atelier</t>
  </si>
  <si>
    <t>en minute</t>
  </si>
  <si>
    <t>en nb de jour</t>
  </si>
  <si>
    <t>données ajoutées ou calculées</t>
  </si>
  <si>
    <t>on retrouvera ici les lots "finis" avec les infos figées, on videra manuellement l'onglet au besoin</t>
  </si>
  <si>
    <t>opérateur</t>
  </si>
  <si>
    <t>infos viennent des colonnes de l'onglet charge par article</t>
  </si>
  <si>
    <t>lot demandé pour le</t>
  </si>
  <si>
    <t>P857775A</t>
  </si>
  <si>
    <t>P539192C</t>
  </si>
  <si>
    <t>P501803</t>
  </si>
  <si>
    <t>P542133A</t>
  </si>
  <si>
    <t>P540508A</t>
  </si>
  <si>
    <t>P849179A</t>
  </si>
  <si>
    <t>P538775B</t>
  </si>
  <si>
    <t>P563790A</t>
  </si>
  <si>
    <t>P566871A</t>
  </si>
  <si>
    <t>P552873B</t>
  </si>
  <si>
    <t>P836735A</t>
  </si>
  <si>
    <t>P506793B</t>
  </si>
  <si>
    <t>P833212A</t>
  </si>
  <si>
    <t>P509336B</t>
  </si>
  <si>
    <t>P804893</t>
  </si>
  <si>
    <t>P532551A</t>
  </si>
  <si>
    <t>P532776A</t>
  </si>
  <si>
    <t>P519795A</t>
  </si>
  <si>
    <t>P575584A</t>
  </si>
  <si>
    <t>P532792A</t>
  </si>
  <si>
    <t>P575677A</t>
  </si>
  <si>
    <t>P569815A</t>
  </si>
  <si>
    <t>P570950A</t>
  </si>
  <si>
    <t>P575781A</t>
  </si>
  <si>
    <t>P864215A</t>
  </si>
  <si>
    <t>P571629A</t>
  </si>
  <si>
    <t>P535335B</t>
  </si>
  <si>
    <t>P501802A</t>
  </si>
  <si>
    <t>P535857A</t>
  </si>
  <si>
    <t>P504293B</t>
  </si>
  <si>
    <t>P538431C</t>
  </si>
  <si>
    <t>P503770C</t>
  </si>
  <si>
    <t>P516458A</t>
  </si>
  <si>
    <t>P547682A</t>
  </si>
  <si>
    <t>P550504A</t>
  </si>
  <si>
    <t>P575287B</t>
  </si>
  <si>
    <t>P515769B</t>
  </si>
  <si>
    <t>P571329B</t>
  </si>
  <si>
    <t>P619851A</t>
  </si>
  <si>
    <t>P541070A</t>
  </si>
  <si>
    <t>P804151B</t>
  </si>
  <si>
    <t>P537154C</t>
  </si>
  <si>
    <t>P502910A</t>
  </si>
  <si>
    <t>P553288A</t>
  </si>
  <si>
    <t>P558070A</t>
  </si>
  <si>
    <t>P561467A</t>
  </si>
  <si>
    <t>RGX179</t>
  </si>
  <si>
    <t>P514108D</t>
  </si>
  <si>
    <t>RG316</t>
  </si>
  <si>
    <t>P549795-</t>
  </si>
  <si>
    <t>P538943A</t>
  </si>
  <si>
    <t>P575614A</t>
  </si>
  <si>
    <t>P569273B</t>
  </si>
  <si>
    <t>P531371C</t>
  </si>
  <si>
    <t>P501582B</t>
  </si>
  <si>
    <t>P538072B</t>
  </si>
  <si>
    <t>PF70236A</t>
  </si>
  <si>
    <t>P513941B</t>
  </si>
  <si>
    <t>P575527A</t>
  </si>
  <si>
    <t>P536205A</t>
  </si>
  <si>
    <t>P570078A</t>
  </si>
  <si>
    <t>P507647C</t>
  </si>
  <si>
    <t xml:space="preserve">Angélique </t>
  </si>
  <si>
    <t>Dominique</t>
  </si>
  <si>
    <t>Erika</t>
  </si>
  <si>
    <t>Florence</t>
  </si>
  <si>
    <t>Francine</t>
  </si>
  <si>
    <t>Marie-Christine</t>
  </si>
  <si>
    <t>Marie-Victoire</t>
  </si>
  <si>
    <t>Patricia</t>
  </si>
  <si>
    <t>Rémy</t>
  </si>
  <si>
    <t>Sandrine</t>
  </si>
  <si>
    <t>Sarah</t>
  </si>
  <si>
    <t>Séverine</t>
  </si>
  <si>
    <t>Stéphanie</t>
  </si>
  <si>
    <t>Tanya</t>
  </si>
  <si>
    <t>calcul intermédiaire</t>
  </si>
  <si>
    <t>nb jour</t>
  </si>
  <si>
    <t>nb lot</t>
  </si>
  <si>
    <t>&gt;5</t>
  </si>
  <si>
    <t>retard</t>
  </si>
  <si>
    <t>j0-1</t>
  </si>
  <si>
    <t>j2-3</t>
  </si>
  <si>
    <t>j4-5</t>
  </si>
  <si>
    <t>J&gt;5</t>
  </si>
  <si>
    <t>Total</t>
  </si>
  <si>
    <t>p842357E</t>
  </si>
  <si>
    <t>PC345380A</t>
  </si>
  <si>
    <t>UT3607SCA</t>
  </si>
  <si>
    <t>P557796A</t>
  </si>
  <si>
    <t>P515218B</t>
  </si>
  <si>
    <t>P535749A</t>
  </si>
  <si>
    <t>P504196B</t>
  </si>
  <si>
    <t>lots affectés</t>
  </si>
  <si>
    <t>temps moyen de présence au labo</t>
  </si>
  <si>
    <t xml:space="preserve"> retard</t>
  </si>
  <si>
    <t xml:space="preserve"> atelier</t>
  </si>
  <si>
    <t>WZT2601</t>
  </si>
  <si>
    <t>K2237TSTK2</t>
  </si>
  <si>
    <t>ET2819</t>
  </si>
  <si>
    <t>ET3207</t>
  </si>
  <si>
    <t>ZN1819</t>
  </si>
  <si>
    <t>P542504B</t>
  </si>
  <si>
    <t>K1291CUSN</t>
  </si>
  <si>
    <t>P535096B</t>
  </si>
  <si>
    <t>P501123E</t>
  </si>
  <si>
    <t>RE2419</t>
  </si>
  <si>
    <t>KZ5705</t>
  </si>
  <si>
    <t>ZN1619</t>
  </si>
  <si>
    <t>ZN1437</t>
  </si>
  <si>
    <t>TUBEPVC1X3</t>
  </si>
  <si>
    <t>P541171A</t>
  </si>
  <si>
    <t>P530512A</t>
  </si>
  <si>
    <t>P511208A</t>
  </si>
  <si>
    <t>P811538C</t>
  </si>
  <si>
    <t>heure</t>
  </si>
  <si>
    <t>SPC2407C1AG5%</t>
  </si>
  <si>
    <t>P844859B</t>
  </si>
  <si>
    <t>P570075A</t>
  </si>
  <si>
    <t>RV1.50</t>
  </si>
  <si>
    <t>P545756A</t>
  </si>
  <si>
    <t>ET2819S2</t>
  </si>
  <si>
    <t>P543431A</t>
  </si>
  <si>
    <t>P543434A</t>
  </si>
  <si>
    <t>E2219STK4</t>
  </si>
  <si>
    <t>P804894</t>
  </si>
  <si>
    <t>P660342A</t>
  </si>
  <si>
    <t>P559627A</t>
  </si>
  <si>
    <t>RET2619</t>
  </si>
  <si>
    <t>ZL2019STK1</t>
  </si>
  <si>
    <t>ZL2619STZ1</t>
  </si>
  <si>
    <t>P509665A</t>
  </si>
  <si>
    <t>P547357C</t>
  </si>
  <si>
    <t>P568556A</t>
  </si>
  <si>
    <t>P545419A</t>
  </si>
  <si>
    <t>P569276C</t>
  </si>
  <si>
    <t>P534438A</t>
  </si>
  <si>
    <t>ZN2019</t>
  </si>
  <si>
    <t>SP050035D</t>
  </si>
  <si>
    <t>P833213A</t>
  </si>
  <si>
    <t>P575208A</t>
  </si>
  <si>
    <t>UT3207SCA</t>
  </si>
  <si>
    <t>P503680A</t>
  </si>
  <si>
    <t>P570242B</t>
  </si>
  <si>
    <t>HT2219</t>
  </si>
  <si>
    <t>P541404A</t>
  </si>
  <si>
    <t>P532002A</t>
  </si>
  <si>
    <t>ZL2419STZ2</t>
  </si>
  <si>
    <t>P542330A</t>
  </si>
  <si>
    <t>P561322A</t>
  </si>
  <si>
    <t>P508835B</t>
  </si>
  <si>
    <t>P533908A</t>
  </si>
  <si>
    <t>P562237A</t>
  </si>
  <si>
    <t>P502810</t>
  </si>
  <si>
    <t>P562350A</t>
  </si>
  <si>
    <t>P532476A</t>
  </si>
  <si>
    <t>P542452A</t>
  </si>
  <si>
    <t>P530912</t>
  </si>
  <si>
    <t>P505059E</t>
  </si>
  <si>
    <t>RG179</t>
  </si>
  <si>
    <t>P512177A</t>
  </si>
  <si>
    <t>ZL2619</t>
  </si>
  <si>
    <t>RET2819</t>
  </si>
  <si>
    <t>P563483A</t>
  </si>
  <si>
    <t>P568211B</t>
  </si>
  <si>
    <t>P834252D</t>
  </si>
  <si>
    <t>P531984C</t>
  </si>
  <si>
    <t>T31106</t>
  </si>
  <si>
    <t>R</t>
  </si>
  <si>
    <t>ZN 2019 R 2 ASC10</t>
  </si>
  <si>
    <t>F54411</t>
  </si>
  <si>
    <t>ESCC3901.012.05 AWG22 (avant irrad) blanc</t>
  </si>
  <si>
    <t>G982</t>
  </si>
  <si>
    <t>Coax C80SK (8N) bleu</t>
  </si>
  <si>
    <t>X25214</t>
  </si>
  <si>
    <t>Composite cable for A400M program</t>
  </si>
  <si>
    <t>F54016</t>
  </si>
  <si>
    <t>Fil PE 19x0,044mm inox violet</t>
  </si>
  <si>
    <t>X25312</t>
  </si>
  <si>
    <t>(A-PTFE 2707 MA 2) STX 4 100 Ohms</t>
  </si>
  <si>
    <t>B47457</t>
  </si>
  <si>
    <t>M17/113RG316 marron clair</t>
  </si>
  <si>
    <t>X25380</t>
  </si>
  <si>
    <t>Câble W5IAC</t>
  </si>
  <si>
    <t>B47506</t>
  </si>
  <si>
    <t>B</t>
  </si>
  <si>
    <t>RGX179  marron clair</t>
  </si>
  <si>
    <t>F54643</t>
  </si>
  <si>
    <t>Flat Cable 82x2.8mm TPU with 7xR2019E Noir</t>
  </si>
  <si>
    <t>R48494</t>
  </si>
  <si>
    <t>ESCC 3901.019.05 AWG22</t>
  </si>
  <si>
    <t>TB19866</t>
  </si>
  <si>
    <t>ESCC 3901.002.51 AWG26 ShHE 3</t>
  </si>
  <si>
    <t>X25286</t>
  </si>
  <si>
    <t>Câble composite 12 paires ET2619</t>
  </si>
  <si>
    <t>TB19819</t>
  </si>
  <si>
    <t>RV2207 STV 03</t>
  </si>
  <si>
    <t>TB19834</t>
  </si>
  <si>
    <t>UT3607 ES 6 TRESSE TPC</t>
  </si>
  <si>
    <t>B47405</t>
  </si>
  <si>
    <t>Triax AWG40, 75 Ohms, non gaine</t>
  </si>
  <si>
    <t>P71197</t>
  </si>
  <si>
    <t>Fil UT2801 NPC noir</t>
  </si>
  <si>
    <t>R48421</t>
  </si>
  <si>
    <t>HH 1819 - LH rouge</t>
  </si>
  <si>
    <t>R48306</t>
  </si>
  <si>
    <t>EHT3607SCA vert</t>
  </si>
  <si>
    <t>IN3983</t>
  </si>
  <si>
    <t>REE8133</t>
  </si>
  <si>
    <t>PL46</t>
  </si>
  <si>
    <t>FLEXTRACK 150°C 4X(RET1619E3)+ET2407 STE11</t>
  </si>
  <si>
    <t>B47440</t>
  </si>
  <si>
    <t>RG400DT Modifié (A21977)</t>
  </si>
  <si>
    <t>R47471</t>
  </si>
  <si>
    <t>Core 50 Ohms E3407SCA graphité</t>
  </si>
  <si>
    <t>X25303</t>
  </si>
  <si>
    <t>CABLE KZT3X0.59/AGW20 - 96154824 REV B</t>
  </si>
  <si>
    <t>IN3921</t>
  </si>
  <si>
    <t>(2 x type EE2201) R MaST 100 ohms</t>
  </si>
  <si>
    <t>R48259</t>
  </si>
  <si>
    <t>ESCC 3901.002.60 AWG18 kaki beige</t>
  </si>
  <si>
    <t>B47494</t>
  </si>
  <si>
    <t>Coax Celloflon 2619CEP 60/75 DT</t>
  </si>
  <si>
    <t>X25115</t>
  </si>
  <si>
    <t>EL2207STHP2 PTFE low noise layer pour cable P569276</t>
  </si>
  <si>
    <t>R48434</t>
  </si>
  <si>
    <t>CORE SML50 SCA GRAPHITE</t>
  </si>
  <si>
    <t>X25116</t>
  </si>
  <si>
    <t>TB19908</t>
  </si>
  <si>
    <t>a-PTFE AWG30SCA S2, 100 ohms</t>
  </si>
  <si>
    <t>B47187</t>
  </si>
  <si>
    <t>EL2207STHPFVS2 taped</t>
  </si>
  <si>
    <t>R48422</t>
  </si>
  <si>
    <t>HH 2619 - LH Rose</t>
  </si>
  <si>
    <t>IN3988</t>
  </si>
  <si>
    <t>COAX 50 OHMS EN4604-009 KW</t>
  </si>
  <si>
    <t>X25087</t>
  </si>
  <si>
    <t>G992</t>
  </si>
  <si>
    <t>P71502</t>
  </si>
  <si>
    <t>D</t>
  </si>
  <si>
    <t>ET3401 SCA  blanc</t>
  </si>
  <si>
    <t>B47431</t>
  </si>
  <si>
    <t>B47397</t>
  </si>
  <si>
    <t>COAX E 3007 STE 50 Ohms</t>
  </si>
  <si>
    <t>TB19803</t>
  </si>
  <si>
    <t>ZL2419 DtER 4 (Hytrel 40 ShD)</t>
  </si>
  <si>
    <t>T31110</t>
  </si>
  <si>
    <t>Paire a-PTFE 2407 MA 2 + drain AWG28 blanc-marron</t>
  </si>
  <si>
    <t>X25300</t>
  </si>
  <si>
    <t>CABLE 96 157 864 REV B</t>
  </si>
  <si>
    <t>IN3979</t>
  </si>
  <si>
    <t>REE1427 - KZ06-10R - marron</t>
  </si>
  <si>
    <t>T31025</t>
  </si>
  <si>
    <t>PCX38C06BK (PFA) EShK 3</t>
  </si>
  <si>
    <t>TB19829</t>
  </si>
  <si>
    <t>ET2419STK4</t>
  </si>
  <si>
    <t>X25153</t>
  </si>
  <si>
    <t>CABLE BUS AWG24 (Type M17/176-00002)</t>
  </si>
  <si>
    <t>P543050A</t>
  </si>
  <si>
    <t>P542810C</t>
  </si>
  <si>
    <t>P549676A</t>
  </si>
  <si>
    <t>P511106A</t>
  </si>
  <si>
    <t>RV2207STV03</t>
  </si>
  <si>
    <t>P542505B</t>
  </si>
  <si>
    <t>ET3401SCA</t>
  </si>
  <si>
    <t>TB19903</t>
  </si>
  <si>
    <t>LFW26/42 ES6</t>
  </si>
  <si>
    <t>X25088</t>
  </si>
  <si>
    <t>X25327</t>
  </si>
  <si>
    <t>(a-PTFE 2707 Ha 2) StP 4 - 100 ohms</t>
  </si>
  <si>
    <t>F54678</t>
  </si>
  <si>
    <t>KT 2619 CuSn (FEPTE9494) (noir)</t>
  </si>
  <si>
    <t>TB19798</t>
  </si>
  <si>
    <t>ET2819 StK 2  +  dw - marron blanc</t>
  </si>
  <si>
    <t>F54583</t>
  </si>
  <si>
    <t>Genre WPT 3001 NIAG + Coating C</t>
  </si>
  <si>
    <t>FG829</t>
  </si>
  <si>
    <t>QFX 86 FEP</t>
  </si>
  <si>
    <t>F54704</t>
  </si>
  <si>
    <t>AHT9/125/242Z0.9</t>
  </si>
  <si>
    <t>F54711</t>
  </si>
  <si>
    <t>Core type KK2807 TPC Bleu numéroté 0</t>
  </si>
  <si>
    <t>P71543</t>
  </si>
  <si>
    <t>T31152</t>
  </si>
  <si>
    <t>2ZN2019</t>
  </si>
  <si>
    <t>P71557</t>
  </si>
  <si>
    <t>E2801  rouge</t>
  </si>
  <si>
    <t>R48505</t>
  </si>
  <si>
    <t>RE 2219 - UL 5427 - blanc</t>
  </si>
  <si>
    <t>P71567</t>
  </si>
  <si>
    <t>Core RG316 monobrin (naturel)</t>
  </si>
  <si>
    <t>P71569</t>
  </si>
  <si>
    <t>E1819 - KZ 05 08 -   blanc</t>
  </si>
  <si>
    <t>P71574</t>
  </si>
  <si>
    <t>ET3019SCA</t>
  </si>
  <si>
    <t>F54713</t>
  </si>
  <si>
    <t>KT2807 Cu Sn</t>
  </si>
  <si>
    <t>T31039</t>
  </si>
  <si>
    <t>2 x UT3607SCA au pas de 8mm Noir Rouge</t>
  </si>
  <si>
    <t>SC45114</t>
  </si>
  <si>
    <t>TEST ET CONDITIONNEMENT</t>
  </si>
  <si>
    <t>CT1750</t>
  </si>
  <si>
    <t>CORDON SURMOULÉ PT2619 STFKM 2X3 TFNI/CUNI</t>
  </si>
  <si>
    <t>B47315</t>
  </si>
  <si>
    <t>P</t>
  </si>
  <si>
    <t>CaBLE (UKT49x0,025mm) ShPE 1</t>
  </si>
  <si>
    <t>P71560</t>
  </si>
  <si>
    <t>EE1819</t>
  </si>
  <si>
    <t>IN3967</t>
  </si>
  <si>
    <t>RET2019 CUNI   BLANC</t>
  </si>
  <si>
    <t>X24949</t>
  </si>
  <si>
    <t>Inkjet cable LJ2NEO flexible version (RG179)</t>
  </si>
  <si>
    <t>IN3849</t>
  </si>
  <si>
    <t>PROJET9656</t>
  </si>
  <si>
    <t>Fil LEE2219  rubanage longitudinal</t>
  </si>
  <si>
    <t>T31078</t>
  </si>
  <si>
    <t>2 x K1861CuSn pas 36mm à droite</t>
  </si>
  <si>
    <t>-20</t>
  </si>
  <si>
    <t>-14</t>
  </si>
  <si>
    <t>-7</t>
  </si>
  <si>
    <t>-2</t>
  </si>
  <si>
    <t>-0</t>
  </si>
  <si>
    <t>+5</t>
  </si>
  <si>
    <t>+6</t>
  </si>
  <si>
    <t>+8</t>
  </si>
  <si>
    <t>+14</t>
  </si>
  <si>
    <t>+19</t>
  </si>
  <si>
    <t>+23</t>
  </si>
  <si>
    <t>P556842A</t>
  </si>
  <si>
    <t>P571186A</t>
  </si>
  <si>
    <t>P537442C</t>
  </si>
  <si>
    <t>P550505A</t>
  </si>
  <si>
    <t>P518669C</t>
  </si>
  <si>
    <t>P517888C</t>
  </si>
  <si>
    <t>PF62756B</t>
  </si>
  <si>
    <t>P570952A</t>
  </si>
  <si>
    <t>E2801</t>
  </si>
  <si>
    <t>RE2219</t>
  </si>
  <si>
    <t>P552411A</t>
  </si>
  <si>
    <t>E1819</t>
  </si>
  <si>
    <t>KT2807CUSN</t>
  </si>
  <si>
    <t>2UT3607SCAP8D</t>
  </si>
  <si>
    <t>PF54868B</t>
  </si>
  <si>
    <t>P554656A</t>
  </si>
  <si>
    <t>P563087A</t>
  </si>
  <si>
    <t>2K1861CUSNP36D</t>
  </si>
  <si>
    <t>date fin</t>
  </si>
  <si>
    <t>I</t>
  </si>
  <si>
    <t>SC45134</t>
  </si>
  <si>
    <t>NP4477</t>
  </si>
  <si>
    <t>NACF238L</t>
  </si>
  <si>
    <t>Nickelage sur NanoD ciruculaire</t>
  </si>
  <si>
    <t>SC45133</t>
  </si>
  <si>
    <t>P71307</t>
  </si>
  <si>
    <t>ET 2819 35DFT28%Ag</t>
  </si>
  <si>
    <t>+90</t>
  </si>
  <si>
    <t>+63</t>
  </si>
  <si>
    <t>-4</t>
  </si>
  <si>
    <t>+3</t>
  </si>
  <si>
    <t>+13</t>
  </si>
  <si>
    <t>-1</t>
  </si>
  <si>
    <t>+28</t>
  </si>
  <si>
    <t>-6</t>
  </si>
  <si>
    <t>P555225A</t>
  </si>
  <si>
    <t>P512806</t>
  </si>
  <si>
    <t>P546518A</t>
  </si>
  <si>
    <t>X24984</t>
  </si>
  <si>
    <t>AA2407Si HStHA HStHA 2x3, 30 kV</t>
  </si>
  <si>
    <t>TB19843</t>
  </si>
  <si>
    <t>Cable BUS AWG26 SCA  120 ohms</t>
  </si>
  <si>
    <t>P71464</t>
  </si>
  <si>
    <t>Core aPTFE 2419 SCA Rouge</t>
  </si>
  <si>
    <t>R48441</t>
  </si>
  <si>
    <t>RET2407  BLANC</t>
  </si>
  <si>
    <t>TB19792</t>
  </si>
  <si>
    <t>CABLE BUS ALLEGE CRK 2419 DT 2 77 OHMS</t>
  </si>
  <si>
    <t>B47475</t>
  </si>
  <si>
    <t>SMX50SCA  gaine noire</t>
  </si>
  <si>
    <t>F54683</t>
  </si>
  <si>
    <t>Genre ESCC 3901.012 AWG28 double isolation avant irradiation</t>
  </si>
  <si>
    <t>R48496</t>
  </si>
  <si>
    <t>Core BUS AWG28 120 ohms</t>
  </si>
  <si>
    <t>R48321</t>
  </si>
  <si>
    <t>K 1291 CUSN bleu filet blanc</t>
  </si>
  <si>
    <t>TB19914</t>
  </si>
  <si>
    <t>R48514</t>
  </si>
  <si>
    <t>RET2456</t>
  </si>
  <si>
    <t>F54710</t>
  </si>
  <si>
    <t>Core coax 50 ohms AWG36 FEP/SP</t>
  </si>
  <si>
    <t>B47454</t>
  </si>
  <si>
    <t>AHT625/125/242Z0.9TAZ1.5OM3</t>
  </si>
  <si>
    <t>TB19874</t>
  </si>
  <si>
    <t>RET2807S2 Blanc-BlancTresse Optimisée</t>
  </si>
  <si>
    <t>R45843</t>
  </si>
  <si>
    <t>UT2807sca StE 26 (Tresse 24 fu</t>
  </si>
  <si>
    <t>TB19652</t>
  </si>
  <si>
    <t>RA6S-A24-C4 Type H2419SCAnu StHE 4 (DHGF/H)</t>
  </si>
  <si>
    <t>-11</t>
  </si>
  <si>
    <t>+7</t>
  </si>
  <si>
    <t>+1</t>
  </si>
  <si>
    <t>+21</t>
  </si>
  <si>
    <t>+27</t>
  </si>
  <si>
    <t>-5</t>
  </si>
  <si>
    <t>P570407A</t>
  </si>
  <si>
    <t>P871978A</t>
  </si>
  <si>
    <t>P574885A</t>
  </si>
  <si>
    <t>RET2407</t>
  </si>
  <si>
    <t>P835852A</t>
  </si>
  <si>
    <t>SMX50SCA</t>
  </si>
  <si>
    <t>P565180A</t>
  </si>
  <si>
    <t>P841290B</t>
  </si>
  <si>
    <t>P506907A</t>
  </si>
  <si>
    <t>P531072A</t>
  </si>
  <si>
    <t>PF70235A</t>
  </si>
  <si>
    <t>P535094B</t>
  </si>
  <si>
    <t>P547308A</t>
  </si>
  <si>
    <t>P570089A</t>
  </si>
  <si>
    <t>B47511</t>
  </si>
  <si>
    <t>TRESSE ST12SN200</t>
  </si>
  <si>
    <t>X25219</t>
  </si>
  <si>
    <t>RG316 StY 7 UL20276</t>
  </si>
  <si>
    <t>T31098</t>
  </si>
  <si>
    <t>ESCC 3901.019.11 2xAWG26</t>
  </si>
  <si>
    <t>B47208</t>
  </si>
  <si>
    <t>N</t>
  </si>
  <si>
    <t>SC45142</t>
  </si>
  <si>
    <t>SC45143</t>
  </si>
  <si>
    <t>SC45138</t>
  </si>
  <si>
    <t>SC45141</t>
  </si>
  <si>
    <t>SC45140</t>
  </si>
  <si>
    <t>SC45139</t>
  </si>
  <si>
    <t>+2</t>
  </si>
  <si>
    <t>-3</t>
  </si>
  <si>
    <t>-18</t>
  </si>
  <si>
    <t>P534303A</t>
  </si>
  <si>
    <t>P518061A</t>
  </si>
  <si>
    <t>P542137A</t>
  </si>
  <si>
    <t>F54444</t>
  </si>
  <si>
    <t>KT2037E</t>
  </si>
  <si>
    <t>CP3236</t>
  </si>
  <si>
    <t>CABLE PLAT 4 et3007 SCA S1 24mm</t>
  </si>
  <si>
    <t>R48455</t>
  </si>
  <si>
    <t>RA6U-A22-C1 Type H2219 CuNu Vert</t>
  </si>
  <si>
    <t>ID2850</t>
  </si>
  <si>
    <t>ESCC390100131 AWG12 (khaki beige)</t>
  </si>
  <si>
    <t>B46876</t>
  </si>
  <si>
    <t>Coax 50 Ohms E3407 StP SCA graphité (bleu)</t>
  </si>
  <si>
    <t>ID2963</t>
  </si>
  <si>
    <t>CORE AXOWAVE SC25SP</t>
  </si>
  <si>
    <t>TB19777</t>
  </si>
  <si>
    <t>ESCC 3902.002.25 BUS AWG24 120 ohm</t>
  </si>
  <si>
    <t>SC45113</t>
  </si>
  <si>
    <t>B46877</t>
  </si>
  <si>
    <t>Z14984</t>
  </si>
  <si>
    <t>E1819$</t>
  </si>
  <si>
    <t>+94</t>
  </si>
  <si>
    <t>+136</t>
  </si>
  <si>
    <t>KT2037CUSN</t>
  </si>
  <si>
    <t>P538011A</t>
  </si>
  <si>
    <t>P515207A</t>
  </si>
  <si>
    <t>P509337C</t>
  </si>
  <si>
    <t>P836895D</t>
  </si>
  <si>
    <t>P838426E</t>
  </si>
  <si>
    <t>E2019</t>
  </si>
  <si>
    <t>P71562</t>
  </si>
  <si>
    <t>HP3-EXBFE (blanc marqué)</t>
  </si>
  <si>
    <t>R48349</t>
  </si>
  <si>
    <t>Fil REEMiTVE 2.50 mm² CuNi Rouge</t>
  </si>
  <si>
    <t>P71563</t>
  </si>
  <si>
    <t>Core 25 ohms/AWG2219 CuAg</t>
  </si>
  <si>
    <t>X24044</t>
  </si>
  <si>
    <t>(10UPT2619SCA + 2UT2807SCA)E</t>
  </si>
  <si>
    <t>F54572</t>
  </si>
  <si>
    <t>B47407</t>
  </si>
  <si>
    <t>F54532</t>
  </si>
  <si>
    <t>K2037E</t>
  </si>
  <si>
    <t>R48504</t>
  </si>
  <si>
    <t>IN3971</t>
  </si>
  <si>
    <t>TB19909</t>
  </si>
  <si>
    <t>SC45175</t>
  </si>
  <si>
    <t>P71440</t>
  </si>
  <si>
    <t>UT3407SCA</t>
  </si>
  <si>
    <t>TB19793</t>
  </si>
  <si>
    <t>RV1419 StV 07  B H F C D L E  GAINE ROUGE</t>
  </si>
  <si>
    <t>T31097</t>
  </si>
  <si>
    <t>UPT3007 NCA STP2 noir blanc</t>
  </si>
  <si>
    <t>-8</t>
  </si>
  <si>
    <t>-15</t>
  </si>
  <si>
    <t>-10</t>
  </si>
  <si>
    <t>+17</t>
  </si>
  <si>
    <t>P537325A</t>
  </si>
  <si>
    <t>P607894A</t>
  </si>
  <si>
    <t>P507415A</t>
  </si>
  <si>
    <t>P545408A</t>
  </si>
  <si>
    <t>K2037CUSN</t>
  </si>
  <si>
    <t>RV1419STV07</t>
  </si>
  <si>
    <t>P568643A</t>
  </si>
  <si>
    <t>ID2974</t>
  </si>
  <si>
    <t>Haute tension K10HV2407 StK 1</t>
  </si>
  <si>
    <t>X25381</t>
  </si>
  <si>
    <t>Câble W5IDC</t>
  </si>
  <si>
    <t>R48480</t>
  </si>
  <si>
    <t>BV1801 CuNu Noir</t>
  </si>
  <si>
    <t>MC11816</t>
  </si>
  <si>
    <t>SHT3607E</t>
  </si>
  <si>
    <t>SHT 36/07 X 0.050  ECROUI</t>
  </si>
  <si>
    <t>X25328</t>
  </si>
  <si>
    <t>Cable VIBRO 5 paires, ZL2419 MStMR 5x2</t>
  </si>
  <si>
    <t>X25181</t>
  </si>
  <si>
    <t>CABLE BUS 120 OHMS E0807 WX 26</t>
  </si>
  <si>
    <t>B47188</t>
  </si>
  <si>
    <t>+46</t>
  </si>
  <si>
    <t>P575782A</t>
  </si>
  <si>
    <t>P549677A</t>
  </si>
  <si>
    <t>P660343A</t>
  </si>
  <si>
    <t>P562373D</t>
  </si>
  <si>
    <t>P819702B</t>
  </si>
  <si>
    <t>F</t>
  </si>
  <si>
    <t>TB19884</t>
  </si>
  <si>
    <t>ESCC 3902.002.28 AWG26 BUS 100ohms - LH/H</t>
  </si>
  <si>
    <t>P71523</t>
  </si>
  <si>
    <t>Core CE1x1.42 AlCuAg</t>
  </si>
  <si>
    <t>F53990</t>
  </si>
  <si>
    <t>Fil KT7x7x0,044mm inox AISI316 naturel</t>
  </si>
  <si>
    <t>X25201</t>
  </si>
  <si>
    <t>AA2407Si HStH A HStH A 2, 19 kV</t>
  </si>
  <si>
    <t>TB19904</t>
  </si>
  <si>
    <t>X2237TSTX2 NOIR BLANC GAINE NOIRE</t>
  </si>
  <si>
    <t>R48408</t>
  </si>
  <si>
    <t>VV1619</t>
  </si>
  <si>
    <t>T31084</t>
  </si>
  <si>
    <t>3E2219</t>
  </si>
  <si>
    <t>R47984</t>
  </si>
  <si>
    <t>Coax RGL196 gaine Vitax</t>
  </si>
  <si>
    <t>X25202</t>
  </si>
  <si>
    <t>A2407 SiHStHA 2x2, 4 kV</t>
  </si>
  <si>
    <t>X25278</t>
  </si>
  <si>
    <t>(3xa-PTFE2707Ma2 STX2 + 3xET2707)MSTX</t>
  </si>
  <si>
    <t>+15</t>
  </si>
  <si>
    <t>+33</t>
  </si>
  <si>
    <t>+56</t>
  </si>
  <si>
    <t>+75</t>
  </si>
  <si>
    <t>+26</t>
  </si>
  <si>
    <t>P849180C</t>
  </si>
  <si>
    <t>P836472B</t>
  </si>
  <si>
    <t>P501378F</t>
  </si>
  <si>
    <t>P559119B</t>
  </si>
  <si>
    <t>X2237TSTX2</t>
  </si>
  <si>
    <t>P602530</t>
  </si>
  <si>
    <t>P533929C</t>
  </si>
  <si>
    <t>P559115C</t>
  </si>
  <si>
    <t>P565804A</t>
  </si>
  <si>
    <t>somme si R</t>
  </si>
  <si>
    <t>somme si D</t>
  </si>
  <si>
    <t>si date théorique dépassé</t>
  </si>
  <si>
    <t>calcul temps lots date dépassé R ou D</t>
  </si>
  <si>
    <t>calcul nb lots date dépassé R ou D</t>
  </si>
  <si>
    <t>nb si D</t>
  </si>
  <si>
    <t>nb si R</t>
  </si>
  <si>
    <t>Nb de lots à faire</t>
  </si>
  <si>
    <t>nb lots bloqués</t>
  </si>
  <si>
    <t>nb lots en retard</t>
  </si>
  <si>
    <t>F54051</t>
  </si>
  <si>
    <t>AISI304L 1x0.4mm isole PE D=0.8mm</t>
  </si>
  <si>
    <t>P71572</t>
  </si>
  <si>
    <t>FIL EE19X0,403mm cuag UL1164 vert</t>
  </si>
  <si>
    <t>R48400</t>
  </si>
  <si>
    <t>TRIAX K3807 STKSHK1 / 50PF</t>
  </si>
  <si>
    <t>TB19835</t>
  </si>
  <si>
    <t>BUS GENRE WZ 2601 STK2 105 OHM</t>
  </si>
  <si>
    <t>TB19852</t>
  </si>
  <si>
    <t>RV1.50 StV 04</t>
  </si>
  <si>
    <t>X25204</t>
  </si>
  <si>
    <t>AA2407Si HStH A HStH A 2, 30kV</t>
  </si>
  <si>
    <t>TB19901</t>
  </si>
  <si>
    <t>X25200</t>
  </si>
  <si>
    <t>AA2407Si HStH A HStH A 2x3, 30kV</t>
  </si>
  <si>
    <t>T31024</t>
  </si>
  <si>
    <t>ESCC 3901.012.12 2xAWG28 bleu marron</t>
  </si>
  <si>
    <t>+97</t>
  </si>
  <si>
    <t>-12</t>
  </si>
  <si>
    <t>TB19867</t>
  </si>
  <si>
    <t>ESCC 3901.002.46 AWG26 ShH 2</t>
  </si>
  <si>
    <t>B47472</t>
  </si>
  <si>
    <t>AHT50/125/242Z0.9TAZ1.5OM3 LM</t>
  </si>
  <si>
    <t>F54719</t>
  </si>
  <si>
    <t>K2419E</t>
  </si>
  <si>
    <t>X25331</t>
  </si>
  <si>
    <t>KK2633 StESi 4 + drain</t>
  </si>
  <si>
    <t>R48512</t>
  </si>
  <si>
    <t>RET20135</t>
  </si>
  <si>
    <t>TB19956</t>
  </si>
  <si>
    <t>FG841</t>
  </si>
  <si>
    <t>Coax E2819 StYR 50 Ohms - noir</t>
  </si>
  <si>
    <t>TB19940</t>
  </si>
  <si>
    <t>RET2819SHE2</t>
  </si>
  <si>
    <t>F54571</t>
  </si>
  <si>
    <t>R48319</t>
  </si>
  <si>
    <t>ESCC 3901.002.58 AWG22 rouge</t>
  </si>
  <si>
    <t>TB19955</t>
  </si>
  <si>
    <t>X2037TSTX2</t>
  </si>
  <si>
    <t>+153</t>
  </si>
  <si>
    <t>P501584B</t>
  </si>
  <si>
    <t>P538766E</t>
  </si>
  <si>
    <t>PF55462A</t>
  </si>
  <si>
    <t>P540000B</t>
  </si>
  <si>
    <t>P542063B</t>
  </si>
  <si>
    <t>P506534B</t>
  </si>
  <si>
    <t>K2419CUSN</t>
  </si>
  <si>
    <t>RV1.50STV04</t>
  </si>
  <si>
    <t>P515412B</t>
  </si>
  <si>
    <t>P559134B</t>
  </si>
  <si>
    <t>P559299A</t>
  </si>
  <si>
    <t>P542740B</t>
  </si>
  <si>
    <t>P537785C</t>
  </si>
  <si>
    <t>P509765A</t>
  </si>
  <si>
    <t>Date démarrage au plus tard</t>
  </si>
  <si>
    <t xml:space="preserve">calcul </t>
  </si>
  <si>
    <t>X25117</t>
  </si>
  <si>
    <t>P71617</t>
  </si>
  <si>
    <t>Core Type AX086 Ag 2µm</t>
  </si>
  <si>
    <t>TB19872</t>
  </si>
  <si>
    <t>ZL2619S2 noir/violet</t>
  </si>
  <si>
    <t>SC45222</t>
  </si>
  <si>
    <t>SC45223</t>
  </si>
  <si>
    <t>SC45224</t>
  </si>
  <si>
    <t>+84</t>
  </si>
  <si>
    <t>+16</t>
  </si>
  <si>
    <t>P540321A</t>
  </si>
  <si>
    <t>P567086A</t>
  </si>
  <si>
    <t>P509768A</t>
  </si>
  <si>
    <t>P509767A</t>
  </si>
  <si>
    <t>P509773A</t>
  </si>
  <si>
    <t>B47507</t>
  </si>
  <si>
    <t>M17/93RG178 marron clair</t>
  </si>
  <si>
    <t>X25377</t>
  </si>
  <si>
    <t>UT3607SCA EStK 6</t>
  </si>
  <si>
    <t>P71549</t>
  </si>
  <si>
    <t>E3019SPC</t>
  </si>
  <si>
    <t>P71592</t>
  </si>
  <si>
    <t>E2207 - kZ 0506 - blanc</t>
  </si>
  <si>
    <t>P71604</t>
  </si>
  <si>
    <t>ET2807 - kz 04 03 - blanc</t>
  </si>
  <si>
    <t>P71589</t>
  </si>
  <si>
    <t>UT3607SCA (bleu ultramarine)</t>
  </si>
  <si>
    <t>B47465</t>
  </si>
  <si>
    <t>Coax 50 ohms SCA3001 graphite blanc</t>
  </si>
  <si>
    <t>T31059</t>
  </si>
  <si>
    <t>cable EE2419 sca MA 2 / Z= 100 ohms</t>
  </si>
  <si>
    <t>RG178</t>
  </si>
  <si>
    <t>P573601A</t>
  </si>
  <si>
    <t>E3019</t>
  </si>
  <si>
    <t>E2207</t>
  </si>
  <si>
    <t>ET2807</t>
  </si>
  <si>
    <t>P533721A</t>
  </si>
  <si>
    <t>P507646C</t>
  </si>
  <si>
    <t>P536364A</t>
  </si>
  <si>
    <t>Sophie</t>
  </si>
  <si>
    <t>Ces lots doivent être démarrés au labo au plus tard à J+1 après réception.</t>
  </si>
  <si>
    <t>La date de démarrage au plus tard correspondra à la date de réception labo +24h.</t>
  </si>
  <si>
    <t>Ces lots doivent être démarrés au plus tard à J+5 après réception au labo.</t>
  </si>
  <si>
    <r>
      <t>La date de démarrage doit être calculée au plus juste en fonction du temps de contrôle du lot afin que le lot ne sorte pas en retard du labo. (</t>
    </r>
    <r>
      <rPr>
        <sz val="11"/>
        <color rgb="FFFF0000"/>
        <rFont val="Calibri"/>
        <family val="2"/>
      </rPr>
      <t>Garder une marge d’une journée ?).</t>
    </r>
  </si>
  <si>
    <t>Date fin théorique – délai technique.</t>
  </si>
  <si>
    <t>Date souhaitée – délai technique.</t>
  </si>
  <si>
    <t>date de réception colonne E  &gt; date de fin théorique colonne F</t>
  </si>
  <si>
    <t>colonne H = colonne E + 1J (ouvrés)</t>
  </si>
  <si>
    <t>date de réception colonne E  &lt; date de fin théorique colonne F</t>
  </si>
  <si>
    <t>colonne H = Colonne E + 5 jours (ouvré) max</t>
  </si>
  <si>
    <t xml:space="preserve"> Dans ce cas il faut regarder les deux premieres lettres de chaque ligne de la colonne A Si cela commence par SC.</t>
  </si>
  <si>
    <t xml:space="preserve">1er cas : calcul à partir exclusivement de date : </t>
  </si>
  <si>
    <t>dans tous les cas la date de démarrage au plus tard doit etre exprimé en jour ouvrés : si possible tenir compte également des jours fériés</t>
  </si>
  <si>
    <r>
      <t>2,1</t>
    </r>
    <r>
      <rPr>
        <b/>
        <sz val="7"/>
        <rFont val="Times New Roman"/>
        <family val="1"/>
      </rPr>
      <t xml:space="preserve">       </t>
    </r>
    <r>
      <rPr>
        <b/>
        <sz val="10"/>
        <rFont val="Verdana"/>
        <family val="2"/>
      </rPr>
      <t>Lots arrivant sans retard</t>
    </r>
  </si>
  <si>
    <t>colonne F - colonne L</t>
  </si>
  <si>
    <t>colonne G - colonne L</t>
  </si>
  <si>
    <t xml:space="preserve">2eme cas : calcul à partir d'une date et d'un délai technique (temps en minute): </t>
  </si>
  <si>
    <t>dans ce cas le délai technique indiqué en minute peut etre converti :420 minute est étant égal à 1jour</t>
  </si>
  <si>
    <t>règles de calcul date de démarrage au plus tard : colonne H</t>
  </si>
  <si>
    <r>
      <t>1.1</t>
    </r>
    <r>
      <rPr>
        <b/>
        <sz val="7"/>
        <rFont val="Times New Roman"/>
        <family val="1"/>
      </rPr>
      <t xml:space="preserve">     </t>
    </r>
    <r>
      <rPr>
        <b/>
        <sz val="10"/>
        <rFont val="Verdana"/>
        <family val="2"/>
      </rPr>
      <t>lots en SC (cas dont je peux me passer car facilement identifiable)</t>
    </r>
  </si>
  <si>
    <r>
      <t>1.2</t>
    </r>
    <r>
      <rPr>
        <b/>
        <sz val="7"/>
        <rFont val="Times New Roman"/>
        <family val="1"/>
      </rPr>
      <t xml:space="preserve">        </t>
    </r>
    <r>
      <rPr>
        <b/>
        <sz val="10"/>
        <rFont val="Verdana"/>
        <family val="2"/>
      </rPr>
      <t xml:space="preserve">Lots arrivant déjà en retard </t>
    </r>
  </si>
  <si>
    <r>
      <t>2,2</t>
    </r>
    <r>
      <rPr>
        <b/>
        <sz val="7"/>
        <rFont val="Times New Roman"/>
        <family val="1"/>
      </rPr>
      <t xml:space="preserve">       </t>
    </r>
    <r>
      <rPr>
        <b/>
        <sz val="10"/>
        <rFont val="Verdana"/>
        <family val="2"/>
      </rPr>
      <t>Lots réclamés</t>
    </r>
  </si>
  <si>
    <t>Le calcul de la date de démarrage au plus tard se fera en fonction de la date de sortie souhaitée et tiendra donc compte du délai technique.</t>
  </si>
  <si>
    <t>en résumé si colonne L&lt;420 =&gt; on compte 1jentre 420 et 840 =&gt; 2j etc…. Jusque 2100 miunute 5j max</t>
  </si>
  <si>
    <t>Pâques</t>
  </si>
  <si>
    <t>simpliciation charge</t>
  </si>
  <si>
    <t>sur l'onglet Charge par Article</t>
  </si>
  <si>
    <t>supprime la ligne 1</t>
  </si>
  <si>
    <t>met des filtres</t>
  </si>
  <si>
    <t>supprime les lignes dont la colonne U est vide</t>
  </si>
  <si>
    <t>supprime les doublons liés à la colonne A</t>
  </si>
  <si>
    <t>Le tableau devrait se mettre à jour entre 2 imports à l'aide d'un bouton</t>
  </si>
  <si>
    <t>pour les lignes existant déjà dans l'onglet planning  si elle n'existe plus dans le nouvel import il faut les déplacer ces lignes onglet planing vers l'onglet lot finis.</t>
  </si>
  <si>
    <t>ne prendre en compte dans l'onglet charge par Article que des lots ayant un Etat Op. non vide</t>
  </si>
  <si>
    <t>pour les lignes nouvelles les ajouter avec les bonnes infos dans les colonnes</t>
  </si>
  <si>
    <t xml:space="preserve">en détail : </t>
  </si>
  <si>
    <t>je vide manuellement l'onglet Charge par article</t>
  </si>
  <si>
    <t>Ensuite je viens y coller ma nouvelle extraction</t>
  </si>
  <si>
    <t xml:space="preserve">Il y aura 2 taches à faire pour traiter les nouvelles données : </t>
  </si>
  <si>
    <t xml:space="preserve">Tache 1 : </t>
  </si>
  <si>
    <t>sur l'onglet planning je veux comparer les lignes n° lot (colonne A) avec la colonne A de l'onglet charge par article</t>
  </si>
  <si>
    <t xml:space="preserve">cas 1 : </t>
  </si>
  <si>
    <t>si le lot existe dans l'onglet charge par article</t>
  </si>
  <si>
    <t xml:space="preserve"> on ne change rien</t>
  </si>
  <si>
    <t xml:space="preserve">cas 2 : </t>
  </si>
  <si>
    <t>si le lot n'existe pas dans l'onglet charge par article</t>
  </si>
  <si>
    <t>on déplace les données de l'onglet planning de ce lot vers l'onglet fini.</t>
  </si>
  <si>
    <t xml:space="preserve">Tache 2 : </t>
  </si>
  <si>
    <t>Copier les données"nouvelles"  dans l'ongelt planning=&gt; lot n'existant pas dans l'onglet planning mais existant dans l'onglet charge par article</t>
  </si>
  <si>
    <t>n° lot</t>
  </si>
  <si>
    <t>date souhaitée</t>
  </si>
  <si>
    <t>par</t>
  </si>
  <si>
    <t>fait</t>
  </si>
  <si>
    <t>Statut</t>
  </si>
  <si>
    <t>x25200</t>
  </si>
  <si>
    <t>Reçu</t>
  </si>
  <si>
    <t>T31086</t>
  </si>
  <si>
    <t>3 x E2419 Jaune / Blanc filet noir / Blanc filet jaune</t>
  </si>
  <si>
    <t>TB19919</t>
  </si>
  <si>
    <t>ZL3007 S 2  marron blanc</t>
  </si>
  <si>
    <t>B47503</t>
  </si>
  <si>
    <t>AXOST3TPC</t>
  </si>
  <si>
    <t>TB19966</t>
  </si>
  <si>
    <t>E2619S2</t>
  </si>
  <si>
    <t/>
  </si>
  <si>
    <t>R48436</t>
  </si>
  <si>
    <t>ET3401 SCA ADHERISE</t>
  </si>
  <si>
    <t>T31023</t>
  </si>
  <si>
    <t>2ZL2419</t>
  </si>
  <si>
    <t>T31164</t>
  </si>
  <si>
    <t>2E2207</t>
  </si>
  <si>
    <t>TB19923</t>
  </si>
  <si>
    <t>UZT2807STZ2 CABLE BALLON SONDE TYPE IV BLINDAGE ALUMINIUM</t>
  </si>
  <si>
    <t>X25280</t>
  </si>
  <si>
    <t>RET2272 StESi8</t>
  </si>
  <si>
    <t>F54708</t>
  </si>
  <si>
    <t>ZL2219</t>
  </si>
  <si>
    <t>X25284</t>
  </si>
  <si>
    <t>NP4474</t>
  </si>
  <si>
    <t>RAC-Z-51DR-08-1-C</t>
  </si>
  <si>
    <t>NICKELAGE SUR BOITIER</t>
  </si>
  <si>
    <t>T31144</t>
  </si>
  <si>
    <t>2 X ET2819-PAS &amp; SENS NON STANDARDS-</t>
  </si>
  <si>
    <t>NP4500</t>
  </si>
  <si>
    <t>RACCORD308817B</t>
  </si>
  <si>
    <t>traitement sur boitier axomach</t>
  </si>
  <si>
    <t>SC45225</t>
  </si>
  <si>
    <t>X25247</t>
  </si>
  <si>
    <t>NP4468</t>
  </si>
  <si>
    <t>RACCORD410330A</t>
  </si>
  <si>
    <t>+4</t>
  </si>
  <si>
    <t>3E2419</t>
  </si>
  <si>
    <t>ZL3007S2</t>
  </si>
  <si>
    <t>P563932A</t>
  </si>
  <si>
    <t>P513213B</t>
  </si>
  <si>
    <t>P566180A</t>
  </si>
  <si>
    <t>P567239A</t>
  </si>
  <si>
    <t>2ET2819P19D</t>
  </si>
  <si>
    <t>P818331A</t>
  </si>
  <si>
    <t>Humbert</t>
  </si>
  <si>
    <t>remarque</t>
  </si>
  <si>
    <t>groupage mardi</t>
  </si>
  <si>
    <t>G993</t>
  </si>
  <si>
    <t>Coax C90SR (8N-PU)</t>
  </si>
  <si>
    <t>F53546</t>
  </si>
  <si>
    <t>AHT9/125/242Z0.9TAZ1.8OS1 LM</t>
  </si>
  <si>
    <t>R48445</t>
  </si>
  <si>
    <t>RET2219</t>
  </si>
  <si>
    <t>T31029</t>
  </si>
  <si>
    <t>ESCC 3901.002.35 AWG18 H 2 (LL</t>
  </si>
  <si>
    <t>G990</t>
  </si>
  <si>
    <t>Coax AXOWAVE 8M-PU</t>
  </si>
  <si>
    <t>+24</t>
  </si>
  <si>
    <t>P836736A</t>
  </si>
  <si>
    <t>PF67312D</t>
  </si>
  <si>
    <t>P519815A</t>
  </si>
  <si>
    <t>T31085</t>
  </si>
  <si>
    <t>2E2419</t>
  </si>
  <si>
    <t>-9</t>
  </si>
  <si>
    <t>+31</t>
  </si>
  <si>
    <t>F54002</t>
  </si>
  <si>
    <t>F54573</t>
  </si>
  <si>
    <t>+10</t>
  </si>
  <si>
    <t>+157</t>
  </si>
  <si>
    <t>+12</t>
  </si>
  <si>
    <t>LAB</t>
  </si>
  <si>
    <t>Etat lot</t>
  </si>
  <si>
    <t>Code poste</t>
  </si>
  <si>
    <t>Numéro d'opération</t>
  </si>
  <si>
    <t>Année</t>
  </si>
  <si>
    <t>Semaine</t>
  </si>
  <si>
    <t>Retard</t>
  </si>
  <si>
    <t>Date début calculée</t>
  </si>
  <si>
    <t>Date de fin calculée</t>
  </si>
  <si>
    <t>Date début de l'opération</t>
  </si>
  <si>
    <t>Date fin de l'opération</t>
  </si>
  <si>
    <t>Qté restante</t>
  </si>
  <si>
    <t>Temps de l'opération</t>
  </si>
  <si>
    <t>Initiales planning</t>
  </si>
  <si>
    <t>Commentaire</t>
  </si>
  <si>
    <t>Temps Indus validé techniquement</t>
  </si>
  <si>
    <t>IN3063</t>
  </si>
  <si>
    <t>Non ouvert</t>
  </si>
  <si>
    <t>P842357E^</t>
  </si>
  <si>
    <t>ESSP</t>
  </si>
  <si>
    <t>BDI</t>
  </si>
  <si>
    <t>G988</t>
  </si>
  <si>
    <t>Ouvert</t>
  </si>
  <si>
    <t>P831805B^</t>
  </si>
  <si>
    <t>CD</t>
  </si>
  <si>
    <t>Coax AXOWAVE U25MP</t>
  </si>
  <si>
    <t>F54541</t>
  </si>
  <si>
    <t>PF75537A^B</t>
  </si>
  <si>
    <t>AHT50/125/245Z0.9 B.I</t>
  </si>
  <si>
    <t>G989</t>
  </si>
  <si>
    <t>P811758A^</t>
  </si>
  <si>
    <t>Coax AXOWAVE 18mm (C175MR)</t>
  </si>
  <si>
    <t>R48414</t>
  </si>
  <si>
    <t>En cours</t>
  </si>
  <si>
    <t>X25316</t>
  </si>
  <si>
    <t>P561467A^</t>
  </si>
  <si>
    <t>TH</t>
  </si>
  <si>
    <t>(ZL2807 R 4 + 18 triax AWG40) MaShMR  - TPU ISO10993</t>
  </si>
  <si>
    <t>FG842</t>
  </si>
  <si>
    <t>PF54868B^V2</t>
  </si>
  <si>
    <t>AHT50/125/242Z0.9TAZ1.8OM3 LM</t>
  </si>
  <si>
    <t>G991</t>
  </si>
  <si>
    <t>P870962A^</t>
  </si>
  <si>
    <t>BrB</t>
  </si>
  <si>
    <t>Cable coaxial 2GHz immergeable</t>
  </si>
  <si>
    <t>LABO</t>
  </si>
  <si>
    <t>IN3913</t>
  </si>
  <si>
    <t>PROJET10395</t>
  </si>
  <si>
    <t>SJo</t>
  </si>
  <si>
    <t>COAX PCX38C06BK ROUGE</t>
  </si>
  <si>
    <t>B47412</t>
  </si>
  <si>
    <t>P552390B^</t>
  </si>
  <si>
    <t>Triax RGL196 double gaine PFA/FKM (faible visco)</t>
  </si>
  <si>
    <t>CT1817</t>
  </si>
  <si>
    <t>P531371C^D</t>
  </si>
  <si>
    <t>ESCC 3901.012.03 AWG 26 irradie</t>
  </si>
  <si>
    <t>CT1818</t>
  </si>
  <si>
    <t>P531371C^H</t>
  </si>
  <si>
    <t>P71558</t>
  </si>
  <si>
    <t>P509148A^L</t>
  </si>
  <si>
    <t>M22759/11-16 noir</t>
  </si>
  <si>
    <t>CT1819</t>
  </si>
  <si>
    <t>P532477A^L</t>
  </si>
  <si>
    <t>PTr</t>
  </si>
  <si>
    <t>FIL ESA/SCC 3901.012 AWG22 VAR05  IRRADIE</t>
  </si>
  <si>
    <t>R48458</t>
  </si>
  <si>
    <t>P501582B^</t>
  </si>
  <si>
    <t>ESCC 3901.002.56 AWG26 rouge</t>
  </si>
  <si>
    <t>R48462</t>
  </si>
  <si>
    <t>P538088A^D</t>
  </si>
  <si>
    <t>ESCC 3901.021 AWG20 avant guipage vert</t>
  </si>
  <si>
    <t>F54627</t>
  </si>
  <si>
    <t>PF67314B^</t>
  </si>
  <si>
    <t>AHT625/125/242Z0.9TAZ1.8OM1</t>
  </si>
  <si>
    <t>P836736A^</t>
  </si>
  <si>
    <t>P573601A^</t>
  </si>
  <si>
    <t>Attente RPA</t>
  </si>
  <si>
    <t>B47360</t>
  </si>
  <si>
    <t>P514108D^</t>
  </si>
  <si>
    <t>P836472B^A</t>
  </si>
  <si>
    <t>Allongement conducteur non conforme</t>
  </si>
  <si>
    <t>T31133</t>
  </si>
  <si>
    <t>P535117C^</t>
  </si>
  <si>
    <t>ESCC 3901.019.12 2xAWG24</t>
  </si>
  <si>
    <t>P515412B^</t>
  </si>
  <si>
    <t>P505059E^V2</t>
  </si>
  <si>
    <t>SNt</t>
  </si>
  <si>
    <t>F54646</t>
  </si>
  <si>
    <t>P565767A^A</t>
  </si>
  <si>
    <t>AISI304S31 1x0.7mm isolation PE D=1.20mm</t>
  </si>
  <si>
    <t>P71553</t>
  </si>
  <si>
    <t>P544667B^H</t>
  </si>
  <si>
    <t>Core twinax CEP2607 sca</t>
  </si>
  <si>
    <t>R48359</t>
  </si>
  <si>
    <t>P605676A^D</t>
  </si>
  <si>
    <t>RV1819 Cupronickel</t>
  </si>
  <si>
    <t>R48492</t>
  </si>
  <si>
    <t>P501582B^V4</t>
  </si>
  <si>
    <t>X24847</t>
  </si>
  <si>
    <t>P570866B^</t>
  </si>
  <si>
    <t>(2x UT3007S2 +  UT3007 StK2 DW) ER -  ASC3</t>
  </si>
  <si>
    <t>P501378F^A</t>
  </si>
  <si>
    <t>X25154</t>
  </si>
  <si>
    <t>P502810^HL/HL</t>
  </si>
  <si>
    <t>X25186</t>
  </si>
  <si>
    <t>P568125A^</t>
  </si>
  <si>
    <t>CABLE JCT SUPPLY-ONE</t>
  </si>
  <si>
    <t>P559299A^</t>
  </si>
  <si>
    <t>Attente mesures électriques</t>
  </si>
  <si>
    <t>P559119B^</t>
  </si>
  <si>
    <t>Attente mesure électrique - ESSP</t>
  </si>
  <si>
    <t>P559134B^</t>
  </si>
  <si>
    <t>Attente tenue tension</t>
  </si>
  <si>
    <t>X25213</t>
  </si>
  <si>
    <t>P503550B^</t>
  </si>
  <si>
    <t>CABLE 96 154 809 REV C</t>
  </si>
  <si>
    <t>X25274</t>
  </si>
  <si>
    <t>P539292B^</t>
  </si>
  <si>
    <t>2UT3607SCA ES 4</t>
  </si>
  <si>
    <t>B47367</t>
  </si>
  <si>
    <t>P569393A^V1</t>
  </si>
  <si>
    <t>RET2819 StE 3 - Transmitter cable - jaune/gris/rose - gaine blanche</t>
  </si>
  <si>
    <t>X25297</t>
  </si>
  <si>
    <t>P517835A^</t>
  </si>
  <si>
    <t>ESCC 3901.002.33 AWG22 H 2 kaki-beige/kaki-beige</t>
  </si>
  <si>
    <t>X25299</t>
  </si>
  <si>
    <t>P506866C^T0</t>
  </si>
  <si>
    <t>Câble composite P/N 6146 1020</t>
  </si>
  <si>
    <t>PF67312D^V2</t>
  </si>
  <si>
    <t>T31068</t>
  </si>
  <si>
    <t>3XCORD2400TEXECRU</t>
  </si>
  <si>
    <t>3 X 2400 TEXECRU</t>
  </si>
  <si>
    <t>TB19844</t>
  </si>
  <si>
    <t>P871978A^</t>
  </si>
  <si>
    <t>TB19849</t>
  </si>
  <si>
    <t>P519795A^</t>
  </si>
  <si>
    <t>Cable twinax AWG28 124R</t>
  </si>
  <si>
    <t>P518669C^D</t>
  </si>
  <si>
    <t>F54574</t>
  </si>
  <si>
    <t>R48360</t>
  </si>
  <si>
    <t>P605677A^B</t>
  </si>
  <si>
    <t>RV1819 CuNu (noir)</t>
  </si>
  <si>
    <t>T31096</t>
  </si>
  <si>
    <t>P536364A^HL</t>
  </si>
  <si>
    <t>T31105</t>
  </si>
  <si>
    <t>P536360B^DL</t>
  </si>
  <si>
    <t>2 X UUZT3401 SCA rouge/blanc</t>
  </si>
  <si>
    <t>T31108</t>
  </si>
  <si>
    <t>P542137A^V2</t>
  </si>
  <si>
    <t>T31115</t>
  </si>
  <si>
    <t>P536050A^GH</t>
  </si>
  <si>
    <t>2xPT2619 TFNiCS95 Vert/Bleu</t>
  </si>
  <si>
    <t>TB19906</t>
  </si>
  <si>
    <t>P530144B^G</t>
  </si>
  <si>
    <t>UT3607SCA ShK 2</t>
  </si>
  <si>
    <t>T31119</t>
  </si>
  <si>
    <t>2P545836AP25G^HL</t>
  </si>
  <si>
    <t>2 x FW 22/41 - p530148a - pas: 20 mm gauche - Blanc / blanc</t>
  </si>
  <si>
    <t>R48415</t>
  </si>
  <si>
    <t>X25364</t>
  </si>
  <si>
    <t>P569857A^</t>
  </si>
  <si>
    <t>Cable bus 100 ohms/AWG2607SCA</t>
  </si>
  <si>
    <t>X25369</t>
  </si>
  <si>
    <t>P506316A^</t>
  </si>
  <si>
    <t>Cable composite 6 éléments (multi-paires</t>
  </si>
  <si>
    <t>B47479</t>
  </si>
  <si>
    <t>P566182A^DH/L</t>
  </si>
  <si>
    <t>APn</t>
  </si>
  <si>
    <t>ZL2019STZ2 Blindage aluminium</t>
  </si>
  <si>
    <t>TB19924</t>
  </si>
  <si>
    <t>P534599A^L</t>
  </si>
  <si>
    <t>RET2619 STE2</t>
  </si>
  <si>
    <t>R48460</t>
  </si>
  <si>
    <t>P552481A^D</t>
  </si>
  <si>
    <t>ESCC3901.021 AWG26 vert avant guipage</t>
  </si>
  <si>
    <t>B46880</t>
  </si>
  <si>
    <t>P509337C^V2</t>
  </si>
  <si>
    <t>B47495</t>
  </si>
  <si>
    <t>P538432C^H</t>
  </si>
  <si>
    <t>Coax SM75/AWG3807 noir</t>
  </si>
  <si>
    <t>R48485</t>
  </si>
  <si>
    <t>P515415C^A</t>
  </si>
  <si>
    <t>ESCC 3901.019.04 AWG24</t>
  </si>
  <si>
    <t>P71522</t>
  </si>
  <si>
    <t>P540508A^A</t>
  </si>
  <si>
    <t>ESCC 3901.013.03 AWG24 jaune</t>
  </si>
  <si>
    <t>TB19951</t>
  </si>
  <si>
    <t>ZL2219STZ2^69</t>
  </si>
  <si>
    <t>ZL2219STZ2</t>
  </si>
  <si>
    <t>F54663</t>
  </si>
  <si>
    <t>P575777A^A</t>
  </si>
  <si>
    <t>Type KK 0801 CuNu naturel</t>
  </si>
  <si>
    <t>R48499</t>
  </si>
  <si>
    <t>P501715B^</t>
  </si>
  <si>
    <t>ESCC 3901.002.61 AWG 28 JAUNE</t>
  </si>
  <si>
    <t>R48500</t>
  </si>
  <si>
    <t>P532624B^A</t>
  </si>
  <si>
    <t>ESCC3901.019.03 (AWG26)</t>
  </si>
  <si>
    <t>R48506</t>
  </si>
  <si>
    <t>T31169</t>
  </si>
  <si>
    <t>P518032A^</t>
  </si>
  <si>
    <t>ET2607 EY4</t>
  </si>
  <si>
    <t>MC11833</t>
  </si>
  <si>
    <t>SCA2619CON10%</t>
  </si>
  <si>
    <t>MCO</t>
  </si>
  <si>
    <t>SCA 26/19 X 0.102 CONC 2 µ</t>
  </si>
  <si>
    <t>F54701</t>
  </si>
  <si>
    <t>P575858A^</t>
  </si>
  <si>
    <t>A1237 SPC</t>
  </si>
  <si>
    <t>R48517</t>
  </si>
  <si>
    <t>P504791A^</t>
  </si>
  <si>
    <t>ESCC 3901.002.59 AWG20 Vert</t>
  </si>
  <si>
    <t>F54703</t>
  </si>
  <si>
    <t>P575280A^A</t>
  </si>
  <si>
    <t>AT2219 SPC</t>
  </si>
  <si>
    <t>P71570</t>
  </si>
  <si>
    <t>P875566A^</t>
  </si>
  <si>
    <t>Core AXOWAVE SC30SP</t>
  </si>
  <si>
    <t>TB19969</t>
  </si>
  <si>
    <t>ET3019SCAS2^DF</t>
  </si>
  <si>
    <t>ET3019SCA S2  Rouge / Jaune.</t>
  </si>
  <si>
    <t>TB19971</t>
  </si>
  <si>
    <t>P570953A^V5</t>
  </si>
  <si>
    <t>KK2807 TS2 120 Ohms RS485 bleu/blanc numéroté 1</t>
  </si>
  <si>
    <t>F54712</t>
  </si>
  <si>
    <t>P565069A^</t>
  </si>
  <si>
    <t>Type AAA2819 SCA 2mic 14kVDC</t>
  </si>
  <si>
    <t>MC11841</t>
  </si>
  <si>
    <t>SHT4401R</t>
  </si>
  <si>
    <t>SHT  ARG 44/01 X 0.050   RECUIT</t>
  </si>
  <si>
    <t>TB19975</t>
  </si>
  <si>
    <t>P501182A^V1</t>
  </si>
  <si>
    <t>PhM</t>
  </si>
  <si>
    <t>E2219 StE 2  (fils rouge &amp; blanc - gaine blanche)</t>
  </si>
  <si>
    <t>TB19978</t>
  </si>
  <si>
    <t>2K2419CUSNP25D^FG</t>
  </si>
  <si>
    <t>2 x K2419CuSn - pas de 25mm droite - marron / blanc</t>
  </si>
  <si>
    <t>B47527</t>
  </si>
  <si>
    <t>AXODT12TPCZT^</t>
  </si>
  <si>
    <t>AXOTRESSE DT 12 TPC ZT</t>
  </si>
  <si>
    <t>P71612</t>
  </si>
  <si>
    <t>P831804B^</t>
  </si>
  <si>
    <t>Core CE2419 SCA - 2.5U</t>
  </si>
  <si>
    <t>P71614</t>
  </si>
  <si>
    <t>P571813B^</t>
  </si>
  <si>
    <t>Mise en pastilles de la CaO</t>
  </si>
  <si>
    <t>TB19839</t>
  </si>
  <si>
    <t>P509766A^V5</t>
  </si>
  <si>
    <t>RET 2633 ShE 2 HD/B</t>
  </si>
  <si>
    <t>R48524</t>
  </si>
  <si>
    <t>P502160B^L</t>
  </si>
  <si>
    <t>AH2419 SCA</t>
  </si>
  <si>
    <t>ID2710</t>
  </si>
  <si>
    <t>P572528A^L</t>
  </si>
  <si>
    <t>Type LEE2419 pour paire 100 ohms blanc</t>
  </si>
  <si>
    <t>ID2709</t>
  </si>
  <si>
    <t>P572529A^V2</t>
  </si>
  <si>
    <t>Type LEE2419 StE 2 100 ohms rouge/blanc</t>
  </si>
  <si>
    <t>ID2708</t>
  </si>
  <si>
    <t>ID2707</t>
  </si>
  <si>
    <t>P572529A^V1</t>
  </si>
  <si>
    <t>IN3472</t>
  </si>
  <si>
    <t>PROJET8568</t>
  </si>
  <si>
    <t>LABOP</t>
  </si>
  <si>
    <t>P71453</t>
  </si>
  <si>
    <t>UT3607SCA^J</t>
  </si>
  <si>
    <t>UT3607SCA  blanc</t>
  </si>
  <si>
    <t>P71424</t>
  </si>
  <si>
    <t>E2607^F22</t>
  </si>
  <si>
    <t>E2607</t>
  </si>
  <si>
    <t>RET2219^L</t>
  </si>
  <si>
    <t>R48461</t>
  </si>
  <si>
    <t>RET2456^H</t>
  </si>
  <si>
    <t>R48475</t>
  </si>
  <si>
    <t>RE1245^D30</t>
  </si>
  <si>
    <t>RE1245 - kz 0511 - rouge</t>
  </si>
  <si>
    <t>R48474</t>
  </si>
  <si>
    <t>RET2619^L</t>
  </si>
  <si>
    <t>T31171</t>
  </si>
  <si>
    <t>2RET2819^BC</t>
  </si>
  <si>
    <t>2xRET2819  bleu blanc</t>
  </si>
  <si>
    <t>T31173</t>
  </si>
  <si>
    <t>2RET2456^BC</t>
  </si>
  <si>
    <t>2RET2456 Noir rouge</t>
  </si>
  <si>
    <t>TB19963</t>
  </si>
  <si>
    <t>ET2207STK2^HL/A</t>
  </si>
  <si>
    <t>ET2207STK2 bleu blanc</t>
  </si>
  <si>
    <t>B47521</t>
  </si>
  <si>
    <t>ET2419STK1^L</t>
  </si>
  <si>
    <t>ET2419STK1</t>
  </si>
  <si>
    <t>F54717</t>
  </si>
  <si>
    <t>WZT2601^B22</t>
  </si>
  <si>
    <t>R48532</t>
  </si>
  <si>
    <t>RET2272^C</t>
  </si>
  <si>
    <t>RET2272  gris</t>
  </si>
  <si>
    <t>P71590</t>
  </si>
  <si>
    <t>UT3607SCA^M</t>
  </si>
  <si>
    <t>F54724</t>
  </si>
  <si>
    <t>ZN2219^L</t>
  </si>
  <si>
    <t>ZN2219</t>
  </si>
  <si>
    <t>R48556</t>
  </si>
  <si>
    <t>RET2219^D</t>
  </si>
  <si>
    <t>P71618</t>
  </si>
  <si>
    <t>ET3007SCA^L</t>
  </si>
  <si>
    <t>ET3007 SCA  blanc</t>
  </si>
  <si>
    <t>P71619</t>
  </si>
  <si>
    <t>P506272A^F</t>
  </si>
  <si>
    <t>Fil ET2807 cwag ecroui blanc</t>
  </si>
  <si>
    <t>P71608</t>
  </si>
  <si>
    <t>ET2807^L30</t>
  </si>
  <si>
    <t>P71580</t>
  </si>
  <si>
    <t>P542983A^L</t>
  </si>
  <si>
    <t>Genre E 19x0.12 SCA bleu</t>
  </si>
  <si>
    <t>R48526</t>
  </si>
  <si>
    <t>RET2819^J</t>
  </si>
  <si>
    <t>R48530</t>
  </si>
  <si>
    <t>RET2819^C</t>
  </si>
  <si>
    <t>CT1816</t>
  </si>
  <si>
    <t>P572092A^</t>
  </si>
  <si>
    <t>AXL 2 M 8133 AS1 ( Double isolation )</t>
  </si>
  <si>
    <t>IN3862</t>
  </si>
  <si>
    <t>NiAg3001 + Peek (noir)</t>
  </si>
  <si>
    <t>B47359</t>
  </si>
  <si>
    <t>G995</t>
  </si>
  <si>
    <t>P849542D^</t>
  </si>
  <si>
    <t>Coax AXOWAVE SL43SQ</t>
  </si>
  <si>
    <t>IN4065</t>
  </si>
  <si>
    <t>PROJET6005</t>
  </si>
  <si>
    <t>Y 2001 Cunu Naturel pour qualif UL1015 CSA</t>
  </si>
  <si>
    <t>TB19822</t>
  </si>
  <si>
    <t>K2237TSTK2^GL</t>
  </si>
  <si>
    <t>X24218</t>
  </si>
  <si>
    <t>Partiel</t>
  </si>
  <si>
    <t>CLu</t>
  </si>
  <si>
    <t>IN4054</t>
  </si>
  <si>
    <t>PROJET10089</t>
  </si>
  <si>
    <t>Tube Isolateur</t>
  </si>
  <si>
    <t>VG7391</t>
  </si>
  <si>
    <t>P574148B^</t>
  </si>
  <si>
    <t>Retrofit Harnais W01-PA</t>
  </si>
  <si>
    <t>R48374</t>
  </si>
  <si>
    <t>P559839A^C</t>
  </si>
  <si>
    <t>MT2819 CuSn</t>
  </si>
  <si>
    <t>TB19823</t>
  </si>
  <si>
    <t>P532793A^L</t>
  </si>
  <si>
    <t>HTVE 2219 CUNI ST TVE2</t>
  </si>
  <si>
    <t>B47441</t>
  </si>
  <si>
    <t>P575441A^</t>
  </si>
  <si>
    <t>(  JONCPTFE1.00 ) TV</t>
  </si>
  <si>
    <t>X25197</t>
  </si>
  <si>
    <t>P574375A^</t>
  </si>
  <si>
    <t>ZL2419 MR 24 (gaine TP10007)</t>
  </si>
  <si>
    <t>PF62756B^B</t>
  </si>
  <si>
    <t>TB19808</t>
  </si>
  <si>
    <t>P631357A^</t>
  </si>
  <si>
    <t>RV2001 (ALUMEL/CHROMEL)TVES 4 (fils G/L-gaine L)</t>
  </si>
  <si>
    <t>UT3607SCA^F</t>
  </si>
  <si>
    <t>TB19805</t>
  </si>
  <si>
    <t>P570953A^V12</t>
  </si>
  <si>
    <t>P836735A^</t>
  </si>
  <si>
    <t>F54492</t>
  </si>
  <si>
    <t>P513941B^A</t>
  </si>
  <si>
    <t>Fil UKT49x0.0254mm INOX316L</t>
  </si>
  <si>
    <t>VG7618</t>
  </si>
  <si>
    <t>P572790B^</t>
  </si>
  <si>
    <t>LJ</t>
  </si>
  <si>
    <t>Harnais étanche - 1.5m</t>
  </si>
  <si>
    <t>P819702B^</t>
  </si>
  <si>
    <t>VG7386</t>
  </si>
  <si>
    <t>IN3465</t>
  </si>
  <si>
    <t>Coax AXOWAVE S25SP</t>
  </si>
  <si>
    <t>TB19870</t>
  </si>
  <si>
    <t>P559840A^FL/L</t>
  </si>
  <si>
    <t>MT2819 ShE2</t>
  </si>
  <si>
    <t>P538088A^A</t>
  </si>
  <si>
    <t>R48403</t>
  </si>
  <si>
    <t>P542133A^D</t>
  </si>
  <si>
    <t>ESCC 3901.019.03 AWG26 Noir</t>
  </si>
  <si>
    <t>IN4056</t>
  </si>
  <si>
    <t>PROJET10448</t>
  </si>
  <si>
    <t>T31099</t>
  </si>
  <si>
    <t>2UT3607SCAP8D^FG</t>
  </si>
  <si>
    <t>VG7388</t>
  </si>
  <si>
    <t>K2237TSTK2^HL</t>
  </si>
  <si>
    <t>IN4073</t>
  </si>
  <si>
    <t>PROJET5717</t>
  </si>
  <si>
    <t>FH 2601 CuAg - naturel</t>
  </si>
  <si>
    <t>R47971</t>
  </si>
  <si>
    <t>P559115C^</t>
  </si>
  <si>
    <t>VG7387</t>
  </si>
  <si>
    <t>P559839A^F</t>
  </si>
  <si>
    <t>P536364A^GL</t>
  </si>
  <si>
    <t>IN3704</t>
  </si>
  <si>
    <t>P559839A^G</t>
  </si>
  <si>
    <t>P570953A^V9</t>
  </si>
  <si>
    <t>X25295</t>
  </si>
  <si>
    <t>P536365A^</t>
  </si>
  <si>
    <t>cable 4 paires AWG24 ALL / Zc= 100 ohms</t>
  </si>
  <si>
    <t>R47336</t>
  </si>
  <si>
    <t>P533929C^</t>
  </si>
  <si>
    <t>SC45118</t>
  </si>
  <si>
    <t>PF67312D^</t>
  </si>
  <si>
    <t>R48465</t>
  </si>
  <si>
    <t>X25164</t>
  </si>
  <si>
    <t>P506611B^</t>
  </si>
  <si>
    <t>(Type E2419S1) ESi 2</t>
  </si>
  <si>
    <t>IN4024</t>
  </si>
  <si>
    <t>PROJET9008</t>
  </si>
  <si>
    <t>X25166</t>
  </si>
  <si>
    <t>P512806^HL</t>
  </si>
  <si>
    <t>TWINAX BUS 21 AWG 24 DT gaine bleue</t>
  </si>
  <si>
    <t>IN3499</t>
  </si>
  <si>
    <t>PROJET10065</t>
  </si>
  <si>
    <t>E2619 CHINE</t>
  </si>
  <si>
    <t>IN3924</t>
  </si>
  <si>
    <t>AXOWAVE C80MK (8M)</t>
  </si>
  <si>
    <t>P559840A^CL/L</t>
  </si>
  <si>
    <t>P559840A^GL/L</t>
  </si>
  <si>
    <t>P559839A^L</t>
  </si>
  <si>
    <t>IN4066</t>
  </si>
  <si>
    <t>T31021</t>
  </si>
  <si>
    <t>2ZL2419^GH</t>
  </si>
  <si>
    <t>IN4052</t>
  </si>
  <si>
    <t>PROJET10301</t>
  </si>
  <si>
    <t>2UT3607SCAP8D^HJ</t>
  </si>
  <si>
    <t>IN3511</t>
  </si>
  <si>
    <t>PROJET10379</t>
  </si>
  <si>
    <t>QFX 141 SPC TYPE 3</t>
  </si>
  <si>
    <t>B47375</t>
  </si>
  <si>
    <t>P501583B^</t>
  </si>
  <si>
    <t>ESCC3901.002.41 AWG26 ShH 1</t>
  </si>
  <si>
    <t>P544667B^D</t>
  </si>
  <si>
    <t>R47335</t>
  </si>
  <si>
    <t>X25290</t>
  </si>
  <si>
    <t>P574827A^</t>
  </si>
  <si>
    <t>Cable composite (4xRS485 AWG28 + 2xET2019) WBTR</t>
  </si>
  <si>
    <t>G967</t>
  </si>
  <si>
    <t>ID2962</t>
  </si>
  <si>
    <t>P840563C^</t>
  </si>
  <si>
    <t>IN3343</t>
  </si>
  <si>
    <t>PROJET9777</t>
  </si>
  <si>
    <t>VG6084</t>
  </si>
  <si>
    <t>P544276G^</t>
  </si>
  <si>
    <t>NDa</t>
  </si>
  <si>
    <t>TWIST CAPSULE ASSEMBLY 1026E208-001</t>
  </si>
  <si>
    <t>ID2855</t>
  </si>
  <si>
    <t>VG6931</t>
  </si>
  <si>
    <t>P538105I^</t>
  </si>
  <si>
    <t>PMn</t>
  </si>
  <si>
    <t>TWIST CAPSULE ASSEMBLY</t>
  </si>
  <si>
    <t>TB19809</t>
  </si>
  <si>
    <t>P570243B^</t>
  </si>
  <si>
    <t>EHT3607SCA StEH 4</t>
  </si>
  <si>
    <t>P575208A^K</t>
  </si>
  <si>
    <t>IN3510</t>
  </si>
  <si>
    <t>R47965</t>
  </si>
  <si>
    <t>P548578A^</t>
  </si>
  <si>
    <t>Triax RGL196 gaine Vitax (OD = 3.8  /- 0,1 mm)</t>
  </si>
  <si>
    <t>P575208A^F</t>
  </si>
  <si>
    <t>CT1807</t>
  </si>
  <si>
    <t>ESCC 3901.012.05 AWG22</t>
  </si>
  <si>
    <t>P519815A^</t>
  </si>
  <si>
    <t>P71339</t>
  </si>
  <si>
    <t>X24210</t>
  </si>
  <si>
    <t>IN3034</t>
  </si>
  <si>
    <t>p842357e^</t>
  </si>
  <si>
    <t>VG7389</t>
  </si>
  <si>
    <t>P567239A^</t>
  </si>
  <si>
    <t>TB19666</t>
  </si>
  <si>
    <t>P570078A^</t>
  </si>
  <si>
    <t>RA6S-A22-C4 Type H2219Cunu StHE 4 Rouge, Bleu, Vert et Jaune  / Rouge</t>
  </si>
  <si>
    <t>VG7615</t>
  </si>
  <si>
    <t>P531869G^</t>
  </si>
  <si>
    <t>BP</t>
  </si>
  <si>
    <t>FWD HARNESS - assembly 3985-30623</t>
  </si>
  <si>
    <t>UT3607SCA^G</t>
  </si>
  <si>
    <t>P559840A^EL/L</t>
  </si>
  <si>
    <t>T31158</t>
  </si>
  <si>
    <t>P574287B^V1</t>
  </si>
  <si>
    <t>5 x E2419 2 fils simples 3 fils chinés</t>
  </si>
  <si>
    <t>P575208A^M</t>
  </si>
  <si>
    <t>P71611</t>
  </si>
  <si>
    <t>P503770C^</t>
  </si>
  <si>
    <t>P538766E^V1</t>
  </si>
  <si>
    <t>AFR</t>
  </si>
  <si>
    <t>P575208A^G</t>
  </si>
  <si>
    <t>2ZL2419^DH</t>
  </si>
  <si>
    <t>IN3917</t>
  </si>
  <si>
    <t>PROJET10434</t>
  </si>
  <si>
    <t>COAX AXOWAVE 20W noir</t>
  </si>
  <si>
    <t>IN3341</t>
  </si>
  <si>
    <t>IN3243</t>
  </si>
  <si>
    <t>IN3462</t>
  </si>
  <si>
    <t>P530512A^</t>
  </si>
  <si>
    <t>B47377</t>
  </si>
  <si>
    <t>P510987B^</t>
  </si>
  <si>
    <t>ESCC 3901.002.42 AWG24 ShH 1</t>
  </si>
  <si>
    <t>P502160B^H</t>
  </si>
  <si>
    <t>ID2486</t>
  </si>
  <si>
    <t>IN3340</t>
  </si>
  <si>
    <t>T30940</t>
  </si>
  <si>
    <t>P505811A^</t>
  </si>
  <si>
    <t>Cable E2619StK1 ESi 4</t>
  </si>
  <si>
    <t>P570953A^V11</t>
  </si>
  <si>
    <t>P502160B^F</t>
  </si>
  <si>
    <t>IN3899</t>
  </si>
  <si>
    <t>PROJET10435</t>
  </si>
  <si>
    <t>CT1751</t>
  </si>
  <si>
    <t>P554656A^</t>
  </si>
  <si>
    <t>AFr</t>
  </si>
  <si>
    <t>X25180</t>
  </si>
  <si>
    <t>PF74364A^</t>
  </si>
  <si>
    <t>Cordon optique 12 voies 50/125</t>
  </si>
  <si>
    <t>UT3607SCA^E</t>
  </si>
  <si>
    <t>UT3607SCA^C</t>
  </si>
  <si>
    <t>T31109</t>
  </si>
  <si>
    <t>P574963A^</t>
  </si>
  <si>
    <t>3x (E2407 Ma 2 + DW) 100Ohms</t>
  </si>
  <si>
    <t>P575208A^H</t>
  </si>
  <si>
    <t>IN3914</t>
  </si>
  <si>
    <t>P69546</t>
  </si>
  <si>
    <t>DGE106.190A</t>
  </si>
  <si>
    <t>DGE106  NON DECOUPE NATUREL</t>
  </si>
  <si>
    <t>VG7365</t>
  </si>
  <si>
    <t>VG7065</t>
  </si>
  <si>
    <t>ID2964</t>
  </si>
  <si>
    <t>P575684A^</t>
  </si>
  <si>
    <t>AT2819 StHA 2 + DW Clean</t>
  </si>
  <si>
    <t>PF55462A^</t>
  </si>
  <si>
    <t>VG6086</t>
  </si>
  <si>
    <t>VG7611</t>
  </si>
  <si>
    <t>IN3984</t>
  </si>
  <si>
    <t>ESCC 3901.002.69 AWG24 ShHE 4 LLLL/HL$L</t>
  </si>
  <si>
    <t>IN3507</t>
  </si>
  <si>
    <t>P570953A^V4</t>
  </si>
  <si>
    <t>IN3280</t>
  </si>
  <si>
    <t>IN3902</t>
  </si>
  <si>
    <t>IN3432</t>
  </si>
  <si>
    <t>CORE A-PTFE 1801 50 OHMS</t>
  </si>
  <si>
    <t>IN3926</t>
  </si>
  <si>
    <t>PROJET10070</t>
  </si>
  <si>
    <t>TRESSE CHROMEL ETVE (selon MPS45 Sub 71 Issue J)</t>
  </si>
  <si>
    <t>P570953A^V14</t>
  </si>
  <si>
    <t>P818331A^</t>
  </si>
  <si>
    <t>R48378</t>
  </si>
  <si>
    <t>P570079A^H</t>
  </si>
  <si>
    <t>RA6U-A16-C1 type H1619Cunu Rouge</t>
  </si>
  <si>
    <t>P575208A^L</t>
  </si>
  <si>
    <t>UT3607SCA^B</t>
  </si>
  <si>
    <t>P536364A^EL</t>
  </si>
  <si>
    <t>CT1821</t>
  </si>
  <si>
    <t>ID2729</t>
  </si>
  <si>
    <t>IN3980</t>
  </si>
  <si>
    <t>ESCC 3901.018.06 AWG22 couleur marron</t>
  </si>
  <si>
    <t>CT1805</t>
  </si>
  <si>
    <t>P534017D^V8</t>
  </si>
  <si>
    <t>ESCC 3901.012.53 AWG26 STZ 2</t>
  </si>
  <si>
    <t>ESCC 3901.002.56 AWG26</t>
  </si>
  <si>
    <t>P559840A^DL/L</t>
  </si>
  <si>
    <t>P517888C^H</t>
  </si>
  <si>
    <t>IN3344</t>
  </si>
  <si>
    <t>P836895D^</t>
  </si>
  <si>
    <t>IN3505</t>
  </si>
  <si>
    <t>P502160B^D</t>
  </si>
  <si>
    <t>VG7390</t>
  </si>
  <si>
    <t>R47850</t>
  </si>
  <si>
    <t>P559845B^</t>
  </si>
  <si>
    <t>Cordon spiralé ( M2619ShM2 ) EShER4 - ASC3</t>
  </si>
  <si>
    <t>ID2969</t>
  </si>
  <si>
    <t>IN4055</t>
  </si>
  <si>
    <t>VG7398</t>
  </si>
  <si>
    <t>K2237TSTK2^DL</t>
  </si>
  <si>
    <t>IN3898</t>
  </si>
  <si>
    <t>Coax AXOWAVE C25SK</t>
  </si>
  <si>
    <t>IN3903</t>
  </si>
  <si>
    <t>T31054</t>
  </si>
  <si>
    <t>3ET2619^EFG</t>
  </si>
  <si>
    <t>3ET2619</t>
  </si>
  <si>
    <t>UT3607SCA^HL</t>
  </si>
  <si>
    <t>X25199</t>
  </si>
  <si>
    <t>P559116B^</t>
  </si>
  <si>
    <t>A2407Si HStHA 5, 4kV</t>
  </si>
  <si>
    <t>K2237TSTK2^BL</t>
  </si>
  <si>
    <t>IN3589</t>
  </si>
  <si>
    <t>P570953A^V10</t>
  </si>
  <si>
    <t>R48369</t>
  </si>
  <si>
    <t>P505373B^V2</t>
  </si>
  <si>
    <t>ESCC3901.001.29 AWG16 marron</t>
  </si>
  <si>
    <t>IN3500</t>
  </si>
  <si>
    <t>P559839A^D</t>
  </si>
  <si>
    <t>P547357C^</t>
  </si>
  <si>
    <t>UT3607SCA^L</t>
  </si>
  <si>
    <t>P547682A^LD</t>
  </si>
  <si>
    <t>CT1812</t>
  </si>
  <si>
    <t>P542108B^H</t>
  </si>
  <si>
    <t>ESCC3901.012.07 AWG18</t>
  </si>
  <si>
    <t>R47333</t>
  </si>
  <si>
    <t>X24993</t>
  </si>
  <si>
    <t>P553119B^</t>
  </si>
  <si>
    <t>câble PT2619 STFKM 2x3 TFni/cuni</t>
  </si>
  <si>
    <t>IN2956</t>
  </si>
  <si>
    <t>PROJET9953</t>
  </si>
  <si>
    <t>ESCC3902.002.24 AWG26 bus 120 Ohms</t>
  </si>
  <si>
    <t>VG6929</t>
  </si>
  <si>
    <t>X25165</t>
  </si>
  <si>
    <t>IN3900</t>
  </si>
  <si>
    <t>P575208A^J</t>
  </si>
  <si>
    <t>2ZL2419^DK</t>
  </si>
  <si>
    <t>P570953A^V2</t>
  </si>
  <si>
    <t>IN3703</t>
  </si>
  <si>
    <t>X24189</t>
  </si>
  <si>
    <t>P512806^HL/H</t>
  </si>
  <si>
    <t>R47896</t>
  </si>
  <si>
    <t>P501751D^B</t>
  </si>
  <si>
    <t>AETH 3001 SCA</t>
  </si>
  <si>
    <t>B46879</t>
  </si>
  <si>
    <t>P575208A^B</t>
  </si>
  <si>
    <t>P536364A^CL</t>
  </si>
  <si>
    <t>P559839A^E</t>
  </si>
  <si>
    <t>P532793A^F</t>
  </si>
  <si>
    <t>P570953A^V13</t>
  </si>
  <si>
    <t>IN3233</t>
  </si>
  <si>
    <t>DGE290.040A</t>
  </si>
  <si>
    <t>RUBAN CELLOFLON 2</t>
  </si>
  <si>
    <t>VG6930</t>
  </si>
  <si>
    <t>P570953A^V8</t>
  </si>
  <si>
    <t>VG6085</t>
  </si>
  <si>
    <t>2UT3607SCAP8D^BD</t>
  </si>
  <si>
    <t>IN3925</t>
  </si>
  <si>
    <t>CT1811</t>
  </si>
  <si>
    <t>P542108B^D</t>
  </si>
  <si>
    <t>P575208A^E</t>
  </si>
  <si>
    <t>VG7617</t>
  </si>
  <si>
    <t>VG7480</t>
  </si>
  <si>
    <t>P501584B^V2</t>
  </si>
  <si>
    <t>P547682A^LG</t>
  </si>
  <si>
    <t>VG7481</t>
  </si>
  <si>
    <t>P570079A^D</t>
  </si>
  <si>
    <t>IN3498</t>
  </si>
  <si>
    <t>P570953A^V1</t>
  </si>
  <si>
    <t>UT3607SCA^H</t>
  </si>
  <si>
    <t>VG7366</t>
  </si>
  <si>
    <t>R48106</t>
  </si>
  <si>
    <t>P531180B^</t>
  </si>
  <si>
    <t>SML50 stranded tetraetch (PTFE wrapped) SCA</t>
  </si>
  <si>
    <t>P547682A^LH</t>
  </si>
  <si>
    <t>SC43898</t>
  </si>
  <si>
    <t>ET2419^D</t>
  </si>
  <si>
    <t>P570953A^V7</t>
  </si>
  <si>
    <t>P575208A^C</t>
  </si>
  <si>
    <t>IN3244</t>
  </si>
  <si>
    <t>DIVERSKG</t>
  </si>
  <si>
    <t>DIVERSKG___</t>
  </si>
  <si>
    <t>IN3879</t>
  </si>
  <si>
    <t>PROJET7782</t>
  </si>
  <si>
    <t>Paire parrallèle Celloflon 100ohms SCA2819</t>
  </si>
  <si>
    <t>P542133A^H</t>
  </si>
  <si>
    <t>R48483</t>
  </si>
  <si>
    <t>2UT3607SCAP8D^CE</t>
  </si>
  <si>
    <t>ID2369</t>
  </si>
  <si>
    <t>LET2019^L</t>
  </si>
  <si>
    <t>LET 2019</t>
  </si>
  <si>
    <t>P575208A^D</t>
  </si>
  <si>
    <t>P532793A^G</t>
  </si>
  <si>
    <t>P575208A^A</t>
  </si>
  <si>
    <t>T31159</t>
  </si>
  <si>
    <t>P574288B^V1</t>
  </si>
  <si>
    <t>6E2419 4 DOUBLE CHINES + 2 CHINES</t>
  </si>
  <si>
    <t>IN3969</t>
  </si>
  <si>
    <t>UT3607SCA^GL</t>
  </si>
  <si>
    <t>VG7888</t>
  </si>
  <si>
    <t>UT3607SCA^D</t>
  </si>
  <si>
    <t>X25245</t>
  </si>
  <si>
    <t>P575209A^</t>
  </si>
  <si>
    <t>Câble UT2801NHE12</t>
  </si>
  <si>
    <t>VG7396</t>
  </si>
  <si>
    <t>P570953A^V3</t>
  </si>
  <si>
    <t>X25198</t>
  </si>
  <si>
    <t>P574377A^</t>
  </si>
  <si>
    <t>ZL2419 MR 24 (gaine TP10008)</t>
  </si>
  <si>
    <t>X25410</t>
  </si>
  <si>
    <t>P571329B^</t>
  </si>
  <si>
    <t>P570953A^V6</t>
  </si>
  <si>
    <t>UT3607SCA^K</t>
  </si>
  <si>
    <t>K2237TSTK2^FL</t>
  </si>
  <si>
    <t>IN4053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</si>
</sst>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yyyy\-mm\-dd"/>
  </numFmts>
  <fonts count="14" x14ac:knownFonts="1">
    <font>
      <sz val="11"/>
      <name val="Calibri"/>
    </font>
    <font>
      <sz val="11"/>
      <color theme="1"/>
      <name val="Calibri"/>
      <family val="2"/>
      <scheme val="minor"/>
    </font>
    <font>
      <b/>
      <sz val="11"/>
      <name val="Calibri"/>
    </font>
    <font>
      <sz val="11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</font>
    <font>
      <b/>
      <sz val="10"/>
      <name val="Verdana"/>
      <family val="2"/>
    </font>
    <font>
      <b/>
      <sz val="7"/>
      <name val="Times New Roman"/>
      <family val="1"/>
    </font>
    <font>
      <sz val="11"/>
      <color theme="8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8"/>
      <name val="Calibri"/>
    </font>
    <font>
      <sz val="10"/>
      <color rgb="FF000000"/>
      <name val="Comic Sans MS"/>
      <family val="4"/>
    </font>
    <font>
      <b/>
      <sz val="12"/>
      <name val="Calibri"/>
    </font>
  </fonts>
  <fills count="1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464"/>
      </patternFill>
    </fill>
    <fill>
      <patternFill patternType="solid">
        <fgColor rgb="FF7DFF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/>
      <diagonal/>
    </border>
    <border>
      <left style="thin">
        <color theme="7" tint="-0.24994659260841701"/>
      </left>
      <right style="thin">
        <color theme="7" tint="-0.24994659260841701"/>
      </right>
      <top/>
      <bottom style="thin">
        <color theme="7" tint="-0.24994659260841701"/>
      </bottom>
      <diagonal/>
    </border>
  </borders>
  <cellStyleXfs count="2">
    <xf numFmtId="0" fontId="0" fillId="0" borderId="0"/>
    <xf numFmtId="0" fontId="1" fillId="0" borderId="0"/>
  </cellStyleXfs>
  <cellXfs count="120">
    <xf numFmtId="0" fontId="0" fillId="0" borderId="0" xfId="0" applyNumberFormat="1" applyFont="1" applyProtection="1"/>
    <xf numFmtId="0" fontId="2" fillId="2" borderId="1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Protection="1"/>
    <xf numFmtId="0" fontId="4" fillId="3" borderId="2" xfId="0" applyNumberFormat="1" applyFont="1" applyFill="1" applyBorder="1" applyAlignment="1" applyProtection="1">
      <alignment horizontal="center" vertical="center"/>
    </xf>
    <xf numFmtId="0" fontId="3" fillId="4" borderId="0" xfId="0" applyNumberFormat="1" applyFont="1" applyFill="1" applyProtection="1"/>
    <xf numFmtId="0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Protection="1"/>
    <xf numFmtId="14" fontId="0" fillId="0" borderId="0" xfId="0" applyNumberFormat="1" applyFont="1" applyProtection="1"/>
    <xf numFmtId="0" fontId="3" fillId="0" borderId="0" xfId="0" applyNumberFormat="1" applyFont="1" applyAlignment="1" applyProtection="1">
      <alignment horizontal="center" vertical="center" wrapText="1"/>
    </xf>
    <xf numFmtId="0" fontId="3" fillId="0" borderId="0" xfId="0" quotePrefix="1" applyNumberFormat="1" applyFont="1" applyAlignment="1" applyProtection="1">
      <alignment vertical="center" wrapText="1"/>
    </xf>
    <xf numFmtId="0" fontId="0" fillId="5" borderId="0" xfId="0" applyNumberFormat="1" applyFont="1" applyFill="1" applyProtection="1"/>
    <xf numFmtId="0" fontId="4" fillId="4" borderId="0" xfId="0" applyNumberFormat="1" applyFont="1" applyFill="1" applyBorder="1" applyAlignment="1" applyProtection="1">
      <alignment horizontal="center"/>
    </xf>
    <xf numFmtId="0" fontId="0" fillId="0" borderId="1" xfId="0" applyNumberFormat="1" applyFont="1" applyBorder="1" applyProtection="1"/>
    <xf numFmtId="14" fontId="2" fillId="2" borderId="1" xfId="0" applyNumberFormat="1" applyFont="1" applyFill="1" applyBorder="1" applyAlignment="1" applyProtection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Protection="1"/>
    <xf numFmtId="0" fontId="5" fillId="7" borderId="0" xfId="0" applyNumberFormat="1" applyFont="1" applyFill="1" applyProtection="1"/>
    <xf numFmtId="0" fontId="5" fillId="7" borderId="0" xfId="0" quotePrefix="1" applyNumberFormat="1" applyFont="1" applyFill="1" applyProtection="1"/>
    <xf numFmtId="0" fontId="3" fillId="6" borderId="0" xfId="0" quotePrefix="1" applyNumberFormat="1" applyFont="1" applyFill="1" applyProtection="1"/>
    <xf numFmtId="0" fontId="0" fillId="7" borderId="0" xfId="0" applyNumberFormat="1" applyFont="1" applyFill="1" applyProtection="1"/>
    <xf numFmtId="0" fontId="3" fillId="8" borderId="0" xfId="0" applyNumberFormat="1" applyFont="1" applyFill="1" applyAlignment="1" applyProtection="1">
      <alignment horizontal="center" vertical="center" wrapText="1"/>
    </xf>
    <xf numFmtId="0" fontId="3" fillId="8" borderId="0" xfId="0" quotePrefix="1" applyNumberFormat="1" applyFont="1" applyFill="1" applyAlignment="1" applyProtection="1">
      <alignment vertical="center" wrapText="1"/>
    </xf>
    <xf numFmtId="0" fontId="4" fillId="3" borderId="2" xfId="0" applyNumberFormat="1" applyFont="1" applyFill="1" applyBorder="1" applyAlignment="1" applyProtection="1">
      <alignment horizontal="center" vertical="center" wrapText="1"/>
    </xf>
    <xf numFmtId="0" fontId="0" fillId="0" borderId="6" xfId="0" applyNumberFormat="1" applyFont="1" applyBorder="1" applyAlignment="1" applyProtection="1">
      <alignment horizontal="center"/>
    </xf>
    <xf numFmtId="0" fontId="0" fillId="0" borderId="7" xfId="0" applyNumberFormat="1" applyFont="1" applyBorder="1" applyAlignment="1" applyProtection="1">
      <alignment horizontal="center"/>
    </xf>
    <xf numFmtId="0" fontId="0" fillId="0" borderId="8" xfId="0" applyNumberFormat="1" applyFont="1" applyBorder="1" applyAlignment="1" applyProtection="1">
      <alignment horizontal="center"/>
    </xf>
    <xf numFmtId="0" fontId="0" fillId="0" borderId="9" xfId="0" applyNumberFormat="1" applyFont="1" applyBorder="1" applyAlignment="1" applyProtection="1">
      <alignment horizontal="center"/>
    </xf>
    <xf numFmtId="0" fontId="0" fillId="0" borderId="10" xfId="0" applyNumberFormat="1" applyFont="1" applyBorder="1" applyAlignment="1" applyProtection="1">
      <alignment horizontal="center"/>
    </xf>
    <xf numFmtId="0" fontId="0" fillId="0" borderId="11" xfId="0" applyNumberFormat="1" applyFont="1" applyBorder="1" applyAlignment="1" applyProtection="1">
      <alignment horizontal="center"/>
    </xf>
    <xf numFmtId="0" fontId="0" fillId="7" borderId="1" xfId="0" quotePrefix="1" applyNumberFormat="1" applyFont="1" applyFill="1" applyBorder="1" applyAlignment="1" applyProtection="1">
      <alignment horizontal="center"/>
    </xf>
    <xf numFmtId="0" fontId="0" fillId="7" borderId="12" xfId="0" quotePrefix="1" applyNumberFormat="1" applyFont="1" applyFill="1" applyBorder="1" applyAlignment="1" applyProtection="1">
      <alignment horizontal="center"/>
    </xf>
    <xf numFmtId="0" fontId="0" fillId="7" borderId="13" xfId="0" quotePrefix="1" applyNumberFormat="1" applyFont="1" applyFill="1" applyBorder="1" applyAlignment="1" applyProtection="1">
      <alignment horizontal="center"/>
    </xf>
    <xf numFmtId="0" fontId="0" fillId="7" borderId="14" xfId="0" quotePrefix="1" applyNumberFormat="1" applyFont="1" applyFill="1" applyBorder="1" applyAlignment="1" applyProtection="1">
      <alignment horizontal="center"/>
    </xf>
    <xf numFmtId="0" fontId="0" fillId="7" borderId="17" xfId="0" quotePrefix="1" applyNumberFormat="1" applyFont="1" applyFill="1" applyBorder="1" applyAlignment="1" applyProtection="1">
      <alignment horizontal="center"/>
    </xf>
    <xf numFmtId="0" fontId="0" fillId="7" borderId="18" xfId="0" quotePrefix="1" applyNumberFormat="1" applyFont="1" applyFill="1" applyBorder="1" applyAlignment="1" applyProtection="1">
      <alignment horizontal="center"/>
    </xf>
    <xf numFmtId="0" fontId="0" fillId="7" borderId="16" xfId="0" applyNumberFormat="1" applyFont="1" applyFill="1" applyBorder="1" applyAlignment="1" applyProtection="1">
      <alignment horizontal="center"/>
    </xf>
    <xf numFmtId="0" fontId="0" fillId="7" borderId="19" xfId="0" applyNumberFormat="1" applyFont="1" applyFill="1" applyBorder="1" applyAlignment="1" applyProtection="1">
      <alignment horizontal="center"/>
    </xf>
    <xf numFmtId="0" fontId="0" fillId="7" borderId="14" xfId="0" applyNumberFormat="1" applyFont="1" applyFill="1" applyBorder="1" applyAlignment="1" applyProtection="1">
      <alignment horizontal="center"/>
    </xf>
    <xf numFmtId="0" fontId="0" fillId="7" borderId="17" xfId="0" applyNumberFormat="1" applyFont="1" applyFill="1" applyBorder="1" applyAlignment="1" applyProtection="1">
      <alignment horizontal="center"/>
    </xf>
    <xf numFmtId="0" fontId="0" fillId="0" borderId="20" xfId="0" applyNumberFormat="1" applyFont="1" applyBorder="1" applyAlignment="1" applyProtection="1">
      <alignment horizontal="center"/>
    </xf>
    <xf numFmtId="0" fontId="0" fillId="0" borderId="21" xfId="0" applyNumberFormat="1" applyFont="1" applyBorder="1" applyAlignment="1" applyProtection="1">
      <alignment horizontal="center"/>
    </xf>
    <xf numFmtId="0" fontId="0" fillId="0" borderId="22" xfId="0" applyNumberFormat="1" applyFont="1" applyBorder="1" applyAlignment="1" applyProtection="1">
      <alignment horizontal="center"/>
    </xf>
    <xf numFmtId="0" fontId="0" fillId="0" borderId="26" xfId="0" applyNumberFormat="1" applyFont="1" applyBorder="1" applyAlignment="1" applyProtection="1">
      <alignment horizontal="center"/>
    </xf>
    <xf numFmtId="0" fontId="0" fillId="0" borderId="12" xfId="0" applyNumberFormat="1" applyFont="1" applyBorder="1" applyAlignment="1" applyProtection="1">
      <alignment horizontal="center"/>
    </xf>
    <xf numFmtId="0" fontId="0" fillId="0" borderId="15" xfId="0" applyNumberFormat="1" applyFont="1" applyBorder="1" applyAlignment="1" applyProtection="1">
      <alignment horizontal="center"/>
    </xf>
    <xf numFmtId="0" fontId="0" fillId="9" borderId="0" xfId="0" applyNumberFormat="1" applyFont="1" applyFill="1" applyProtection="1"/>
    <xf numFmtId="1" fontId="0" fillId="7" borderId="15" xfId="0" quotePrefix="1" applyNumberFormat="1" applyFont="1" applyFill="1" applyBorder="1" applyAlignment="1" applyProtection="1">
      <alignment horizontal="center"/>
    </xf>
    <xf numFmtId="1" fontId="0" fillId="7" borderId="16" xfId="0" quotePrefix="1" applyNumberFormat="1" applyFont="1" applyFill="1" applyBorder="1" applyAlignment="1" applyProtection="1">
      <alignment horizontal="center"/>
    </xf>
    <xf numFmtId="1" fontId="0" fillId="7" borderId="19" xfId="0" quotePrefix="1" applyNumberFormat="1" applyFont="1" applyFill="1" applyBorder="1" applyAlignment="1" applyProtection="1">
      <alignment horizontal="center"/>
    </xf>
    <xf numFmtId="11" fontId="0" fillId="0" borderId="0" xfId="0" applyNumberFormat="1" applyFont="1" applyProtection="1"/>
    <xf numFmtId="0" fontId="0" fillId="0" borderId="0" xfId="0" quotePrefix="1" applyNumberFormat="1" applyFont="1" applyProtection="1"/>
    <xf numFmtId="0" fontId="2" fillId="2" borderId="12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Alignment="1" applyProtection="1">
      <alignment horizontal="left" vertical="center" indent="10"/>
    </xf>
    <xf numFmtId="0" fontId="3" fillId="0" borderId="0" xfId="0" applyNumberFormat="1" applyFont="1" applyAlignment="1" applyProtection="1">
      <alignment vertical="center"/>
    </xf>
    <xf numFmtId="0" fontId="5" fillId="0" borderId="0" xfId="0" applyNumberFormat="1" applyFont="1" applyAlignment="1" applyProtection="1">
      <alignment vertical="center"/>
    </xf>
    <xf numFmtId="0" fontId="3" fillId="5" borderId="0" xfId="0" applyNumberFormat="1" applyFont="1" applyFill="1" applyAlignment="1" applyProtection="1">
      <alignment vertical="center"/>
    </xf>
    <xf numFmtId="0" fontId="4" fillId="10" borderId="0" xfId="0" applyNumberFormat="1" applyFont="1" applyFill="1" applyProtection="1"/>
    <xf numFmtId="0" fontId="0" fillId="10" borderId="0" xfId="0" applyNumberFormat="1" applyFont="1" applyFill="1" applyProtection="1"/>
    <xf numFmtId="0" fontId="3" fillId="5" borderId="0" xfId="0" applyNumberFormat="1" applyFont="1" applyFill="1" applyProtection="1"/>
    <xf numFmtId="0" fontId="5" fillId="9" borderId="0" xfId="0" applyNumberFormat="1" applyFont="1" applyFill="1" applyAlignment="1" applyProtection="1">
      <alignment vertical="center"/>
    </xf>
    <xf numFmtId="0" fontId="5" fillId="9" borderId="0" xfId="0" applyNumberFormat="1" applyFont="1" applyFill="1" applyProtection="1"/>
    <xf numFmtId="0" fontId="8" fillId="11" borderId="0" xfId="1" applyFont="1" applyFill="1" applyAlignment="1">
      <alignment horizontal="right" indent="1"/>
    </xf>
    <xf numFmtId="0" fontId="9" fillId="9" borderId="0" xfId="1" applyFont="1" applyFill="1" applyAlignment="1">
      <alignment horizontal="left" indent="1"/>
    </xf>
    <xf numFmtId="0" fontId="8" fillId="11" borderId="0" xfId="1" applyFont="1" applyFill="1" applyAlignment="1">
      <alignment horizontal="left" indent="1"/>
    </xf>
    <xf numFmtId="164" fontId="9" fillId="9" borderId="30" xfId="1" applyNumberFormat="1" applyFont="1" applyFill="1" applyBorder="1" applyAlignment="1">
      <alignment horizontal="right" indent="1"/>
    </xf>
    <xf numFmtId="164" fontId="10" fillId="12" borderId="31" xfId="1" applyNumberFormat="1" applyFont="1" applyFill="1" applyBorder="1" applyAlignment="1">
      <alignment horizontal="left" indent="1"/>
    </xf>
    <xf numFmtId="164" fontId="9" fillId="9" borderId="32" xfId="1" applyNumberFormat="1" applyFont="1" applyFill="1" applyBorder="1" applyAlignment="1">
      <alignment horizontal="right" indent="1"/>
    </xf>
    <xf numFmtId="164" fontId="9" fillId="9" borderId="33" xfId="1" applyNumberFormat="1" applyFont="1" applyFill="1" applyBorder="1" applyAlignment="1">
      <alignment horizontal="right" indent="1"/>
    </xf>
    <xf numFmtId="164" fontId="10" fillId="12" borderId="34" xfId="1" applyNumberFormat="1" applyFont="1" applyFill="1" applyBorder="1" applyAlignment="1">
      <alignment horizontal="right" indent="1"/>
    </xf>
    <xf numFmtId="164" fontId="10" fillId="12" borderId="35" xfId="1" applyNumberFormat="1" applyFont="1" applyFill="1" applyBorder="1" applyAlignment="1">
      <alignment horizontal="right" indent="1"/>
    </xf>
    <xf numFmtId="164" fontId="9" fillId="9" borderId="0" xfId="1" applyNumberFormat="1" applyFont="1" applyFill="1" applyAlignment="1">
      <alignment horizontal="right" indent="1"/>
    </xf>
    <xf numFmtId="0" fontId="9" fillId="9" borderId="0" xfId="1" applyFont="1" applyFill="1" applyAlignment="1">
      <alignment horizontal="right" indent="1"/>
    </xf>
    <xf numFmtId="0" fontId="0" fillId="0" borderId="0" xfId="0" applyNumberFormat="1" applyFont="1" applyProtection="1"/>
    <xf numFmtId="0" fontId="0" fillId="0" borderId="0" xfId="0" applyNumberFormat="1" applyFont="1" applyProtection="1"/>
    <xf numFmtId="14" fontId="0" fillId="0" borderId="0" xfId="0" applyNumberFormat="1" applyFont="1" applyProtection="1"/>
    <xf numFmtId="0" fontId="0" fillId="5" borderId="0" xfId="0" applyNumberFormat="1" applyFont="1" applyFill="1" applyProtection="1"/>
    <xf numFmtId="14" fontId="0" fillId="0" borderId="0" xfId="0" applyNumberFormat="1" applyFont="1" applyAlignment="1" applyProtection="1">
      <alignment horizontal="center"/>
    </xf>
    <xf numFmtId="0" fontId="3" fillId="0" borderId="0" xfId="0" quotePrefix="1" applyNumberFormat="1" applyFont="1" applyProtection="1"/>
    <xf numFmtId="0" fontId="0" fillId="2" borderId="0" xfId="0" applyNumberFormat="1" applyFont="1" applyFill="1" applyProtection="1"/>
    <xf numFmtId="0" fontId="0" fillId="2" borderId="0" xfId="0" applyNumberFormat="1" applyFont="1" applyFill="1" applyAlignment="1" applyProtection="1">
      <alignment horizontal="center"/>
    </xf>
    <xf numFmtId="0" fontId="0" fillId="13" borderId="0" xfId="0" applyNumberFormat="1" applyFont="1" applyFill="1" applyAlignment="1" applyProtection="1">
      <alignment horizontal="center"/>
    </xf>
    <xf numFmtId="0" fontId="0" fillId="0" borderId="0" xfId="0" applyNumberFormat="1" applyFont="1" applyAlignment="1" applyProtection="1">
      <alignment horizontal="center"/>
    </xf>
    <xf numFmtId="0" fontId="3" fillId="0" borderId="0" xfId="0" applyNumberFormat="1" applyFont="1" applyAlignment="1" applyProtection="1">
      <alignment horizontal="center"/>
    </xf>
    <xf numFmtId="0" fontId="3" fillId="0" borderId="21" xfId="0" applyNumberFormat="1" applyFont="1" applyBorder="1" applyAlignment="1" applyProtection="1">
      <alignment horizontal="center"/>
    </xf>
    <xf numFmtId="11" fontId="0" fillId="5" borderId="0" xfId="0" applyNumberFormat="1" applyFont="1" applyFill="1" applyProtection="1"/>
    <xf numFmtId="0" fontId="0" fillId="14" borderId="0" xfId="0" applyNumberFormat="1" applyFont="1" applyFill="1" applyProtection="1"/>
    <xf numFmtId="0" fontId="3" fillId="14" borderId="0" xfId="0" applyNumberFormat="1" applyFont="1" applyFill="1" applyProtection="1"/>
    <xf numFmtId="0" fontId="12" fillId="0" borderId="0" xfId="0" applyNumberFormat="1" applyFont="1" applyProtection="1"/>
    <xf numFmtId="0" fontId="13" fillId="0" borderId="1" xfId="0" applyNumberFormat="1" applyFont="1" applyBorder="1" applyAlignment="1" applyProtection="1">
      <alignment horizontal="center" vertical="center"/>
    </xf>
    <xf numFmtId="0" fontId="2" fillId="0" borderId="1" xfId="0" applyNumberFormat="1" applyFont="1" applyBorder="1" applyAlignment="1" applyProtection="1">
      <alignment horizontal="center" vertical="center"/>
    </xf>
    <xf numFmtId="49" fontId="0" fillId="0" borderId="1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/>
    </xf>
    <xf numFmtId="1" fontId="0" fillId="0" borderId="1" xfId="0" applyNumberFormat="1" applyFont="1" applyBorder="1" applyAlignment="1" applyProtection="1">
      <alignment horizontal="center" vertical="center"/>
    </xf>
    <xf numFmtId="0" fontId="0" fillId="15" borderId="1" xfId="0" applyNumberFormat="1" applyFont="1" applyFill="1" applyBorder="1" applyAlignment="1" applyProtection="1">
      <alignment horizontal="center" vertical="center"/>
    </xf>
    <xf numFmtId="0" fontId="0" fillId="16" borderId="1" xfId="0" applyNumberFormat="1" applyFont="1" applyFill="1" applyBorder="1" applyAlignment="1" applyProtection="1">
      <alignment horizontal="center" vertical="center"/>
    </xf>
    <xf numFmtId="165" fontId="0" fillId="0" borderId="1" xfId="0" applyNumberFormat="1" applyFont="1" applyBorder="1" applyAlignment="1" applyProtection="1">
      <alignment horizontal="center" vertical="center"/>
    </xf>
    <xf numFmtId="2" fontId="0" fillId="0" borderId="1" xfId="0" applyNumberFormat="1" applyFont="1" applyBorder="1" applyAlignment="1" applyProtection="1">
      <alignment horizontal="center" vertical="center"/>
    </xf>
    <xf numFmtId="0" fontId="3" fillId="4" borderId="0" xfId="0" applyNumberFormat="1" applyFont="1" applyFill="1" applyAlignment="1" applyProtection="1">
      <alignment horizontal="center"/>
    </xf>
    <xf numFmtId="0" fontId="0" fillId="4" borderId="0" xfId="0" applyNumberFormat="1" applyFont="1" applyFill="1" applyAlignment="1" applyProtection="1">
      <alignment horizontal="center"/>
    </xf>
    <xf numFmtId="0" fontId="4" fillId="4" borderId="27" xfId="0" applyNumberFormat="1" applyFont="1" applyFill="1" applyBorder="1" applyAlignment="1" applyProtection="1">
      <alignment horizontal="center"/>
    </xf>
    <xf numFmtId="0" fontId="4" fillId="4" borderId="28" xfId="0" applyNumberFormat="1" applyFont="1" applyFill="1" applyBorder="1" applyAlignment="1" applyProtection="1">
      <alignment horizontal="center"/>
    </xf>
    <xf numFmtId="0" fontId="4" fillId="4" borderId="29" xfId="0" applyNumberFormat="1" applyFont="1" applyFill="1" applyBorder="1" applyAlignment="1" applyProtection="1">
      <alignment horizontal="center"/>
    </xf>
    <xf numFmtId="0" fontId="5" fillId="0" borderId="0" xfId="0" applyNumberFormat="1" applyFont="1" applyAlignment="1" applyProtection="1">
      <alignment horizontal="center" wrapText="1"/>
    </xf>
    <xf numFmtId="0" fontId="3" fillId="8" borderId="3" xfId="0" applyNumberFormat="1" applyFont="1" applyFill="1" applyBorder="1" applyAlignment="1" applyProtection="1">
      <alignment horizontal="center"/>
    </xf>
    <xf numFmtId="0" fontId="3" fillId="8" borderId="5" xfId="0" applyNumberFormat="1" applyFont="1" applyFill="1" applyBorder="1" applyAlignment="1" applyProtection="1">
      <alignment horizontal="center"/>
    </xf>
    <xf numFmtId="0" fontId="4" fillId="8" borderId="6" xfId="0" applyNumberFormat="1" applyFont="1" applyFill="1" applyBorder="1" applyAlignment="1" applyProtection="1">
      <alignment horizontal="center"/>
    </xf>
    <xf numFmtId="0" fontId="4" fillId="8" borderId="8" xfId="0" applyNumberFormat="1" applyFont="1" applyFill="1" applyBorder="1" applyAlignment="1" applyProtection="1">
      <alignment horizontal="center"/>
    </xf>
    <xf numFmtId="0" fontId="3" fillId="0" borderId="3" xfId="0" applyNumberFormat="1" applyFont="1" applyBorder="1" applyAlignment="1" applyProtection="1">
      <alignment horizontal="center"/>
    </xf>
    <xf numFmtId="0" fontId="0" fillId="0" borderId="4" xfId="0" applyNumberFormat="1" applyFont="1" applyBorder="1" applyAlignment="1" applyProtection="1">
      <alignment horizontal="center"/>
    </xf>
    <xf numFmtId="0" fontId="0" fillId="0" borderId="5" xfId="0" applyNumberFormat="1" applyFont="1" applyBorder="1" applyAlignment="1" applyProtection="1">
      <alignment horizontal="center"/>
    </xf>
    <xf numFmtId="0" fontId="3" fillId="0" borderId="23" xfId="0" applyNumberFormat="1" applyFont="1" applyBorder="1" applyAlignment="1" applyProtection="1">
      <alignment horizontal="center"/>
    </xf>
    <xf numFmtId="0" fontId="3" fillId="0" borderId="24" xfId="0" applyNumberFormat="1" applyFont="1" applyBorder="1" applyAlignment="1" applyProtection="1">
      <alignment horizontal="center"/>
    </xf>
    <xf numFmtId="0" fontId="3" fillId="0" borderId="25" xfId="0" applyNumberFormat="1" applyFont="1" applyBorder="1" applyAlignment="1" applyProtection="1">
      <alignment horizontal="center"/>
    </xf>
    <xf numFmtId="0" fontId="5" fillId="0" borderId="0" xfId="0" applyNumberFormat="1" applyFont="1" applyAlignment="1" applyProtection="1">
      <alignment horizontal="center"/>
    </xf>
    <xf numFmtId="0" fontId="4" fillId="5" borderId="6" xfId="0" applyNumberFormat="1" applyFont="1" applyFill="1" applyBorder="1" applyAlignment="1" applyProtection="1">
      <alignment horizontal="center"/>
    </xf>
    <xf numFmtId="0" fontId="4" fillId="5" borderId="7" xfId="0" applyNumberFormat="1" applyFont="1" applyFill="1" applyBorder="1" applyAlignment="1" applyProtection="1">
      <alignment horizontal="center"/>
    </xf>
    <xf numFmtId="0" fontId="4" fillId="5" borderId="8" xfId="0" applyNumberFormat="1" applyFont="1" applyFill="1" applyBorder="1" applyAlignment="1" applyProtection="1">
      <alignment horizontal="center"/>
    </xf>
    <xf numFmtId="0" fontId="3" fillId="5" borderId="3" xfId="0" applyNumberFormat="1" applyFont="1" applyFill="1" applyBorder="1" applyAlignment="1" applyProtection="1">
      <alignment horizontal="center"/>
    </xf>
    <xf numFmtId="0" fontId="3" fillId="5" borderId="4" xfId="0" applyNumberFormat="1" applyFont="1" applyFill="1" applyBorder="1" applyAlignment="1" applyProtection="1">
      <alignment horizontal="center"/>
    </xf>
    <xf numFmtId="0" fontId="3" fillId="5" borderId="5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 xr:uid="{00000000-0005-0000-0000-000001000000}"/>
  </cellStyles>
  <dxfs count="7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rgb="FFFFFFFF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CC7364"/>
          </stop>
        </gradientFill>
      </fill>
    </dxf>
    <dxf>
      <fill>
        <patternFill>
          <bgColor theme="7" tint="0.59996337778862885"/>
        </patternFill>
      </fill>
    </dxf>
    <dxf>
      <fill>
        <gradientFill degree="90">
          <stop position="0">
            <color theme="0"/>
          </stop>
          <stop position="1">
            <color rgb="FFCC7364"/>
          </stop>
        </gradientFill>
      </fill>
    </dxf>
  </dxfs>
  <tableStyles count="0" defaultTableStyle="TableStyleMedium2" defaultPivotStyle="PivotStyleLight16"/>
  <colors>
    <mruColors>
      <color rgb="FFCC7364"/>
      <color rgb="FFFF7C80"/>
      <color rgb="FFFF9966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59267</xdr:colOff>
      <xdr:row>0</xdr:row>
      <xdr:rowOff>86784</xdr:rowOff>
    </xdr:from>
    <xdr:to>
      <xdr:col>5</xdr:col>
      <xdr:colOff>173567</xdr:colOff>
      <xdr:row>1</xdr:row>
      <xdr:rowOff>162984</xdr:rowOff>
    </xdr:to>
    <xdr:sp macro="[0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779184" y="86784"/>
          <a:ext cx="876300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Lots finis</a:t>
          </a:r>
        </a:p>
      </xdr:txBody>
    </xdr:sp>
    <xdr:clientData/>
  </xdr:twoCellAnchor>
  <xdr:twoCellAnchor>
    <xdr:from>
      <xdr:col>5</xdr:col>
      <xdr:colOff>267759</xdr:colOff>
      <xdr:row>0</xdr:row>
      <xdr:rowOff>71966</xdr:rowOff>
    </xdr:from>
    <xdr:to>
      <xdr:col>7</xdr:col>
      <xdr:colOff>687917</xdr:colOff>
      <xdr:row>1</xdr:row>
      <xdr:rowOff>148166</xdr:rowOff>
    </xdr:to>
    <xdr:sp macro="[0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749676" y="71966"/>
          <a:ext cx="1330324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Import 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123824</xdr:colOff>
          <xdr:row>12</xdr:row>
          <xdr:rowOff>52916</xdr:rowOff>
        </xdr:from>
        <xdr:to>
          <xdr:col>19</xdr:col>
          <xdr:colOff>314324</xdr:colOff>
          <xdr:row>28</xdr:row>
          <xdr:rowOff>91016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$F$4:$H$20" spid="_x0000_s151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379074" y="2518833"/>
              <a:ext cx="2942167" cy="30861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113242</xdr:colOff>
          <xdr:row>2</xdr:row>
          <xdr:rowOff>158748</xdr:rowOff>
        </xdr:from>
        <xdr:to>
          <xdr:col>19</xdr:col>
          <xdr:colOff>418042</xdr:colOff>
          <xdr:row>12</xdr:row>
          <xdr:rowOff>10583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$A$2:$D$11" spid="_x0000_s151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368492" y="539748"/>
              <a:ext cx="3056467" cy="1936752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</xdr:col>
      <xdr:colOff>201082</xdr:colOff>
      <xdr:row>0</xdr:row>
      <xdr:rowOff>74086</xdr:rowOff>
    </xdr:from>
    <xdr:to>
      <xdr:col>3</xdr:col>
      <xdr:colOff>698498</xdr:colOff>
      <xdr:row>2</xdr:row>
      <xdr:rowOff>2</xdr:rowOff>
    </xdr:to>
    <xdr:sp macro="[0]!simpli_onglet_charg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63082" y="74086"/>
          <a:ext cx="1693333" cy="30691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simplification</a:t>
          </a:r>
          <a:r>
            <a:rPr lang="fr-BE" sz="1100" baseline="0"/>
            <a:t> charge</a:t>
          </a:r>
          <a:endParaRPr lang="fr-BE" sz="1100"/>
        </a:p>
      </xdr:txBody>
    </xdr:sp>
    <xdr:clientData/>
  </xdr:twoCellAnchor>
  <xdr:twoCellAnchor>
    <xdr:from>
      <xdr:col>7</xdr:col>
      <xdr:colOff>818093</xdr:colOff>
      <xdr:row>0</xdr:row>
      <xdr:rowOff>71966</xdr:rowOff>
    </xdr:from>
    <xdr:to>
      <xdr:col>9</xdr:col>
      <xdr:colOff>0</xdr:colOff>
      <xdr:row>1</xdr:row>
      <xdr:rowOff>148166</xdr:rowOff>
    </xdr:to>
    <xdr:sp macro="[0]!vide_charg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210176" y="71966"/>
          <a:ext cx="1764241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Nettoyage onglet charge</a:t>
          </a:r>
        </a:p>
        <a:p>
          <a:pPr algn="ctr"/>
          <a:endParaRPr lang="fr-BE" sz="1100"/>
        </a:p>
      </xdr:txBody>
    </xdr:sp>
    <xdr:clientData/>
  </xdr:twoCellAnchor>
  <xdr:twoCellAnchor>
    <xdr:from>
      <xdr:col>11</xdr:col>
      <xdr:colOff>84666</xdr:colOff>
      <xdr:row>0</xdr:row>
      <xdr:rowOff>76200</xdr:rowOff>
    </xdr:from>
    <xdr:to>
      <xdr:col>12</xdr:col>
      <xdr:colOff>110067</xdr:colOff>
      <xdr:row>1</xdr:row>
      <xdr:rowOff>152400</xdr:rowOff>
    </xdr:to>
    <xdr:sp macro="[0]!cumu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9503833" y="76200"/>
          <a:ext cx="861484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all in 1</a:t>
          </a:r>
        </a:p>
        <a:p>
          <a:pPr algn="ctr"/>
          <a:endParaRPr lang="fr-BE" sz="1100"/>
        </a:p>
      </xdr:txBody>
    </xdr:sp>
    <xdr:clientData/>
  </xdr:twoCellAnchor>
  <xdr:twoCellAnchor>
    <xdr:from>
      <xdr:col>9</xdr:col>
      <xdr:colOff>184150</xdr:colOff>
      <xdr:row>0</xdr:row>
      <xdr:rowOff>69850</xdr:rowOff>
    </xdr:from>
    <xdr:to>
      <xdr:col>10</xdr:col>
      <xdr:colOff>539750</xdr:colOff>
      <xdr:row>1</xdr:row>
      <xdr:rowOff>146050</xdr:rowOff>
    </xdr:to>
    <xdr:sp macro="[0]!filtre_planning" textlink="">
      <xdr:nvSpPr>
        <xdr:cNvPr id="11" name="Rectangle : coins arrondis 7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163983" y="69850"/>
          <a:ext cx="1064684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filtre</a:t>
          </a:r>
          <a:r>
            <a:rPr lang="fr-BE" sz="1100" baseline="0"/>
            <a:t> planning</a:t>
          </a:r>
          <a:endParaRPr lang="fr-BE" sz="1100"/>
        </a:p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  <pageSetUpPr fitToPage="1"/>
  </sheetPr>
  <dimension ref="A1:AE205"/>
  <sheetViews>
    <sheetView tabSelected="1" zoomScale="90" zoomScaleNormal="90" workbookViewId="0">
      <selection activeCell="Y11" sqref="Y11"/>
    </sheetView>
  </sheetViews>
  <sheetFormatPr baseColWidth="10" defaultRowHeight="15" x14ac:dyDescent="0.25"/>
  <cols>
    <col min="3" max="3" width="6.5703125" customWidth="1"/>
    <col min="6" max="6" width="13.7109375" customWidth="1"/>
    <col min="7" max="7" width="15.7109375" customWidth="1"/>
    <col min="8" max="8" width="18" customWidth="1"/>
    <col min="9" max="9" width="20.140625" customWidth="1"/>
    <col min="10" max="10" width="10.5703125" customWidth="1"/>
    <col min="11" max="11" width="11" customWidth="1"/>
    <col min="12" max="12" width="12.5703125" customWidth="1"/>
    <col min="13" max="13" width="5.7109375" customWidth="1"/>
    <col min="14" max="14" width="4.42578125" customWidth="1"/>
    <col min="16" max="16" width="2.5703125" customWidth="1"/>
    <col min="17" max="17" width="2.28515625" customWidth="1"/>
    <col min="18" max="18" width="3.42578125" customWidth="1"/>
  </cols>
  <sheetData>
    <row r="1" spans="1:28" x14ac:dyDescent="0.25">
      <c r="A1" s="6">
        <v>44036</v>
      </c>
      <c r="G1" s="73"/>
      <c r="I1" s="73"/>
      <c r="J1" s="73"/>
      <c r="V1" s="73"/>
      <c r="W1" s="73"/>
      <c r="X1" s="73"/>
      <c r="Y1" s="73"/>
      <c r="Z1" s="73"/>
      <c r="AA1" s="73"/>
      <c r="AB1" s="73"/>
    </row>
    <row r="2" spans="1:28" x14ac:dyDescent="0.25">
      <c r="G2" s="73"/>
      <c r="I2" s="73"/>
      <c r="J2" s="73"/>
      <c r="V2" s="73"/>
      <c r="W2" s="73"/>
      <c r="X2" s="73"/>
      <c r="Y2" s="73"/>
      <c r="Z2" s="73"/>
      <c r="AA2" s="73"/>
      <c r="AB2" s="73"/>
    </row>
    <row r="3" spans="1:28" ht="15.75" thickBot="1" x14ac:dyDescent="0.3">
      <c r="J3" s="97" t="s">
        <v>15</v>
      </c>
      <c r="K3" s="98"/>
      <c r="L3" s="98"/>
      <c r="V3" s="73"/>
      <c r="W3" s="73"/>
      <c r="X3" s="73"/>
      <c r="Y3" s="73"/>
      <c r="Z3" s="73"/>
      <c r="AA3" s="73"/>
      <c r="AB3" s="73"/>
    </row>
    <row r="4" spans="1:28" ht="15.75" thickBot="1" x14ac:dyDescent="0.3">
      <c r="A4" s="99" t="s">
        <v>18</v>
      </c>
      <c r="B4" s="100"/>
      <c r="C4" s="100"/>
      <c r="D4" s="100"/>
      <c r="E4" s="100"/>
      <c r="F4" s="101"/>
      <c r="G4" s="11"/>
      <c r="H4" s="11"/>
      <c r="I4" s="11" t="s">
        <v>637</v>
      </c>
      <c r="J4" s="97" t="s">
        <v>14</v>
      </c>
      <c r="K4" s="98"/>
      <c r="L4" s="4" t="s">
        <v>13</v>
      </c>
      <c r="V4" s="73"/>
      <c r="W4" s="73"/>
      <c r="X4" s="73"/>
      <c r="Y4" s="73"/>
      <c r="Z4" s="73"/>
      <c r="AA4" s="73"/>
      <c r="AB4" s="73"/>
    </row>
    <row r="5" spans="1:28" ht="27.75" customHeight="1" x14ac:dyDescent="0.25">
      <c r="A5" s="51" t="s">
        <v>0</v>
      </c>
      <c r="B5" s="51" t="s">
        <v>1</v>
      </c>
      <c r="C5" s="51" t="s">
        <v>3</v>
      </c>
      <c r="D5" s="51" t="s">
        <v>4</v>
      </c>
      <c r="E5" s="51" t="s">
        <v>5</v>
      </c>
      <c r="F5" s="51" t="s">
        <v>2</v>
      </c>
      <c r="G5" s="3" t="s">
        <v>10</v>
      </c>
      <c r="H5" s="22" t="s">
        <v>19</v>
      </c>
      <c r="I5" s="22" t="s">
        <v>636</v>
      </c>
      <c r="J5" s="3" t="s">
        <v>115</v>
      </c>
      <c r="K5" s="3" t="s">
        <v>116</v>
      </c>
      <c r="L5" s="22" t="s">
        <v>9</v>
      </c>
      <c r="V5" s="73"/>
      <c r="W5" s="73"/>
      <c r="X5" s="73"/>
      <c r="Y5" s="73"/>
      <c r="Z5" s="73"/>
      <c r="AA5" s="73"/>
      <c r="AB5" s="73"/>
    </row>
    <row r="6" spans="1:28" ht="15" customHeight="1" x14ac:dyDescent="0.25">
      <c r="A6" t="s">
        <v>443</v>
      </c>
      <c r="B6" t="s">
        <v>67</v>
      </c>
      <c r="C6" t="s">
        <v>444</v>
      </c>
      <c r="D6" t="s">
        <v>325</v>
      </c>
      <c r="E6" s="7">
        <v>43868.58252314815</v>
      </c>
      <c r="F6" s="7">
        <v>43896</v>
      </c>
      <c r="G6" s="73"/>
      <c r="H6" s="74" t="str">
        <f>IFERROR(INDEX('lot réclamés'!$B$2:$B$199,MATCH(A6,'lot réclamés'!$A$2:$A$199,0)),"")</f>
        <v/>
      </c>
      <c r="I6" s="7">
        <f t="shared" ref="I6:I7" si="0">IF(ISBLANK(A6),"",IF(H6&lt;&gt;"",WORKDAY(H6,(L6/420)*-1,feries),
IF(LEFT(A6,2)="SC",WORKDAY(E6,1,feries),
IF(E6&gt;F6,WORKDAY(E6,5,feries),
IF(E6&lt;F6,WORKDAY(F6,(L6/420)*-1,feries))))))</f>
        <v>43895</v>
      </c>
      <c r="J6" s="20" t="str">
        <f t="shared" ref="J6:J7" ca="1" si="1">IF(ISBLANK(A6),"",IF(F6&gt;=TODAY(),"-"&amp;DATEDIF(TODAY(),F6,"d"),"+"&amp;DATEDIF(F6,TODAY(),"d")))</f>
        <v>+143</v>
      </c>
      <c r="K6" s="20">
        <f t="shared" ref="K6:K7" ca="1" si="2">IF(ISBLANK(A6),"",DATEDIF(E6,TODAY(),"d"))</f>
        <v>171</v>
      </c>
      <c r="L6" s="21">
        <f>IF(ISBLANK(A6),"",INDEX('données plan-article-opérateurs'!$B$2:$B$318,MATCH(B6,'données plan-article-opérateurs'!$A$2:$A$318,0)))</f>
        <v>340</v>
      </c>
      <c r="V6" s="77"/>
      <c r="W6" s="73"/>
      <c r="X6" s="73"/>
      <c r="Y6" s="73"/>
      <c r="Z6" s="73"/>
      <c r="AA6" s="73"/>
      <c r="AB6" s="73"/>
    </row>
    <row r="7" spans="1:28" x14ac:dyDescent="0.25">
      <c r="A7" s="2" t="s">
        <v>323</v>
      </c>
      <c r="B7" t="s">
        <v>67</v>
      </c>
      <c r="C7" s="2" t="s">
        <v>324</v>
      </c>
      <c r="D7" t="s">
        <v>325</v>
      </c>
      <c r="E7" s="7">
        <v>44020.316643518519</v>
      </c>
      <c r="F7" s="7">
        <v>43938</v>
      </c>
      <c r="G7" s="2"/>
      <c r="H7" s="74"/>
      <c r="I7" s="7">
        <f t="shared" si="0"/>
        <v>44028</v>
      </c>
      <c r="J7" s="20" t="str">
        <f t="shared" ca="1" si="1"/>
        <v>+101</v>
      </c>
      <c r="K7" s="20">
        <f t="shared" ca="1" si="2"/>
        <v>19</v>
      </c>
      <c r="L7" s="21">
        <f>IF(ISBLANK(A7),"",INDEX('données plan-article-opérateurs'!$B$2:$B$318,MATCH(B7,'données plan-article-opérateurs'!$A$2:$A$318,0)))</f>
        <v>340</v>
      </c>
      <c r="V7" s="2"/>
      <c r="W7" s="73"/>
      <c r="X7" s="73"/>
      <c r="Y7" s="73"/>
      <c r="Z7" s="73"/>
      <c r="AA7" s="73"/>
      <c r="AB7" s="73"/>
    </row>
    <row r="8" spans="1:28" x14ac:dyDescent="0.25">
      <c r="A8" s="85" t="s">
        <v>788</v>
      </c>
      <c r="B8" s="49" t="s">
        <v>30</v>
      </c>
      <c r="C8" s="2" t="s">
        <v>188</v>
      </c>
      <c r="D8" s="49" t="s">
        <v>789</v>
      </c>
      <c r="E8" s="7">
        <v>44006.557766203703</v>
      </c>
      <c r="F8" s="7">
        <v>44015</v>
      </c>
      <c r="G8" s="2" t="s">
        <v>84</v>
      </c>
      <c r="H8" s="74"/>
      <c r="I8" s="7">
        <f t="shared" ref="I8:I39" si="3">IF(ISBLANK(A8),"",IF(H8&lt;&gt;"",WORKDAY(H8,(L8/420)*-1,feries),
IF(LEFT(A8,2)="SC",WORKDAY(E8,1,feries),
IF(E8&gt;F8,WORKDAY(E8,5,feries),
IF(E8&lt;F8,WORKDAY(F8,(L8/420)*-1,feries))))))</f>
        <v>44014</v>
      </c>
      <c r="J8" s="20" t="str">
        <f t="shared" ref="J8:J39" ca="1" si="4">IF(ISBLANK(A8),"",IF(F8&gt;=TODAY(),"-"&amp;DATEDIF(TODAY(),F8,"d"),"+"&amp;DATEDIF(F8,TODAY(),"d")))</f>
        <v>+24</v>
      </c>
      <c r="K8" s="20">
        <f t="shared" ref="K8:K39" ca="1" si="5">IF(ISBLANK(A8),"",DATEDIF(E8,TODAY(),"d"))</f>
        <v>33</v>
      </c>
      <c r="L8" s="21">
        <f>IF(ISBLANK(A8),"",INDEX('données plan-article-opérateurs'!$B$2:$B$318,MATCH(B8,'données plan-article-opérateurs'!$A$2:$A$318,0)))</f>
        <v>180</v>
      </c>
      <c r="V8" s="73"/>
      <c r="W8" s="73"/>
      <c r="X8" s="73"/>
      <c r="Y8" s="73"/>
      <c r="Z8" s="73"/>
      <c r="AA8" s="73"/>
      <c r="AB8" s="73"/>
    </row>
    <row r="9" spans="1:28" x14ac:dyDescent="0.25">
      <c r="A9" s="85" t="s">
        <v>786</v>
      </c>
      <c r="B9" s="73" t="s">
        <v>793</v>
      </c>
      <c r="C9" s="73" t="s">
        <v>188</v>
      </c>
      <c r="D9" s="73" t="s">
        <v>787</v>
      </c>
      <c r="E9" s="7">
        <v>44039.367939814816</v>
      </c>
      <c r="F9" s="7">
        <v>44022</v>
      </c>
      <c r="G9" s="73" t="s">
        <v>84</v>
      </c>
      <c r="H9" s="74">
        <f>IFERROR(INDEX('lot réclamés'!$B$2:$B$199,MATCH(A9,'lot réclamés'!$A$2:$A$199,0)),"")</f>
        <v>44040</v>
      </c>
      <c r="I9" s="7">
        <f t="shared" si="3"/>
        <v>44039</v>
      </c>
      <c r="J9" s="20" t="str">
        <f t="shared" ca="1" si="4"/>
        <v>+17</v>
      </c>
      <c r="K9" s="20">
        <f t="shared" ca="1" si="5"/>
        <v>0</v>
      </c>
      <c r="L9" s="21">
        <f>IF(ISBLANK(A9),"",INDEX('données plan-article-opérateurs'!$B$2:$B$318,MATCH(B9,'données plan-article-opérateurs'!$A$2:$A$318,0)))</f>
        <v>120</v>
      </c>
      <c r="V9" s="73"/>
      <c r="W9" s="73"/>
      <c r="X9" s="73"/>
      <c r="Y9" s="73"/>
      <c r="Z9" s="73"/>
      <c r="AA9" s="73"/>
      <c r="AB9" s="73"/>
    </row>
    <row r="10" spans="1:28" x14ac:dyDescent="0.25">
      <c r="A10" s="2" t="s">
        <v>582</v>
      </c>
      <c r="B10" s="73" t="s">
        <v>623</v>
      </c>
      <c r="C10" s="2" t="s">
        <v>205</v>
      </c>
      <c r="D10" s="73" t="s">
        <v>583</v>
      </c>
      <c r="E10" s="7">
        <v>44034.561944444446</v>
      </c>
      <c r="F10" s="7">
        <v>44040</v>
      </c>
      <c r="G10" s="73"/>
      <c r="H10" s="74" t="str">
        <f>IFERROR(INDEX('lot réclamés'!$B$2:$B$199,MATCH(A10,'lot réclamés'!$A$2:$A$199,0)),"")</f>
        <v/>
      </c>
      <c r="I10" s="7">
        <f t="shared" si="3"/>
        <v>44039</v>
      </c>
      <c r="J10" s="20" t="str">
        <f t="shared" ca="1" si="4"/>
        <v>-1</v>
      </c>
      <c r="K10" s="20">
        <f t="shared" ca="1" si="5"/>
        <v>5</v>
      </c>
      <c r="L10" s="21">
        <f>IF(ISBLANK(A10),"",INDEX('données plan-article-opérateurs'!$B$2:$B$318,MATCH(B10,'données plan-article-opérateurs'!$A$2:$A$318,0)))</f>
        <v>40</v>
      </c>
      <c r="V10" s="73"/>
      <c r="W10" s="73"/>
      <c r="X10" s="73"/>
      <c r="Y10" s="73"/>
      <c r="Z10" s="73"/>
      <c r="AA10" s="73"/>
      <c r="AB10" s="73"/>
    </row>
    <row r="11" spans="1:28" x14ac:dyDescent="0.25">
      <c r="A11" s="73" t="s">
        <v>296</v>
      </c>
      <c r="B11" t="s">
        <v>353</v>
      </c>
      <c r="C11" s="73" t="s">
        <v>324</v>
      </c>
      <c r="D11" t="s">
        <v>297</v>
      </c>
      <c r="E11" s="7">
        <v>44027.455555555556</v>
      </c>
      <c r="F11" s="7">
        <v>44034</v>
      </c>
      <c r="G11" s="73"/>
      <c r="H11" s="74" t="str">
        <f>IFERROR(INDEX('lot réclamés'!$B$2:$B$199,MATCH(A11,'lot réclamés'!$A$2:$A$199,0)),"")</f>
        <v/>
      </c>
      <c r="I11" s="7">
        <f t="shared" si="3"/>
        <v>44033</v>
      </c>
      <c r="J11" s="20" t="str">
        <f t="shared" ca="1" si="4"/>
        <v>+5</v>
      </c>
      <c r="K11" s="20">
        <f t="shared" ca="1" si="5"/>
        <v>12</v>
      </c>
      <c r="L11" s="21">
        <f>IF(ISBLANK(A11),"",INDEX('données plan-article-opérateurs'!$B$2:$B$318,MATCH(B11,'données plan-article-opérateurs'!$A$2:$A$318,0)))</f>
        <v>150</v>
      </c>
      <c r="V11" s="73"/>
      <c r="W11" s="73"/>
      <c r="X11" s="73"/>
      <c r="Y11" s="73"/>
      <c r="Z11" s="73"/>
      <c r="AA11" s="73"/>
      <c r="AB11" s="73"/>
    </row>
    <row r="12" spans="1:28" x14ac:dyDescent="0.25">
      <c r="A12" s="85" t="s">
        <v>780</v>
      </c>
      <c r="B12" s="73" t="s">
        <v>791</v>
      </c>
      <c r="C12" s="2" t="s">
        <v>188</v>
      </c>
      <c r="D12" s="73" t="s">
        <v>781</v>
      </c>
      <c r="E12" s="7">
        <v>44039.363125000003</v>
      </c>
      <c r="F12" s="7">
        <v>44042</v>
      </c>
      <c r="G12" s="2"/>
      <c r="H12" s="74" t="str">
        <f>IFERROR(INDEX('lot réclamés'!$B$2:$B$199,MATCH(A12,'lot réclamés'!$A$2:$A$199,0)),"")</f>
        <v/>
      </c>
      <c r="I12" s="7">
        <f t="shared" si="3"/>
        <v>44041</v>
      </c>
      <c r="J12" s="20" t="str">
        <f t="shared" ca="1" si="4"/>
        <v>-3</v>
      </c>
      <c r="K12" s="20">
        <f t="shared" ca="1" si="5"/>
        <v>0</v>
      </c>
      <c r="L12" s="21">
        <f>IF(ISBLANK(A12),"",INDEX('données plan-article-opérateurs'!$B$2:$B$318,MATCH(B12,'données plan-article-opérateurs'!$A$2:$A$318,0)))</f>
        <v>30</v>
      </c>
      <c r="V12" s="73"/>
      <c r="W12" s="73"/>
      <c r="X12" s="73"/>
      <c r="Y12" s="73"/>
      <c r="Z12" s="73"/>
      <c r="AA12" s="73"/>
      <c r="AB12" s="73"/>
    </row>
    <row r="13" spans="1:28" x14ac:dyDescent="0.25">
      <c r="A13" s="86" t="s">
        <v>761</v>
      </c>
      <c r="B13" t="s">
        <v>762</v>
      </c>
      <c r="C13" s="2" t="s">
        <v>188</v>
      </c>
      <c r="D13" t="s">
        <v>763</v>
      </c>
      <c r="E13" s="7">
        <v>44036.286886574075</v>
      </c>
      <c r="F13" s="7">
        <v>44043</v>
      </c>
      <c r="G13" s="73"/>
      <c r="H13" s="74" t="str">
        <f>IFERROR(INDEX('lot réclamés'!$B$2:$B$199,MATCH(A13,'lot réclamés'!$A$2:$A$199,0)),"")</f>
        <v/>
      </c>
      <c r="I13" s="7">
        <f t="shared" si="3"/>
        <v>44042</v>
      </c>
      <c r="J13" s="20" t="str">
        <f t="shared" ca="1" si="4"/>
        <v>-4</v>
      </c>
      <c r="K13" s="20">
        <f t="shared" ca="1" si="5"/>
        <v>3</v>
      </c>
      <c r="L13" s="21">
        <f>IF(ISBLANK(A13),"",INDEX('données plan-article-opérateurs'!$B$2:$B$318,MATCH(B13,'données plan-article-opérateurs'!$A$2:$A$318,0)))</f>
        <v>30</v>
      </c>
      <c r="V13" s="73"/>
      <c r="W13" s="73"/>
      <c r="X13" s="73"/>
      <c r="Y13" s="73"/>
      <c r="Z13" s="73"/>
      <c r="AA13" s="73"/>
      <c r="AB13" s="73"/>
    </row>
    <row r="14" spans="1:28" x14ac:dyDescent="0.25">
      <c r="A14" s="85" t="s">
        <v>766</v>
      </c>
      <c r="B14" s="73" t="s">
        <v>767</v>
      </c>
      <c r="C14" s="73" t="s">
        <v>188</v>
      </c>
      <c r="D14" s="73" t="s">
        <v>758</v>
      </c>
      <c r="E14" s="7">
        <v>44033.958993055552</v>
      </c>
      <c r="F14" s="7">
        <v>44046</v>
      </c>
      <c r="G14" s="2"/>
      <c r="H14" s="74" t="str">
        <f>IFERROR(INDEX('lot réclamés'!$B$2:$B$199,MATCH(A14,'lot réclamés'!$A$2:$A$199,0)),"")</f>
        <v/>
      </c>
      <c r="I14" s="7">
        <f t="shared" si="3"/>
        <v>44043</v>
      </c>
      <c r="J14" s="20" t="str">
        <f t="shared" ca="1" si="4"/>
        <v>-7</v>
      </c>
      <c r="K14" s="20">
        <f t="shared" ca="1" si="5"/>
        <v>6</v>
      </c>
      <c r="L14" s="21">
        <f>IF(ISBLANK(A14),"",INDEX('données plan-article-opérateurs'!$B$2:$B$318,MATCH(B14,'données plan-article-opérateurs'!$A$2:$A$318,0)))</f>
        <v>30</v>
      </c>
      <c r="V14" s="73"/>
      <c r="W14" s="73"/>
      <c r="X14" s="73"/>
      <c r="Y14" s="73"/>
      <c r="Z14" s="73"/>
      <c r="AA14" s="73"/>
      <c r="AB14" s="73"/>
    </row>
    <row r="15" spans="1:28" x14ac:dyDescent="0.25">
      <c r="A15" s="86" t="s">
        <v>756</v>
      </c>
      <c r="B15" s="73" t="s">
        <v>757</v>
      </c>
      <c r="C15" s="73" t="s">
        <v>188</v>
      </c>
      <c r="D15" s="73" t="s">
        <v>758</v>
      </c>
      <c r="E15" s="7">
        <v>44035.716307870367</v>
      </c>
      <c r="F15" s="7">
        <v>44046</v>
      </c>
      <c r="G15" s="2"/>
      <c r="H15" s="74" t="str">
        <f>IFERROR(INDEX('lot réclamés'!$B$2:$B$199,MATCH(A15,'lot réclamés'!$A$2:$A$199,0)),"")</f>
        <v/>
      </c>
      <c r="I15" s="7">
        <f t="shared" si="3"/>
        <v>44043</v>
      </c>
      <c r="J15" s="20" t="str">
        <f t="shared" ca="1" si="4"/>
        <v>-7</v>
      </c>
      <c r="K15" s="20">
        <f t="shared" ca="1" si="5"/>
        <v>4</v>
      </c>
      <c r="L15" s="21">
        <f>IF(ISBLANK(A15),"",INDEX('données plan-article-opérateurs'!$B$2:$B$318,MATCH(B15,'données plan-article-opérateurs'!$A$2:$A$318,0)))</f>
        <v>30</v>
      </c>
      <c r="V15" s="73"/>
      <c r="W15" s="73"/>
      <c r="X15" s="73"/>
      <c r="Y15" s="73"/>
      <c r="Z15" s="73"/>
      <c r="AA15" s="73"/>
      <c r="AB15" s="73"/>
    </row>
    <row r="16" spans="1:28" x14ac:dyDescent="0.25">
      <c r="A16" s="85" t="s">
        <v>784</v>
      </c>
      <c r="B16" t="s">
        <v>785</v>
      </c>
      <c r="C16" s="73" t="s">
        <v>188</v>
      </c>
      <c r="D16" t="s">
        <v>785</v>
      </c>
      <c r="E16" s="7">
        <v>44039.367372685185</v>
      </c>
      <c r="F16" s="7">
        <v>44046</v>
      </c>
      <c r="G16" s="73"/>
      <c r="H16" s="74" t="str">
        <f>IFERROR(INDEX('lot réclamés'!$B$2:$B$199,MATCH(A16,'lot réclamés'!$A$2:$A$199,0)),"")</f>
        <v/>
      </c>
      <c r="I16" s="7">
        <f t="shared" si="3"/>
        <v>44043</v>
      </c>
      <c r="J16" s="20" t="str">
        <f t="shared" ca="1" si="4"/>
        <v>-7</v>
      </c>
      <c r="K16" s="20">
        <f t="shared" ca="1" si="5"/>
        <v>0</v>
      </c>
      <c r="L16" s="21">
        <f>IF(ISBLANK(A16),"",INDEX('données plan-article-opérateurs'!$B$2:$B$318,MATCH(B16,'données plan-article-opérateurs'!$A$2:$A$318,0)))</f>
        <v>30</v>
      </c>
      <c r="V16" s="73"/>
      <c r="W16" s="73"/>
      <c r="X16" s="73"/>
      <c r="Y16" s="73"/>
      <c r="Z16" s="73"/>
      <c r="AA16" s="73"/>
      <c r="AB16" s="73"/>
    </row>
    <row r="17" spans="1:28" x14ac:dyDescent="0.25">
      <c r="A17" t="s">
        <v>221</v>
      </c>
      <c r="B17" t="s">
        <v>160</v>
      </c>
      <c r="C17" t="s">
        <v>205</v>
      </c>
      <c r="D17" t="s">
        <v>222</v>
      </c>
      <c r="E17" s="7">
        <v>44020.498645833301</v>
      </c>
      <c r="F17" s="7">
        <v>43987</v>
      </c>
      <c r="G17" s="73"/>
      <c r="H17" s="74" t="str">
        <f>IFERROR(INDEX('lot réclamés'!$B$2:$B$199,MATCH(A17,'lot réclamés'!$A$2:$A$199,0)),"")</f>
        <v/>
      </c>
      <c r="I17" s="7">
        <f t="shared" si="3"/>
        <v>44028</v>
      </c>
      <c r="J17" s="20" t="str">
        <f t="shared" ca="1" si="4"/>
        <v>+52</v>
      </c>
      <c r="K17" s="20">
        <f t="shared" ca="1" si="5"/>
        <v>19</v>
      </c>
      <c r="L17" s="21">
        <f>IF(ISBLANK(A17),"",INDEX('données plan-article-opérateurs'!$B$2:$B$318,MATCH(B17,'données plan-article-opérateurs'!$A$2:$A$318,0)))</f>
        <v>0</v>
      </c>
      <c r="U17" s="73"/>
      <c r="V17" s="73"/>
      <c r="W17" s="73"/>
      <c r="X17" s="73"/>
      <c r="Y17" s="73"/>
      <c r="Z17" s="73"/>
      <c r="AA17" s="73"/>
      <c r="AB17" s="73"/>
    </row>
    <row r="18" spans="1:28" x14ac:dyDescent="0.25">
      <c r="A18" s="73" t="s">
        <v>540</v>
      </c>
      <c r="B18" t="s">
        <v>564</v>
      </c>
      <c r="C18" t="s">
        <v>205</v>
      </c>
      <c r="D18" t="s">
        <v>541</v>
      </c>
      <c r="E18" s="7">
        <v>44033.445671296293</v>
      </c>
      <c r="F18" s="7">
        <v>44043</v>
      </c>
      <c r="G18" s="2"/>
      <c r="H18" s="74" t="str">
        <f>IFERROR(INDEX('lot réclamés'!$B$2:$B$199,MATCH(A18,'lot réclamés'!$A$2:$A$199,0)),"")</f>
        <v/>
      </c>
      <c r="I18" s="7">
        <f t="shared" si="3"/>
        <v>44042</v>
      </c>
      <c r="J18" s="20" t="str">
        <f t="shared" ca="1" si="4"/>
        <v>-4</v>
      </c>
      <c r="K18" s="20">
        <f t="shared" ca="1" si="5"/>
        <v>6</v>
      </c>
      <c r="L18" s="21">
        <f>IF(ISBLANK(A18),"",INDEX('données plan-article-opérateurs'!$B$2:$B$318,MATCH(B18,'données plan-article-opérateurs'!$A$2:$A$318,0)))</f>
        <v>60</v>
      </c>
      <c r="U18" s="73"/>
      <c r="V18" s="73"/>
      <c r="W18" s="73"/>
      <c r="X18" s="73"/>
      <c r="Y18" s="73"/>
      <c r="Z18" s="73"/>
      <c r="AA18" s="73"/>
      <c r="AB18" s="73"/>
    </row>
    <row r="19" spans="1:28" x14ac:dyDescent="0.25">
      <c r="A19" s="85" t="s">
        <v>798</v>
      </c>
      <c r="B19" t="s">
        <v>178</v>
      </c>
      <c r="C19" s="73" t="s">
        <v>188</v>
      </c>
      <c r="D19" t="s">
        <v>197</v>
      </c>
      <c r="E19" s="7">
        <v>44039.487743055557</v>
      </c>
      <c r="F19" s="7">
        <v>44046</v>
      </c>
      <c r="G19" s="2"/>
      <c r="H19" s="74" t="str">
        <f>IFERROR(INDEX('lot réclamés'!$B$2:$B$199,MATCH(A19,'lot réclamés'!$A$2:$A$199,0)),"")</f>
        <v/>
      </c>
      <c r="I19" s="7">
        <f t="shared" si="3"/>
        <v>44043</v>
      </c>
      <c r="J19" s="20" t="str">
        <f t="shared" ca="1" si="4"/>
        <v>-7</v>
      </c>
      <c r="K19" s="20">
        <f t="shared" ca="1" si="5"/>
        <v>0</v>
      </c>
      <c r="L19" s="21">
        <f>IF(ISBLANK(A19),"",INDEX('données plan-article-opérateurs'!$B$2:$B$318,MATCH(B19,'données plan-article-opérateurs'!$A$2:$A$318,0)))</f>
        <v>60</v>
      </c>
      <c r="U19" s="73"/>
      <c r="V19" s="73"/>
      <c r="W19" s="73"/>
      <c r="X19" s="73"/>
      <c r="Y19" s="73"/>
      <c r="Z19" s="73"/>
      <c r="AA19" s="73"/>
      <c r="AB19" s="73"/>
    </row>
    <row r="20" spans="1:28" x14ac:dyDescent="0.25">
      <c r="A20" s="73" t="s">
        <v>764</v>
      </c>
      <c r="B20" t="s">
        <v>776</v>
      </c>
      <c r="C20" s="73" t="s">
        <v>188</v>
      </c>
      <c r="D20" t="s">
        <v>320</v>
      </c>
      <c r="E20" s="7">
        <v>44036.638831018521</v>
      </c>
      <c r="F20" s="7">
        <v>44039</v>
      </c>
      <c r="G20" s="73" t="s">
        <v>88</v>
      </c>
      <c r="H20" s="74" t="str">
        <f>IFERROR(INDEX('lot réclamés'!$B$2:$B$199,MATCH(A20,'lot réclamés'!$A$2:$A$199,0)),"")</f>
        <v/>
      </c>
      <c r="I20" s="7">
        <f t="shared" si="3"/>
        <v>44039</v>
      </c>
      <c r="J20" s="20" t="str">
        <f t="shared" ca="1" si="4"/>
        <v>-0</v>
      </c>
      <c r="K20" s="20">
        <f t="shared" ca="1" si="5"/>
        <v>3</v>
      </c>
      <c r="L20" s="21">
        <f>IF(ISBLANK(A20),"",INDEX('données plan-article-opérateurs'!$B$2:$B$318,MATCH(B20,'données plan-article-opérateurs'!$A$2:$A$318,0)))</f>
        <v>30</v>
      </c>
      <c r="U20" s="73"/>
      <c r="V20" s="73"/>
      <c r="W20" s="73"/>
      <c r="X20" s="73"/>
      <c r="Y20" s="73"/>
      <c r="Z20" s="73"/>
      <c r="AA20" s="73"/>
      <c r="AB20" s="73"/>
    </row>
    <row r="21" spans="1:28" x14ac:dyDescent="0.25">
      <c r="A21" s="85" t="s">
        <v>799</v>
      </c>
      <c r="B21" t="s">
        <v>352</v>
      </c>
      <c r="C21" s="73" t="s">
        <v>188</v>
      </c>
      <c r="D21" t="s">
        <v>295</v>
      </c>
      <c r="E21" s="7">
        <v>44039.487615740742</v>
      </c>
      <c r="F21" s="7">
        <v>44047</v>
      </c>
      <c r="G21" s="73"/>
      <c r="H21" s="74"/>
      <c r="I21" s="7">
        <f t="shared" si="3"/>
        <v>44046</v>
      </c>
      <c r="J21" s="20" t="str">
        <f t="shared" ca="1" si="4"/>
        <v>-8</v>
      </c>
      <c r="K21" s="20">
        <f t="shared" ca="1" si="5"/>
        <v>0</v>
      </c>
      <c r="L21" s="21">
        <f>IF(ISBLANK(A21),"",INDEX('données plan-article-opérateurs'!$B$2:$B$318,MATCH(B21,'données plan-article-opérateurs'!$A$2:$A$318,0)))</f>
        <v>120</v>
      </c>
      <c r="U21" s="73"/>
      <c r="V21" s="73"/>
      <c r="W21" s="73"/>
      <c r="X21" s="73"/>
      <c r="Y21" s="73"/>
      <c r="Z21" s="73"/>
      <c r="AA21" s="73"/>
    </row>
    <row r="22" spans="1:28" x14ac:dyDescent="0.25">
      <c r="A22" s="73" t="s">
        <v>266</v>
      </c>
      <c r="B22" t="s">
        <v>53</v>
      </c>
      <c r="C22" s="73" t="s">
        <v>205</v>
      </c>
      <c r="D22" t="s">
        <v>267</v>
      </c>
      <c r="E22" s="7">
        <v>44015.574930555602</v>
      </c>
      <c r="F22" s="7">
        <v>44029</v>
      </c>
      <c r="G22" s="73"/>
      <c r="H22" s="74" t="str">
        <f>IFERROR(INDEX('lot réclamés'!$B$2:$B$199,MATCH(A22,'lot réclamés'!$A$2:$A$199,0)),"")</f>
        <v/>
      </c>
      <c r="I22" s="7">
        <f t="shared" si="3"/>
        <v>44029</v>
      </c>
      <c r="J22" s="20" t="str">
        <f t="shared" ca="1" si="4"/>
        <v>+10</v>
      </c>
      <c r="K22" s="20">
        <f t="shared" ca="1" si="5"/>
        <v>24</v>
      </c>
      <c r="L22" s="21">
        <f>IF(ISBLANK(A22),"",INDEX('données plan-article-opérateurs'!$B$2:$B$318,MATCH(B22,'données plan-article-opérateurs'!$A$2:$A$318,0)))</f>
        <v>0</v>
      </c>
      <c r="U22" s="73"/>
      <c r="V22" s="73"/>
      <c r="W22" s="73"/>
      <c r="X22" s="73"/>
      <c r="Y22" s="73"/>
      <c r="Z22" s="73"/>
      <c r="AA22" s="73"/>
    </row>
    <row r="23" spans="1:28" x14ac:dyDescent="0.25">
      <c r="A23" s="73" t="s">
        <v>274</v>
      </c>
      <c r="B23" s="73" t="s">
        <v>132</v>
      </c>
      <c r="C23" s="73" t="s">
        <v>205</v>
      </c>
      <c r="D23" s="73" t="s">
        <v>275</v>
      </c>
      <c r="E23" s="7">
        <v>44001.444513888899</v>
      </c>
      <c r="F23" s="7">
        <v>44012</v>
      </c>
      <c r="G23" s="73"/>
      <c r="H23" s="74" t="str">
        <f>IFERROR(INDEX('lot réclamés'!$B$2:$B$199,MATCH(A23,'lot réclamés'!$A$2:$A$199,0)),"")</f>
        <v/>
      </c>
      <c r="I23" s="7">
        <f t="shared" si="3"/>
        <v>44012</v>
      </c>
      <c r="J23" s="20" t="str">
        <f t="shared" ca="1" si="4"/>
        <v>+27</v>
      </c>
      <c r="K23" s="20">
        <f t="shared" ca="1" si="5"/>
        <v>38</v>
      </c>
      <c r="L23" s="21">
        <f>IF(ISBLANK(A23),"",INDEX('données plan-article-opérateurs'!$B$2:$B$318,MATCH(B23,'données plan-article-opérateurs'!$A$2:$A$318,0)))</f>
        <v>0</v>
      </c>
      <c r="U23" s="73"/>
      <c r="V23" s="73"/>
      <c r="W23" s="73"/>
      <c r="X23" s="73"/>
      <c r="Y23" s="73"/>
      <c r="Z23" s="73"/>
      <c r="AA23" s="73"/>
    </row>
    <row r="24" spans="1:28" x14ac:dyDescent="0.25">
      <c r="A24" s="2" t="s">
        <v>601</v>
      </c>
      <c r="B24" t="s">
        <v>622</v>
      </c>
      <c r="C24" s="2" t="s">
        <v>259</v>
      </c>
      <c r="D24" t="s">
        <v>602</v>
      </c>
      <c r="E24" s="7">
        <v>44035.416759259257</v>
      </c>
      <c r="F24" s="7">
        <v>44041</v>
      </c>
      <c r="G24" s="73" t="s">
        <v>86</v>
      </c>
      <c r="H24" s="74" t="str">
        <f>IFERROR(INDEX('lot réclamés'!$B$2:$B$199,MATCH(A24,'lot réclamés'!$A$2:$A$199,0)),"")</f>
        <v/>
      </c>
      <c r="I24" s="7">
        <f t="shared" si="3"/>
        <v>44039</v>
      </c>
      <c r="J24" s="20" t="str">
        <f t="shared" ca="1" si="4"/>
        <v>-2</v>
      </c>
      <c r="K24" s="20">
        <f t="shared" ca="1" si="5"/>
        <v>4</v>
      </c>
      <c r="L24" s="21">
        <f>IF(ISBLANK(A24),"",INDEX('données plan-article-opérateurs'!$B$2:$B$318,MATCH(B24,'données plan-article-opérateurs'!$A$2:$A$318,0)))</f>
        <v>600</v>
      </c>
      <c r="U24" s="73"/>
      <c r="V24" s="73"/>
      <c r="W24" s="73"/>
      <c r="X24" s="73"/>
      <c r="Y24" s="73"/>
      <c r="Z24" s="73"/>
      <c r="AA24" s="73"/>
    </row>
    <row r="25" spans="1:28" x14ac:dyDescent="0.25">
      <c r="A25" s="73" t="s">
        <v>595</v>
      </c>
      <c r="B25" s="73" t="s">
        <v>632</v>
      </c>
      <c r="C25" s="73" t="s">
        <v>259</v>
      </c>
      <c r="D25" s="73" t="s">
        <v>596</v>
      </c>
      <c r="E25" s="7">
        <v>44034.545057870368</v>
      </c>
      <c r="F25" s="7">
        <v>44057</v>
      </c>
      <c r="G25" s="73" t="s">
        <v>83</v>
      </c>
      <c r="H25" s="74" t="str">
        <f>IFERROR(INDEX('lot réclamés'!$B$2:$B$199,MATCH(A25,'lot réclamés'!$A$2:$A$199,0)),"")</f>
        <v/>
      </c>
      <c r="I25" s="74">
        <f t="shared" si="3"/>
        <v>44054</v>
      </c>
      <c r="J25" s="20" t="str">
        <f t="shared" ca="1" si="4"/>
        <v>-18</v>
      </c>
      <c r="K25" s="20">
        <f t="shared" ca="1" si="5"/>
        <v>5</v>
      </c>
      <c r="L25" s="21">
        <f>IF(ISBLANK(A25),"",INDEX('données plan-article-opérateurs'!$B$2:$B$318,MATCH(B25,'données plan-article-opérateurs'!$A$2:$A$318,0)))</f>
        <v>1200</v>
      </c>
      <c r="U25" s="73"/>
      <c r="V25" s="73"/>
      <c r="W25" s="73"/>
      <c r="X25" s="73"/>
      <c r="Y25" s="73"/>
      <c r="Z25" s="73"/>
      <c r="AA25" s="73"/>
    </row>
    <row r="26" spans="1:28" x14ac:dyDescent="0.25">
      <c r="A26" s="2" t="s">
        <v>544</v>
      </c>
      <c r="B26" t="s">
        <v>566</v>
      </c>
      <c r="C26" s="2" t="s">
        <v>259</v>
      </c>
      <c r="D26" t="s">
        <v>545</v>
      </c>
      <c r="E26" s="7">
        <v>44033.351909722223</v>
      </c>
      <c r="F26" s="7">
        <v>44053</v>
      </c>
      <c r="G26" s="73" t="s">
        <v>83</v>
      </c>
      <c r="H26" s="74" t="str">
        <f>IFERROR(INDEX('lot réclamés'!$B$2:$B$199,MATCH(A26,'lot réclamés'!$A$2:$A$199,0)),"")</f>
        <v/>
      </c>
      <c r="I26" s="74">
        <f t="shared" si="3"/>
        <v>44048</v>
      </c>
      <c r="J26" s="20" t="str">
        <f t="shared" ca="1" si="4"/>
        <v>-14</v>
      </c>
      <c r="K26" s="20">
        <f t="shared" ca="1" si="5"/>
        <v>6</v>
      </c>
      <c r="L26" s="21">
        <f>IF(ISBLANK(A26),"",INDEX('données plan-article-opérateurs'!$B$2:$B$318,MATCH(B26,'données plan-article-opérateurs'!$A$2:$A$318,0)))</f>
        <v>1200</v>
      </c>
      <c r="U26" s="73"/>
      <c r="V26" s="73"/>
      <c r="W26" s="73"/>
      <c r="X26" s="73"/>
      <c r="Y26" s="73"/>
      <c r="Z26" s="73"/>
      <c r="AA26" s="73"/>
    </row>
    <row r="27" spans="1:28" x14ac:dyDescent="0.25">
      <c r="A27" s="2" t="s">
        <v>592</v>
      </c>
      <c r="B27" s="73" t="s">
        <v>631</v>
      </c>
      <c r="C27" s="73" t="s">
        <v>205</v>
      </c>
      <c r="D27" s="73" t="s">
        <v>593</v>
      </c>
      <c r="E27" s="7">
        <v>44034.494120370371</v>
      </c>
      <c r="F27" s="7">
        <v>44055</v>
      </c>
      <c r="G27" s="2" t="s">
        <v>83</v>
      </c>
      <c r="H27" s="74" t="str">
        <f>IFERROR(INDEX('lot réclamés'!$B$2:$B$199,MATCH(A27,'lot réclamés'!$A$2:$A$199,0)),"")</f>
        <v/>
      </c>
      <c r="I27" s="74">
        <f t="shared" si="3"/>
        <v>44050</v>
      </c>
      <c r="J27" s="20" t="str">
        <f t="shared" ca="1" si="4"/>
        <v>-16</v>
      </c>
      <c r="K27" s="20">
        <f t="shared" ca="1" si="5"/>
        <v>5</v>
      </c>
      <c r="L27" s="21">
        <f>IF(ISBLANK(A27),"",INDEX('données plan-article-opérateurs'!$B$2:$B$318,MATCH(B27,'données plan-article-opérateurs'!$A$2:$A$318,0)))</f>
        <v>1200</v>
      </c>
    </row>
    <row r="28" spans="1:28" x14ac:dyDescent="0.25">
      <c r="A28" s="73" t="s">
        <v>765</v>
      </c>
      <c r="B28" s="73" t="s">
        <v>173</v>
      </c>
      <c r="C28" s="73" t="s">
        <v>259</v>
      </c>
      <c r="D28" s="73" t="s">
        <v>277</v>
      </c>
      <c r="E28" s="7">
        <v>44036.586412037039</v>
      </c>
      <c r="F28" s="7">
        <v>44040</v>
      </c>
      <c r="G28" s="73" t="s">
        <v>95</v>
      </c>
      <c r="H28" s="74">
        <f>IFERROR(INDEX('lot réclamés'!$B$2:$B$199,MATCH(A28,'lot réclamés'!$A$2:$A$199,0)),"")</f>
        <v>44040</v>
      </c>
      <c r="I28" s="74">
        <f t="shared" si="3"/>
        <v>44039</v>
      </c>
      <c r="J28" s="20" t="str">
        <f t="shared" ca="1" si="4"/>
        <v>-1</v>
      </c>
      <c r="K28" s="20">
        <f t="shared" ca="1" si="5"/>
        <v>3</v>
      </c>
      <c r="L28" s="21">
        <f>IF(ISBLANK(A28),"",INDEX('données plan-article-opérateurs'!$B$2:$B$318,MATCH(B28,'données plan-article-opérateurs'!$A$2:$A$318,0)))</f>
        <v>30</v>
      </c>
    </row>
    <row r="29" spans="1:28" x14ac:dyDescent="0.25">
      <c r="A29" s="2" t="s">
        <v>751</v>
      </c>
      <c r="B29" t="s">
        <v>774</v>
      </c>
      <c r="C29" s="2" t="s">
        <v>324</v>
      </c>
      <c r="D29" t="s">
        <v>752</v>
      </c>
      <c r="E29" s="7">
        <v>44001.389178240737</v>
      </c>
      <c r="F29" s="7">
        <v>44006</v>
      </c>
      <c r="G29" s="73"/>
      <c r="H29" s="74"/>
      <c r="I29" s="74">
        <f t="shared" si="3"/>
        <v>44005</v>
      </c>
      <c r="J29" s="20" t="str">
        <f t="shared" ca="1" si="4"/>
        <v>+33</v>
      </c>
      <c r="K29" s="20">
        <f t="shared" ca="1" si="5"/>
        <v>38</v>
      </c>
      <c r="L29" s="21">
        <f>IF(ISBLANK(A29),"",INDEX('données plan-article-opérateurs'!$B$2:$B$318,MATCH(B29,'données plan-article-opérateurs'!$A$2:$A$318,0)))</f>
        <v>60</v>
      </c>
    </row>
    <row r="30" spans="1:28" x14ac:dyDescent="0.25">
      <c r="A30" s="73" t="s">
        <v>235</v>
      </c>
      <c r="B30" s="73" t="s">
        <v>51</v>
      </c>
      <c r="C30" t="s">
        <v>205</v>
      </c>
      <c r="D30" s="73" t="s">
        <v>236</v>
      </c>
      <c r="E30" s="7">
        <v>44013.545740740701</v>
      </c>
      <c r="F30" s="7">
        <v>44022</v>
      </c>
      <c r="G30" s="2"/>
      <c r="H30" s="74" t="str">
        <f>IFERROR(INDEX('lot réclamés'!$B$2:$B$199,MATCH(A30,'lot réclamés'!$A$2:$A$199,0)),"")</f>
        <v/>
      </c>
      <c r="I30" s="74">
        <f t="shared" si="3"/>
        <v>44021</v>
      </c>
      <c r="J30" s="20" t="str">
        <f t="shared" ca="1" si="4"/>
        <v>+17</v>
      </c>
      <c r="K30" s="20">
        <f t="shared" ca="1" si="5"/>
        <v>26</v>
      </c>
      <c r="L30" s="21">
        <f>IF(ISBLANK(A30),"",INDEX('données plan-article-opérateurs'!$B$2:$B$318,MATCH(B30,'données plan-article-opérateurs'!$A$2:$A$318,0)))</f>
        <v>240</v>
      </c>
    </row>
    <row r="31" spans="1:28" x14ac:dyDescent="0.25">
      <c r="A31" s="2" t="s">
        <v>607</v>
      </c>
      <c r="B31" t="s">
        <v>630</v>
      </c>
      <c r="C31" s="73" t="s">
        <v>259</v>
      </c>
      <c r="D31" t="s">
        <v>608</v>
      </c>
      <c r="E31" s="7">
        <v>44035.388124999998</v>
      </c>
      <c r="F31" s="7">
        <v>44043</v>
      </c>
      <c r="G31" s="73" t="s">
        <v>87</v>
      </c>
      <c r="H31" s="74" t="str">
        <f>IFERROR(INDEX('lot réclamés'!$B$2:$B$199,MATCH(A31,'lot réclamés'!$A$2:$A$199,0)),"")</f>
        <v/>
      </c>
      <c r="I31" s="74">
        <f t="shared" si="3"/>
        <v>44043</v>
      </c>
      <c r="J31" s="20" t="str">
        <f t="shared" ca="1" si="4"/>
        <v>-4</v>
      </c>
      <c r="K31" s="20">
        <f t="shared" ca="1" si="5"/>
        <v>4</v>
      </c>
      <c r="L31" s="21">
        <f>IF(ISBLANK(A31),"",INDEX('données plan-article-opérateurs'!$B$2:$B$318,MATCH(B31,'données plan-article-opérateurs'!$A$2:$A$318,0)))</f>
        <v>0</v>
      </c>
    </row>
    <row r="32" spans="1:28" x14ac:dyDescent="0.25">
      <c r="A32" s="73" t="s">
        <v>655</v>
      </c>
      <c r="B32" s="73" t="s">
        <v>670</v>
      </c>
      <c r="C32" s="73" t="s">
        <v>205</v>
      </c>
      <c r="D32" s="73" t="s">
        <v>656</v>
      </c>
      <c r="E32" s="7">
        <v>44036.361655092594</v>
      </c>
      <c r="F32" s="7">
        <v>44043</v>
      </c>
      <c r="G32" s="2"/>
      <c r="H32" s="74" t="str">
        <f>IFERROR(INDEX('lot réclamés'!$B$2:$B$199,MATCH(A32,'lot réclamés'!$A$2:$A$199,0)),"")</f>
        <v/>
      </c>
      <c r="I32" s="74">
        <f t="shared" si="3"/>
        <v>44042</v>
      </c>
      <c r="J32" s="20" t="str">
        <f t="shared" ca="1" si="4"/>
        <v>-4</v>
      </c>
      <c r="K32" s="20">
        <f t="shared" ca="1" si="5"/>
        <v>3</v>
      </c>
      <c r="L32" s="21">
        <f>IF(ISBLANK(A32),"",INDEX('données plan-article-opérateurs'!$B$2:$B$318,MATCH(B32,'données plan-article-opérateurs'!$A$2:$A$318,0)))</f>
        <v>60</v>
      </c>
    </row>
    <row r="33" spans="1:12" x14ac:dyDescent="0.25">
      <c r="A33" s="85" t="s">
        <v>782</v>
      </c>
      <c r="B33" t="s">
        <v>792</v>
      </c>
      <c r="C33" t="s">
        <v>188</v>
      </c>
      <c r="D33" t="s">
        <v>783</v>
      </c>
      <c r="E33" s="7">
        <v>44039.367476851854</v>
      </c>
      <c r="F33" s="7">
        <v>44048</v>
      </c>
      <c r="G33" s="73"/>
      <c r="H33" s="74" t="str">
        <f>IFERROR(INDEX('lot réclamés'!$B$2:$B$199,MATCH(A33,'lot réclamés'!$A$2:$A$199,0)),"")</f>
        <v/>
      </c>
      <c r="I33" s="74">
        <f t="shared" si="3"/>
        <v>44047</v>
      </c>
      <c r="J33" s="20" t="str">
        <f t="shared" ca="1" si="4"/>
        <v>-9</v>
      </c>
      <c r="K33" s="20">
        <f t="shared" ca="1" si="5"/>
        <v>0</v>
      </c>
      <c r="L33" s="21">
        <f>IF(ISBLANK(A33),"",INDEX('données plan-article-opérateurs'!$B$2:$B$318,MATCH(B33,'données plan-article-opérateurs'!$A$2:$A$318,0)))</f>
        <v>30</v>
      </c>
    </row>
    <row r="34" spans="1:12" x14ac:dyDescent="0.25">
      <c r="A34" s="85" t="s">
        <v>542</v>
      </c>
      <c r="B34" s="73" t="s">
        <v>565</v>
      </c>
      <c r="C34" s="73" t="s">
        <v>188</v>
      </c>
      <c r="D34" t="s">
        <v>543</v>
      </c>
      <c r="E34" s="7">
        <v>44027.397129629629</v>
      </c>
      <c r="F34" s="7">
        <v>44050</v>
      </c>
      <c r="G34" s="2"/>
      <c r="H34" s="74" t="str">
        <f>IFERROR(INDEX('lot réclamés'!$B$2:$B$199,MATCH(A34,'lot réclamés'!$A$2:$A$199,0)),"")</f>
        <v/>
      </c>
      <c r="I34" s="74">
        <f t="shared" si="3"/>
        <v>44049</v>
      </c>
      <c r="J34" s="20" t="str">
        <f t="shared" ca="1" si="4"/>
        <v>-11</v>
      </c>
      <c r="K34" s="20">
        <f t="shared" ca="1" si="5"/>
        <v>12</v>
      </c>
      <c r="L34" s="21">
        <f>IF(ISBLANK(A34),"",INDEX('données plan-article-opérateurs'!$B$2:$B$318,MATCH(B34,'données plan-article-opérateurs'!$A$2:$A$318,0)))</f>
        <v>360</v>
      </c>
    </row>
    <row r="35" spans="1:12" x14ac:dyDescent="0.25">
      <c r="A35" s="73" t="s">
        <v>528</v>
      </c>
      <c r="B35" t="s">
        <v>536</v>
      </c>
      <c r="C35" s="73" t="s">
        <v>205</v>
      </c>
      <c r="D35" t="s">
        <v>529</v>
      </c>
      <c r="E35" s="7">
        <v>44032.664548611108</v>
      </c>
      <c r="F35" s="7">
        <v>44034</v>
      </c>
      <c r="G35" s="73"/>
      <c r="H35" s="74" t="str">
        <f>IFERROR(INDEX('lot réclamés'!$B$2:$B$199,MATCH(A35,'lot réclamés'!$A$2:$A$199,0)),"")</f>
        <v/>
      </c>
      <c r="I35" s="74">
        <f t="shared" si="3"/>
        <v>44029</v>
      </c>
      <c r="J35" s="20" t="str">
        <f t="shared" ca="1" si="4"/>
        <v>+5</v>
      </c>
      <c r="K35" s="20">
        <f t="shared" ca="1" si="5"/>
        <v>7</v>
      </c>
      <c r="L35" s="21">
        <f>IF(ISBLANK(A35),"",INDEX('données plan-article-opérateurs'!$B$2:$B$318,MATCH(B35,'données plan-article-opérateurs'!$A$2:$A$318,0)))</f>
        <v>900</v>
      </c>
    </row>
    <row r="36" spans="1:12" x14ac:dyDescent="0.25">
      <c r="A36" s="86"/>
      <c r="B36" s="49"/>
      <c r="C36" s="2"/>
      <c r="D36" s="49"/>
      <c r="E36" s="7"/>
      <c r="F36" s="7"/>
      <c r="G36" s="2"/>
      <c r="H36" s="74"/>
      <c r="I36" s="74" t="str">
        <f t="shared" si="3"/>
        <v/>
      </c>
      <c r="J36" s="20" t="str">
        <f t="shared" ca="1" si="4"/>
        <v/>
      </c>
      <c r="K36" s="20" t="str">
        <f t="shared" ca="1" si="5"/>
        <v/>
      </c>
      <c r="L36" s="21" t="str">
        <f>IF(ISBLANK(A36),"",INDEX('données plan-article-opérateurs'!$B$2:$B$318,MATCH(B36,'données plan-article-opérateurs'!$A$2:$A$318,0)))</f>
        <v/>
      </c>
    </row>
    <row r="37" spans="1:12" x14ac:dyDescent="0.25">
      <c r="A37" s="73"/>
      <c r="C37" s="73"/>
      <c r="E37" s="7"/>
      <c r="F37" s="7"/>
      <c r="G37" s="2"/>
      <c r="H37" s="74"/>
      <c r="I37" s="7" t="str">
        <f t="shared" si="3"/>
        <v/>
      </c>
      <c r="J37" s="20" t="str">
        <f t="shared" ca="1" si="4"/>
        <v/>
      </c>
      <c r="K37" s="20" t="str">
        <f t="shared" ca="1" si="5"/>
        <v/>
      </c>
      <c r="L37" s="21" t="str">
        <f>IF(ISBLANK(A37),"",INDEX('données plan-article-opérateurs'!$B$2:$B$318,MATCH(B37,'données plan-article-opérateurs'!$A$2:$A$318,0)))</f>
        <v/>
      </c>
    </row>
    <row r="38" spans="1:12" x14ac:dyDescent="0.25">
      <c r="A38" s="73"/>
      <c r="C38" s="73"/>
      <c r="E38" s="7"/>
      <c r="F38" s="7"/>
      <c r="G38" s="73"/>
      <c r="H38" s="74" t="str">
        <f>IFERROR(INDEX('lot réclamés'!$B$2:$B$199,MATCH(A38,'lot réclamés'!$A$2:$A$199,0)),"")</f>
        <v/>
      </c>
      <c r="I38" s="7" t="str">
        <f t="shared" si="3"/>
        <v/>
      </c>
      <c r="J38" s="20" t="str">
        <f t="shared" ca="1" si="4"/>
        <v/>
      </c>
      <c r="K38" s="20" t="str">
        <f t="shared" ca="1" si="5"/>
        <v/>
      </c>
      <c r="L38" s="21" t="str">
        <f>IF(ISBLANK(A38),"",INDEX('données plan-article-opérateurs'!$B$2:$B$318,MATCH(B38,'données plan-article-opérateurs'!$A$2:$A$318,0)))</f>
        <v/>
      </c>
    </row>
    <row r="39" spans="1:12" x14ac:dyDescent="0.25">
      <c r="A39" s="73"/>
      <c r="C39" s="73"/>
      <c r="E39" s="7"/>
      <c r="F39" s="7"/>
      <c r="G39" s="2"/>
      <c r="H39" s="74"/>
      <c r="I39" s="7" t="str">
        <f t="shared" si="3"/>
        <v/>
      </c>
      <c r="J39" s="20" t="str">
        <f t="shared" ca="1" si="4"/>
        <v/>
      </c>
      <c r="K39" s="20" t="str">
        <f t="shared" ca="1" si="5"/>
        <v/>
      </c>
      <c r="L39" s="21" t="str">
        <f>IF(ISBLANK(A39),"",INDEX('données plan-article-opérateurs'!$B$2:$B$318,MATCH(B39,'données plan-article-opérateurs'!$A$2:$A$318,0)))</f>
        <v/>
      </c>
    </row>
    <row r="40" spans="1:12" x14ac:dyDescent="0.25">
      <c r="A40" s="2"/>
      <c r="B40" s="49"/>
      <c r="D40" s="49"/>
      <c r="E40" s="7"/>
      <c r="F40" s="7"/>
      <c r="G40" s="73"/>
      <c r="H40" s="74"/>
      <c r="I40" s="7" t="str">
        <f t="shared" ref="I40:I71" si="6">IF(ISBLANK(A40),"",IF(H40&lt;&gt;"",WORKDAY(H40,(L40/420)*-1,feries),
IF(LEFT(A40,2)="SC",WORKDAY(E40,1,feries),
IF(E40&gt;F40,WORKDAY(E40,5,feries),
IF(E40&lt;F40,WORKDAY(F40,(L40/420)*-1,feries))))))</f>
        <v/>
      </c>
      <c r="J40" s="20" t="str">
        <f t="shared" ref="J40:J71" ca="1" si="7">IF(ISBLANK(A40),"",IF(F40&gt;=TODAY(),"-"&amp;DATEDIF(TODAY(),F40,"d"),"+"&amp;DATEDIF(F40,TODAY(),"d")))</f>
        <v/>
      </c>
      <c r="K40" s="20" t="str">
        <f t="shared" ref="K40:K71" ca="1" si="8">IF(ISBLANK(A40),"",DATEDIF(E40,TODAY(),"d"))</f>
        <v/>
      </c>
      <c r="L40" s="21" t="str">
        <f>IF(ISBLANK(A40),"",INDEX('données plan-article-opérateurs'!$B$2:$B$318,MATCH(B40,'données plan-article-opérateurs'!$A$2:$A$318,0)))</f>
        <v/>
      </c>
    </row>
    <row r="41" spans="1:12" x14ac:dyDescent="0.25">
      <c r="A41" s="2"/>
      <c r="C41" s="2"/>
      <c r="E41" s="7"/>
      <c r="F41" s="7"/>
      <c r="G41" s="73"/>
      <c r="H41" s="74" t="str">
        <f>IFERROR(INDEX('lot réclamés'!$B$2:$B$199,MATCH(A41,'lot réclamés'!$A$2:$A$199,0)),"")</f>
        <v/>
      </c>
      <c r="I41" s="7" t="str">
        <f t="shared" si="6"/>
        <v/>
      </c>
      <c r="J41" s="20" t="str">
        <f t="shared" ca="1" si="7"/>
        <v/>
      </c>
      <c r="K41" s="20" t="str">
        <f t="shared" ca="1" si="8"/>
        <v/>
      </c>
      <c r="L41" s="21" t="str">
        <f>IF(ISBLANK(A41),"",INDEX('données plan-article-opérateurs'!$B$2:$B$318,MATCH(B41,'données plan-article-opérateurs'!$A$2:$A$318,0)))</f>
        <v/>
      </c>
    </row>
    <row r="42" spans="1:12" x14ac:dyDescent="0.25">
      <c r="B42" s="73"/>
      <c r="C42" s="73"/>
      <c r="D42" s="73"/>
      <c r="E42" s="7"/>
      <c r="F42" s="7"/>
      <c r="H42" s="74"/>
      <c r="I42" s="7" t="str">
        <f t="shared" si="6"/>
        <v/>
      </c>
      <c r="J42" s="20" t="str">
        <f t="shared" ca="1" si="7"/>
        <v/>
      </c>
      <c r="K42" s="20" t="str">
        <f t="shared" ca="1" si="8"/>
        <v/>
      </c>
      <c r="L42" s="21" t="str">
        <f>IF(ISBLANK(A42),"",INDEX('données plan-article-opérateurs'!$B$2:$B$318,MATCH(B42,'données plan-article-opérateurs'!$A$2:$A$318,0)))</f>
        <v/>
      </c>
    </row>
    <row r="43" spans="1:12" x14ac:dyDescent="0.25">
      <c r="A43" s="2"/>
      <c r="E43" s="7"/>
      <c r="F43" s="7"/>
      <c r="G43" s="73"/>
      <c r="H43" s="74"/>
      <c r="I43" s="7" t="str">
        <f t="shared" si="6"/>
        <v/>
      </c>
      <c r="J43" s="20" t="str">
        <f t="shared" ca="1" si="7"/>
        <v/>
      </c>
      <c r="K43" s="20" t="str">
        <f t="shared" ca="1" si="8"/>
        <v/>
      </c>
      <c r="L43" s="21" t="str">
        <f>IF(ISBLANK(A43),"",INDEX('données plan-article-opérateurs'!$B$2:$B$318,MATCH(B43,'données plan-article-opérateurs'!$A$2:$A$318,0)))</f>
        <v/>
      </c>
    </row>
    <row r="44" spans="1:12" x14ac:dyDescent="0.25">
      <c r="E44" s="7"/>
      <c r="F44" s="7"/>
      <c r="H44" s="74" t="str">
        <f>IFERROR(INDEX('lot réclamés'!$B$2:$B$199,MATCH(A44,'lot réclamés'!$A$2:$A$199,0)),"")</f>
        <v/>
      </c>
      <c r="I44" s="7" t="str">
        <f t="shared" si="6"/>
        <v/>
      </c>
      <c r="J44" s="20" t="str">
        <f t="shared" ca="1" si="7"/>
        <v/>
      </c>
      <c r="K44" s="20" t="str">
        <f t="shared" ca="1" si="8"/>
        <v/>
      </c>
      <c r="L44" s="21" t="str">
        <f>IF(ISBLANK(A44),"",INDEX('données plan-article-opérateurs'!$B$2:$B$318,MATCH(B44,'données plan-article-opérateurs'!$A$2:$A$318,0)))</f>
        <v/>
      </c>
    </row>
    <row r="45" spans="1:12" x14ac:dyDescent="0.25">
      <c r="E45" s="7"/>
      <c r="F45" s="7"/>
      <c r="G45" s="2"/>
      <c r="H45" s="74" t="str">
        <f>IFERROR(INDEX('lot réclamés'!$B$2:$B$199,MATCH(A45,'lot réclamés'!$A$2:$A$199,0)),"")</f>
        <v/>
      </c>
      <c r="I45" s="7" t="str">
        <f t="shared" si="6"/>
        <v/>
      </c>
      <c r="J45" s="20" t="str">
        <f t="shared" ca="1" si="7"/>
        <v/>
      </c>
      <c r="K45" s="20" t="str">
        <f t="shared" ca="1" si="8"/>
        <v/>
      </c>
      <c r="L45" s="21" t="str">
        <f>IF(ISBLANK(A45),"",INDEX('données plan-article-opérateurs'!$B$2:$B$318,MATCH(B45,'données plan-article-opérateurs'!$A$2:$A$318,0)))</f>
        <v/>
      </c>
    </row>
    <row r="46" spans="1:12" x14ac:dyDescent="0.25">
      <c r="E46" s="7"/>
      <c r="F46" s="7"/>
      <c r="H46" s="74" t="str">
        <f>IFERROR(INDEX('lot réclamés'!$B$2:$B$199,MATCH(A46,'lot réclamés'!$A$2:$A$199,0)),"")</f>
        <v/>
      </c>
      <c r="I46" s="7" t="str">
        <f t="shared" si="6"/>
        <v/>
      </c>
      <c r="J46" s="20" t="str">
        <f t="shared" ca="1" si="7"/>
        <v/>
      </c>
      <c r="K46" s="20" t="str">
        <f t="shared" ca="1" si="8"/>
        <v/>
      </c>
      <c r="L46" s="21" t="str">
        <f>IF(ISBLANK(A46),"",INDEX('données plan-article-opérateurs'!$B$2:$B$318,MATCH(B46,'données plan-article-opérateurs'!$A$2:$A$318,0)))</f>
        <v/>
      </c>
    </row>
    <row r="47" spans="1:12" x14ac:dyDescent="0.25">
      <c r="E47" s="7"/>
      <c r="F47" s="7"/>
      <c r="H47" s="74" t="str">
        <f>IFERROR(INDEX('lot réclamés'!$B$2:$B$199,MATCH(A47,'lot réclamés'!$A$2:$A$199,0)),"")</f>
        <v/>
      </c>
      <c r="I47" s="7" t="str">
        <f t="shared" si="6"/>
        <v/>
      </c>
      <c r="J47" s="20" t="str">
        <f t="shared" ca="1" si="7"/>
        <v/>
      </c>
      <c r="K47" s="20" t="str">
        <f t="shared" ca="1" si="8"/>
        <v/>
      </c>
      <c r="L47" s="21" t="str">
        <f>IF(ISBLANK(A47),"",INDEX('données plan-article-opérateurs'!$B$2:$B$318,MATCH(B47,'données plan-article-opérateurs'!$A$2:$A$318,0)))</f>
        <v/>
      </c>
    </row>
    <row r="48" spans="1:12" x14ac:dyDescent="0.25">
      <c r="E48" s="7"/>
      <c r="F48" s="7"/>
      <c r="H48" s="74" t="str">
        <f>IFERROR(INDEX('lot réclamés'!$B$2:$B$199,MATCH(A48,'lot réclamés'!$A$2:$A$199,0)),"")</f>
        <v/>
      </c>
      <c r="I48" s="7" t="str">
        <f t="shared" si="6"/>
        <v/>
      </c>
      <c r="J48" s="20" t="str">
        <f t="shared" ca="1" si="7"/>
        <v/>
      </c>
      <c r="K48" s="20" t="str">
        <f t="shared" ca="1" si="8"/>
        <v/>
      </c>
      <c r="L48" s="21" t="str">
        <f>IF(ISBLANK(A48),"",INDEX('données plan-article-opérateurs'!$B$2:$B$318,MATCH(B48,'données plan-article-opérateurs'!$A$2:$A$318,0)))</f>
        <v/>
      </c>
    </row>
    <row r="49" spans="5:19" x14ac:dyDescent="0.25">
      <c r="E49" s="7"/>
      <c r="F49" s="7"/>
      <c r="H49" s="74" t="str">
        <f>IFERROR(INDEX('lot réclamés'!$B$2:$B$199,MATCH(A49,'lot réclamés'!$A$2:$A$199,0)),"")</f>
        <v/>
      </c>
      <c r="I49" s="7" t="str">
        <f t="shared" si="6"/>
        <v/>
      </c>
      <c r="J49" s="20" t="str">
        <f t="shared" ca="1" si="7"/>
        <v/>
      </c>
      <c r="K49" s="20" t="str">
        <f t="shared" ca="1" si="8"/>
        <v/>
      </c>
      <c r="L49" s="21" t="str">
        <f>IF(ISBLANK(A49),"",INDEX('données plan-article-opérateurs'!$B$2:$B$318,MATCH(B49,'données plan-article-opérateurs'!$A$2:$A$318,0)))</f>
        <v/>
      </c>
    </row>
    <row r="50" spans="5:19" x14ac:dyDescent="0.25">
      <c r="E50" s="7"/>
      <c r="F50" s="7"/>
      <c r="H50" s="74" t="str">
        <f>IFERROR(INDEX('lot réclamés'!$B$2:$B$199,MATCH(A50,'lot réclamés'!$A$2:$A$199,0)),"")</f>
        <v/>
      </c>
      <c r="I50" s="7" t="str">
        <f t="shared" si="6"/>
        <v/>
      </c>
      <c r="J50" s="20" t="str">
        <f t="shared" ca="1" si="7"/>
        <v/>
      </c>
      <c r="K50" s="20" t="str">
        <f t="shared" ca="1" si="8"/>
        <v/>
      </c>
      <c r="L50" s="21" t="str">
        <f>IF(ISBLANK(A50),"",INDEX('données plan-article-opérateurs'!$B$2:$B$318,MATCH(B50,'données plan-article-opérateurs'!$A$2:$A$318,0)))</f>
        <v/>
      </c>
    </row>
    <row r="51" spans="5:19" x14ac:dyDescent="0.25">
      <c r="E51" s="7"/>
      <c r="F51" s="7"/>
      <c r="H51" s="74" t="str">
        <f>IFERROR(INDEX('lot réclamés'!$B$2:$B$199,MATCH(A51,'lot réclamés'!$A$2:$A$199,0)),"")</f>
        <v/>
      </c>
      <c r="I51" s="7" t="str">
        <f t="shared" si="6"/>
        <v/>
      </c>
      <c r="J51" s="20" t="str">
        <f t="shared" ca="1" si="7"/>
        <v/>
      </c>
      <c r="K51" s="20" t="str">
        <f t="shared" ca="1" si="8"/>
        <v/>
      </c>
      <c r="L51" s="21" t="str">
        <f>IF(ISBLANK(A51),"",INDEX('données plan-article-opérateurs'!$B$2:$B$318,MATCH(B51,'données plan-article-opérateurs'!$A$2:$A$318,0)))</f>
        <v/>
      </c>
    </row>
    <row r="52" spans="5:19" x14ac:dyDescent="0.25">
      <c r="E52" s="7"/>
      <c r="F52" s="7"/>
      <c r="H52" s="74" t="str">
        <f>IFERROR(INDEX('lot réclamés'!$B$2:$B$199,MATCH(A52,'lot réclamés'!$A$2:$A$199,0)),"")</f>
        <v/>
      </c>
      <c r="I52" s="7" t="str">
        <f t="shared" si="6"/>
        <v/>
      </c>
      <c r="J52" s="20" t="str">
        <f t="shared" ca="1" si="7"/>
        <v/>
      </c>
      <c r="K52" s="20" t="str">
        <f t="shared" ca="1" si="8"/>
        <v/>
      </c>
      <c r="L52" s="21" t="str">
        <f>IF(ISBLANK(A52),"",INDEX('données plan-article-opérateurs'!$B$2:$B$318,MATCH(B52,'données plan-article-opérateurs'!$A$2:$A$318,0)))</f>
        <v/>
      </c>
    </row>
    <row r="53" spans="5:19" x14ac:dyDescent="0.25">
      <c r="E53" s="7"/>
      <c r="F53" s="7"/>
      <c r="G53" s="2"/>
      <c r="H53" s="74" t="str">
        <f>IFERROR(INDEX('lot réclamés'!$B$2:$B$199,MATCH(A53,'lot réclamés'!$A$2:$A$199,0)),"")</f>
        <v/>
      </c>
      <c r="I53" s="7" t="str">
        <f t="shared" si="6"/>
        <v/>
      </c>
      <c r="J53" s="20" t="str">
        <f t="shared" ca="1" si="7"/>
        <v/>
      </c>
      <c r="K53" s="20" t="str">
        <f t="shared" ca="1" si="8"/>
        <v/>
      </c>
      <c r="L53" s="21" t="str">
        <f>IF(ISBLANK(A53),"",INDEX('données plan-article-opérateurs'!$B$2:$B$318,MATCH(B53,'données plan-article-opérateurs'!$A$2:$A$318,0)))</f>
        <v/>
      </c>
    </row>
    <row r="54" spans="5:19" x14ac:dyDescent="0.25">
      <c r="E54" s="7"/>
      <c r="F54" s="7"/>
      <c r="H54" s="74" t="str">
        <f>IFERROR(INDEX('lot réclamés'!$B$2:$B$199,MATCH(A54,'lot réclamés'!$A$2:$A$199,0)),"")</f>
        <v/>
      </c>
      <c r="I54" s="7" t="str">
        <f t="shared" si="6"/>
        <v/>
      </c>
      <c r="J54" s="20" t="str">
        <f t="shared" ca="1" si="7"/>
        <v/>
      </c>
      <c r="K54" s="20" t="str">
        <f t="shared" ca="1" si="8"/>
        <v/>
      </c>
      <c r="L54" s="21" t="str">
        <f>IF(ISBLANK(A54),"",INDEX('données plan-article-opérateurs'!$B$2:$B$318,MATCH(B54,'données plan-article-opérateurs'!$A$2:$A$318,0)))</f>
        <v/>
      </c>
    </row>
    <row r="55" spans="5:19" x14ac:dyDescent="0.25">
      <c r="E55" s="7"/>
      <c r="F55" s="7"/>
      <c r="H55" s="74" t="str">
        <f>IFERROR(INDEX('lot réclamés'!$B$2:$B$199,MATCH(A55,'lot réclamés'!$A$2:$A$199,0)),"")</f>
        <v/>
      </c>
      <c r="I55" s="7" t="str">
        <f t="shared" si="6"/>
        <v/>
      </c>
      <c r="J55" s="20" t="str">
        <f t="shared" ca="1" si="7"/>
        <v/>
      </c>
      <c r="K55" s="20" t="str">
        <f t="shared" ca="1" si="8"/>
        <v/>
      </c>
      <c r="L55" s="21" t="str">
        <f>IF(ISBLANK(A55),"",INDEX('données plan-article-opérateurs'!$B$2:$B$318,MATCH(B55,'données plan-article-opérateurs'!$A$2:$A$318,0)))</f>
        <v/>
      </c>
    </row>
    <row r="56" spans="5:19" x14ac:dyDescent="0.25">
      <c r="E56" s="7"/>
      <c r="F56" s="7"/>
      <c r="H56" s="74" t="str">
        <f>IFERROR(INDEX('lot réclamés'!$B$2:$B$199,MATCH(A56,'lot réclamés'!$A$2:$A$199,0)),"")</f>
        <v/>
      </c>
      <c r="I56" s="7" t="str">
        <f t="shared" si="6"/>
        <v/>
      </c>
      <c r="J56" s="20" t="str">
        <f t="shared" ca="1" si="7"/>
        <v/>
      </c>
      <c r="K56" s="20" t="str">
        <f t="shared" ca="1" si="8"/>
        <v/>
      </c>
      <c r="L56" s="21" t="str">
        <f>IF(ISBLANK(A56),"",INDEX('données plan-article-opérateurs'!$B$2:$B$318,MATCH(B56,'données plan-article-opérateurs'!$A$2:$A$318,0)))</f>
        <v/>
      </c>
      <c r="S56" s="2"/>
    </row>
    <row r="57" spans="5:19" x14ac:dyDescent="0.25">
      <c r="E57" s="7"/>
      <c r="F57" s="7"/>
      <c r="H57" s="74" t="str">
        <f>IFERROR(INDEX('lot réclamés'!$B$2:$B$199,MATCH(A57,'lot réclamés'!$A$2:$A$199,0)),"")</f>
        <v/>
      </c>
      <c r="I57" s="7" t="str">
        <f t="shared" si="6"/>
        <v/>
      </c>
      <c r="J57" s="20" t="str">
        <f t="shared" ca="1" si="7"/>
        <v/>
      </c>
      <c r="K57" s="20" t="str">
        <f t="shared" ca="1" si="8"/>
        <v/>
      </c>
      <c r="L57" s="21" t="str">
        <f>IF(ISBLANK(A57),"",INDEX('données plan-article-opérateurs'!$B$2:$B$318,MATCH(B57,'données plan-article-opérateurs'!$A$2:$A$318,0)))</f>
        <v/>
      </c>
    </row>
    <row r="58" spans="5:19" x14ac:dyDescent="0.25">
      <c r="E58" s="7"/>
      <c r="F58" s="7"/>
      <c r="H58" s="74" t="str">
        <f>IFERROR(INDEX('lot réclamés'!$B$2:$B$199,MATCH(A58,'lot réclamés'!$A$2:$A$199,0)),"")</f>
        <v/>
      </c>
      <c r="I58" s="7" t="str">
        <f t="shared" si="6"/>
        <v/>
      </c>
      <c r="J58" s="20" t="str">
        <f t="shared" ca="1" si="7"/>
        <v/>
      </c>
      <c r="K58" s="20" t="str">
        <f t="shared" ca="1" si="8"/>
        <v/>
      </c>
      <c r="L58" s="21" t="str">
        <f>IF(ISBLANK(A58),"",INDEX('données plan-article-opérateurs'!$B$2:$B$318,MATCH(B58,'données plan-article-opérateurs'!$A$2:$A$318,0)))</f>
        <v/>
      </c>
    </row>
    <row r="59" spans="5:19" x14ac:dyDescent="0.25">
      <c r="E59" s="7"/>
      <c r="F59" s="7"/>
      <c r="H59" s="74" t="str">
        <f>IFERROR(INDEX('lot réclamés'!$B$2:$B$199,MATCH(A59,'lot réclamés'!$A$2:$A$199,0)),"")</f>
        <v/>
      </c>
      <c r="I59" s="7" t="str">
        <f t="shared" si="6"/>
        <v/>
      </c>
      <c r="J59" s="20" t="str">
        <f t="shared" ca="1" si="7"/>
        <v/>
      </c>
      <c r="K59" s="20" t="str">
        <f t="shared" ca="1" si="8"/>
        <v/>
      </c>
      <c r="L59" s="21" t="str">
        <f>IF(ISBLANK(A59),"",INDEX('données plan-article-opérateurs'!$B$2:$B$318,MATCH(B59,'données plan-article-opérateurs'!$A$2:$A$318,0)))</f>
        <v/>
      </c>
    </row>
    <row r="60" spans="5:19" x14ac:dyDescent="0.25">
      <c r="E60" s="7"/>
      <c r="F60" s="7"/>
      <c r="H60" s="74" t="str">
        <f>IFERROR(INDEX('lot réclamés'!$B$2:$B$199,MATCH(A60,'lot réclamés'!$A$2:$A$199,0)),"")</f>
        <v/>
      </c>
      <c r="I60" s="7" t="str">
        <f t="shared" si="6"/>
        <v/>
      </c>
      <c r="J60" s="20" t="str">
        <f t="shared" ca="1" si="7"/>
        <v/>
      </c>
      <c r="K60" s="20" t="str">
        <f t="shared" ca="1" si="8"/>
        <v/>
      </c>
      <c r="L60" s="21" t="str">
        <f>IF(ISBLANK(A60),"",INDEX('données plan-article-opérateurs'!$B$2:$B$318,MATCH(B60,'données plan-article-opérateurs'!$A$2:$A$318,0)))</f>
        <v/>
      </c>
    </row>
    <row r="61" spans="5:19" x14ac:dyDescent="0.25">
      <c r="E61" s="7"/>
      <c r="F61" s="7"/>
      <c r="H61" s="74" t="str">
        <f>IFERROR(INDEX('lot réclamés'!$B$2:$B$199,MATCH(A61,'lot réclamés'!$A$2:$A$199,0)),"")</f>
        <v/>
      </c>
      <c r="I61" s="7" t="str">
        <f t="shared" si="6"/>
        <v/>
      </c>
      <c r="J61" s="20" t="str">
        <f t="shared" ca="1" si="7"/>
        <v/>
      </c>
      <c r="K61" s="20" t="str">
        <f t="shared" ca="1" si="8"/>
        <v/>
      </c>
      <c r="L61" s="21" t="str">
        <f>IF(ISBLANK(A61),"",INDEX('données plan-article-opérateurs'!$B$2:$B$318,MATCH(B61,'données plan-article-opérateurs'!$A$2:$A$318,0)))</f>
        <v/>
      </c>
    </row>
    <row r="62" spans="5:19" x14ac:dyDescent="0.25">
      <c r="E62" s="7"/>
      <c r="F62" s="7"/>
      <c r="H62" s="74" t="str">
        <f>IFERROR(INDEX('lot réclamés'!$B$2:$B$199,MATCH(A62,'lot réclamés'!$A$2:$A$199,0)),"")</f>
        <v/>
      </c>
      <c r="I62" s="7" t="str">
        <f t="shared" si="6"/>
        <v/>
      </c>
      <c r="J62" s="20" t="str">
        <f t="shared" ca="1" si="7"/>
        <v/>
      </c>
      <c r="K62" s="20" t="str">
        <f t="shared" ca="1" si="8"/>
        <v/>
      </c>
      <c r="L62" s="21" t="str">
        <f>IF(ISBLANK(A62),"",INDEX('données plan-article-opérateurs'!$B$2:$B$318,MATCH(B62,'données plan-article-opérateurs'!$A$2:$A$318,0)))</f>
        <v/>
      </c>
    </row>
    <row r="63" spans="5:19" x14ac:dyDescent="0.25">
      <c r="E63" s="7"/>
      <c r="F63" s="7"/>
      <c r="H63" s="74" t="str">
        <f>IFERROR(INDEX('lot réclamés'!$B$2:$B$199,MATCH(A63,'lot réclamés'!$A$2:$A$199,0)),"")</f>
        <v/>
      </c>
      <c r="I63" s="7" t="str">
        <f t="shared" si="6"/>
        <v/>
      </c>
      <c r="J63" s="20" t="str">
        <f t="shared" ca="1" si="7"/>
        <v/>
      </c>
      <c r="K63" s="20" t="str">
        <f t="shared" ca="1" si="8"/>
        <v/>
      </c>
      <c r="L63" s="21" t="str">
        <f>IF(ISBLANK(A63),"",INDEX('données plan-article-opérateurs'!$B$2:$B$318,MATCH(B63,'données plan-article-opérateurs'!$A$2:$A$318,0)))</f>
        <v/>
      </c>
    </row>
    <row r="64" spans="5:19" x14ac:dyDescent="0.25">
      <c r="E64" s="7"/>
      <c r="F64" s="7"/>
      <c r="H64" s="74" t="str">
        <f>IFERROR(INDEX('lot réclamés'!$B$2:$B$199,MATCH(A64,'lot réclamés'!$A$2:$A$199,0)),"")</f>
        <v/>
      </c>
      <c r="I64" s="7" t="str">
        <f t="shared" si="6"/>
        <v/>
      </c>
      <c r="J64" s="20" t="str">
        <f t="shared" ca="1" si="7"/>
        <v/>
      </c>
      <c r="K64" s="20" t="str">
        <f t="shared" ca="1" si="8"/>
        <v/>
      </c>
      <c r="L64" s="21" t="str">
        <f>IF(ISBLANK(A64),"",INDEX('données plan-article-opérateurs'!$B$2:$B$318,MATCH(B64,'données plan-article-opérateurs'!$A$2:$A$318,0)))</f>
        <v/>
      </c>
    </row>
    <row r="65" spans="5:12" x14ac:dyDescent="0.25">
      <c r="E65" s="7"/>
      <c r="F65" s="7"/>
      <c r="H65" s="74" t="str">
        <f>IFERROR(INDEX('lot réclamés'!$B$2:$B$199,MATCH(A65,'lot réclamés'!$A$2:$A$199,0)),"")</f>
        <v/>
      </c>
      <c r="I65" s="7" t="str">
        <f t="shared" si="6"/>
        <v/>
      </c>
      <c r="J65" s="20" t="str">
        <f t="shared" ca="1" si="7"/>
        <v/>
      </c>
      <c r="K65" s="20" t="str">
        <f t="shared" ca="1" si="8"/>
        <v/>
      </c>
      <c r="L65" s="21" t="str">
        <f>IF(ISBLANK(A65),"",INDEX('données plan-article-opérateurs'!$B$2:$B$318,MATCH(B65,'données plan-article-opérateurs'!$A$2:$A$318,0)))</f>
        <v/>
      </c>
    </row>
    <row r="66" spans="5:12" x14ac:dyDescent="0.25">
      <c r="E66" s="7"/>
      <c r="F66" s="7"/>
      <c r="H66" s="74" t="str">
        <f>IFERROR(INDEX('lot réclamés'!$B$2:$B$199,MATCH(A66,'lot réclamés'!$A$2:$A$199,0)),"")</f>
        <v/>
      </c>
      <c r="I66" s="7" t="str">
        <f t="shared" si="6"/>
        <v/>
      </c>
      <c r="J66" s="20" t="str">
        <f t="shared" ca="1" si="7"/>
        <v/>
      </c>
      <c r="K66" s="20" t="str">
        <f t="shared" ca="1" si="8"/>
        <v/>
      </c>
      <c r="L66" s="21" t="str">
        <f>IF(ISBLANK(A66),"",INDEX('données plan-article-opérateurs'!$B$2:$B$318,MATCH(B66,'données plan-article-opérateurs'!$A$2:$A$318,0)))</f>
        <v/>
      </c>
    </row>
    <row r="67" spans="5:12" x14ac:dyDescent="0.25">
      <c r="E67" s="7"/>
      <c r="F67" s="7"/>
      <c r="H67" s="74" t="str">
        <f>IFERROR(INDEX('lot réclamés'!$B$2:$B$199,MATCH(A67,'lot réclamés'!$A$2:$A$199,0)),"")</f>
        <v/>
      </c>
      <c r="I67" s="7" t="str">
        <f t="shared" si="6"/>
        <v/>
      </c>
      <c r="J67" s="20" t="str">
        <f t="shared" ca="1" si="7"/>
        <v/>
      </c>
      <c r="K67" s="20" t="str">
        <f t="shared" ca="1" si="8"/>
        <v/>
      </c>
      <c r="L67" s="21" t="str">
        <f>IF(ISBLANK(A67),"",INDEX('données plan-article-opérateurs'!$B$2:$B$318,MATCH(B67,'données plan-article-opérateurs'!$A$2:$A$318,0)))</f>
        <v/>
      </c>
    </row>
    <row r="68" spans="5:12" x14ac:dyDescent="0.25">
      <c r="E68" s="7"/>
      <c r="F68" s="7"/>
      <c r="H68" s="74" t="str">
        <f>IFERROR(INDEX('lot réclamés'!$B$2:$B$199,MATCH(A68,'lot réclamés'!$A$2:$A$199,0)),"")</f>
        <v/>
      </c>
      <c r="I68" s="7" t="str">
        <f t="shared" si="6"/>
        <v/>
      </c>
      <c r="J68" s="20" t="str">
        <f t="shared" ca="1" si="7"/>
        <v/>
      </c>
      <c r="K68" s="20" t="str">
        <f t="shared" ca="1" si="8"/>
        <v/>
      </c>
      <c r="L68" s="21" t="str">
        <f>IF(ISBLANK(A68),"",INDEX('données plan-article-opérateurs'!$B$2:$B$318,MATCH(B68,'données plan-article-opérateurs'!$A$2:$A$318,0)))</f>
        <v/>
      </c>
    </row>
    <row r="69" spans="5:12" x14ac:dyDescent="0.25">
      <c r="E69" s="7"/>
      <c r="F69" s="7"/>
      <c r="H69" s="74" t="str">
        <f>IFERROR(INDEX('lot réclamés'!$B$2:$B$199,MATCH(A69,'lot réclamés'!$A$2:$A$199,0)),"")</f>
        <v/>
      </c>
      <c r="I69" s="7" t="str">
        <f t="shared" si="6"/>
        <v/>
      </c>
      <c r="J69" s="20" t="str">
        <f t="shared" ca="1" si="7"/>
        <v/>
      </c>
      <c r="K69" s="20" t="str">
        <f t="shared" ca="1" si="8"/>
        <v/>
      </c>
      <c r="L69" s="21" t="str">
        <f>IF(ISBLANK(A69),"",INDEX('données plan-article-opérateurs'!$B$2:$B$318,MATCH(B69,'données plan-article-opérateurs'!$A$2:$A$318,0)))</f>
        <v/>
      </c>
    </row>
    <row r="70" spans="5:12" x14ac:dyDescent="0.25">
      <c r="E70" s="7"/>
      <c r="F70" s="7"/>
      <c r="H70" s="74" t="str">
        <f>IFERROR(INDEX('lot réclamés'!$B$2:$B$199,MATCH(A70,'lot réclamés'!$A$2:$A$199,0)),"")</f>
        <v/>
      </c>
      <c r="I70" s="7" t="str">
        <f t="shared" si="6"/>
        <v/>
      </c>
      <c r="J70" s="20" t="str">
        <f t="shared" ca="1" si="7"/>
        <v/>
      </c>
      <c r="K70" s="20" t="str">
        <f t="shared" ca="1" si="8"/>
        <v/>
      </c>
      <c r="L70" s="21" t="str">
        <f>IF(ISBLANK(A70),"",INDEX('données plan-article-opérateurs'!$B$2:$B$318,MATCH(B70,'données plan-article-opérateurs'!$A$2:$A$318,0)))</f>
        <v/>
      </c>
    </row>
    <row r="71" spans="5:12" x14ac:dyDescent="0.25">
      <c r="E71" s="7"/>
      <c r="F71" s="7"/>
      <c r="H71" s="74" t="str">
        <f>IFERROR(INDEX('lot réclamés'!$B$2:$B$199,MATCH(A71,'lot réclamés'!$A$2:$A$199,0)),"")</f>
        <v/>
      </c>
      <c r="I71" s="7" t="str">
        <f t="shared" si="6"/>
        <v/>
      </c>
      <c r="J71" s="20" t="str">
        <f t="shared" ca="1" si="7"/>
        <v/>
      </c>
      <c r="K71" s="20" t="str">
        <f t="shared" ca="1" si="8"/>
        <v/>
      </c>
      <c r="L71" s="21" t="str">
        <f>IF(ISBLANK(A71),"",INDEX('données plan-article-opérateurs'!$B$2:$B$318,MATCH(B71,'données plan-article-opérateurs'!$A$2:$A$318,0)))</f>
        <v/>
      </c>
    </row>
    <row r="72" spans="5:12" x14ac:dyDescent="0.25">
      <c r="E72" s="7"/>
      <c r="F72" s="7"/>
      <c r="H72" s="74" t="str">
        <f>IFERROR(INDEX('lot réclamés'!$B$2:$B$199,MATCH(A72,'lot réclamés'!$A$2:$A$199,0)),"")</f>
        <v/>
      </c>
      <c r="I72" s="7" t="str">
        <f t="shared" ref="I72:I103" si="9">IF(ISBLANK(A72),"",IF(H72&lt;&gt;"",WORKDAY(H72,(L72/420)*-1,feries),
IF(LEFT(A72,2)="SC",WORKDAY(E72,1,feries),
IF(E72&gt;F72,WORKDAY(E72,5,feries),
IF(E72&lt;F72,WORKDAY(F72,(L72/420)*-1,feries))))))</f>
        <v/>
      </c>
      <c r="J72" s="20" t="str">
        <f t="shared" ref="J72:J103" ca="1" si="10">IF(ISBLANK(A72),"",IF(F72&gt;=TODAY(),"-"&amp;DATEDIF(TODAY(),F72,"d"),"+"&amp;DATEDIF(F72,TODAY(),"d")))</f>
        <v/>
      </c>
      <c r="K72" s="20" t="str">
        <f t="shared" ref="K72:K103" ca="1" si="11">IF(ISBLANK(A72),"",DATEDIF(E72,TODAY(),"d"))</f>
        <v/>
      </c>
      <c r="L72" s="21" t="str">
        <f>IF(ISBLANK(A72),"",INDEX('données plan-article-opérateurs'!$B$2:$B$318,MATCH(B72,'données plan-article-opérateurs'!$A$2:$A$318,0)))</f>
        <v/>
      </c>
    </row>
    <row r="73" spans="5:12" x14ac:dyDescent="0.25">
      <c r="E73" s="7"/>
      <c r="F73" s="7"/>
      <c r="H73" s="74" t="str">
        <f>IFERROR(INDEX('lot réclamés'!$B$2:$B$199,MATCH(A73,'lot réclamés'!$A$2:$A$199,0)),"")</f>
        <v/>
      </c>
      <c r="I73" s="7" t="str">
        <f t="shared" si="9"/>
        <v/>
      </c>
      <c r="J73" s="20" t="str">
        <f t="shared" ca="1" si="10"/>
        <v/>
      </c>
      <c r="K73" s="20" t="str">
        <f t="shared" ca="1" si="11"/>
        <v/>
      </c>
      <c r="L73" s="21" t="str">
        <f>IF(ISBLANK(A73),"",INDEX('données plan-article-opérateurs'!$B$2:$B$318,MATCH(B73,'données plan-article-opérateurs'!$A$2:$A$318,0)))</f>
        <v/>
      </c>
    </row>
    <row r="74" spans="5:12" x14ac:dyDescent="0.25">
      <c r="E74" s="7"/>
      <c r="F74" s="7"/>
      <c r="H74" s="74" t="str">
        <f>IFERROR(INDEX('lot réclamés'!$B$2:$B$199,MATCH(A74,'lot réclamés'!$A$2:$A$199,0)),"")</f>
        <v/>
      </c>
      <c r="I74" s="7" t="str">
        <f t="shared" si="9"/>
        <v/>
      </c>
      <c r="J74" s="20" t="str">
        <f t="shared" ca="1" si="10"/>
        <v/>
      </c>
      <c r="K74" s="20" t="str">
        <f t="shared" ca="1" si="11"/>
        <v/>
      </c>
      <c r="L74" s="21" t="str">
        <f>IF(ISBLANK(A74),"",INDEX('données plan-article-opérateurs'!$B$2:$B$318,MATCH(B74,'données plan-article-opérateurs'!$A$2:$A$318,0)))</f>
        <v/>
      </c>
    </row>
    <row r="75" spans="5:12" x14ac:dyDescent="0.25">
      <c r="E75" s="7"/>
      <c r="F75" s="7"/>
      <c r="H75" s="74" t="str">
        <f>IFERROR(INDEX('lot réclamés'!$B$2:$B$199,MATCH(A75,'lot réclamés'!$A$2:$A$199,0)),"")</f>
        <v/>
      </c>
      <c r="I75" s="7" t="str">
        <f t="shared" si="9"/>
        <v/>
      </c>
      <c r="J75" s="20" t="str">
        <f t="shared" ca="1" si="10"/>
        <v/>
      </c>
      <c r="K75" s="20" t="str">
        <f t="shared" ca="1" si="11"/>
        <v/>
      </c>
      <c r="L75" s="21" t="str">
        <f>IF(ISBLANK(A75),"",INDEX('données plan-article-opérateurs'!$B$2:$B$318,MATCH(B75,'données plan-article-opérateurs'!$A$2:$A$318,0)))</f>
        <v/>
      </c>
    </row>
    <row r="76" spans="5:12" x14ac:dyDescent="0.25">
      <c r="E76" s="7"/>
      <c r="F76" s="7"/>
      <c r="H76" s="74" t="str">
        <f>IFERROR(INDEX('lot réclamés'!$B$2:$B$199,MATCH(A76,'lot réclamés'!$A$2:$A$199,0)),"")</f>
        <v/>
      </c>
      <c r="I76" s="7" t="str">
        <f t="shared" si="9"/>
        <v/>
      </c>
      <c r="J76" s="20" t="str">
        <f t="shared" ca="1" si="10"/>
        <v/>
      </c>
      <c r="K76" s="20" t="str">
        <f t="shared" ca="1" si="11"/>
        <v/>
      </c>
      <c r="L76" s="21" t="str">
        <f>IF(ISBLANK(A76),"",INDEX('données plan-article-opérateurs'!$B$2:$B$318,MATCH(B76,'données plan-article-opérateurs'!$A$2:$A$318,0)))</f>
        <v/>
      </c>
    </row>
    <row r="77" spans="5:12" x14ac:dyDescent="0.25">
      <c r="E77" s="7"/>
      <c r="F77" s="7"/>
      <c r="H77" s="74" t="str">
        <f>IFERROR(INDEX('lot réclamés'!$B$2:$B$199,MATCH(A77,'lot réclamés'!$A$2:$A$199,0)),"")</f>
        <v/>
      </c>
      <c r="I77" s="7" t="str">
        <f t="shared" si="9"/>
        <v/>
      </c>
      <c r="J77" s="20" t="str">
        <f t="shared" ca="1" si="10"/>
        <v/>
      </c>
      <c r="K77" s="20" t="str">
        <f t="shared" ca="1" si="11"/>
        <v/>
      </c>
      <c r="L77" s="21" t="str">
        <f>IF(ISBLANK(A77),"",INDEX('données plan-article-opérateurs'!$B$2:$B$318,MATCH(B77,'données plan-article-opérateurs'!$A$2:$A$318,0)))</f>
        <v/>
      </c>
    </row>
    <row r="78" spans="5:12" x14ac:dyDescent="0.25">
      <c r="E78" s="7"/>
      <c r="F78" s="7"/>
      <c r="H78" s="74" t="str">
        <f>IFERROR(INDEX('lot réclamés'!$B$2:$B$199,MATCH(A78,'lot réclamés'!$A$2:$A$199,0)),"")</f>
        <v/>
      </c>
      <c r="I78" s="7" t="str">
        <f t="shared" si="9"/>
        <v/>
      </c>
      <c r="J78" s="20" t="str">
        <f t="shared" ca="1" si="10"/>
        <v/>
      </c>
      <c r="K78" s="20" t="str">
        <f t="shared" ca="1" si="11"/>
        <v/>
      </c>
      <c r="L78" s="21" t="str">
        <f>IF(ISBLANK(A78),"",INDEX('données plan-article-opérateurs'!$B$2:$B$318,MATCH(B78,'données plan-article-opérateurs'!$A$2:$A$318,0)))</f>
        <v/>
      </c>
    </row>
    <row r="79" spans="5:12" x14ac:dyDescent="0.25">
      <c r="E79" s="7"/>
      <c r="F79" s="7"/>
      <c r="H79" s="74" t="str">
        <f>IFERROR(INDEX('lot réclamés'!$B$2:$B$199,MATCH(A79,'lot réclamés'!$A$2:$A$199,0)),"")</f>
        <v/>
      </c>
      <c r="I79" s="7" t="str">
        <f t="shared" si="9"/>
        <v/>
      </c>
      <c r="J79" s="20" t="str">
        <f t="shared" ca="1" si="10"/>
        <v/>
      </c>
      <c r="K79" s="20" t="str">
        <f t="shared" ca="1" si="11"/>
        <v/>
      </c>
      <c r="L79" s="21" t="str">
        <f>IF(ISBLANK(A79),"",INDEX('données plan-article-opérateurs'!$B$2:$B$318,MATCH(B79,'données plan-article-opérateurs'!$A$2:$A$318,0)))</f>
        <v/>
      </c>
    </row>
    <row r="80" spans="5:12" x14ac:dyDescent="0.25">
      <c r="E80" s="7"/>
      <c r="F80" s="7"/>
      <c r="H80" s="74" t="str">
        <f>IFERROR(INDEX('lot réclamés'!$B$2:$B$199,MATCH(A80,'lot réclamés'!$A$2:$A$199,0)),"")</f>
        <v/>
      </c>
      <c r="I80" s="7" t="str">
        <f t="shared" si="9"/>
        <v/>
      </c>
      <c r="J80" s="20" t="str">
        <f t="shared" ca="1" si="10"/>
        <v/>
      </c>
      <c r="K80" s="20" t="str">
        <f t="shared" ca="1" si="11"/>
        <v/>
      </c>
      <c r="L80" s="21" t="str">
        <f>IF(ISBLANK(A80),"",INDEX('données plan-article-opérateurs'!$B$2:$B$318,MATCH(B80,'données plan-article-opérateurs'!$A$2:$A$318,0)))</f>
        <v/>
      </c>
    </row>
    <row r="81" spans="5:12" x14ac:dyDescent="0.25">
      <c r="E81" s="7"/>
      <c r="F81" s="7"/>
      <c r="H81" s="74" t="str">
        <f>IFERROR(INDEX('lot réclamés'!$B$2:$B$199,MATCH(A81,'lot réclamés'!$A$2:$A$199,0)),"")</f>
        <v/>
      </c>
      <c r="I81" s="7" t="str">
        <f t="shared" si="9"/>
        <v/>
      </c>
      <c r="J81" s="20" t="str">
        <f t="shared" ca="1" si="10"/>
        <v/>
      </c>
      <c r="K81" s="20" t="str">
        <f t="shared" ca="1" si="11"/>
        <v/>
      </c>
      <c r="L81" s="21" t="str">
        <f>IF(ISBLANK(A81),"",INDEX('données plan-article-opérateurs'!$B$2:$B$318,MATCH(B81,'données plan-article-opérateurs'!$A$2:$A$318,0)))</f>
        <v/>
      </c>
    </row>
    <row r="82" spans="5:12" x14ac:dyDescent="0.25">
      <c r="E82" s="7"/>
      <c r="F82" s="7"/>
      <c r="H82" s="74" t="str">
        <f>IFERROR(INDEX('lot réclamés'!$B$2:$B$199,MATCH(A82,'lot réclamés'!$A$2:$A$199,0)),"")</f>
        <v/>
      </c>
      <c r="I82" s="7" t="str">
        <f t="shared" si="9"/>
        <v/>
      </c>
      <c r="J82" s="20" t="str">
        <f t="shared" ca="1" si="10"/>
        <v/>
      </c>
      <c r="K82" s="20" t="str">
        <f t="shared" ca="1" si="11"/>
        <v/>
      </c>
      <c r="L82" s="21" t="str">
        <f>IF(ISBLANK(A82),"",INDEX('données plan-article-opérateurs'!$B$2:$B$318,MATCH(B82,'données plan-article-opérateurs'!$A$2:$A$318,0)))</f>
        <v/>
      </c>
    </row>
    <row r="83" spans="5:12" x14ac:dyDescent="0.25">
      <c r="E83" s="7"/>
      <c r="F83" s="7"/>
      <c r="H83" s="74" t="str">
        <f>IFERROR(INDEX('lot réclamés'!$B$2:$B$199,MATCH(A83,'lot réclamés'!$A$2:$A$199,0)),"")</f>
        <v/>
      </c>
      <c r="I83" s="7" t="str">
        <f t="shared" si="9"/>
        <v/>
      </c>
      <c r="J83" s="20" t="str">
        <f t="shared" ca="1" si="10"/>
        <v/>
      </c>
      <c r="K83" s="20" t="str">
        <f t="shared" ca="1" si="11"/>
        <v/>
      </c>
      <c r="L83" s="21" t="str">
        <f>IF(ISBLANK(A83),"",INDEX('données plan-article-opérateurs'!$B$2:$B$318,MATCH(B83,'données plan-article-opérateurs'!$A$2:$A$318,0)))</f>
        <v/>
      </c>
    </row>
    <row r="84" spans="5:12" x14ac:dyDescent="0.25">
      <c r="E84" s="7"/>
      <c r="F84" s="7"/>
      <c r="H84" s="74" t="str">
        <f>IFERROR(INDEX('lot réclamés'!$B$2:$B$199,MATCH(A84,'lot réclamés'!$A$2:$A$199,0)),"")</f>
        <v/>
      </c>
      <c r="I84" s="7" t="str">
        <f t="shared" si="9"/>
        <v/>
      </c>
      <c r="J84" s="20" t="str">
        <f t="shared" ca="1" si="10"/>
        <v/>
      </c>
      <c r="K84" s="20" t="str">
        <f t="shared" ca="1" si="11"/>
        <v/>
      </c>
      <c r="L84" s="21" t="str">
        <f>IF(ISBLANK(A84),"",INDEX('données plan-article-opérateurs'!$B$2:$B$318,MATCH(B84,'données plan-article-opérateurs'!$A$2:$A$318,0)))</f>
        <v/>
      </c>
    </row>
    <row r="85" spans="5:12" x14ac:dyDescent="0.25">
      <c r="E85" s="7"/>
      <c r="F85" s="7"/>
      <c r="H85" s="74" t="str">
        <f>IFERROR(INDEX('lot réclamés'!$B$2:$B$199,MATCH(A85,'lot réclamés'!$A$2:$A$199,0)),"")</f>
        <v/>
      </c>
      <c r="I85" s="7" t="str">
        <f t="shared" si="9"/>
        <v/>
      </c>
      <c r="J85" s="20" t="str">
        <f t="shared" ca="1" si="10"/>
        <v/>
      </c>
      <c r="K85" s="20" t="str">
        <f t="shared" ca="1" si="11"/>
        <v/>
      </c>
      <c r="L85" s="21" t="str">
        <f>IF(ISBLANK(A85),"",INDEX('données plan-article-opérateurs'!$B$2:$B$318,MATCH(B85,'données plan-article-opérateurs'!$A$2:$A$318,0)))</f>
        <v/>
      </c>
    </row>
    <row r="86" spans="5:12" x14ac:dyDescent="0.25">
      <c r="E86" s="7"/>
      <c r="F86" s="7"/>
      <c r="H86" s="74" t="str">
        <f>IFERROR(INDEX('lot réclamés'!$B$2:$B$199,MATCH(A86,'lot réclamés'!$A$2:$A$199,0)),"")</f>
        <v/>
      </c>
      <c r="I86" s="7" t="str">
        <f t="shared" si="9"/>
        <v/>
      </c>
      <c r="J86" s="20" t="str">
        <f t="shared" ca="1" si="10"/>
        <v/>
      </c>
      <c r="K86" s="20" t="str">
        <f t="shared" ca="1" si="11"/>
        <v/>
      </c>
      <c r="L86" s="21" t="str">
        <f>IF(ISBLANK(A86),"",INDEX('données plan-article-opérateurs'!$B$2:$B$318,MATCH(B86,'données plan-article-opérateurs'!$A$2:$A$318,0)))</f>
        <v/>
      </c>
    </row>
    <row r="87" spans="5:12" x14ac:dyDescent="0.25">
      <c r="E87" s="7"/>
      <c r="F87" s="7"/>
      <c r="H87" s="74" t="str">
        <f>IFERROR(INDEX('lot réclamés'!$B$2:$B$199,MATCH(A87,'lot réclamés'!$A$2:$A$199,0)),"")</f>
        <v/>
      </c>
      <c r="I87" s="7" t="str">
        <f t="shared" si="9"/>
        <v/>
      </c>
      <c r="J87" s="20" t="str">
        <f t="shared" ca="1" si="10"/>
        <v/>
      </c>
      <c r="K87" s="20" t="str">
        <f t="shared" ca="1" si="11"/>
        <v/>
      </c>
      <c r="L87" s="21" t="str">
        <f>IF(ISBLANK(A87),"",INDEX('données plan-article-opérateurs'!$B$2:$B$318,MATCH(B87,'données plan-article-opérateurs'!$A$2:$A$318,0)))</f>
        <v/>
      </c>
    </row>
    <row r="88" spans="5:12" x14ac:dyDescent="0.25">
      <c r="E88" s="7"/>
      <c r="F88" s="7"/>
      <c r="H88" s="74" t="str">
        <f>IFERROR(INDEX('lot réclamés'!$B$2:$B$199,MATCH(A88,'lot réclamés'!$A$2:$A$199,0)),"")</f>
        <v/>
      </c>
      <c r="I88" s="7" t="str">
        <f t="shared" si="9"/>
        <v/>
      </c>
      <c r="J88" s="20" t="str">
        <f t="shared" ca="1" si="10"/>
        <v/>
      </c>
      <c r="K88" s="20" t="str">
        <f t="shared" ca="1" si="11"/>
        <v/>
      </c>
      <c r="L88" s="21" t="str">
        <f>IF(ISBLANK(A88),"",INDEX('données plan-article-opérateurs'!$B$2:$B$318,MATCH(B88,'données plan-article-opérateurs'!$A$2:$A$318,0)))</f>
        <v/>
      </c>
    </row>
    <row r="89" spans="5:12" x14ac:dyDescent="0.25">
      <c r="E89" s="7"/>
      <c r="F89" s="7"/>
      <c r="H89" s="74" t="str">
        <f>IFERROR(INDEX('lot réclamés'!$B$2:$B$199,MATCH(A89,'lot réclamés'!$A$2:$A$199,0)),"")</f>
        <v/>
      </c>
      <c r="I89" s="7" t="str">
        <f t="shared" si="9"/>
        <v/>
      </c>
      <c r="J89" s="20" t="str">
        <f t="shared" ca="1" si="10"/>
        <v/>
      </c>
      <c r="K89" s="20" t="str">
        <f t="shared" ca="1" si="11"/>
        <v/>
      </c>
      <c r="L89" s="21" t="str">
        <f>IF(ISBLANK(A89),"",INDEX('données plan-article-opérateurs'!$B$2:$B$318,MATCH(B89,'données plan-article-opérateurs'!$A$2:$A$318,0)))</f>
        <v/>
      </c>
    </row>
    <row r="90" spans="5:12" x14ac:dyDescent="0.25">
      <c r="E90" s="7"/>
      <c r="F90" s="7"/>
      <c r="H90" s="74" t="str">
        <f>IFERROR(INDEX('lot réclamés'!$B$2:$B$199,MATCH(A90,'lot réclamés'!$A$2:$A$199,0)),"")</f>
        <v/>
      </c>
      <c r="I90" s="7" t="str">
        <f t="shared" si="9"/>
        <v/>
      </c>
      <c r="J90" s="20" t="str">
        <f t="shared" ca="1" si="10"/>
        <v/>
      </c>
      <c r="K90" s="20" t="str">
        <f t="shared" ca="1" si="11"/>
        <v/>
      </c>
      <c r="L90" s="21" t="str">
        <f>IF(ISBLANK(A90),"",INDEX('données plan-article-opérateurs'!$B$2:$B$318,MATCH(B90,'données plan-article-opérateurs'!$A$2:$A$318,0)))</f>
        <v/>
      </c>
    </row>
    <row r="91" spans="5:12" x14ac:dyDescent="0.25">
      <c r="E91" s="7"/>
      <c r="F91" s="7"/>
      <c r="H91" s="74" t="str">
        <f>IFERROR(INDEX('lot réclamés'!$B$2:$B$199,MATCH(A91,'lot réclamés'!$A$2:$A$199,0)),"")</f>
        <v/>
      </c>
      <c r="I91" s="7" t="str">
        <f t="shared" si="9"/>
        <v/>
      </c>
      <c r="J91" s="20" t="str">
        <f t="shared" ca="1" si="10"/>
        <v/>
      </c>
      <c r="K91" s="20" t="str">
        <f t="shared" ca="1" si="11"/>
        <v/>
      </c>
      <c r="L91" s="21" t="str">
        <f>IF(ISBLANK(A91),"",INDEX('données plan-article-opérateurs'!$B$2:$B$318,MATCH(B91,'données plan-article-opérateurs'!$A$2:$A$318,0)))</f>
        <v/>
      </c>
    </row>
    <row r="92" spans="5:12" x14ac:dyDescent="0.25">
      <c r="E92" s="7"/>
      <c r="F92" s="7"/>
      <c r="H92" s="74" t="str">
        <f>IFERROR(INDEX('lot réclamés'!$B$2:$B$199,MATCH(A92,'lot réclamés'!$A$2:$A$199,0)),"")</f>
        <v/>
      </c>
      <c r="I92" s="7" t="str">
        <f t="shared" si="9"/>
        <v/>
      </c>
      <c r="J92" s="20" t="str">
        <f t="shared" ca="1" si="10"/>
        <v/>
      </c>
      <c r="K92" s="20" t="str">
        <f t="shared" ca="1" si="11"/>
        <v/>
      </c>
      <c r="L92" s="21" t="str">
        <f>IF(ISBLANK(A92),"",INDEX('données plan-article-opérateurs'!$B$2:$B$318,MATCH(B92,'données plan-article-opérateurs'!$A$2:$A$318,0)))</f>
        <v/>
      </c>
    </row>
    <row r="93" spans="5:12" x14ac:dyDescent="0.25">
      <c r="E93" s="7"/>
      <c r="F93" s="7"/>
      <c r="H93" s="74" t="str">
        <f>IFERROR(INDEX('lot réclamés'!$B$2:$B$199,MATCH(A93,'lot réclamés'!$A$2:$A$199,0)),"")</f>
        <v/>
      </c>
      <c r="I93" s="7" t="str">
        <f t="shared" si="9"/>
        <v/>
      </c>
      <c r="J93" s="20" t="str">
        <f t="shared" ca="1" si="10"/>
        <v/>
      </c>
      <c r="K93" s="20" t="str">
        <f t="shared" ca="1" si="11"/>
        <v/>
      </c>
      <c r="L93" s="21" t="str">
        <f>IF(ISBLANK(A93),"",INDEX('données plan-article-opérateurs'!$B$2:$B$318,MATCH(B93,'données plan-article-opérateurs'!$A$2:$A$318,0)))</f>
        <v/>
      </c>
    </row>
    <row r="94" spans="5:12" x14ac:dyDescent="0.25">
      <c r="E94" s="7"/>
      <c r="F94" s="7"/>
      <c r="H94" s="74" t="str">
        <f>IFERROR(INDEX('lot réclamés'!$B$2:$B$199,MATCH(A94,'lot réclamés'!$A$2:$A$199,0)),"")</f>
        <v/>
      </c>
      <c r="I94" s="7" t="str">
        <f t="shared" si="9"/>
        <v/>
      </c>
      <c r="J94" s="20" t="str">
        <f t="shared" ca="1" si="10"/>
        <v/>
      </c>
      <c r="K94" s="20" t="str">
        <f t="shared" ca="1" si="11"/>
        <v/>
      </c>
      <c r="L94" s="21" t="str">
        <f>IF(ISBLANK(A94),"",INDEX('données plan-article-opérateurs'!$B$2:$B$318,MATCH(B94,'données plan-article-opérateurs'!$A$2:$A$318,0)))</f>
        <v/>
      </c>
    </row>
    <row r="95" spans="5:12" x14ac:dyDescent="0.25">
      <c r="E95" s="7"/>
      <c r="F95" s="7"/>
      <c r="H95" s="74" t="str">
        <f>IFERROR(INDEX('lot réclamés'!$B$2:$B$199,MATCH(A95,'lot réclamés'!$A$2:$A$199,0)),"")</f>
        <v/>
      </c>
      <c r="I95" s="7" t="str">
        <f t="shared" si="9"/>
        <v/>
      </c>
      <c r="J95" s="20" t="str">
        <f t="shared" ca="1" si="10"/>
        <v/>
      </c>
      <c r="K95" s="20" t="str">
        <f t="shared" ca="1" si="11"/>
        <v/>
      </c>
      <c r="L95" s="21" t="str">
        <f>IF(ISBLANK(A95),"",INDEX('données plan-article-opérateurs'!$B$2:$B$318,MATCH(B95,'données plan-article-opérateurs'!$A$2:$A$318,0)))</f>
        <v/>
      </c>
    </row>
    <row r="96" spans="5:12" x14ac:dyDescent="0.25">
      <c r="E96" s="7"/>
      <c r="F96" s="7"/>
      <c r="H96" s="74" t="str">
        <f>IFERROR(INDEX('lot réclamés'!$B$2:$B$199,MATCH(A96,'lot réclamés'!$A$2:$A$199,0)),"")</f>
        <v/>
      </c>
      <c r="I96" s="7" t="str">
        <f t="shared" si="9"/>
        <v/>
      </c>
      <c r="J96" s="20" t="str">
        <f t="shared" ca="1" si="10"/>
        <v/>
      </c>
      <c r="K96" s="20" t="str">
        <f t="shared" ca="1" si="11"/>
        <v/>
      </c>
      <c r="L96" s="21" t="str">
        <f>IF(ISBLANK(A96),"",INDEX('données plan-article-opérateurs'!$B$2:$B$318,MATCH(B96,'données plan-article-opérateurs'!$A$2:$A$318,0)))</f>
        <v/>
      </c>
    </row>
    <row r="97" spans="5:12" x14ac:dyDescent="0.25">
      <c r="E97" s="7"/>
      <c r="F97" s="7"/>
      <c r="H97" s="74" t="str">
        <f>IFERROR(INDEX('lot réclamés'!$B$2:$B$199,MATCH(A97,'lot réclamés'!$A$2:$A$199,0)),"")</f>
        <v/>
      </c>
      <c r="I97" s="7" t="str">
        <f t="shared" si="9"/>
        <v/>
      </c>
      <c r="J97" s="20" t="str">
        <f t="shared" ca="1" si="10"/>
        <v/>
      </c>
      <c r="K97" s="20" t="str">
        <f t="shared" ca="1" si="11"/>
        <v/>
      </c>
      <c r="L97" s="21" t="str">
        <f>IF(ISBLANK(A97),"",INDEX('données plan-article-opérateurs'!$B$2:$B$318,MATCH(B97,'données plan-article-opérateurs'!$A$2:$A$318,0)))</f>
        <v/>
      </c>
    </row>
    <row r="98" spans="5:12" x14ac:dyDescent="0.25">
      <c r="E98" s="7"/>
      <c r="F98" s="7"/>
      <c r="H98" s="74" t="str">
        <f>IFERROR(INDEX('lot réclamés'!$B$2:$B$199,MATCH(A98,'lot réclamés'!$A$2:$A$199,0)),"")</f>
        <v/>
      </c>
      <c r="I98" s="7" t="str">
        <f t="shared" si="9"/>
        <v/>
      </c>
      <c r="J98" s="20" t="str">
        <f t="shared" ca="1" si="10"/>
        <v/>
      </c>
      <c r="K98" s="20" t="str">
        <f t="shared" ca="1" si="11"/>
        <v/>
      </c>
      <c r="L98" s="21" t="str">
        <f>IF(ISBLANK(A98),"",INDEX('données plan-article-opérateurs'!$B$2:$B$318,MATCH(B98,'données plan-article-opérateurs'!$A$2:$A$318,0)))</f>
        <v/>
      </c>
    </row>
    <row r="99" spans="5:12" x14ac:dyDescent="0.25">
      <c r="E99" s="7"/>
      <c r="F99" s="7"/>
      <c r="H99" s="74" t="str">
        <f>IFERROR(INDEX('lot réclamés'!$B$2:$B$199,MATCH(A99,'lot réclamés'!$A$2:$A$199,0)),"")</f>
        <v/>
      </c>
      <c r="I99" s="7" t="str">
        <f t="shared" si="9"/>
        <v/>
      </c>
      <c r="J99" s="20" t="str">
        <f t="shared" ca="1" si="10"/>
        <v/>
      </c>
      <c r="K99" s="20" t="str">
        <f t="shared" ca="1" si="11"/>
        <v/>
      </c>
      <c r="L99" s="21" t="str">
        <f>IF(ISBLANK(A99),"",INDEX('données plan-article-opérateurs'!$B$2:$B$318,MATCH(B99,'données plan-article-opérateurs'!$A$2:$A$318,0)))</f>
        <v/>
      </c>
    </row>
    <row r="100" spans="5:12" x14ac:dyDescent="0.25">
      <c r="E100" s="7"/>
      <c r="F100" s="7"/>
      <c r="H100" s="74" t="str">
        <f>IFERROR(INDEX('lot réclamés'!$B$2:$B$199,MATCH(A100,'lot réclamés'!$A$2:$A$199,0)),"")</f>
        <v/>
      </c>
      <c r="I100" s="7" t="str">
        <f t="shared" si="9"/>
        <v/>
      </c>
      <c r="J100" s="20" t="str">
        <f t="shared" ca="1" si="10"/>
        <v/>
      </c>
      <c r="K100" s="20" t="str">
        <f t="shared" ca="1" si="11"/>
        <v/>
      </c>
      <c r="L100" s="21" t="str">
        <f>IF(ISBLANK(A100),"",INDEX('données plan-article-opérateurs'!$B$2:$B$318,MATCH(B100,'données plan-article-opérateurs'!$A$2:$A$318,0)))</f>
        <v/>
      </c>
    </row>
    <row r="101" spans="5:12" x14ac:dyDescent="0.25">
      <c r="E101" s="7"/>
      <c r="F101" s="7"/>
      <c r="H101" s="74" t="str">
        <f>IFERROR(INDEX('lot réclamés'!$B$2:$B$199,MATCH(A101,'lot réclamés'!$A$2:$A$199,0)),"")</f>
        <v/>
      </c>
      <c r="I101" s="7" t="str">
        <f t="shared" si="9"/>
        <v/>
      </c>
      <c r="J101" s="20" t="str">
        <f t="shared" ca="1" si="10"/>
        <v/>
      </c>
      <c r="K101" s="20" t="str">
        <f t="shared" ca="1" si="11"/>
        <v/>
      </c>
      <c r="L101" s="21" t="str">
        <f>IF(ISBLANK(A101),"",INDEX('données plan-article-opérateurs'!$B$2:$B$318,MATCH(B101,'données plan-article-opérateurs'!$A$2:$A$318,0)))</f>
        <v/>
      </c>
    </row>
    <row r="102" spans="5:12" x14ac:dyDescent="0.25">
      <c r="E102" s="7"/>
      <c r="F102" s="7"/>
      <c r="H102" s="74" t="str">
        <f>IFERROR(INDEX('lot réclamés'!$B$2:$B$199,MATCH(A102,'lot réclamés'!$A$2:$A$199,0)),"")</f>
        <v/>
      </c>
      <c r="I102" s="7" t="str">
        <f t="shared" si="9"/>
        <v/>
      </c>
      <c r="J102" s="20" t="str">
        <f t="shared" ca="1" si="10"/>
        <v/>
      </c>
      <c r="K102" s="20" t="str">
        <f t="shared" ca="1" si="11"/>
        <v/>
      </c>
      <c r="L102" s="21" t="str">
        <f>IF(ISBLANK(A102),"",INDEX('données plan-article-opérateurs'!$B$2:$B$318,MATCH(B102,'données plan-article-opérateurs'!$A$2:$A$318,0)))</f>
        <v/>
      </c>
    </row>
    <row r="103" spans="5:12" x14ac:dyDescent="0.25">
      <c r="E103" s="7"/>
      <c r="F103" s="7"/>
      <c r="H103" s="74" t="str">
        <f>IFERROR(INDEX('lot réclamés'!$B$2:$B$199,MATCH(A103,'lot réclamés'!$A$2:$A$199,0)),"")</f>
        <v/>
      </c>
      <c r="I103" s="7" t="str">
        <f t="shared" si="9"/>
        <v/>
      </c>
      <c r="J103" s="20" t="str">
        <f t="shared" ca="1" si="10"/>
        <v/>
      </c>
      <c r="K103" s="20" t="str">
        <f t="shared" ca="1" si="11"/>
        <v/>
      </c>
      <c r="L103" s="21" t="str">
        <f>IF(ISBLANK(A103),"",INDEX('données plan-article-opérateurs'!$B$2:$B$318,MATCH(B103,'données plan-article-opérateurs'!$A$2:$A$318,0)))</f>
        <v/>
      </c>
    </row>
    <row r="104" spans="5:12" x14ac:dyDescent="0.25">
      <c r="E104" s="7"/>
      <c r="F104" s="7"/>
      <c r="H104" s="74" t="str">
        <f>IFERROR(INDEX('lot réclamés'!$B$2:$B$199,MATCH(A104,'lot réclamés'!$A$2:$A$199,0)),"")</f>
        <v/>
      </c>
      <c r="I104" s="7" t="str">
        <f t="shared" ref="I104:I135" si="12">IF(ISBLANK(A104),"",IF(H104&lt;&gt;"",WORKDAY(H104,(L104/420)*-1,feries),
IF(LEFT(A104,2)="SC",WORKDAY(E104,1,feries),
IF(E104&gt;F104,WORKDAY(E104,5,feries),
IF(E104&lt;F104,WORKDAY(F104,(L104/420)*-1,feries))))))</f>
        <v/>
      </c>
      <c r="J104" s="20" t="str">
        <f t="shared" ref="J104:J135" ca="1" si="13">IF(ISBLANK(A104),"",IF(F104&gt;=TODAY(),"-"&amp;DATEDIF(TODAY(),F104,"d"),"+"&amp;DATEDIF(F104,TODAY(),"d")))</f>
        <v/>
      </c>
      <c r="K104" s="20" t="str">
        <f t="shared" ref="K104:K135" ca="1" si="14">IF(ISBLANK(A104),"",DATEDIF(E104,TODAY(),"d"))</f>
        <v/>
      </c>
      <c r="L104" s="21" t="str">
        <f>IF(ISBLANK(A104),"",INDEX('données plan-article-opérateurs'!$B$2:$B$318,MATCH(B104,'données plan-article-opérateurs'!$A$2:$A$318,0)))</f>
        <v/>
      </c>
    </row>
    <row r="105" spans="5:12" x14ac:dyDescent="0.25">
      <c r="E105" s="7"/>
      <c r="F105" s="7"/>
      <c r="H105" s="74" t="str">
        <f>IFERROR(INDEX('lot réclamés'!$B$2:$B$199,MATCH(A105,'lot réclamés'!$A$2:$A$199,0)),"")</f>
        <v/>
      </c>
      <c r="I105" s="7" t="str">
        <f t="shared" si="12"/>
        <v/>
      </c>
      <c r="J105" s="20" t="str">
        <f t="shared" ca="1" si="13"/>
        <v/>
      </c>
      <c r="K105" s="20" t="str">
        <f t="shared" ca="1" si="14"/>
        <v/>
      </c>
      <c r="L105" s="21" t="str">
        <f>IF(ISBLANK(A105),"",INDEX('données plan-article-opérateurs'!$B$2:$B$318,MATCH(B105,'données plan-article-opérateurs'!$A$2:$A$318,0)))</f>
        <v/>
      </c>
    </row>
    <row r="106" spans="5:12" x14ac:dyDescent="0.25">
      <c r="E106" s="7"/>
      <c r="F106" s="7"/>
      <c r="H106" s="74" t="str">
        <f>IFERROR(INDEX('lot réclamés'!$B$2:$B$199,MATCH(A106,'lot réclamés'!$A$2:$A$199,0)),"")</f>
        <v/>
      </c>
      <c r="I106" s="7" t="str">
        <f t="shared" si="12"/>
        <v/>
      </c>
      <c r="J106" s="20" t="str">
        <f t="shared" ca="1" si="13"/>
        <v/>
      </c>
      <c r="K106" s="20" t="str">
        <f t="shared" ca="1" si="14"/>
        <v/>
      </c>
      <c r="L106" s="21" t="str">
        <f>IF(ISBLANK(A106),"",INDEX('données plan-article-opérateurs'!$B$2:$B$318,MATCH(B106,'données plan-article-opérateurs'!$A$2:$A$318,0)))</f>
        <v/>
      </c>
    </row>
    <row r="107" spans="5:12" x14ac:dyDescent="0.25">
      <c r="E107" s="7"/>
      <c r="F107" s="7"/>
      <c r="H107" s="74" t="str">
        <f>IFERROR(INDEX('lot réclamés'!$B$2:$B$199,MATCH(A107,'lot réclamés'!$A$2:$A$199,0)),"")</f>
        <v/>
      </c>
      <c r="I107" s="7" t="str">
        <f t="shared" si="12"/>
        <v/>
      </c>
      <c r="J107" s="20" t="str">
        <f t="shared" ca="1" si="13"/>
        <v/>
      </c>
      <c r="K107" s="20" t="str">
        <f t="shared" ca="1" si="14"/>
        <v/>
      </c>
      <c r="L107" s="21" t="str">
        <f>IF(ISBLANK(A107),"",INDEX('données plan-article-opérateurs'!$B$2:$B$318,MATCH(B107,'données plan-article-opérateurs'!$A$2:$A$318,0)))</f>
        <v/>
      </c>
    </row>
    <row r="108" spans="5:12" x14ac:dyDescent="0.25">
      <c r="E108" s="7"/>
      <c r="F108" s="7"/>
      <c r="H108" s="74" t="str">
        <f>IFERROR(INDEX('lot réclamés'!$B$2:$B$199,MATCH(A108,'lot réclamés'!$A$2:$A$199,0)),"")</f>
        <v/>
      </c>
      <c r="I108" s="7" t="str">
        <f t="shared" si="12"/>
        <v/>
      </c>
      <c r="J108" s="20" t="str">
        <f t="shared" ca="1" si="13"/>
        <v/>
      </c>
      <c r="K108" s="20" t="str">
        <f t="shared" ca="1" si="14"/>
        <v/>
      </c>
      <c r="L108" s="21" t="str">
        <f>IF(ISBLANK(A108),"",INDEX('données plan-article-opérateurs'!$B$2:$B$318,MATCH(B108,'données plan-article-opérateurs'!$A$2:$A$318,0)))</f>
        <v/>
      </c>
    </row>
    <row r="109" spans="5:12" x14ac:dyDescent="0.25">
      <c r="E109" s="7"/>
      <c r="F109" s="7"/>
      <c r="H109" s="74" t="str">
        <f>IFERROR(INDEX('lot réclamés'!$B$2:$B$199,MATCH(A109,'lot réclamés'!$A$2:$A$199,0)),"")</f>
        <v/>
      </c>
      <c r="I109" s="7" t="str">
        <f t="shared" si="12"/>
        <v/>
      </c>
      <c r="J109" s="20" t="str">
        <f t="shared" ca="1" si="13"/>
        <v/>
      </c>
      <c r="K109" s="20" t="str">
        <f t="shared" ca="1" si="14"/>
        <v/>
      </c>
      <c r="L109" s="21" t="str">
        <f>IF(ISBLANK(A109),"",INDEX('données plan-article-opérateurs'!$B$2:$B$318,MATCH(B109,'données plan-article-opérateurs'!$A$2:$A$318,0)))</f>
        <v/>
      </c>
    </row>
    <row r="110" spans="5:12" x14ac:dyDescent="0.25">
      <c r="E110" s="7"/>
      <c r="F110" s="7"/>
      <c r="H110" s="74" t="str">
        <f>IFERROR(INDEX('lot réclamés'!$B$2:$B$199,MATCH(A110,'lot réclamés'!$A$2:$A$199,0)),"")</f>
        <v/>
      </c>
      <c r="I110" s="7" t="str">
        <f t="shared" si="12"/>
        <v/>
      </c>
      <c r="J110" s="20" t="str">
        <f t="shared" ca="1" si="13"/>
        <v/>
      </c>
      <c r="K110" s="20" t="str">
        <f t="shared" ca="1" si="14"/>
        <v/>
      </c>
      <c r="L110" s="21" t="str">
        <f>IF(ISBLANK(A110),"",INDEX('données plan-article-opérateurs'!$B$2:$B$318,MATCH(B110,'données plan-article-opérateurs'!$A$2:$A$318,0)))</f>
        <v/>
      </c>
    </row>
    <row r="111" spans="5:12" x14ac:dyDescent="0.25">
      <c r="E111" s="7"/>
      <c r="F111" s="7"/>
      <c r="H111" s="74" t="str">
        <f>IFERROR(INDEX('lot réclamés'!$B$2:$B$199,MATCH(A111,'lot réclamés'!$A$2:$A$199,0)),"")</f>
        <v/>
      </c>
      <c r="I111" s="7" t="str">
        <f t="shared" si="12"/>
        <v/>
      </c>
      <c r="J111" s="20" t="str">
        <f t="shared" ca="1" si="13"/>
        <v/>
      </c>
      <c r="K111" s="20" t="str">
        <f t="shared" ca="1" si="14"/>
        <v/>
      </c>
      <c r="L111" s="21" t="str">
        <f>IF(ISBLANK(A111),"",INDEX('données plan-article-opérateurs'!$B$2:$B$318,MATCH(B111,'données plan-article-opérateurs'!$A$2:$A$318,0)))</f>
        <v/>
      </c>
    </row>
    <row r="112" spans="5:12" x14ac:dyDescent="0.25">
      <c r="E112" s="7"/>
      <c r="F112" s="7"/>
      <c r="H112" s="74" t="str">
        <f>IFERROR(INDEX('lot réclamés'!$B$2:$B$199,MATCH(A112,'lot réclamés'!$A$2:$A$199,0)),"")</f>
        <v/>
      </c>
      <c r="I112" s="7" t="str">
        <f t="shared" si="12"/>
        <v/>
      </c>
      <c r="J112" s="20" t="str">
        <f t="shared" ca="1" si="13"/>
        <v/>
      </c>
      <c r="K112" s="20" t="str">
        <f t="shared" ca="1" si="14"/>
        <v/>
      </c>
      <c r="L112" s="21" t="str">
        <f>IF(ISBLANK(A112),"",INDEX('données plan-article-opérateurs'!$B$2:$B$318,MATCH(B112,'données plan-article-opérateurs'!$A$2:$A$318,0)))</f>
        <v/>
      </c>
    </row>
    <row r="113" spans="5:12" x14ac:dyDescent="0.25">
      <c r="E113" s="7"/>
      <c r="F113" s="7"/>
      <c r="H113" s="74" t="str">
        <f>IFERROR(INDEX('lot réclamés'!$B$2:$B$199,MATCH(A113,'lot réclamés'!$A$2:$A$199,0)),"")</f>
        <v/>
      </c>
      <c r="I113" s="7" t="str">
        <f t="shared" si="12"/>
        <v/>
      </c>
      <c r="J113" s="20" t="str">
        <f t="shared" ca="1" si="13"/>
        <v/>
      </c>
      <c r="K113" s="20" t="str">
        <f t="shared" ca="1" si="14"/>
        <v/>
      </c>
      <c r="L113" s="21" t="str">
        <f>IF(ISBLANK(A113),"",INDEX('données plan-article-opérateurs'!$B$2:$B$318,MATCH(B113,'données plan-article-opérateurs'!$A$2:$A$318,0)))</f>
        <v/>
      </c>
    </row>
    <row r="114" spans="5:12" x14ac:dyDescent="0.25">
      <c r="E114" s="7"/>
      <c r="F114" s="7"/>
      <c r="H114" s="74" t="str">
        <f>IFERROR(INDEX('lot réclamés'!$B$2:$B$199,MATCH(A114,'lot réclamés'!$A$2:$A$199,0)),"")</f>
        <v/>
      </c>
      <c r="I114" s="7" t="str">
        <f t="shared" si="12"/>
        <v/>
      </c>
      <c r="J114" s="20" t="str">
        <f t="shared" ca="1" si="13"/>
        <v/>
      </c>
      <c r="K114" s="20" t="str">
        <f t="shared" ca="1" si="14"/>
        <v/>
      </c>
      <c r="L114" s="21" t="str">
        <f>IF(ISBLANK(A114),"",INDEX('données plan-article-opérateurs'!$B$2:$B$318,MATCH(B114,'données plan-article-opérateurs'!$A$2:$A$318,0)))</f>
        <v/>
      </c>
    </row>
    <row r="115" spans="5:12" x14ac:dyDescent="0.25">
      <c r="E115" s="7"/>
      <c r="F115" s="7"/>
      <c r="H115" s="74" t="str">
        <f>IFERROR(INDEX('lot réclamés'!$B$2:$B$199,MATCH(A115,'lot réclamés'!$A$2:$A$199,0)),"")</f>
        <v/>
      </c>
      <c r="I115" s="7" t="str">
        <f t="shared" si="12"/>
        <v/>
      </c>
      <c r="J115" s="20" t="str">
        <f t="shared" ca="1" si="13"/>
        <v/>
      </c>
      <c r="K115" s="20" t="str">
        <f t="shared" ca="1" si="14"/>
        <v/>
      </c>
      <c r="L115" s="21" t="str">
        <f>IF(ISBLANK(A115),"",INDEX('données plan-article-opérateurs'!$B$2:$B$318,MATCH(B115,'données plan-article-opérateurs'!$A$2:$A$318,0)))</f>
        <v/>
      </c>
    </row>
    <row r="116" spans="5:12" x14ac:dyDescent="0.25">
      <c r="E116" s="7"/>
      <c r="F116" s="7"/>
      <c r="H116" s="74" t="str">
        <f>IFERROR(INDEX('lot réclamés'!$B$2:$B$199,MATCH(A116,'lot réclamés'!$A$2:$A$199,0)),"")</f>
        <v/>
      </c>
      <c r="I116" s="7" t="str">
        <f t="shared" si="12"/>
        <v/>
      </c>
      <c r="J116" s="20" t="str">
        <f t="shared" ca="1" si="13"/>
        <v/>
      </c>
      <c r="K116" s="20" t="str">
        <f t="shared" ca="1" si="14"/>
        <v/>
      </c>
      <c r="L116" s="21" t="str">
        <f>IF(ISBLANK(A116),"",INDEX('données plan-article-opérateurs'!$B$2:$B$318,MATCH(B116,'données plan-article-opérateurs'!$A$2:$A$318,0)))</f>
        <v/>
      </c>
    </row>
    <row r="117" spans="5:12" x14ac:dyDescent="0.25">
      <c r="E117" s="7"/>
      <c r="F117" s="7"/>
      <c r="H117" s="74" t="str">
        <f>IFERROR(INDEX('lot réclamés'!$B$2:$B$199,MATCH(A117,'lot réclamés'!$A$2:$A$199,0)),"")</f>
        <v/>
      </c>
      <c r="I117" s="7" t="str">
        <f t="shared" si="12"/>
        <v/>
      </c>
      <c r="J117" s="20" t="str">
        <f t="shared" ca="1" si="13"/>
        <v/>
      </c>
      <c r="K117" s="20" t="str">
        <f t="shared" ca="1" si="14"/>
        <v/>
      </c>
      <c r="L117" s="21" t="str">
        <f>IF(ISBLANK(A117),"",INDEX('données plan-article-opérateurs'!$B$2:$B$318,MATCH(B117,'données plan-article-opérateurs'!$A$2:$A$318,0)))</f>
        <v/>
      </c>
    </row>
    <row r="118" spans="5:12" x14ac:dyDescent="0.25">
      <c r="E118" s="7"/>
      <c r="F118" s="7"/>
      <c r="H118" s="74" t="str">
        <f>IFERROR(INDEX('lot réclamés'!$B$2:$B$199,MATCH(A118,'lot réclamés'!$A$2:$A$199,0)),"")</f>
        <v/>
      </c>
      <c r="I118" s="7" t="str">
        <f t="shared" si="12"/>
        <v/>
      </c>
      <c r="J118" s="20" t="str">
        <f t="shared" ca="1" si="13"/>
        <v/>
      </c>
      <c r="K118" s="20" t="str">
        <f t="shared" ca="1" si="14"/>
        <v/>
      </c>
      <c r="L118" s="21" t="str">
        <f>IF(ISBLANK(A118),"",INDEX('données plan-article-opérateurs'!$B$2:$B$318,MATCH(B118,'données plan-article-opérateurs'!$A$2:$A$318,0)))</f>
        <v/>
      </c>
    </row>
    <row r="119" spans="5:12" x14ac:dyDescent="0.25">
      <c r="E119" s="7"/>
      <c r="F119" s="7"/>
      <c r="H119" s="74" t="str">
        <f>IFERROR(INDEX('lot réclamés'!$B$2:$B$199,MATCH(A119,'lot réclamés'!$A$2:$A$199,0)),"")</f>
        <v/>
      </c>
      <c r="I119" s="7" t="str">
        <f t="shared" si="12"/>
        <v/>
      </c>
      <c r="J119" s="20" t="str">
        <f t="shared" ca="1" si="13"/>
        <v/>
      </c>
      <c r="K119" s="20" t="str">
        <f t="shared" ca="1" si="14"/>
        <v/>
      </c>
      <c r="L119" s="21" t="str">
        <f>IF(ISBLANK(A119),"",INDEX('données plan-article-opérateurs'!$B$2:$B$318,MATCH(B119,'données plan-article-opérateurs'!$A$2:$A$318,0)))</f>
        <v/>
      </c>
    </row>
    <row r="120" spans="5:12" x14ac:dyDescent="0.25">
      <c r="E120" s="7"/>
      <c r="F120" s="7"/>
      <c r="H120" s="74" t="str">
        <f>IFERROR(INDEX('lot réclamés'!$B$2:$B$199,MATCH(A120,'lot réclamés'!$A$2:$A$199,0)),"")</f>
        <v/>
      </c>
      <c r="I120" s="7" t="str">
        <f t="shared" si="12"/>
        <v/>
      </c>
      <c r="J120" s="20" t="str">
        <f t="shared" ca="1" si="13"/>
        <v/>
      </c>
      <c r="K120" s="20" t="str">
        <f t="shared" ca="1" si="14"/>
        <v/>
      </c>
      <c r="L120" s="21" t="str">
        <f>IF(ISBLANK(A120),"",INDEX('données plan-article-opérateurs'!$B$2:$B$318,MATCH(B120,'données plan-article-opérateurs'!$A$2:$A$318,0)))</f>
        <v/>
      </c>
    </row>
    <row r="121" spans="5:12" x14ac:dyDescent="0.25">
      <c r="E121" s="7"/>
      <c r="F121" s="7"/>
      <c r="H121" s="74" t="str">
        <f>IFERROR(INDEX('lot réclamés'!$B$2:$B$199,MATCH(A121,'lot réclamés'!$A$2:$A$199,0)),"")</f>
        <v/>
      </c>
      <c r="I121" s="7" t="str">
        <f t="shared" si="12"/>
        <v/>
      </c>
      <c r="J121" s="20" t="str">
        <f t="shared" ca="1" si="13"/>
        <v/>
      </c>
      <c r="K121" s="20" t="str">
        <f t="shared" ca="1" si="14"/>
        <v/>
      </c>
      <c r="L121" s="21" t="str">
        <f>IF(ISBLANK(A121),"",INDEX('données plan-article-opérateurs'!$B$2:$B$318,MATCH(B121,'données plan-article-opérateurs'!$A$2:$A$318,0)))</f>
        <v/>
      </c>
    </row>
    <row r="122" spans="5:12" x14ac:dyDescent="0.25">
      <c r="E122" s="7"/>
      <c r="F122" s="7"/>
      <c r="H122" s="74" t="str">
        <f>IFERROR(INDEX('lot réclamés'!$B$2:$B$199,MATCH(A122,'lot réclamés'!$A$2:$A$199,0)),"")</f>
        <v/>
      </c>
      <c r="I122" s="7" t="str">
        <f t="shared" si="12"/>
        <v/>
      </c>
      <c r="J122" s="20" t="str">
        <f t="shared" ca="1" si="13"/>
        <v/>
      </c>
      <c r="K122" s="20" t="str">
        <f t="shared" ca="1" si="14"/>
        <v/>
      </c>
      <c r="L122" s="21" t="str">
        <f>IF(ISBLANK(A122),"",INDEX('données plan-article-opérateurs'!$B$2:$B$318,MATCH(B122,'données plan-article-opérateurs'!$A$2:$A$318,0)))</f>
        <v/>
      </c>
    </row>
    <row r="123" spans="5:12" x14ac:dyDescent="0.25">
      <c r="E123" s="7"/>
      <c r="F123" s="7"/>
      <c r="H123" s="74" t="str">
        <f>IFERROR(INDEX('lot réclamés'!$B$2:$B$199,MATCH(A123,'lot réclamés'!$A$2:$A$199,0)),"")</f>
        <v/>
      </c>
      <c r="I123" s="7" t="str">
        <f t="shared" si="12"/>
        <v/>
      </c>
      <c r="J123" s="20" t="str">
        <f t="shared" ca="1" si="13"/>
        <v/>
      </c>
      <c r="K123" s="20" t="str">
        <f t="shared" ca="1" si="14"/>
        <v/>
      </c>
      <c r="L123" s="21" t="str">
        <f>IF(ISBLANK(A123),"",INDEX('données plan-article-opérateurs'!$B$2:$B$318,MATCH(B123,'données plan-article-opérateurs'!$A$2:$A$318,0)))</f>
        <v/>
      </c>
    </row>
    <row r="124" spans="5:12" x14ac:dyDescent="0.25">
      <c r="E124" s="7"/>
      <c r="F124" s="7"/>
      <c r="H124" s="74" t="str">
        <f>IFERROR(INDEX('lot réclamés'!$B$2:$B$199,MATCH(A124,'lot réclamés'!$A$2:$A$199,0)),"")</f>
        <v/>
      </c>
      <c r="I124" s="7" t="str">
        <f t="shared" si="12"/>
        <v/>
      </c>
      <c r="J124" s="20" t="str">
        <f t="shared" ca="1" si="13"/>
        <v/>
      </c>
      <c r="K124" s="20" t="str">
        <f t="shared" ca="1" si="14"/>
        <v/>
      </c>
      <c r="L124" s="21" t="str">
        <f>IF(ISBLANK(A124),"",INDEX('données plan-article-opérateurs'!$B$2:$B$318,MATCH(B124,'données plan-article-opérateurs'!$A$2:$A$318,0)))</f>
        <v/>
      </c>
    </row>
    <row r="125" spans="5:12" x14ac:dyDescent="0.25">
      <c r="E125" s="7"/>
      <c r="F125" s="7"/>
      <c r="H125" s="74" t="str">
        <f>IFERROR(INDEX('lot réclamés'!$B$2:$B$199,MATCH(A125,'lot réclamés'!$A$2:$A$199,0)),"")</f>
        <v/>
      </c>
      <c r="I125" s="7" t="str">
        <f t="shared" si="12"/>
        <v/>
      </c>
      <c r="J125" s="20" t="str">
        <f t="shared" ca="1" si="13"/>
        <v/>
      </c>
      <c r="K125" s="20" t="str">
        <f t="shared" ca="1" si="14"/>
        <v/>
      </c>
      <c r="L125" s="21" t="str">
        <f>IF(ISBLANK(A125),"",INDEX('données plan-article-opérateurs'!$B$2:$B$318,MATCH(B125,'données plan-article-opérateurs'!$A$2:$A$318,0)))</f>
        <v/>
      </c>
    </row>
    <row r="126" spans="5:12" x14ac:dyDescent="0.25">
      <c r="E126" s="7"/>
      <c r="F126" s="7"/>
      <c r="H126" s="74" t="str">
        <f>IFERROR(INDEX('lot réclamés'!$B$2:$B$199,MATCH(A126,'lot réclamés'!$A$2:$A$199,0)),"")</f>
        <v/>
      </c>
      <c r="I126" s="7" t="str">
        <f t="shared" si="12"/>
        <v/>
      </c>
      <c r="J126" s="20" t="str">
        <f t="shared" ca="1" si="13"/>
        <v/>
      </c>
      <c r="K126" s="20" t="str">
        <f t="shared" ca="1" si="14"/>
        <v/>
      </c>
      <c r="L126" s="21" t="str">
        <f>IF(ISBLANK(A126),"",INDEX('données plan-article-opérateurs'!$B$2:$B$318,MATCH(B126,'données plan-article-opérateurs'!$A$2:$A$318,0)))</f>
        <v/>
      </c>
    </row>
    <row r="127" spans="5:12" x14ac:dyDescent="0.25">
      <c r="E127" s="7"/>
      <c r="F127" s="7"/>
      <c r="H127" s="74" t="str">
        <f>IFERROR(INDEX('lot réclamés'!$B$2:$B$199,MATCH(A127,'lot réclamés'!$A$2:$A$199,0)),"")</f>
        <v/>
      </c>
      <c r="I127" s="7" t="str">
        <f t="shared" si="12"/>
        <v/>
      </c>
      <c r="J127" s="20" t="str">
        <f t="shared" ca="1" si="13"/>
        <v/>
      </c>
      <c r="K127" s="20" t="str">
        <f t="shared" ca="1" si="14"/>
        <v/>
      </c>
      <c r="L127" s="21" t="str">
        <f>IF(ISBLANK(A127),"",INDEX('données plan-article-opérateurs'!$B$2:$B$318,MATCH(B127,'données plan-article-opérateurs'!$A$2:$A$318,0)))</f>
        <v/>
      </c>
    </row>
    <row r="128" spans="5:12" x14ac:dyDescent="0.25">
      <c r="E128" s="7"/>
      <c r="F128" s="7"/>
      <c r="H128" s="74" t="str">
        <f>IFERROR(INDEX('lot réclamés'!$B$2:$B$199,MATCH(A128,'lot réclamés'!$A$2:$A$199,0)),"")</f>
        <v/>
      </c>
      <c r="I128" s="7" t="str">
        <f t="shared" si="12"/>
        <v/>
      </c>
      <c r="J128" s="20" t="str">
        <f t="shared" ca="1" si="13"/>
        <v/>
      </c>
      <c r="K128" s="20" t="str">
        <f t="shared" ca="1" si="14"/>
        <v/>
      </c>
      <c r="L128" s="21" t="str">
        <f>IF(ISBLANK(A128),"",INDEX('données plan-article-opérateurs'!$B$2:$B$318,MATCH(B128,'données plan-article-opérateurs'!$A$2:$A$318,0)))</f>
        <v/>
      </c>
    </row>
    <row r="129" spans="5:12" x14ac:dyDescent="0.25">
      <c r="E129" s="7"/>
      <c r="F129" s="7"/>
      <c r="H129" s="74" t="str">
        <f>IFERROR(INDEX('lot réclamés'!$B$2:$B$199,MATCH(A129,'lot réclamés'!$A$2:$A$199,0)),"")</f>
        <v/>
      </c>
      <c r="I129" s="7" t="str">
        <f t="shared" si="12"/>
        <v/>
      </c>
      <c r="J129" s="20" t="str">
        <f t="shared" ca="1" si="13"/>
        <v/>
      </c>
      <c r="K129" s="20" t="str">
        <f t="shared" ca="1" si="14"/>
        <v/>
      </c>
      <c r="L129" s="21" t="str">
        <f>IF(ISBLANK(A129),"",INDEX('données plan-article-opérateurs'!$B$2:$B$318,MATCH(B129,'données plan-article-opérateurs'!$A$2:$A$318,0)))</f>
        <v/>
      </c>
    </row>
    <row r="130" spans="5:12" x14ac:dyDescent="0.25">
      <c r="E130" s="7"/>
      <c r="F130" s="7"/>
      <c r="H130" s="74" t="str">
        <f>IFERROR(INDEX('lot réclamés'!$B$2:$B$199,MATCH(A130,'lot réclamés'!$A$2:$A$199,0)),"")</f>
        <v/>
      </c>
      <c r="I130" s="7" t="str">
        <f t="shared" si="12"/>
        <v/>
      </c>
      <c r="J130" s="20" t="str">
        <f t="shared" ca="1" si="13"/>
        <v/>
      </c>
      <c r="K130" s="20" t="str">
        <f t="shared" ca="1" si="14"/>
        <v/>
      </c>
      <c r="L130" s="21" t="str">
        <f>IF(ISBLANK(A130),"",INDEX('données plan-article-opérateurs'!$B$2:$B$318,MATCH(B130,'données plan-article-opérateurs'!$A$2:$A$318,0)))</f>
        <v/>
      </c>
    </row>
    <row r="131" spans="5:12" x14ac:dyDescent="0.25">
      <c r="E131" s="7"/>
      <c r="F131" s="7"/>
      <c r="H131" s="74" t="str">
        <f>IFERROR(INDEX('lot réclamés'!$B$2:$B$199,MATCH(A131,'lot réclamés'!$A$2:$A$199,0)),"")</f>
        <v/>
      </c>
      <c r="I131" s="7" t="str">
        <f t="shared" si="12"/>
        <v/>
      </c>
      <c r="J131" s="20" t="str">
        <f t="shared" ca="1" si="13"/>
        <v/>
      </c>
      <c r="K131" s="20" t="str">
        <f t="shared" ca="1" si="14"/>
        <v/>
      </c>
      <c r="L131" s="21" t="str">
        <f>IF(ISBLANK(A131),"",INDEX('données plan-article-opérateurs'!$B$2:$B$318,MATCH(B131,'données plan-article-opérateurs'!$A$2:$A$318,0)))</f>
        <v/>
      </c>
    </row>
    <row r="132" spans="5:12" x14ac:dyDescent="0.25">
      <c r="E132" s="7"/>
      <c r="F132" s="7"/>
      <c r="H132" s="74" t="str">
        <f>IFERROR(INDEX('lot réclamés'!$B$2:$B$199,MATCH(A132,'lot réclamés'!$A$2:$A$199,0)),"")</f>
        <v/>
      </c>
      <c r="I132" s="7" t="str">
        <f t="shared" si="12"/>
        <v/>
      </c>
      <c r="J132" s="20" t="str">
        <f t="shared" ca="1" si="13"/>
        <v/>
      </c>
      <c r="K132" s="20" t="str">
        <f t="shared" ca="1" si="14"/>
        <v/>
      </c>
      <c r="L132" s="21" t="str">
        <f>IF(ISBLANK(A132),"",INDEX('données plan-article-opérateurs'!$B$2:$B$318,MATCH(B132,'données plan-article-opérateurs'!$A$2:$A$318,0)))</f>
        <v/>
      </c>
    </row>
    <row r="133" spans="5:12" x14ac:dyDescent="0.25">
      <c r="E133" s="7"/>
      <c r="F133" s="7"/>
      <c r="H133" s="74" t="str">
        <f>IFERROR(INDEX('lot réclamés'!$B$2:$B$199,MATCH(A133,'lot réclamés'!$A$2:$A$199,0)),"")</f>
        <v/>
      </c>
      <c r="I133" s="7" t="str">
        <f t="shared" si="12"/>
        <v/>
      </c>
      <c r="J133" s="20" t="str">
        <f t="shared" ca="1" si="13"/>
        <v/>
      </c>
      <c r="K133" s="20" t="str">
        <f t="shared" ca="1" si="14"/>
        <v/>
      </c>
      <c r="L133" s="21" t="str">
        <f>IF(ISBLANK(A133),"",INDEX('données plan-article-opérateurs'!$B$2:$B$318,MATCH(B133,'données plan-article-opérateurs'!$A$2:$A$318,0)))</f>
        <v/>
      </c>
    </row>
    <row r="134" spans="5:12" x14ac:dyDescent="0.25">
      <c r="E134" s="7"/>
      <c r="F134" s="7"/>
      <c r="H134" s="74" t="str">
        <f>IFERROR(INDEX('lot réclamés'!$B$2:$B$199,MATCH(A134,'lot réclamés'!$A$2:$A$199,0)),"")</f>
        <v/>
      </c>
      <c r="I134" s="7" t="str">
        <f t="shared" si="12"/>
        <v/>
      </c>
      <c r="J134" s="20" t="str">
        <f t="shared" ca="1" si="13"/>
        <v/>
      </c>
      <c r="K134" s="20" t="str">
        <f t="shared" ca="1" si="14"/>
        <v/>
      </c>
      <c r="L134" s="21" t="str">
        <f>IF(ISBLANK(A134),"",INDEX('données plan-article-opérateurs'!$B$2:$B$318,MATCH(B134,'données plan-article-opérateurs'!$A$2:$A$318,0)))</f>
        <v/>
      </c>
    </row>
    <row r="135" spans="5:12" x14ac:dyDescent="0.25">
      <c r="E135" s="7"/>
      <c r="F135" s="7"/>
      <c r="H135" s="74" t="str">
        <f>IFERROR(INDEX('lot réclamés'!$B$2:$B$199,MATCH(A135,'lot réclamés'!$A$2:$A$199,0)),"")</f>
        <v/>
      </c>
      <c r="I135" s="7" t="str">
        <f t="shared" si="12"/>
        <v/>
      </c>
      <c r="J135" s="20" t="str">
        <f t="shared" ca="1" si="13"/>
        <v/>
      </c>
      <c r="K135" s="20" t="str">
        <f t="shared" ca="1" si="14"/>
        <v/>
      </c>
      <c r="L135" s="21" t="str">
        <f>IF(ISBLANK(A135),"",INDEX('données plan-article-opérateurs'!$B$2:$B$318,MATCH(B135,'données plan-article-opérateurs'!$A$2:$A$318,0)))</f>
        <v/>
      </c>
    </row>
    <row r="136" spans="5:12" x14ac:dyDescent="0.25">
      <c r="E136" s="7"/>
      <c r="F136" s="7"/>
      <c r="H136" s="74" t="str">
        <f>IFERROR(INDEX('lot réclamés'!$B$2:$B$199,MATCH(A136,'lot réclamés'!$A$2:$A$199,0)),"")</f>
        <v/>
      </c>
      <c r="I136" s="7" t="str">
        <f t="shared" ref="I136:I167" si="15">IF(ISBLANK(A136),"",IF(H136&lt;&gt;"",WORKDAY(H136,(L136/420)*-1,feries),
IF(LEFT(A136,2)="SC",WORKDAY(E136,1,feries),
IF(E136&gt;F136,WORKDAY(E136,5,feries),
IF(E136&lt;F136,WORKDAY(F136,(L136/420)*-1,feries))))))</f>
        <v/>
      </c>
      <c r="J136" s="20" t="str">
        <f t="shared" ref="J136:J167" ca="1" si="16">IF(ISBLANK(A136),"",IF(F136&gt;=TODAY(),"-"&amp;DATEDIF(TODAY(),F136,"d"),"+"&amp;DATEDIF(F136,TODAY(),"d")))</f>
        <v/>
      </c>
      <c r="K136" s="20" t="str">
        <f t="shared" ref="K136:K167" ca="1" si="17">IF(ISBLANK(A136),"",DATEDIF(E136,TODAY(),"d"))</f>
        <v/>
      </c>
      <c r="L136" s="21" t="str">
        <f>IF(ISBLANK(A136),"",INDEX('données plan-article-opérateurs'!$B$2:$B$318,MATCH(B136,'données plan-article-opérateurs'!$A$2:$A$318,0)))</f>
        <v/>
      </c>
    </row>
    <row r="137" spans="5:12" x14ac:dyDescent="0.25">
      <c r="E137" s="7"/>
      <c r="F137" s="7"/>
      <c r="H137" s="74" t="str">
        <f>IFERROR(INDEX('lot réclamés'!$B$2:$B$199,MATCH(A137,'lot réclamés'!$A$2:$A$199,0)),"")</f>
        <v/>
      </c>
      <c r="I137" s="7" t="str">
        <f t="shared" si="15"/>
        <v/>
      </c>
      <c r="J137" s="20" t="str">
        <f t="shared" ca="1" si="16"/>
        <v/>
      </c>
      <c r="K137" s="20" t="str">
        <f t="shared" ca="1" si="17"/>
        <v/>
      </c>
      <c r="L137" s="21" t="str">
        <f>IF(ISBLANK(A137),"",INDEX('données plan-article-opérateurs'!$B$2:$B$318,MATCH(B137,'données plan-article-opérateurs'!$A$2:$A$318,0)))</f>
        <v/>
      </c>
    </row>
    <row r="138" spans="5:12" x14ac:dyDescent="0.25">
      <c r="E138" s="7"/>
      <c r="F138" s="7"/>
      <c r="H138" s="74" t="str">
        <f>IFERROR(INDEX('lot réclamés'!$B$2:$B$199,MATCH(A138,'lot réclamés'!$A$2:$A$199,0)),"")</f>
        <v/>
      </c>
      <c r="I138" s="7" t="str">
        <f t="shared" si="15"/>
        <v/>
      </c>
      <c r="J138" s="20" t="str">
        <f t="shared" ca="1" si="16"/>
        <v/>
      </c>
      <c r="K138" s="20" t="str">
        <f t="shared" ca="1" si="17"/>
        <v/>
      </c>
      <c r="L138" s="21" t="str">
        <f>IF(ISBLANK(A138),"",INDEX('données plan-article-opérateurs'!$B$2:$B$318,MATCH(B138,'données plan-article-opérateurs'!$A$2:$A$318,0)))</f>
        <v/>
      </c>
    </row>
    <row r="139" spans="5:12" x14ac:dyDescent="0.25">
      <c r="E139" s="7"/>
      <c r="F139" s="7"/>
      <c r="H139" s="74" t="str">
        <f>IFERROR(INDEX('lot réclamés'!$B$2:$B$199,MATCH(A139,'lot réclamés'!$A$2:$A$199,0)),"")</f>
        <v/>
      </c>
      <c r="I139" s="7" t="str">
        <f t="shared" si="15"/>
        <v/>
      </c>
      <c r="J139" s="20" t="str">
        <f t="shared" ca="1" si="16"/>
        <v/>
      </c>
      <c r="K139" s="20" t="str">
        <f t="shared" ca="1" si="17"/>
        <v/>
      </c>
      <c r="L139" s="21" t="str">
        <f>IF(ISBLANK(A139),"",INDEX('données plan-article-opérateurs'!$B$2:$B$318,MATCH(B139,'données plan-article-opérateurs'!$A$2:$A$318,0)))</f>
        <v/>
      </c>
    </row>
    <row r="140" spans="5:12" x14ac:dyDescent="0.25">
      <c r="E140" s="7"/>
      <c r="F140" s="7"/>
      <c r="H140" s="74" t="str">
        <f>IFERROR(INDEX('lot réclamés'!$B$2:$B$199,MATCH(A140,'lot réclamés'!$A$2:$A$199,0)),"")</f>
        <v/>
      </c>
      <c r="I140" s="7" t="str">
        <f t="shared" si="15"/>
        <v/>
      </c>
      <c r="J140" s="20" t="str">
        <f t="shared" ca="1" si="16"/>
        <v/>
      </c>
      <c r="K140" s="20" t="str">
        <f t="shared" ca="1" si="17"/>
        <v/>
      </c>
      <c r="L140" s="21" t="str">
        <f>IF(ISBLANK(A140),"",INDEX('données plan-article-opérateurs'!$B$2:$B$318,MATCH(B140,'données plan-article-opérateurs'!$A$2:$A$318,0)))</f>
        <v/>
      </c>
    </row>
    <row r="141" spans="5:12" x14ac:dyDescent="0.25">
      <c r="E141" s="7"/>
      <c r="F141" s="7"/>
      <c r="H141" s="74" t="str">
        <f>IFERROR(INDEX('lot réclamés'!$B$2:$B$199,MATCH(A141,'lot réclamés'!$A$2:$A$199,0)),"")</f>
        <v/>
      </c>
      <c r="I141" s="7" t="str">
        <f t="shared" si="15"/>
        <v/>
      </c>
      <c r="J141" s="20" t="str">
        <f t="shared" ca="1" si="16"/>
        <v/>
      </c>
      <c r="K141" s="20" t="str">
        <f t="shared" ca="1" si="17"/>
        <v/>
      </c>
      <c r="L141" s="21" t="str">
        <f>IF(ISBLANK(A141),"",INDEX('données plan-article-opérateurs'!$B$2:$B$318,MATCH(B141,'données plan-article-opérateurs'!$A$2:$A$318,0)))</f>
        <v/>
      </c>
    </row>
    <row r="142" spans="5:12" x14ac:dyDescent="0.25">
      <c r="E142" s="7"/>
      <c r="F142" s="7"/>
      <c r="H142" s="74" t="str">
        <f>IFERROR(INDEX('lot réclamés'!$B$2:$B$199,MATCH(A142,'lot réclamés'!$A$2:$A$199,0)),"")</f>
        <v/>
      </c>
      <c r="I142" s="7" t="str">
        <f t="shared" si="15"/>
        <v/>
      </c>
      <c r="J142" s="20" t="str">
        <f t="shared" ca="1" si="16"/>
        <v/>
      </c>
      <c r="K142" s="20" t="str">
        <f t="shared" ca="1" si="17"/>
        <v/>
      </c>
      <c r="L142" s="21" t="str">
        <f>IF(ISBLANK(A142),"",INDEX('données plan-article-opérateurs'!$B$2:$B$318,MATCH(B142,'données plan-article-opérateurs'!$A$2:$A$318,0)))</f>
        <v/>
      </c>
    </row>
    <row r="143" spans="5:12" x14ac:dyDescent="0.25">
      <c r="E143" s="7"/>
      <c r="F143" s="7"/>
      <c r="H143" s="74" t="str">
        <f>IFERROR(INDEX('lot réclamés'!$B$2:$B$199,MATCH(A143,'lot réclamés'!$A$2:$A$199,0)),"")</f>
        <v/>
      </c>
      <c r="I143" s="7" t="str">
        <f t="shared" si="15"/>
        <v/>
      </c>
      <c r="J143" s="20" t="str">
        <f t="shared" ca="1" si="16"/>
        <v/>
      </c>
      <c r="K143" s="20" t="str">
        <f t="shared" ca="1" si="17"/>
        <v/>
      </c>
      <c r="L143" s="21" t="str">
        <f>IF(ISBLANK(A143),"",INDEX('données plan-article-opérateurs'!$B$2:$B$318,MATCH(B143,'données plan-article-opérateurs'!$A$2:$A$318,0)))</f>
        <v/>
      </c>
    </row>
    <row r="144" spans="5:12" x14ac:dyDescent="0.25">
      <c r="E144" s="7"/>
      <c r="F144" s="7"/>
      <c r="H144" s="74" t="str">
        <f>IFERROR(INDEX('lot réclamés'!$B$2:$B$199,MATCH(A144,'lot réclamés'!$A$2:$A$199,0)),"")</f>
        <v/>
      </c>
      <c r="I144" s="7" t="str">
        <f t="shared" si="15"/>
        <v/>
      </c>
      <c r="J144" s="20" t="str">
        <f t="shared" ca="1" si="16"/>
        <v/>
      </c>
      <c r="K144" s="20" t="str">
        <f t="shared" ca="1" si="17"/>
        <v/>
      </c>
      <c r="L144" s="21" t="str">
        <f>IF(ISBLANK(A144),"",INDEX('données plan-article-opérateurs'!$B$2:$B$318,MATCH(B144,'données plan-article-opérateurs'!$A$2:$A$318,0)))</f>
        <v/>
      </c>
    </row>
    <row r="145" spans="5:12" x14ac:dyDescent="0.25">
      <c r="E145" s="7"/>
      <c r="F145" s="7"/>
      <c r="H145" s="74" t="str">
        <f>IFERROR(INDEX('lot réclamés'!$B$2:$B$199,MATCH(A145,'lot réclamés'!$A$2:$A$199,0)),"")</f>
        <v/>
      </c>
      <c r="I145" s="7" t="str">
        <f t="shared" si="15"/>
        <v/>
      </c>
      <c r="J145" s="20" t="str">
        <f t="shared" ca="1" si="16"/>
        <v/>
      </c>
      <c r="K145" s="20" t="str">
        <f t="shared" ca="1" si="17"/>
        <v/>
      </c>
      <c r="L145" s="21" t="str">
        <f>IF(ISBLANK(A145),"",INDEX('données plan-article-opérateurs'!$B$2:$B$318,MATCH(B145,'données plan-article-opérateurs'!$A$2:$A$318,0)))</f>
        <v/>
      </c>
    </row>
    <row r="146" spans="5:12" x14ac:dyDescent="0.25">
      <c r="E146" s="7"/>
      <c r="F146" s="7"/>
      <c r="H146" s="74" t="str">
        <f>IFERROR(INDEX('lot réclamés'!$B$2:$B$199,MATCH(A146,'lot réclamés'!$A$2:$A$199,0)),"")</f>
        <v/>
      </c>
      <c r="I146" s="7" t="str">
        <f t="shared" si="15"/>
        <v/>
      </c>
      <c r="J146" s="20" t="str">
        <f t="shared" ca="1" si="16"/>
        <v/>
      </c>
      <c r="K146" s="20" t="str">
        <f t="shared" ca="1" si="17"/>
        <v/>
      </c>
      <c r="L146" s="21" t="str">
        <f>IF(ISBLANK(A146),"",INDEX('données plan-article-opérateurs'!$B$2:$B$318,MATCH(B146,'données plan-article-opérateurs'!$A$2:$A$318,0)))</f>
        <v/>
      </c>
    </row>
    <row r="147" spans="5:12" x14ac:dyDescent="0.25">
      <c r="E147" s="7"/>
      <c r="F147" s="7"/>
      <c r="H147" s="74" t="str">
        <f>IFERROR(INDEX('lot réclamés'!$B$2:$B$199,MATCH(A147,'lot réclamés'!$A$2:$A$199,0)),"")</f>
        <v/>
      </c>
      <c r="I147" s="7" t="str">
        <f t="shared" si="15"/>
        <v/>
      </c>
      <c r="J147" s="20" t="str">
        <f t="shared" ca="1" si="16"/>
        <v/>
      </c>
      <c r="K147" s="20" t="str">
        <f t="shared" ca="1" si="17"/>
        <v/>
      </c>
      <c r="L147" s="21" t="str">
        <f>IF(ISBLANK(A147),"",INDEX('données plan-article-opérateurs'!$B$2:$B$318,MATCH(B147,'données plan-article-opérateurs'!$A$2:$A$318,0)))</f>
        <v/>
      </c>
    </row>
    <row r="148" spans="5:12" x14ac:dyDescent="0.25">
      <c r="E148" s="7"/>
      <c r="F148" s="7"/>
      <c r="H148" s="74" t="str">
        <f>IFERROR(INDEX('lot réclamés'!$B$2:$B$199,MATCH(A148,'lot réclamés'!$A$2:$A$199,0)),"")</f>
        <v/>
      </c>
      <c r="I148" s="7" t="str">
        <f t="shared" si="15"/>
        <v/>
      </c>
      <c r="J148" s="20" t="str">
        <f t="shared" ca="1" si="16"/>
        <v/>
      </c>
      <c r="K148" s="20" t="str">
        <f t="shared" ca="1" si="17"/>
        <v/>
      </c>
      <c r="L148" s="21" t="str">
        <f>IF(ISBLANK(A148),"",INDEX('données plan-article-opérateurs'!$B$2:$B$318,MATCH(B148,'données plan-article-opérateurs'!$A$2:$A$318,0)))</f>
        <v/>
      </c>
    </row>
    <row r="149" spans="5:12" x14ac:dyDescent="0.25">
      <c r="E149" s="7"/>
      <c r="F149" s="7"/>
      <c r="H149" s="74" t="str">
        <f>IFERROR(INDEX('lot réclamés'!$B$2:$B$199,MATCH(A149,'lot réclamés'!$A$2:$A$199,0)),"")</f>
        <v/>
      </c>
      <c r="I149" s="7" t="str">
        <f t="shared" si="15"/>
        <v/>
      </c>
      <c r="J149" s="20" t="str">
        <f t="shared" ca="1" si="16"/>
        <v/>
      </c>
      <c r="K149" s="20" t="str">
        <f t="shared" ca="1" si="17"/>
        <v/>
      </c>
      <c r="L149" s="21" t="str">
        <f>IF(ISBLANK(A149),"",INDEX('données plan-article-opérateurs'!$B$2:$B$318,MATCH(B149,'données plan-article-opérateurs'!$A$2:$A$318,0)))</f>
        <v/>
      </c>
    </row>
    <row r="150" spans="5:12" x14ac:dyDescent="0.25">
      <c r="E150" s="7"/>
      <c r="F150" s="7"/>
      <c r="H150" s="74" t="str">
        <f>IFERROR(INDEX('lot réclamés'!$B$2:$B$199,MATCH(A150,'lot réclamés'!$A$2:$A$199,0)),"")</f>
        <v/>
      </c>
      <c r="I150" s="7" t="str">
        <f t="shared" si="15"/>
        <v/>
      </c>
      <c r="J150" s="20" t="str">
        <f t="shared" ca="1" si="16"/>
        <v/>
      </c>
      <c r="K150" s="20" t="str">
        <f t="shared" ca="1" si="17"/>
        <v/>
      </c>
      <c r="L150" s="21" t="str">
        <f>IF(ISBLANK(A150),"",INDEX('données plan-article-opérateurs'!$B$2:$B$318,MATCH(B150,'données plan-article-opérateurs'!$A$2:$A$318,0)))</f>
        <v/>
      </c>
    </row>
    <row r="151" spans="5:12" x14ac:dyDescent="0.25">
      <c r="E151" s="7"/>
      <c r="F151" s="7"/>
      <c r="H151" s="74" t="str">
        <f>IFERROR(INDEX('lot réclamés'!$B$2:$B$199,MATCH(A151,'lot réclamés'!$A$2:$A$199,0)),"")</f>
        <v/>
      </c>
      <c r="I151" s="7" t="str">
        <f t="shared" si="15"/>
        <v/>
      </c>
      <c r="J151" s="20" t="str">
        <f t="shared" ca="1" si="16"/>
        <v/>
      </c>
      <c r="K151" s="20" t="str">
        <f t="shared" ca="1" si="17"/>
        <v/>
      </c>
      <c r="L151" s="21" t="str">
        <f>IF(ISBLANK(A151),"",INDEX('données plan-article-opérateurs'!$B$2:$B$318,MATCH(B151,'données plan-article-opérateurs'!$A$2:$A$318,0)))</f>
        <v/>
      </c>
    </row>
    <row r="152" spans="5:12" x14ac:dyDescent="0.25">
      <c r="E152" s="7"/>
      <c r="F152" s="7"/>
      <c r="H152" s="74" t="str">
        <f>IFERROR(INDEX('lot réclamés'!$B$2:$B$199,MATCH(A152,'lot réclamés'!$A$2:$A$199,0)),"")</f>
        <v/>
      </c>
      <c r="I152" s="7" t="str">
        <f t="shared" si="15"/>
        <v/>
      </c>
      <c r="J152" s="20" t="str">
        <f t="shared" ca="1" si="16"/>
        <v/>
      </c>
      <c r="K152" s="20" t="str">
        <f t="shared" ca="1" si="17"/>
        <v/>
      </c>
      <c r="L152" s="21" t="str">
        <f>IF(ISBLANK(A152),"",INDEX('données plan-article-opérateurs'!$B$2:$B$318,MATCH(B152,'données plan-article-opérateurs'!$A$2:$A$318,0)))</f>
        <v/>
      </c>
    </row>
    <row r="153" spans="5:12" x14ac:dyDescent="0.25">
      <c r="E153" s="7"/>
      <c r="F153" s="7"/>
      <c r="H153" s="74" t="str">
        <f>IFERROR(INDEX('lot réclamés'!$B$2:$B$199,MATCH(A153,'lot réclamés'!$A$2:$A$199,0)),"")</f>
        <v/>
      </c>
      <c r="I153" s="7" t="str">
        <f t="shared" si="15"/>
        <v/>
      </c>
      <c r="J153" s="20" t="str">
        <f t="shared" ca="1" si="16"/>
        <v/>
      </c>
      <c r="K153" s="20" t="str">
        <f t="shared" ca="1" si="17"/>
        <v/>
      </c>
      <c r="L153" s="21" t="str">
        <f>IF(ISBLANK(A153),"",INDEX('données plan-article-opérateurs'!$B$2:$B$318,MATCH(B153,'données plan-article-opérateurs'!$A$2:$A$318,0)))</f>
        <v/>
      </c>
    </row>
    <row r="154" spans="5:12" x14ac:dyDescent="0.25">
      <c r="E154" s="7"/>
      <c r="F154" s="7"/>
      <c r="H154" s="74" t="str">
        <f>IFERROR(INDEX('lot réclamés'!$B$2:$B$199,MATCH(A154,'lot réclamés'!$A$2:$A$199,0)),"")</f>
        <v/>
      </c>
      <c r="I154" s="7" t="str">
        <f t="shared" si="15"/>
        <v/>
      </c>
      <c r="J154" s="20" t="str">
        <f t="shared" ca="1" si="16"/>
        <v/>
      </c>
      <c r="K154" s="20" t="str">
        <f t="shared" ca="1" si="17"/>
        <v/>
      </c>
      <c r="L154" s="21" t="str">
        <f>IF(ISBLANK(A154),"",INDEX('données plan-article-opérateurs'!$B$2:$B$318,MATCH(B154,'données plan-article-opérateurs'!$A$2:$A$318,0)))</f>
        <v/>
      </c>
    </row>
    <row r="155" spans="5:12" x14ac:dyDescent="0.25">
      <c r="E155" s="7"/>
      <c r="F155" s="7"/>
      <c r="H155" s="74" t="str">
        <f>IFERROR(INDEX('lot réclamés'!$B$2:$B$199,MATCH(A155,'lot réclamés'!$A$2:$A$199,0)),"")</f>
        <v/>
      </c>
      <c r="I155" s="7" t="str">
        <f t="shared" si="15"/>
        <v/>
      </c>
      <c r="J155" s="20" t="str">
        <f t="shared" ca="1" si="16"/>
        <v/>
      </c>
      <c r="K155" s="20" t="str">
        <f t="shared" ca="1" si="17"/>
        <v/>
      </c>
      <c r="L155" s="21" t="str">
        <f>IF(ISBLANK(A155),"",INDEX('données plan-article-opérateurs'!$B$2:$B$318,MATCH(B155,'données plan-article-opérateurs'!$A$2:$A$318,0)))</f>
        <v/>
      </c>
    </row>
    <row r="156" spans="5:12" x14ac:dyDescent="0.25">
      <c r="E156" s="7"/>
      <c r="F156" s="7"/>
      <c r="H156" s="74" t="str">
        <f>IFERROR(INDEX('lot réclamés'!$B$2:$B$199,MATCH(A156,'lot réclamés'!$A$2:$A$199,0)),"")</f>
        <v/>
      </c>
      <c r="I156" s="7" t="str">
        <f t="shared" si="15"/>
        <v/>
      </c>
      <c r="J156" s="20" t="str">
        <f t="shared" ca="1" si="16"/>
        <v/>
      </c>
      <c r="K156" s="20" t="str">
        <f t="shared" ca="1" si="17"/>
        <v/>
      </c>
      <c r="L156" s="21" t="str">
        <f>IF(ISBLANK(A156),"",INDEX('données plan-article-opérateurs'!$B$2:$B$318,MATCH(B156,'données plan-article-opérateurs'!$A$2:$A$318,0)))</f>
        <v/>
      </c>
    </row>
    <row r="157" spans="5:12" x14ac:dyDescent="0.25">
      <c r="E157" s="7"/>
      <c r="F157" s="7"/>
      <c r="H157" s="74" t="str">
        <f>IFERROR(INDEX('lot réclamés'!$B$2:$B$199,MATCH(A157,'lot réclamés'!$A$2:$A$199,0)),"")</f>
        <v/>
      </c>
      <c r="I157" s="7" t="str">
        <f t="shared" si="15"/>
        <v/>
      </c>
      <c r="J157" s="20" t="str">
        <f t="shared" ca="1" si="16"/>
        <v/>
      </c>
      <c r="K157" s="20" t="str">
        <f t="shared" ca="1" si="17"/>
        <v/>
      </c>
      <c r="L157" s="21" t="str">
        <f>IF(ISBLANK(A157),"",INDEX('données plan-article-opérateurs'!$B$2:$B$318,MATCH(B157,'données plan-article-opérateurs'!$A$2:$A$318,0)))</f>
        <v/>
      </c>
    </row>
    <row r="158" spans="5:12" x14ac:dyDescent="0.25">
      <c r="E158" s="7"/>
      <c r="F158" s="7"/>
      <c r="H158" s="74" t="str">
        <f>IFERROR(INDEX('lot réclamés'!$B$2:$B$199,MATCH(A158,'lot réclamés'!$A$2:$A$199,0)),"")</f>
        <v/>
      </c>
      <c r="I158" s="7" t="str">
        <f t="shared" si="15"/>
        <v/>
      </c>
      <c r="J158" s="20" t="str">
        <f t="shared" ca="1" si="16"/>
        <v/>
      </c>
      <c r="K158" s="20" t="str">
        <f t="shared" ca="1" si="17"/>
        <v/>
      </c>
      <c r="L158" s="21" t="str">
        <f>IF(ISBLANK(A158),"",INDEX('données plan-article-opérateurs'!$B$2:$B$318,MATCH(B158,'données plan-article-opérateurs'!$A$2:$A$318,0)))</f>
        <v/>
      </c>
    </row>
    <row r="159" spans="5:12" x14ac:dyDescent="0.25">
      <c r="E159" s="7"/>
      <c r="F159" s="7"/>
      <c r="H159" s="74" t="str">
        <f>IFERROR(INDEX('lot réclamés'!$B$2:$B$199,MATCH(A159,'lot réclamés'!$A$2:$A$199,0)),"")</f>
        <v/>
      </c>
      <c r="I159" s="7" t="str">
        <f t="shared" si="15"/>
        <v/>
      </c>
      <c r="J159" s="20" t="str">
        <f t="shared" ca="1" si="16"/>
        <v/>
      </c>
      <c r="K159" s="20" t="str">
        <f t="shared" ca="1" si="17"/>
        <v/>
      </c>
      <c r="L159" s="21" t="str">
        <f>IF(ISBLANK(A159),"",INDEX('données plan-article-opérateurs'!$B$2:$B$318,MATCH(B159,'données plan-article-opérateurs'!$A$2:$A$318,0)))</f>
        <v/>
      </c>
    </row>
    <row r="160" spans="5:12" x14ac:dyDescent="0.25">
      <c r="E160" s="7"/>
      <c r="F160" s="7"/>
      <c r="H160" s="74" t="str">
        <f>IFERROR(INDEX('lot réclamés'!$B$2:$B$199,MATCH(A160,'lot réclamés'!$A$2:$A$199,0)),"")</f>
        <v/>
      </c>
      <c r="I160" s="7" t="str">
        <f t="shared" si="15"/>
        <v/>
      </c>
      <c r="J160" s="20" t="str">
        <f t="shared" ca="1" si="16"/>
        <v/>
      </c>
      <c r="K160" s="20" t="str">
        <f t="shared" ca="1" si="17"/>
        <v/>
      </c>
      <c r="L160" s="21" t="str">
        <f>IF(ISBLANK(A160),"",INDEX('données plan-article-opérateurs'!$B$2:$B$318,MATCH(B160,'données plan-article-opérateurs'!$A$2:$A$318,0)))</f>
        <v/>
      </c>
    </row>
    <row r="161" spans="5:12" x14ac:dyDescent="0.25">
      <c r="E161" s="7"/>
      <c r="F161" s="7"/>
      <c r="H161" s="74" t="str">
        <f>IFERROR(INDEX('lot réclamés'!$B$2:$B$199,MATCH(A161,'lot réclamés'!$A$2:$A$199,0)),"")</f>
        <v/>
      </c>
      <c r="I161" s="7" t="str">
        <f t="shared" si="15"/>
        <v/>
      </c>
      <c r="J161" s="20" t="str">
        <f t="shared" ca="1" si="16"/>
        <v/>
      </c>
      <c r="K161" s="20" t="str">
        <f t="shared" ca="1" si="17"/>
        <v/>
      </c>
      <c r="L161" s="21" t="str">
        <f>IF(ISBLANK(A161),"",INDEX('données plan-article-opérateurs'!$B$2:$B$318,MATCH(B161,'données plan-article-opérateurs'!$A$2:$A$318,0)))</f>
        <v/>
      </c>
    </row>
    <row r="162" spans="5:12" x14ac:dyDescent="0.25">
      <c r="E162" s="7"/>
      <c r="F162" s="7"/>
      <c r="H162" s="74" t="str">
        <f>IFERROR(INDEX('lot réclamés'!$B$2:$B$199,MATCH(A162,'lot réclamés'!$A$2:$A$199,0)),"")</f>
        <v/>
      </c>
      <c r="I162" s="7" t="str">
        <f t="shared" si="15"/>
        <v/>
      </c>
      <c r="J162" s="20" t="str">
        <f t="shared" ca="1" si="16"/>
        <v/>
      </c>
      <c r="K162" s="20" t="str">
        <f t="shared" ca="1" si="17"/>
        <v/>
      </c>
      <c r="L162" s="21" t="str">
        <f>IF(ISBLANK(A162),"",INDEX('données plan-article-opérateurs'!$B$2:$B$318,MATCH(B162,'données plan-article-opérateurs'!$A$2:$A$318,0)))</f>
        <v/>
      </c>
    </row>
    <row r="163" spans="5:12" x14ac:dyDescent="0.25">
      <c r="E163" s="7"/>
      <c r="F163" s="7"/>
      <c r="H163" s="74" t="str">
        <f>IFERROR(INDEX('lot réclamés'!$B$2:$B$199,MATCH(A163,'lot réclamés'!$A$2:$A$199,0)),"")</f>
        <v/>
      </c>
      <c r="I163" s="7" t="str">
        <f t="shared" si="15"/>
        <v/>
      </c>
      <c r="J163" s="20" t="str">
        <f t="shared" ca="1" si="16"/>
        <v/>
      </c>
      <c r="K163" s="20" t="str">
        <f t="shared" ca="1" si="17"/>
        <v/>
      </c>
      <c r="L163" s="21" t="str">
        <f>IF(ISBLANK(A163),"",INDEX('données plan-article-opérateurs'!$B$2:$B$318,MATCH(B163,'données plan-article-opérateurs'!$A$2:$A$318,0)))</f>
        <v/>
      </c>
    </row>
    <row r="164" spans="5:12" x14ac:dyDescent="0.25">
      <c r="E164" s="7"/>
      <c r="F164" s="7"/>
      <c r="H164" s="74" t="str">
        <f>IFERROR(INDEX('lot réclamés'!$B$2:$B$199,MATCH(A164,'lot réclamés'!$A$2:$A$199,0)),"")</f>
        <v/>
      </c>
      <c r="I164" s="7" t="str">
        <f t="shared" si="15"/>
        <v/>
      </c>
      <c r="J164" s="20" t="str">
        <f t="shared" ca="1" si="16"/>
        <v/>
      </c>
      <c r="K164" s="20" t="str">
        <f t="shared" ca="1" si="17"/>
        <v/>
      </c>
      <c r="L164" s="21" t="str">
        <f>IF(ISBLANK(A164),"",INDEX('données plan-article-opérateurs'!$B$2:$B$318,MATCH(B164,'données plan-article-opérateurs'!$A$2:$A$318,0)))</f>
        <v/>
      </c>
    </row>
    <row r="165" spans="5:12" x14ac:dyDescent="0.25">
      <c r="E165" s="7"/>
      <c r="F165" s="7"/>
      <c r="H165" s="74" t="str">
        <f>IFERROR(INDEX('lot réclamés'!$B$2:$B$199,MATCH(A165,'lot réclamés'!$A$2:$A$199,0)),"")</f>
        <v/>
      </c>
      <c r="I165" s="7" t="str">
        <f t="shared" si="15"/>
        <v/>
      </c>
      <c r="J165" s="20" t="str">
        <f t="shared" ca="1" si="16"/>
        <v/>
      </c>
      <c r="K165" s="20" t="str">
        <f t="shared" ca="1" si="17"/>
        <v/>
      </c>
      <c r="L165" s="21" t="str">
        <f>IF(ISBLANK(A165),"",INDEX('données plan-article-opérateurs'!$B$2:$B$318,MATCH(B165,'données plan-article-opérateurs'!$A$2:$A$318,0)))</f>
        <v/>
      </c>
    </row>
    <row r="166" spans="5:12" x14ac:dyDescent="0.25">
      <c r="E166" s="7"/>
      <c r="F166" s="7"/>
      <c r="H166" s="74" t="str">
        <f>IFERROR(INDEX('lot réclamés'!$B$2:$B$199,MATCH(A166,'lot réclamés'!$A$2:$A$199,0)),"")</f>
        <v/>
      </c>
      <c r="I166" s="7" t="str">
        <f t="shared" si="15"/>
        <v/>
      </c>
      <c r="J166" s="20" t="str">
        <f t="shared" ca="1" si="16"/>
        <v/>
      </c>
      <c r="K166" s="20" t="str">
        <f t="shared" ca="1" si="17"/>
        <v/>
      </c>
      <c r="L166" s="21" t="str">
        <f>IF(ISBLANK(A166),"",INDEX('données plan-article-opérateurs'!$B$2:$B$318,MATCH(B166,'données plan-article-opérateurs'!$A$2:$A$318,0)))</f>
        <v/>
      </c>
    </row>
    <row r="167" spans="5:12" x14ac:dyDescent="0.25">
      <c r="E167" s="7"/>
      <c r="F167" s="7"/>
      <c r="H167" s="74" t="str">
        <f>IFERROR(INDEX('lot réclamés'!$B$2:$B$199,MATCH(A167,'lot réclamés'!$A$2:$A$199,0)),"")</f>
        <v/>
      </c>
      <c r="I167" s="7" t="str">
        <f t="shared" si="15"/>
        <v/>
      </c>
      <c r="J167" s="20" t="str">
        <f t="shared" ca="1" si="16"/>
        <v/>
      </c>
      <c r="K167" s="20" t="str">
        <f t="shared" ca="1" si="17"/>
        <v/>
      </c>
      <c r="L167" s="21" t="str">
        <f>IF(ISBLANK(A167),"",INDEX('données plan-article-opérateurs'!$B$2:$B$318,MATCH(B167,'données plan-article-opérateurs'!$A$2:$A$318,0)))</f>
        <v/>
      </c>
    </row>
    <row r="168" spans="5:12" x14ac:dyDescent="0.25">
      <c r="E168" s="7"/>
      <c r="F168" s="7"/>
      <c r="H168" s="74" t="str">
        <f>IFERROR(INDEX('lot réclamés'!$B$2:$B$199,MATCH(A168,'lot réclamés'!$A$2:$A$199,0)),"")</f>
        <v/>
      </c>
      <c r="I168" s="7" t="str">
        <f t="shared" ref="I168:I197" si="18">IF(ISBLANK(A168),"",IF(H168&lt;&gt;"",WORKDAY(H168,(L168/420)*-1,feries),
IF(LEFT(A168,2)="SC",WORKDAY(E168,1,feries),
IF(E168&gt;F168,WORKDAY(E168,5,feries),
IF(E168&lt;F168,WORKDAY(F168,(L168/420)*-1,feries))))))</f>
        <v/>
      </c>
      <c r="J168" s="20" t="str">
        <f t="shared" ref="J168:J197" ca="1" si="19">IF(ISBLANK(A168),"",IF(F168&gt;=TODAY(),"-"&amp;DATEDIF(TODAY(),F168,"d"),"+"&amp;DATEDIF(F168,TODAY(),"d")))</f>
        <v/>
      </c>
      <c r="K168" s="20" t="str">
        <f t="shared" ref="K168:K197" ca="1" si="20">IF(ISBLANK(A168),"",DATEDIF(E168,TODAY(),"d"))</f>
        <v/>
      </c>
      <c r="L168" s="21" t="str">
        <f>IF(ISBLANK(A168),"",INDEX('données plan-article-opérateurs'!$B$2:$B$318,MATCH(B168,'données plan-article-opérateurs'!$A$2:$A$318,0)))</f>
        <v/>
      </c>
    </row>
    <row r="169" spans="5:12" x14ac:dyDescent="0.25">
      <c r="E169" s="7"/>
      <c r="F169" s="7"/>
      <c r="H169" s="74" t="str">
        <f>IFERROR(INDEX('lot réclamés'!$B$2:$B$199,MATCH(A169,'lot réclamés'!$A$2:$A$199,0)),"")</f>
        <v/>
      </c>
      <c r="I169" s="7" t="str">
        <f t="shared" si="18"/>
        <v/>
      </c>
      <c r="J169" s="20" t="str">
        <f t="shared" ca="1" si="19"/>
        <v/>
      </c>
      <c r="K169" s="20" t="str">
        <f t="shared" ca="1" si="20"/>
        <v/>
      </c>
      <c r="L169" s="21" t="str">
        <f>IF(ISBLANK(A169),"",INDEX('données plan-article-opérateurs'!$B$2:$B$318,MATCH(B169,'données plan-article-opérateurs'!$A$2:$A$318,0)))</f>
        <v/>
      </c>
    </row>
    <row r="170" spans="5:12" x14ac:dyDescent="0.25">
      <c r="E170" s="7"/>
      <c r="F170" s="7"/>
      <c r="H170" s="74" t="str">
        <f>IFERROR(INDEX('lot réclamés'!$B$2:$B$199,MATCH(A170,'lot réclamés'!$A$2:$A$199,0)),"")</f>
        <v/>
      </c>
      <c r="I170" s="7" t="str">
        <f t="shared" si="18"/>
        <v/>
      </c>
      <c r="J170" s="20" t="str">
        <f t="shared" ca="1" si="19"/>
        <v/>
      </c>
      <c r="K170" s="20" t="str">
        <f t="shared" ca="1" si="20"/>
        <v/>
      </c>
      <c r="L170" s="21" t="str">
        <f>IF(ISBLANK(A170),"",INDEX('données plan-article-opérateurs'!$B$2:$B$318,MATCH(B170,'données plan-article-opérateurs'!$A$2:$A$318,0)))</f>
        <v/>
      </c>
    </row>
    <row r="171" spans="5:12" x14ac:dyDescent="0.25">
      <c r="E171" s="7"/>
      <c r="F171" s="7"/>
      <c r="H171" s="74" t="str">
        <f>IFERROR(INDEX('lot réclamés'!$B$2:$B$199,MATCH(A171,'lot réclamés'!$A$2:$A$199,0)),"")</f>
        <v/>
      </c>
      <c r="I171" s="7" t="str">
        <f t="shared" si="18"/>
        <v/>
      </c>
      <c r="J171" s="20" t="str">
        <f t="shared" ca="1" si="19"/>
        <v/>
      </c>
      <c r="K171" s="20" t="str">
        <f t="shared" ca="1" si="20"/>
        <v/>
      </c>
      <c r="L171" s="21" t="str">
        <f>IF(ISBLANK(A171),"",INDEX('données plan-article-opérateurs'!$B$2:$B$318,MATCH(B171,'données plan-article-opérateurs'!$A$2:$A$318,0)))</f>
        <v/>
      </c>
    </row>
    <row r="172" spans="5:12" x14ac:dyDescent="0.25">
      <c r="E172" s="7"/>
      <c r="F172" s="7"/>
      <c r="H172" s="74" t="str">
        <f>IFERROR(INDEX('lot réclamés'!$B$2:$B$199,MATCH(A172,'lot réclamés'!$A$2:$A$199,0)),"")</f>
        <v/>
      </c>
      <c r="I172" s="7" t="str">
        <f t="shared" si="18"/>
        <v/>
      </c>
      <c r="J172" s="20" t="str">
        <f t="shared" ca="1" si="19"/>
        <v/>
      </c>
      <c r="K172" s="20" t="str">
        <f t="shared" ca="1" si="20"/>
        <v/>
      </c>
      <c r="L172" s="21" t="str">
        <f>IF(ISBLANK(A172),"",INDEX('données plan-article-opérateurs'!$B$2:$B$318,MATCH(B172,'données plan-article-opérateurs'!$A$2:$A$318,0)))</f>
        <v/>
      </c>
    </row>
    <row r="173" spans="5:12" x14ac:dyDescent="0.25">
      <c r="E173" s="7"/>
      <c r="F173" s="7"/>
      <c r="H173" s="74" t="str">
        <f>IFERROR(INDEX('lot réclamés'!$B$2:$B$199,MATCH(A173,'lot réclamés'!$A$2:$A$199,0)),"")</f>
        <v/>
      </c>
      <c r="I173" s="7" t="str">
        <f t="shared" si="18"/>
        <v/>
      </c>
      <c r="J173" s="20" t="str">
        <f t="shared" ca="1" si="19"/>
        <v/>
      </c>
      <c r="K173" s="20" t="str">
        <f t="shared" ca="1" si="20"/>
        <v/>
      </c>
      <c r="L173" s="21" t="str">
        <f>IF(ISBLANK(A173),"",INDEX('données plan-article-opérateurs'!$B$2:$B$318,MATCH(B173,'données plan-article-opérateurs'!$A$2:$A$318,0)))</f>
        <v/>
      </c>
    </row>
    <row r="174" spans="5:12" x14ac:dyDescent="0.25">
      <c r="E174" s="7"/>
      <c r="F174" s="7"/>
      <c r="H174" s="74" t="str">
        <f>IFERROR(INDEX('lot réclamés'!$B$2:$B$199,MATCH(A174,'lot réclamés'!$A$2:$A$199,0)),"")</f>
        <v/>
      </c>
      <c r="I174" s="7" t="str">
        <f t="shared" si="18"/>
        <v/>
      </c>
      <c r="J174" s="20" t="str">
        <f t="shared" ca="1" si="19"/>
        <v/>
      </c>
      <c r="K174" s="20" t="str">
        <f t="shared" ca="1" si="20"/>
        <v/>
      </c>
      <c r="L174" s="21" t="str">
        <f>IF(ISBLANK(A174),"",INDEX('données plan-article-opérateurs'!$B$2:$B$318,MATCH(B174,'données plan-article-opérateurs'!$A$2:$A$318,0)))</f>
        <v/>
      </c>
    </row>
    <row r="175" spans="5:12" x14ac:dyDescent="0.25">
      <c r="E175" s="7"/>
      <c r="F175" s="7"/>
      <c r="H175" s="74" t="str">
        <f>IFERROR(INDEX('lot réclamés'!$B$2:$B$199,MATCH(A175,'lot réclamés'!$A$2:$A$199,0)),"")</f>
        <v/>
      </c>
      <c r="I175" s="7" t="str">
        <f t="shared" si="18"/>
        <v/>
      </c>
      <c r="J175" s="20" t="str">
        <f t="shared" ca="1" si="19"/>
        <v/>
      </c>
      <c r="K175" s="20" t="str">
        <f t="shared" ca="1" si="20"/>
        <v/>
      </c>
      <c r="L175" s="21" t="str">
        <f>IF(ISBLANK(A175),"",INDEX('données plan-article-opérateurs'!$B$2:$B$318,MATCH(B175,'données plan-article-opérateurs'!$A$2:$A$318,0)))</f>
        <v/>
      </c>
    </row>
    <row r="176" spans="5:12" x14ac:dyDescent="0.25">
      <c r="E176" s="7"/>
      <c r="F176" s="7"/>
      <c r="H176" s="74" t="str">
        <f>IFERROR(INDEX('lot réclamés'!$B$2:$B$199,MATCH(A176,'lot réclamés'!$A$2:$A$199,0)),"")</f>
        <v/>
      </c>
      <c r="I176" s="7" t="str">
        <f t="shared" si="18"/>
        <v/>
      </c>
      <c r="J176" s="20" t="str">
        <f t="shared" ca="1" si="19"/>
        <v/>
      </c>
      <c r="K176" s="20" t="str">
        <f t="shared" ca="1" si="20"/>
        <v/>
      </c>
      <c r="L176" s="21" t="str">
        <f>IF(ISBLANK(A176),"",INDEX('données plan-article-opérateurs'!$B$2:$B$318,MATCH(B176,'données plan-article-opérateurs'!$A$2:$A$318,0)))</f>
        <v/>
      </c>
    </row>
    <row r="177" spans="1:12" x14ac:dyDescent="0.25">
      <c r="E177" s="7"/>
      <c r="F177" s="7"/>
      <c r="H177" s="74" t="str">
        <f>IFERROR(INDEX('lot réclamés'!$B$2:$B$199,MATCH(A177,'lot réclamés'!$A$2:$A$199,0)),"")</f>
        <v/>
      </c>
      <c r="I177" s="7" t="str">
        <f t="shared" si="18"/>
        <v/>
      </c>
      <c r="J177" s="20" t="str">
        <f t="shared" ca="1" si="19"/>
        <v/>
      </c>
      <c r="K177" s="20" t="str">
        <f t="shared" ca="1" si="20"/>
        <v/>
      </c>
      <c r="L177" s="21" t="str">
        <f>IF(ISBLANK(A177),"",INDEX('données plan-article-opérateurs'!$B$2:$B$318,MATCH(B177,'données plan-article-opérateurs'!$A$2:$A$318,0)))</f>
        <v/>
      </c>
    </row>
    <row r="178" spans="1:12" x14ac:dyDescent="0.25">
      <c r="E178" s="7"/>
      <c r="F178" s="7"/>
      <c r="H178" s="74" t="str">
        <f>IFERROR(INDEX('lot réclamés'!$B$2:$B$199,MATCH(A178,'lot réclamés'!$A$2:$A$199,0)),"")</f>
        <v/>
      </c>
      <c r="I178" s="7" t="str">
        <f t="shared" si="18"/>
        <v/>
      </c>
      <c r="J178" s="20" t="str">
        <f t="shared" ca="1" si="19"/>
        <v/>
      </c>
      <c r="K178" s="20" t="str">
        <f t="shared" ca="1" si="20"/>
        <v/>
      </c>
      <c r="L178" s="21" t="str">
        <f>IF(ISBLANK(A178),"",INDEX('données plan-article-opérateurs'!$B$2:$B$318,MATCH(B178,'données plan-article-opérateurs'!$A$2:$A$318,0)))</f>
        <v/>
      </c>
    </row>
    <row r="179" spans="1:12" x14ac:dyDescent="0.25">
      <c r="E179" s="7"/>
      <c r="F179" s="7"/>
      <c r="H179" s="74" t="str">
        <f>IFERROR(INDEX('lot réclamés'!$B$2:$B$199,MATCH(A179,'lot réclamés'!$A$2:$A$199,0)),"")</f>
        <v/>
      </c>
      <c r="I179" s="7" t="str">
        <f t="shared" si="18"/>
        <v/>
      </c>
      <c r="J179" s="20" t="str">
        <f t="shared" ca="1" si="19"/>
        <v/>
      </c>
      <c r="K179" s="20" t="str">
        <f t="shared" ca="1" si="20"/>
        <v/>
      </c>
      <c r="L179" s="21" t="str">
        <f>IF(ISBLANK(A179),"",INDEX('données plan-article-opérateurs'!$B$2:$B$318,MATCH(B179,'données plan-article-opérateurs'!$A$2:$A$318,0)))</f>
        <v/>
      </c>
    </row>
    <row r="180" spans="1:12" x14ac:dyDescent="0.25">
      <c r="E180" s="7"/>
      <c r="F180" s="7"/>
      <c r="H180" s="74" t="str">
        <f>IFERROR(INDEX('lot réclamés'!$B$2:$B$199,MATCH(A180,'lot réclamés'!$A$2:$A$199,0)),"")</f>
        <v/>
      </c>
      <c r="I180" s="7" t="str">
        <f t="shared" si="18"/>
        <v/>
      </c>
      <c r="J180" s="20" t="str">
        <f t="shared" ca="1" si="19"/>
        <v/>
      </c>
      <c r="K180" s="20" t="str">
        <f t="shared" ca="1" si="20"/>
        <v/>
      </c>
      <c r="L180" s="21" t="str">
        <f>IF(ISBLANK(A180),"",INDEX('données plan-article-opérateurs'!$B$2:$B$318,MATCH(B180,'données plan-article-opérateurs'!$A$2:$A$318,0)))</f>
        <v/>
      </c>
    </row>
    <row r="181" spans="1:12" x14ac:dyDescent="0.25">
      <c r="E181" s="7"/>
      <c r="F181" s="7"/>
      <c r="H181" s="74" t="str">
        <f>IFERROR(INDEX('lot réclamés'!$B$2:$B$199,MATCH(A181,'lot réclamés'!$A$2:$A$199,0)),"")</f>
        <v/>
      </c>
      <c r="I181" s="7" t="str">
        <f t="shared" si="18"/>
        <v/>
      </c>
      <c r="J181" s="20" t="str">
        <f t="shared" ca="1" si="19"/>
        <v/>
      </c>
      <c r="K181" s="20" t="str">
        <f t="shared" ca="1" si="20"/>
        <v/>
      </c>
      <c r="L181" s="21" t="str">
        <f>IF(ISBLANK(A181),"",INDEX('données plan-article-opérateurs'!$B$2:$B$318,MATCH(B181,'données plan-article-opérateurs'!$A$2:$A$318,0)))</f>
        <v/>
      </c>
    </row>
    <row r="182" spans="1:12" x14ac:dyDescent="0.25">
      <c r="E182" s="7"/>
      <c r="F182" s="7"/>
      <c r="H182" s="74" t="str">
        <f>IFERROR(INDEX('lot réclamés'!$B$2:$B$199,MATCH(A182,'lot réclamés'!$A$2:$A$199,0)),"")</f>
        <v/>
      </c>
      <c r="I182" s="7" t="str">
        <f t="shared" si="18"/>
        <v/>
      </c>
      <c r="J182" s="20" t="str">
        <f t="shared" ca="1" si="19"/>
        <v/>
      </c>
      <c r="K182" s="20" t="str">
        <f t="shared" ca="1" si="20"/>
        <v/>
      </c>
      <c r="L182" s="21" t="str">
        <f>IF(ISBLANK(A182),"",INDEX('données plan-article-opérateurs'!$B$2:$B$318,MATCH(B182,'données plan-article-opérateurs'!$A$2:$A$318,0)))</f>
        <v/>
      </c>
    </row>
    <row r="183" spans="1:12" x14ac:dyDescent="0.25">
      <c r="E183" s="7"/>
      <c r="F183" s="7"/>
      <c r="H183" s="74" t="str">
        <f>IFERROR(INDEX('lot réclamés'!$B$2:$B$199,MATCH(A183,'lot réclamés'!$A$2:$A$199,0)),"")</f>
        <v/>
      </c>
      <c r="I183" s="7" t="str">
        <f t="shared" si="18"/>
        <v/>
      </c>
      <c r="J183" s="20" t="str">
        <f t="shared" ca="1" si="19"/>
        <v/>
      </c>
      <c r="K183" s="20" t="str">
        <f t="shared" ca="1" si="20"/>
        <v/>
      </c>
      <c r="L183" s="21" t="str">
        <f>IF(ISBLANK(A183),"",INDEX('données plan-article-opérateurs'!$B$2:$B$318,MATCH(B183,'données plan-article-opérateurs'!$A$2:$A$318,0)))</f>
        <v/>
      </c>
    </row>
    <row r="184" spans="1:12" x14ac:dyDescent="0.25">
      <c r="E184" s="7"/>
      <c r="F184" s="7"/>
      <c r="H184" s="74" t="str">
        <f>IFERROR(INDEX('lot réclamés'!$B$2:$B$199,MATCH(A184,'lot réclamés'!$A$2:$A$199,0)),"")</f>
        <v/>
      </c>
      <c r="I184" s="7" t="str">
        <f t="shared" si="18"/>
        <v/>
      </c>
      <c r="J184" s="20" t="str">
        <f t="shared" ca="1" si="19"/>
        <v/>
      </c>
      <c r="K184" s="20" t="str">
        <f t="shared" ca="1" si="20"/>
        <v/>
      </c>
      <c r="L184" s="21" t="str">
        <f>IF(ISBLANK(A184),"",INDEX('données plan-article-opérateurs'!$B$2:$B$318,MATCH(B184,'données plan-article-opérateurs'!$A$2:$A$318,0)))</f>
        <v/>
      </c>
    </row>
    <row r="185" spans="1:12" x14ac:dyDescent="0.25">
      <c r="E185" s="7"/>
      <c r="F185" s="7"/>
      <c r="H185" s="74" t="str">
        <f>IFERROR(INDEX('lot réclamés'!$B$2:$B$199,MATCH(A185,'lot réclamés'!$A$2:$A$199,0)),"")</f>
        <v/>
      </c>
      <c r="I185" s="7" t="str">
        <f t="shared" si="18"/>
        <v/>
      </c>
      <c r="J185" s="20" t="str">
        <f t="shared" ca="1" si="19"/>
        <v/>
      </c>
      <c r="K185" s="20" t="str">
        <f t="shared" ca="1" si="20"/>
        <v/>
      </c>
      <c r="L185" s="21" t="str">
        <f>IF(ISBLANK(A185),"",INDEX('données plan-article-opérateurs'!$B$2:$B$318,MATCH(B185,'données plan-article-opérateurs'!$A$2:$A$318,0)))</f>
        <v/>
      </c>
    </row>
    <row r="186" spans="1:12" x14ac:dyDescent="0.25">
      <c r="E186" s="7"/>
      <c r="F186" s="7"/>
      <c r="H186" s="74" t="str">
        <f>IFERROR(INDEX('lot réclamés'!$B$2:$B$199,MATCH(A186,'lot réclamés'!$A$2:$A$199,0)),"")</f>
        <v/>
      </c>
      <c r="I186" s="7" t="str">
        <f t="shared" si="18"/>
        <v/>
      </c>
      <c r="J186" s="20" t="str">
        <f t="shared" ca="1" si="19"/>
        <v/>
      </c>
      <c r="K186" s="20" t="str">
        <f t="shared" ca="1" si="20"/>
        <v/>
      </c>
      <c r="L186" s="21" t="str">
        <f>IF(ISBLANK(A186),"",INDEX('données plan-article-opérateurs'!$B$2:$B$318,MATCH(B186,'données plan-article-opérateurs'!$A$2:$A$318,0)))</f>
        <v/>
      </c>
    </row>
    <row r="187" spans="1:12" x14ac:dyDescent="0.25">
      <c r="E187" s="7"/>
      <c r="F187" s="7"/>
      <c r="H187" s="74" t="str">
        <f>IFERROR(INDEX('lot réclamés'!$B$2:$B$199,MATCH(A187,'lot réclamés'!$A$2:$A$199,0)),"")</f>
        <v/>
      </c>
      <c r="I187" s="7" t="str">
        <f t="shared" si="18"/>
        <v/>
      </c>
      <c r="J187" s="20" t="str">
        <f t="shared" ca="1" si="19"/>
        <v/>
      </c>
      <c r="K187" s="20" t="str">
        <f t="shared" ca="1" si="20"/>
        <v/>
      </c>
      <c r="L187" s="21" t="str">
        <f>IF(ISBLANK(A187),"",INDEX('données plan-article-opérateurs'!$B$2:$B$318,MATCH(B187,'données plan-article-opérateurs'!$A$2:$A$318,0)))</f>
        <v/>
      </c>
    </row>
    <row r="188" spans="1:12" x14ac:dyDescent="0.25">
      <c r="E188" s="7"/>
      <c r="F188" s="7"/>
      <c r="H188" s="74" t="str">
        <f>IFERROR(INDEX('lot réclamés'!$B$2:$B$199,MATCH(A188,'lot réclamés'!$A$2:$A$199,0)),"")</f>
        <v/>
      </c>
      <c r="I188" s="7" t="str">
        <f t="shared" si="18"/>
        <v/>
      </c>
      <c r="J188" s="20" t="str">
        <f t="shared" ca="1" si="19"/>
        <v/>
      </c>
      <c r="K188" s="20" t="str">
        <f t="shared" ca="1" si="20"/>
        <v/>
      </c>
      <c r="L188" s="21" t="str">
        <f>IF(ISBLANK(A188),"",INDEX('données plan-article-opérateurs'!$B$2:$B$318,MATCH(B188,'données plan-article-opérateurs'!$A$2:$A$318,0)))</f>
        <v/>
      </c>
    </row>
    <row r="189" spans="1:12" x14ac:dyDescent="0.25">
      <c r="E189" s="7"/>
      <c r="F189" s="7"/>
      <c r="H189" s="74" t="str">
        <f>IFERROR(INDEX('lot réclamés'!$B$2:$B$199,MATCH(A189,'lot réclamés'!$A$2:$A$199,0)),"")</f>
        <v/>
      </c>
      <c r="I189" s="7" t="str">
        <f t="shared" si="18"/>
        <v/>
      </c>
      <c r="J189" s="20" t="str">
        <f t="shared" ca="1" si="19"/>
        <v/>
      </c>
      <c r="K189" s="20" t="str">
        <f t="shared" ca="1" si="20"/>
        <v/>
      </c>
      <c r="L189" s="21" t="str">
        <f>IF(ISBLANK(A189),"",INDEX('données plan-article-opérateurs'!$B$2:$B$318,MATCH(B189,'données plan-article-opérateurs'!$A$2:$A$318,0)))</f>
        <v/>
      </c>
    </row>
    <row r="190" spans="1:12" x14ac:dyDescent="0.25">
      <c r="E190" s="7"/>
      <c r="F190" s="7"/>
      <c r="H190" s="74" t="str">
        <f>IFERROR(INDEX('lot réclamés'!$B$2:$B$199,MATCH(A190,'lot réclamés'!$A$2:$A$199,0)),"")</f>
        <v/>
      </c>
      <c r="I190" s="7" t="str">
        <f t="shared" si="18"/>
        <v/>
      </c>
      <c r="J190" s="20" t="str">
        <f t="shared" ca="1" si="19"/>
        <v/>
      </c>
      <c r="K190" s="20" t="str">
        <f t="shared" ca="1" si="20"/>
        <v/>
      </c>
      <c r="L190" s="21" t="str">
        <f>IF(ISBLANK(A190),"",INDEX('données plan-article-opérateurs'!$B$2:$B$318,MATCH(B190,'données plan-article-opérateurs'!$A$2:$A$318,0)))</f>
        <v/>
      </c>
    </row>
    <row r="191" spans="1:12" x14ac:dyDescent="0.25">
      <c r="E191" s="7"/>
      <c r="F191" s="7"/>
      <c r="H191" s="74" t="str">
        <f>IFERROR(INDEX('lot réclamés'!$B$2:$B$199,MATCH(A191,'lot réclamés'!$A$2:$A$199,0)),"")</f>
        <v/>
      </c>
      <c r="I191" s="7" t="str">
        <f t="shared" si="18"/>
        <v/>
      </c>
      <c r="J191" s="20" t="str">
        <f t="shared" ca="1" si="19"/>
        <v/>
      </c>
      <c r="K191" s="20" t="str">
        <f t="shared" ca="1" si="20"/>
        <v/>
      </c>
      <c r="L191" s="21" t="str">
        <f>IF(ISBLANK(A191),"",INDEX('données plan-article-opérateurs'!$B$2:$B$318,MATCH(B191,'données plan-article-opérateurs'!$A$2:$A$318,0)))</f>
        <v/>
      </c>
    </row>
    <row r="192" spans="1:12" x14ac:dyDescent="0.25">
      <c r="A192" s="12"/>
      <c r="E192" s="7"/>
      <c r="F192" s="7"/>
      <c r="H192" s="74" t="str">
        <f>IFERROR(INDEX('lot réclamés'!$B$2:$B$199,MATCH(A192,'lot réclamés'!$A$2:$A$199,0)),"")</f>
        <v/>
      </c>
      <c r="I192" s="7" t="str">
        <f t="shared" si="18"/>
        <v/>
      </c>
      <c r="J192" s="20" t="str">
        <f t="shared" ca="1" si="19"/>
        <v/>
      </c>
      <c r="K192" s="20" t="str">
        <f t="shared" ca="1" si="20"/>
        <v/>
      </c>
      <c r="L192" s="21" t="str">
        <f>IF(ISBLANK(A192),"",INDEX('données plan-article-opérateurs'!$B$2:$B$318,MATCH(B192,'données plan-article-opérateurs'!$A$2:$A$318,0)))</f>
        <v/>
      </c>
    </row>
    <row r="193" spans="1:31" x14ac:dyDescent="0.25">
      <c r="E193" s="7"/>
      <c r="F193" s="7"/>
      <c r="H193" s="74" t="str">
        <f>IFERROR(INDEX('lot réclamés'!$B$2:$B$199,MATCH(A193,'lot réclamés'!$A$2:$A$199,0)),"")</f>
        <v/>
      </c>
      <c r="I193" s="7" t="str">
        <f t="shared" si="18"/>
        <v/>
      </c>
      <c r="J193" s="20" t="str">
        <f t="shared" ca="1" si="19"/>
        <v/>
      </c>
      <c r="K193" s="20" t="str">
        <f t="shared" ca="1" si="20"/>
        <v/>
      </c>
      <c r="L193" s="21" t="str">
        <f>IF(ISBLANK(A193),"",INDEX('données plan-article-opérateurs'!$B$2:$B$318,MATCH(B193,'données plan-article-opérateurs'!$A$2:$A$318,0)))</f>
        <v/>
      </c>
    </row>
    <row r="194" spans="1:31" x14ac:dyDescent="0.25">
      <c r="H194" s="74" t="str">
        <f>IFERROR(INDEX('lot réclamés'!$B$2:$B$199,MATCH(A194,'lot réclamés'!$A$2:$A$199,0)),"")</f>
        <v/>
      </c>
      <c r="I194" s="7" t="str">
        <f t="shared" si="18"/>
        <v/>
      </c>
      <c r="J194" s="20" t="str">
        <f t="shared" ca="1" si="19"/>
        <v/>
      </c>
      <c r="K194" s="20" t="str">
        <f t="shared" ca="1" si="20"/>
        <v/>
      </c>
      <c r="L194" s="21" t="str">
        <f>IF(ISBLANK(A194),"",INDEX('données plan-article-opérateurs'!$B$2:$B$318,MATCH(B194,'données plan-article-opérateurs'!$A$2:$A$318,0)))</f>
        <v/>
      </c>
    </row>
    <row r="195" spans="1:31" x14ac:dyDescent="0.25">
      <c r="H195" s="74" t="str">
        <f>IFERROR(INDEX('lot réclamés'!$B$2:$B$199,MATCH(A195,'lot réclamés'!$A$2:$A$199,0)),"")</f>
        <v/>
      </c>
      <c r="I195" s="7" t="str">
        <f t="shared" si="18"/>
        <v/>
      </c>
      <c r="J195" s="20" t="str">
        <f t="shared" ca="1" si="19"/>
        <v/>
      </c>
      <c r="K195" s="20" t="str">
        <f t="shared" ca="1" si="20"/>
        <v/>
      </c>
      <c r="L195" s="21" t="str">
        <f>IF(ISBLANK(A195),"",INDEX('données plan-article-opérateurs'!$B$2:$B$318,MATCH(B195,'données plan-article-opérateurs'!$A$2:$A$318,0)))</f>
        <v/>
      </c>
    </row>
    <row r="196" spans="1:31" x14ac:dyDescent="0.25">
      <c r="H196" s="74" t="str">
        <f>IFERROR(INDEX('lot réclamés'!$B$2:$B$199,MATCH(A196,'lot réclamés'!$A$2:$A$199,0)),"")</f>
        <v/>
      </c>
      <c r="I196" s="7" t="str">
        <f t="shared" si="18"/>
        <v/>
      </c>
      <c r="J196" s="20" t="str">
        <f t="shared" ca="1" si="19"/>
        <v/>
      </c>
      <c r="K196" s="20" t="str">
        <f t="shared" ca="1" si="20"/>
        <v/>
      </c>
      <c r="L196" s="21" t="str">
        <f>IF(ISBLANK(A196),"",INDEX('données plan-article-opérateurs'!$B$2:$B$318,MATCH(B196,'données plan-article-opérateurs'!$A$2:$A$318,0)))</f>
        <v/>
      </c>
    </row>
    <row r="197" spans="1:31" x14ac:dyDescent="0.25">
      <c r="G197" s="5"/>
      <c r="H197" s="74" t="str">
        <f>IFERROR(INDEX('lot réclamés'!$B$2:$B$199,MATCH(A197,'lot réclamés'!$A$2:$A$199,0)),"")</f>
        <v/>
      </c>
      <c r="I197" s="7" t="str">
        <f t="shared" si="18"/>
        <v/>
      </c>
      <c r="J197" s="8" t="str">
        <f t="shared" ca="1" si="19"/>
        <v/>
      </c>
      <c r="K197" s="8" t="str">
        <f t="shared" ca="1" si="20"/>
        <v/>
      </c>
      <c r="L197" s="9" t="str">
        <f>IF(ISBLANK(A197),"",INDEX('données plan-article-opérateurs'!$B$2:B314,MATCH(B197,'données plan-article-opérateurs'!$A$2:A314,0)))</f>
        <v/>
      </c>
    </row>
    <row r="198" spans="1:31" s="10" customFormat="1" x14ac:dyDescent="0.25">
      <c r="A198"/>
      <c r="S198"/>
      <c r="T198"/>
      <c r="U198"/>
      <c r="V198"/>
      <c r="W198"/>
      <c r="X198"/>
      <c r="Y198"/>
      <c r="Z198"/>
      <c r="AA198"/>
      <c r="AB198"/>
      <c r="AC198"/>
      <c r="AD198"/>
      <c r="AE198"/>
    </row>
    <row r="202" spans="1:31" x14ac:dyDescent="0.25">
      <c r="AE202" s="10"/>
    </row>
    <row r="204" spans="1:31" x14ac:dyDescent="0.25"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</row>
    <row r="205" spans="1:31" x14ac:dyDescent="0.25">
      <c r="S205" s="10"/>
    </row>
  </sheetData>
  <autoFilter ref="A5:L197" xr:uid="{00000000-0009-0000-0000-000000000000}"/>
  <sortState xmlns:xlrd2="http://schemas.microsoft.com/office/spreadsheetml/2017/richdata2" ref="A8:L200">
    <sortCondition ref="I6:I44"/>
  </sortState>
  <mergeCells count="3">
    <mergeCell ref="J3:L3"/>
    <mergeCell ref="A4:F4"/>
    <mergeCell ref="J4:K4"/>
  </mergeCells>
  <conditionalFormatting sqref="F6:F196 H7:H197">
    <cfRule type="expression" dxfId="6" priority="5">
      <formula>AND(F6&lt;$A$1,F6&lt;&gt;"")</formula>
    </cfRule>
  </conditionalFormatting>
  <conditionalFormatting sqref="E6:E196">
    <cfRule type="expression" dxfId="5" priority="4">
      <formula>AND(E6&gt;F6,E6&lt;&gt;"")</formula>
    </cfRule>
  </conditionalFormatting>
  <conditionalFormatting sqref="H6">
    <cfRule type="expression" dxfId="4" priority="3">
      <formula>AND(H6&lt;$A$1,H6&lt;&gt;"")</formula>
    </cfRule>
  </conditionalFormatting>
  <conditionalFormatting sqref="I6:I196">
    <cfRule type="expression" dxfId="3" priority="1">
      <formula>AND(I6&lt;$A$1,I6&lt;&gt;"")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scale="16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'données plan-article-opérateurs'!$D$2:$D$15</xm:f>
          </x14:formula1>
          <xm:sqref>G197</xm:sqref>
        </x14:dataValidation>
        <x14:dataValidation type="list" allowBlank="1" showInputMessage="1" showErrorMessage="1" xr:uid="{00000000-0002-0000-0000-000001000000}">
          <x14:formula1>
            <xm:f>'données plan-article-opérateurs'!$D$2:$D$16</xm:f>
          </x14:formula1>
          <xm:sqref>G6:G196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tabColor rgb="FFFFC000"/>
  </sheetPr>
  <dimension ref="A1:H51"/>
  <sheetViews>
    <sheetView workbookViewId="0">
      <selection activeCell="A2" sqref="A2"/>
    </sheetView>
  </sheetViews>
  <sheetFormatPr baseColWidth="10" defaultRowHeight="15" x14ac:dyDescent="0.25"/>
  <cols>
    <col min="2" max="2" width="19.28515625" customWidth="1"/>
    <col min="3" max="3" width="16.42578125" customWidth="1"/>
    <col min="4" max="4" width="16.42578125" style="73" customWidth="1"/>
  </cols>
  <sheetData>
    <row r="1" spans="1:8" x14ac:dyDescent="0.25">
      <c r="A1" s="79" t="s">
        <v>727</v>
      </c>
      <c r="B1" s="79" t="s">
        <v>728</v>
      </c>
      <c r="C1" s="79" t="s">
        <v>729</v>
      </c>
      <c r="D1" s="79" t="s">
        <v>778</v>
      </c>
      <c r="E1" s="80" t="s">
        <v>731</v>
      </c>
      <c r="F1" s="80" t="s">
        <v>733</v>
      </c>
    </row>
    <row r="2" spans="1:8" x14ac:dyDescent="0.25">
      <c r="A2" s="81" t="s">
        <v>755</v>
      </c>
      <c r="B2" s="76">
        <v>44040</v>
      </c>
      <c r="C2" s="81" t="s">
        <v>777</v>
      </c>
      <c r="D2" s="81" t="s">
        <v>779</v>
      </c>
      <c r="E2" s="81" t="str">
        <f>IF(ISBLANK(A2),"",IF(COUNTIF('lot finis'!A:A,A2)=0,"A faire","Terminé"))</f>
        <v>A faire</v>
      </c>
      <c r="F2" t="str">
        <f>IF(ISBLANK(A2),"",IF(COUNTIF(planning!A:A,A2)=0,"","Oui"))</f>
        <v/>
      </c>
      <c r="G2" s="50"/>
      <c r="H2" s="73"/>
    </row>
    <row r="3" spans="1:8" x14ac:dyDescent="0.25">
      <c r="A3" s="82" t="s">
        <v>765</v>
      </c>
      <c r="B3" s="76">
        <v>44040</v>
      </c>
      <c r="C3" s="81" t="s">
        <v>777</v>
      </c>
      <c r="D3" s="81" t="s">
        <v>779</v>
      </c>
      <c r="E3" s="81" t="str">
        <f>IF(ISBLANK(A3),"",IF(COUNTIF('lot finis'!A:A,A3)=0,"A faire","Terminé"))</f>
        <v>A faire</v>
      </c>
      <c r="F3" s="73" t="str">
        <f>IF(ISBLANK(A3),"",IF(COUNTIF(planning!A:A,A3)=0,"","Oui"))</f>
        <v>Oui</v>
      </c>
    </row>
    <row r="4" spans="1:8" ht="15.75" x14ac:dyDescent="0.3">
      <c r="A4" s="87" t="s">
        <v>786</v>
      </c>
      <c r="B4" s="76">
        <v>44040</v>
      </c>
      <c r="C4" s="81"/>
      <c r="D4" s="81"/>
      <c r="E4" s="81" t="str">
        <f>IF(ISBLANK(A4),"",IF(COUNTIF('lot finis'!A:A,A4)=0,"A faire","Terminé"))</f>
        <v>A faire</v>
      </c>
      <c r="F4" s="73" t="str">
        <f>IF(ISBLANK(A4),"",IF(COUNTIF(planning!A:A,A4)=0,"","Oui"))</f>
        <v>Oui</v>
      </c>
    </row>
    <row r="5" spans="1:8" x14ac:dyDescent="0.25">
      <c r="A5" s="82"/>
      <c r="B5" s="76"/>
      <c r="C5" s="81"/>
      <c r="D5" s="81"/>
      <c r="E5" s="81" t="str">
        <f>IF(ISBLANK(A5),"",IF(COUNTIF('lot finis'!A:A,A5)=0,"A faire","Terminé"))</f>
        <v/>
      </c>
      <c r="F5" s="73" t="str">
        <f>IF(ISBLANK(A5),"",IF(COUNTIF(planning!A:A,A5)=0,"","Oui"))</f>
        <v/>
      </c>
    </row>
    <row r="6" spans="1:8" x14ac:dyDescent="0.25">
      <c r="A6" s="82"/>
      <c r="B6" s="81"/>
      <c r="C6" s="81"/>
      <c r="D6" s="81"/>
      <c r="E6" s="81" t="str">
        <f>IF(ISBLANK(A6),"",IF(COUNTIF('lot finis'!A:A,A6)=0,"A faire","Terminé"))</f>
        <v/>
      </c>
      <c r="F6" s="73" t="str">
        <f>IF(ISBLANK(A6),"",IF(COUNTIF(planning!A:A,A6)=0,"","Oui"))</f>
        <v/>
      </c>
    </row>
    <row r="7" spans="1:8" x14ac:dyDescent="0.25">
      <c r="A7" s="81"/>
      <c r="B7" s="81"/>
      <c r="C7" s="81"/>
      <c r="D7" s="81"/>
      <c r="E7" s="81" t="str">
        <f>IF(ISBLANK(A7),"",IF(COUNTIF('lot finis'!A:A,A7)=0,"A faire","Terminé"))</f>
        <v/>
      </c>
      <c r="F7" s="73" t="str">
        <f>IF(ISBLANK(A7),"",IF(COUNTIF(planning!A:A,A7)=0,"","Oui"))</f>
        <v/>
      </c>
    </row>
    <row r="8" spans="1:8" x14ac:dyDescent="0.25">
      <c r="A8" s="81"/>
      <c r="B8" s="81"/>
      <c r="C8" s="81"/>
      <c r="D8" s="81"/>
      <c r="E8" s="81" t="str">
        <f>IF(ISBLANK(A8),"",IF(COUNTIF('lot finis'!A:A,A8)=0,"A faire","Terminé"))</f>
        <v/>
      </c>
      <c r="F8" s="73" t="str">
        <f>IF(ISBLANK(A8),"",IF(COUNTIF(planning!A:A,A8)=0,"","Oui"))</f>
        <v/>
      </c>
    </row>
    <row r="9" spans="1:8" x14ac:dyDescent="0.25">
      <c r="A9" s="81"/>
      <c r="B9" s="81"/>
      <c r="C9" s="81"/>
      <c r="D9" s="81"/>
      <c r="E9" s="81" t="str">
        <f>IF(ISBLANK(A9),"",IF(COUNTIF('lot finis'!A:A,A9)=0,"A faire","Terminé"))</f>
        <v/>
      </c>
      <c r="F9" s="73" t="str">
        <f>IF(ISBLANK(A9),"",IF(COUNTIF(planning!A:A,A9)=0,"","Oui"))</f>
        <v/>
      </c>
    </row>
    <row r="10" spans="1:8" x14ac:dyDescent="0.25">
      <c r="A10" s="81"/>
      <c r="B10" s="81"/>
      <c r="C10" s="81"/>
      <c r="D10" s="81"/>
      <c r="E10" s="81" t="str">
        <f>IF(ISBLANK(A10),"",IF(COUNTIF('lot finis'!A:A,A10)=0,"A faire","Terminé"))</f>
        <v/>
      </c>
      <c r="F10" s="73" t="str">
        <f>IF(ISBLANK(A10),"",IF(COUNTIF(planning!A:A,A10)=0,"","Oui"))</f>
        <v/>
      </c>
    </row>
    <row r="11" spans="1:8" x14ac:dyDescent="0.25">
      <c r="A11" s="81"/>
      <c r="B11" s="81"/>
      <c r="C11" s="81"/>
      <c r="D11" s="81"/>
      <c r="E11" s="81" t="str">
        <f>IF(ISBLANK(A11),"",IF(COUNTIF('lot finis'!A:A,A11)=0,"A faire","Terminé"))</f>
        <v/>
      </c>
      <c r="F11" s="73" t="str">
        <f>IF(ISBLANK(A11),"",IF(COUNTIF(planning!A:A,A11)=0,"","Oui"))</f>
        <v/>
      </c>
    </row>
    <row r="12" spans="1:8" x14ac:dyDescent="0.25">
      <c r="A12" s="81"/>
      <c r="B12" s="81"/>
      <c r="C12" s="81"/>
      <c r="D12" s="81"/>
      <c r="E12" s="81" t="str">
        <f>IF(ISBLANK(A12),"",IF(COUNTIF('lot finis'!A:A,A12)=0,"A faire","Terminé"))</f>
        <v/>
      </c>
      <c r="F12" s="73" t="str">
        <f>IF(ISBLANK(A12),"",IF(COUNTIF(planning!A:A,A12)=0,"","Oui"))</f>
        <v/>
      </c>
    </row>
    <row r="13" spans="1:8" x14ac:dyDescent="0.25">
      <c r="A13" s="81"/>
      <c r="B13" s="81"/>
      <c r="C13" s="81"/>
      <c r="D13" s="81"/>
      <c r="E13" s="81" t="str">
        <f>IF(ISBLANK(A13),"",IF(COUNTIF('lot finis'!A:A,A13)=0,"A faire","Terminé"))</f>
        <v/>
      </c>
      <c r="F13" s="73" t="str">
        <f>IF(ISBLANK(A13),"",IF(COUNTIF(planning!A:A,A13)=0,"","Oui"))</f>
        <v/>
      </c>
    </row>
    <row r="14" spans="1:8" x14ac:dyDescent="0.25">
      <c r="A14" s="81"/>
      <c r="B14" s="81"/>
      <c r="C14" s="81"/>
      <c r="D14" s="81"/>
      <c r="E14" s="81" t="str">
        <f>IF(ISBLANK(A14),"",IF(COUNTIF('lot finis'!A:A,A14)=0,"A faire","Terminé"))</f>
        <v/>
      </c>
      <c r="F14" s="73" t="str">
        <f>IF(ISBLANK(A14),"",IF(COUNTIF(planning!A:A,A14)=0,"","Oui"))</f>
        <v/>
      </c>
    </row>
    <row r="15" spans="1:8" x14ac:dyDescent="0.25">
      <c r="A15" s="81"/>
      <c r="B15" s="81"/>
      <c r="C15" s="81"/>
      <c r="D15" s="81"/>
      <c r="E15" s="81" t="str">
        <f>IF(ISBLANK(A15),"",IF(COUNTIF('lot finis'!A:A,A15)=0,"A faire","Terminé"))</f>
        <v/>
      </c>
      <c r="F15" s="73" t="str">
        <f>IF(ISBLANK(A15),"",IF(COUNTIF(planning!A:A,A15)=0,"","Oui"))</f>
        <v/>
      </c>
    </row>
    <row r="16" spans="1:8" x14ac:dyDescent="0.25">
      <c r="A16" s="81"/>
      <c r="B16" s="81"/>
      <c r="C16" s="81"/>
      <c r="D16" s="81"/>
      <c r="E16" s="81" t="str">
        <f>IF(ISBLANK(A16),"",IF(COUNTIF('lot finis'!A:A,A16)=0,"A faire","Terminé"))</f>
        <v/>
      </c>
      <c r="F16" s="73" t="str">
        <f>IF(ISBLANK(A16),"",IF(COUNTIF(planning!A:A,A16)=0,"","Oui"))</f>
        <v/>
      </c>
    </row>
    <row r="17" spans="1:6" x14ac:dyDescent="0.25">
      <c r="A17" s="81"/>
      <c r="B17" s="81"/>
      <c r="C17" s="81"/>
      <c r="D17" s="81"/>
      <c r="E17" s="81" t="str">
        <f>IF(ISBLANK(A17),"",IF(COUNTIF('lot finis'!A:A,A17)=0,"A faire","Terminé"))</f>
        <v/>
      </c>
      <c r="F17" s="73" t="str">
        <f>IF(ISBLANK(A17),"",IF(COUNTIF(planning!A:A,A17)=0,"","Oui"))</f>
        <v/>
      </c>
    </row>
    <row r="18" spans="1:6" x14ac:dyDescent="0.25">
      <c r="A18" s="81"/>
      <c r="B18" s="81"/>
      <c r="C18" s="81"/>
      <c r="D18" s="81"/>
      <c r="E18" s="81" t="str">
        <f>IF(ISBLANK(A18),"",IF(COUNTIF('lot finis'!A:A,A18)=0,"A faire","Terminé"))</f>
        <v/>
      </c>
    </row>
    <row r="19" spans="1:6" x14ac:dyDescent="0.25">
      <c r="A19" s="81"/>
      <c r="B19" s="81"/>
      <c r="C19" s="81"/>
      <c r="D19" s="81"/>
      <c r="E19" s="81" t="str">
        <f>IF(ISBLANK(A19),"",IF(COUNTIF('lot finis'!A:A,A19)=0,"A faire","Terminé"))</f>
        <v/>
      </c>
    </row>
    <row r="20" spans="1:6" x14ac:dyDescent="0.25">
      <c r="A20" s="81"/>
      <c r="B20" s="81"/>
      <c r="C20" s="81"/>
      <c r="D20" s="81"/>
      <c r="E20" s="81" t="str">
        <f>IF(ISBLANK(A20),"",IF(COUNTIF('lot finis'!A:A,A20)=0,"A faire","Terminé"))</f>
        <v/>
      </c>
    </row>
    <row r="21" spans="1:6" x14ac:dyDescent="0.25">
      <c r="A21" s="81"/>
      <c r="B21" s="81"/>
      <c r="C21" s="81"/>
      <c r="D21" s="81"/>
      <c r="E21" s="81" t="str">
        <f>IF(ISBLANK(A21),"",IF(COUNTIF('lot finis'!A:A,A21)=0,"A faire","Terminé"))</f>
        <v/>
      </c>
    </row>
    <row r="22" spans="1:6" x14ac:dyDescent="0.25">
      <c r="A22" s="81"/>
      <c r="B22" s="81"/>
      <c r="C22" s="81"/>
      <c r="D22" s="81"/>
      <c r="E22" s="81" t="str">
        <f>IF(ISBLANK(A22),"",IF(COUNTIF('lot finis'!A:A,A22)=0,"A faire","Terminé"))</f>
        <v/>
      </c>
    </row>
    <row r="23" spans="1:6" x14ac:dyDescent="0.25">
      <c r="A23" s="81"/>
      <c r="B23" s="81"/>
      <c r="C23" s="81"/>
      <c r="D23" s="81"/>
      <c r="E23" s="81" t="str">
        <f>IF(ISBLANK(A23),"",IF(COUNTIF('lot finis'!A:A,A23)=0,"A faire","Terminé"))</f>
        <v/>
      </c>
    </row>
    <row r="24" spans="1:6" x14ac:dyDescent="0.25">
      <c r="A24" s="81"/>
      <c r="B24" s="81"/>
      <c r="C24" s="81"/>
      <c r="D24" s="81"/>
      <c r="E24" s="81" t="str">
        <f>IF(ISBLANK(A24),"",IF(COUNTIF('lot finis'!A:A,A24)=0,"A faire","Terminé"))</f>
        <v/>
      </c>
    </row>
    <row r="25" spans="1:6" x14ac:dyDescent="0.25">
      <c r="A25" s="81"/>
      <c r="B25" s="81"/>
      <c r="C25" s="81"/>
      <c r="D25" s="81"/>
      <c r="E25" s="81" t="str">
        <f>IF(ISBLANK(A25),"",IF(COUNTIF('lot finis'!A:A,A25)=0,"A faire","Terminé"))</f>
        <v/>
      </c>
    </row>
    <row r="26" spans="1:6" x14ac:dyDescent="0.25">
      <c r="A26" s="81"/>
      <c r="B26" s="81"/>
      <c r="C26" s="81"/>
      <c r="D26" s="81"/>
      <c r="E26" s="81" t="str">
        <f>IF(ISBLANK(A26),"",IF(COUNTIF('lot finis'!A:A,A26)=0,"A faire","Terminé"))</f>
        <v/>
      </c>
    </row>
    <row r="27" spans="1:6" x14ac:dyDescent="0.25">
      <c r="A27" s="81"/>
      <c r="B27" s="81"/>
      <c r="C27" s="81"/>
      <c r="D27" s="81"/>
      <c r="E27" s="81" t="str">
        <f>IF(ISBLANK(A27),"",IF(COUNTIF('lot finis'!A:A,A27)=0,"A faire","Terminé"))</f>
        <v/>
      </c>
    </row>
    <row r="28" spans="1:6" x14ac:dyDescent="0.25">
      <c r="A28" s="81"/>
      <c r="B28" s="81"/>
      <c r="C28" s="81"/>
      <c r="D28" s="81"/>
      <c r="E28" s="81" t="str">
        <f>IF(ISBLANK(A28),"",IF(COUNTIF('lot finis'!A:A,A28)=0,"A faire","Terminé"))</f>
        <v/>
      </c>
    </row>
    <row r="29" spans="1:6" x14ac:dyDescent="0.25">
      <c r="A29" s="81"/>
      <c r="B29" s="81"/>
      <c r="C29" s="81"/>
      <c r="D29" s="81"/>
      <c r="E29" s="81" t="str">
        <f>IF(ISBLANK(A29),"",IF(COUNTIF('lot finis'!A:A,A29)=0,"A faire","Terminé"))</f>
        <v/>
      </c>
    </row>
    <row r="30" spans="1:6" x14ac:dyDescent="0.25">
      <c r="A30" s="81"/>
      <c r="B30" s="81"/>
      <c r="C30" s="81"/>
      <c r="D30" s="81"/>
      <c r="E30" s="81" t="str">
        <f>IF(ISBLANK(A30),"",IF(COUNTIF('lot finis'!A:A,A30)=0,"A faire","Terminé"))</f>
        <v/>
      </c>
    </row>
    <row r="31" spans="1:6" x14ac:dyDescent="0.25">
      <c r="A31" s="81"/>
      <c r="B31" s="81"/>
      <c r="C31" s="81"/>
      <c r="D31" s="81"/>
      <c r="E31" s="81" t="str">
        <f>IF(ISBLANK(A31),"",IF(COUNTIF('lot finis'!A:A,A31)=0,"A faire","Terminé"))</f>
        <v/>
      </c>
    </row>
    <row r="32" spans="1:6" x14ac:dyDescent="0.25">
      <c r="A32" s="81"/>
      <c r="B32" s="81"/>
      <c r="C32" s="81"/>
      <c r="D32" s="81"/>
      <c r="E32" s="81" t="str">
        <f>IF(ISBLANK(A32),"",IF(COUNTIF('lot finis'!A:A,A32)=0,"A faire","Terminé"))</f>
        <v/>
      </c>
    </row>
    <row r="33" spans="1:5" x14ac:dyDescent="0.25">
      <c r="A33" s="81"/>
      <c r="B33" s="81"/>
      <c r="C33" s="81"/>
      <c r="D33" s="81"/>
      <c r="E33" s="81" t="str">
        <f>IF(ISBLANK(A33),"",IF(COUNTIF('lot finis'!A:A,A33)=0,"A faire","Terminé"))</f>
        <v/>
      </c>
    </row>
    <row r="34" spans="1:5" x14ac:dyDescent="0.25">
      <c r="A34" s="81"/>
      <c r="B34" s="81"/>
      <c r="C34" s="81"/>
      <c r="D34" s="81"/>
      <c r="E34" s="81" t="str">
        <f>IF(ISBLANK(A34),"",IF(COUNTIF('lot finis'!A:A,A34)=0,"A faire","Terminé"))</f>
        <v/>
      </c>
    </row>
    <row r="35" spans="1:5" x14ac:dyDescent="0.25">
      <c r="A35" s="81"/>
      <c r="B35" s="81"/>
      <c r="C35" s="81"/>
      <c r="D35" s="81"/>
      <c r="E35" s="81" t="str">
        <f>IF(ISBLANK(A35),"",IF(COUNTIF('lot finis'!A:A,A35)=0,"A faire","Terminé"))</f>
        <v/>
      </c>
    </row>
    <row r="36" spans="1:5" x14ac:dyDescent="0.25">
      <c r="A36" s="81"/>
      <c r="B36" s="81"/>
      <c r="C36" s="81"/>
      <c r="D36" s="81"/>
      <c r="E36" s="81" t="str">
        <f>IF(ISBLANK(A36),"",IF(COUNTIF('lot finis'!A:A,A36)=0,"A faire","Terminé"))</f>
        <v/>
      </c>
    </row>
    <row r="37" spans="1:5" x14ac:dyDescent="0.25">
      <c r="A37" s="81"/>
      <c r="B37" s="81"/>
      <c r="C37" s="81"/>
      <c r="D37" s="81"/>
      <c r="E37" s="81" t="str">
        <f>IF(ISBLANK(A37),"",IF(COUNTIF('lot finis'!A:A,A37)=0,"A faire","Terminé"))</f>
        <v/>
      </c>
    </row>
    <row r="38" spans="1:5" x14ac:dyDescent="0.25">
      <c r="A38" s="81"/>
      <c r="B38" s="81"/>
      <c r="C38" s="81"/>
      <c r="D38" s="81"/>
      <c r="E38" s="81" t="str">
        <f>IF(ISBLANK(A38),"",IF(COUNTIF('lot finis'!A:A,A38)=0,"A faire","Terminé"))</f>
        <v/>
      </c>
    </row>
    <row r="39" spans="1:5" x14ac:dyDescent="0.25">
      <c r="A39" s="81"/>
      <c r="B39" s="81"/>
      <c r="C39" s="81"/>
      <c r="D39" s="81"/>
      <c r="E39" s="81" t="str">
        <f>IF(ISBLANK(A39),"",IF(COUNTIF('lot finis'!A:A,A39)=0,"A faire","Terminé"))</f>
        <v/>
      </c>
    </row>
    <row r="40" spans="1:5" x14ac:dyDescent="0.25">
      <c r="A40" s="81"/>
      <c r="B40" s="81"/>
      <c r="C40" s="81"/>
      <c r="D40" s="81"/>
      <c r="E40" s="81" t="str">
        <f>IF(ISBLANK(A40),"",IF(COUNTIF('lot finis'!A:A,A40)=0,"A faire","Terminé"))</f>
        <v/>
      </c>
    </row>
    <row r="41" spans="1:5" x14ac:dyDescent="0.25">
      <c r="A41" s="81"/>
      <c r="B41" s="81"/>
      <c r="C41" s="81"/>
      <c r="D41" s="81"/>
      <c r="E41" s="81" t="str">
        <f>IF(ISBLANK(A41),"",IF(COUNTIF('lot finis'!A:A,A41)=0,"A faire","Terminé"))</f>
        <v/>
      </c>
    </row>
    <row r="42" spans="1:5" x14ac:dyDescent="0.25">
      <c r="A42" s="81"/>
      <c r="B42" s="81"/>
      <c r="C42" s="81"/>
      <c r="D42" s="81"/>
      <c r="E42" s="81" t="str">
        <f>IF(ISBLANK(A42),"",IF(COUNTIF('lot finis'!A:A,A42)=0,"A faire","Terminé"))</f>
        <v/>
      </c>
    </row>
    <row r="43" spans="1:5" x14ac:dyDescent="0.25">
      <c r="A43" s="81"/>
      <c r="B43" s="81"/>
      <c r="C43" s="81"/>
      <c r="D43" s="81"/>
      <c r="E43" s="81" t="str">
        <f>IF(ISBLANK(A43),"",IF(COUNTIF('lot finis'!A:A,A43)=0,"A faire","Terminé"))</f>
        <v/>
      </c>
    </row>
    <row r="44" spans="1:5" x14ac:dyDescent="0.25">
      <c r="A44" s="81"/>
      <c r="B44" s="81"/>
      <c r="C44" s="81"/>
      <c r="D44" s="81"/>
      <c r="E44" s="81" t="str">
        <f>IF(ISBLANK(A44),"",IF(COUNTIF('lot finis'!A:A,A44)=0,"A faire","Terminé"))</f>
        <v/>
      </c>
    </row>
    <row r="45" spans="1:5" x14ac:dyDescent="0.25">
      <c r="A45" s="81"/>
      <c r="B45" s="81"/>
      <c r="C45" s="81"/>
      <c r="D45" s="81"/>
      <c r="E45" s="81" t="str">
        <f>IF(ISBLANK(A45),"",IF(COUNTIF('lot finis'!A:A,A45)=0,"A faire","Terminé"))</f>
        <v/>
      </c>
    </row>
    <row r="46" spans="1:5" x14ac:dyDescent="0.25">
      <c r="A46" s="81"/>
      <c r="B46" s="81"/>
      <c r="C46" s="81"/>
      <c r="D46" s="81"/>
      <c r="E46" s="81" t="str">
        <f>IF(ISBLANK(A46),"",IF(COUNTIF('lot finis'!A:A,A46)=0,"A faire","Terminé"))</f>
        <v/>
      </c>
    </row>
    <row r="47" spans="1:5" x14ac:dyDescent="0.25">
      <c r="A47" s="81"/>
      <c r="B47" s="81"/>
      <c r="C47" s="81"/>
      <c r="D47" s="81"/>
      <c r="E47" s="81" t="str">
        <f>IF(ISBLANK(A47),"",IF(COUNTIF('lot finis'!A:A,A47)=0,"A faire","Terminé"))</f>
        <v/>
      </c>
    </row>
    <row r="48" spans="1:5" x14ac:dyDescent="0.25">
      <c r="A48" s="81"/>
      <c r="B48" s="81"/>
      <c r="C48" s="81"/>
      <c r="D48" s="81"/>
      <c r="E48" s="81" t="str">
        <f>IF(ISBLANK(A48),"",IF(COUNTIF('lot finis'!A:A,A48)=0,"A faire","Terminé"))</f>
        <v/>
      </c>
    </row>
    <row r="49" spans="1:5" x14ac:dyDescent="0.25">
      <c r="A49" s="81"/>
      <c r="B49" s="81"/>
      <c r="C49" s="81"/>
      <c r="D49" s="81"/>
      <c r="E49" s="81" t="str">
        <f>IF(ISBLANK(A49),"",IF(COUNTIF('lot finis'!A:A,A49)=0,"A faire","Terminé"))</f>
        <v/>
      </c>
    </row>
    <row r="50" spans="1:5" x14ac:dyDescent="0.25">
      <c r="A50" s="81"/>
      <c r="B50" s="81"/>
      <c r="C50" s="81"/>
      <c r="D50" s="81"/>
      <c r="E50" s="81" t="str">
        <f>IF(ISBLANK(A50),"",IF(COUNTIF('lot finis'!A:A,A50)=0,"A faire","Terminé"))</f>
        <v/>
      </c>
    </row>
    <row r="51" spans="1:5" s="75" customFormat="1" x14ac:dyDescent="0.25"/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 filterMode="1">
    <tabColor rgb="FFFFC000"/>
  </sheetPr>
  <dimension ref="A1:O185"/>
  <sheetViews>
    <sheetView topLeftCell="A108" workbookViewId="0">
      <selection activeCell="A185" sqref="A185:L185"/>
    </sheetView>
  </sheetViews>
  <sheetFormatPr baseColWidth="10" defaultRowHeight="15" x14ac:dyDescent="0.25"/>
  <cols>
    <col min="5" max="5" width="11.42578125" style="7"/>
    <col min="6" max="6" width="16.140625" style="7" customWidth="1"/>
    <col min="7" max="7" width="11.42578125" style="73"/>
    <col min="8" max="9" width="11.42578125" style="7"/>
  </cols>
  <sheetData>
    <row r="1" spans="1:15" ht="45" x14ac:dyDescent="0.25">
      <c r="A1" s="1" t="s">
        <v>0</v>
      </c>
      <c r="B1" s="1" t="s">
        <v>1</v>
      </c>
      <c r="C1" s="1" t="s">
        <v>3</v>
      </c>
      <c r="D1" s="1" t="s">
        <v>4</v>
      </c>
      <c r="E1" s="13" t="s">
        <v>5</v>
      </c>
      <c r="F1" s="13" t="s">
        <v>2</v>
      </c>
      <c r="G1" s="3" t="s">
        <v>10</v>
      </c>
      <c r="H1" s="14" t="s">
        <v>19</v>
      </c>
      <c r="I1" s="22" t="s">
        <v>636</v>
      </c>
      <c r="J1" s="3" t="s">
        <v>11</v>
      </c>
      <c r="K1" s="3" t="s">
        <v>12</v>
      </c>
      <c r="L1" s="3" t="s">
        <v>9</v>
      </c>
      <c r="O1" s="2" t="s">
        <v>16</v>
      </c>
    </row>
    <row r="2" spans="1:15" x14ac:dyDescent="0.25">
      <c r="A2" t="s">
        <v>323</v>
      </c>
      <c r="B2" t="s">
        <v>67</v>
      </c>
      <c r="C2" t="s">
        <v>324</v>
      </c>
      <c r="D2" t="s">
        <v>325</v>
      </c>
      <c r="E2" s="74">
        <v>44020.316643518519</v>
      </c>
      <c r="F2" s="7">
        <v>43938</v>
      </c>
      <c r="J2" t="s">
        <v>375</v>
      </c>
      <c r="K2">
        <v>8</v>
      </c>
      <c r="L2">
        <v>0</v>
      </c>
    </row>
    <row r="3" spans="1:15" hidden="1" x14ac:dyDescent="0.25">
      <c r="A3" t="s">
        <v>219</v>
      </c>
      <c r="B3" t="s">
        <v>283</v>
      </c>
      <c r="C3" t="s">
        <v>188</v>
      </c>
      <c r="D3" t="s">
        <v>220</v>
      </c>
      <c r="E3" s="74">
        <v>44022.652604166702</v>
      </c>
      <c r="F3" s="7">
        <v>44027</v>
      </c>
      <c r="J3" t="s">
        <v>341</v>
      </c>
      <c r="K3">
        <v>5</v>
      </c>
      <c r="L3">
        <v>0</v>
      </c>
    </row>
    <row r="4" spans="1:15" hidden="1" x14ac:dyDescent="0.25">
      <c r="A4" t="s">
        <v>261</v>
      </c>
      <c r="B4" t="s">
        <v>155</v>
      </c>
      <c r="C4" t="s">
        <v>188</v>
      </c>
      <c r="D4" t="s">
        <v>251</v>
      </c>
      <c r="E4" s="74">
        <v>44020.430682870399</v>
      </c>
      <c r="F4" s="7">
        <v>44026</v>
      </c>
      <c r="G4" s="73" t="s">
        <v>84</v>
      </c>
      <c r="J4" t="s">
        <v>378</v>
      </c>
      <c r="K4">
        <v>9</v>
      </c>
      <c r="L4">
        <v>0</v>
      </c>
    </row>
    <row r="5" spans="1:15" hidden="1" x14ac:dyDescent="0.25">
      <c r="A5" t="s">
        <v>231</v>
      </c>
      <c r="B5" t="s">
        <v>27</v>
      </c>
      <c r="C5" t="s">
        <v>205</v>
      </c>
      <c r="D5" t="s">
        <v>232</v>
      </c>
      <c r="E5" s="74">
        <v>44007.669594907398</v>
      </c>
      <c r="F5" s="7">
        <v>44013</v>
      </c>
      <c r="J5" t="s">
        <v>345</v>
      </c>
      <c r="K5">
        <v>20</v>
      </c>
      <c r="L5">
        <v>0</v>
      </c>
    </row>
    <row r="6" spans="1:15" hidden="1" x14ac:dyDescent="0.25">
      <c r="A6" t="s">
        <v>200</v>
      </c>
      <c r="B6" t="s">
        <v>68</v>
      </c>
      <c r="C6" t="s">
        <v>188</v>
      </c>
      <c r="D6" t="s">
        <v>201</v>
      </c>
      <c r="E6" s="74">
        <v>44025.525625000002</v>
      </c>
      <c r="F6" s="7">
        <v>44034</v>
      </c>
      <c r="J6" t="s">
        <v>339</v>
      </c>
      <c r="K6">
        <v>2</v>
      </c>
      <c r="L6">
        <v>180</v>
      </c>
    </row>
    <row r="7" spans="1:15" hidden="1" x14ac:dyDescent="0.25">
      <c r="A7" t="s">
        <v>396</v>
      </c>
      <c r="B7" t="s">
        <v>428</v>
      </c>
      <c r="C7" t="s">
        <v>188</v>
      </c>
      <c r="D7" t="s">
        <v>397</v>
      </c>
      <c r="E7" s="74">
        <v>44028.39739583333</v>
      </c>
      <c r="F7" s="7">
        <v>44043</v>
      </c>
      <c r="J7" t="s">
        <v>338</v>
      </c>
      <c r="K7">
        <v>1</v>
      </c>
      <c r="L7">
        <v>0</v>
      </c>
    </row>
    <row r="8" spans="1:15" x14ac:dyDescent="0.25">
      <c r="A8" t="s">
        <v>321</v>
      </c>
      <c r="B8" t="s">
        <v>363</v>
      </c>
      <c r="C8" t="s">
        <v>188</v>
      </c>
      <c r="D8" t="s">
        <v>322</v>
      </c>
      <c r="E8" s="74">
        <v>44014.642777777779</v>
      </c>
      <c r="F8" s="7">
        <v>43965</v>
      </c>
      <c r="J8" t="s">
        <v>376</v>
      </c>
      <c r="K8">
        <v>14</v>
      </c>
      <c r="L8">
        <v>0</v>
      </c>
    </row>
    <row r="9" spans="1:15" hidden="1" x14ac:dyDescent="0.25">
      <c r="A9" t="s">
        <v>190</v>
      </c>
      <c r="B9" t="s">
        <v>175</v>
      </c>
      <c r="C9" t="s">
        <v>188</v>
      </c>
      <c r="D9" t="s">
        <v>191</v>
      </c>
      <c r="E9" s="74">
        <v>44021.526145833297</v>
      </c>
      <c r="F9" s="7">
        <v>44034</v>
      </c>
      <c r="G9" s="73" t="s">
        <v>87</v>
      </c>
      <c r="J9" t="s">
        <v>382</v>
      </c>
      <c r="K9">
        <v>7</v>
      </c>
      <c r="L9">
        <v>0</v>
      </c>
    </row>
    <row r="10" spans="1:15" hidden="1" x14ac:dyDescent="0.25">
      <c r="A10" t="s">
        <v>207</v>
      </c>
      <c r="B10" t="s">
        <v>71</v>
      </c>
      <c r="C10" t="s">
        <v>205</v>
      </c>
      <c r="D10" t="s">
        <v>208</v>
      </c>
      <c r="E10" s="74">
        <v>44014.288761574098</v>
      </c>
      <c r="F10" s="7">
        <v>44034</v>
      </c>
      <c r="J10" t="s">
        <v>382</v>
      </c>
      <c r="K10">
        <v>14</v>
      </c>
      <c r="L10">
        <v>0</v>
      </c>
    </row>
    <row r="11" spans="1:15" hidden="1" x14ac:dyDescent="0.25">
      <c r="A11" t="s">
        <v>398</v>
      </c>
      <c r="B11" t="s">
        <v>429</v>
      </c>
      <c r="C11" t="s">
        <v>188</v>
      </c>
      <c r="D11" t="s">
        <v>399</v>
      </c>
      <c r="E11" s="74">
        <v>44028.393564814818</v>
      </c>
      <c r="F11" s="7">
        <v>44047</v>
      </c>
      <c r="J11" t="s">
        <v>453</v>
      </c>
      <c r="K11">
        <v>1</v>
      </c>
      <c r="L11">
        <v>0</v>
      </c>
    </row>
    <row r="12" spans="1:15" hidden="1" x14ac:dyDescent="0.25">
      <c r="A12" t="s">
        <v>407</v>
      </c>
      <c r="B12" t="s">
        <v>432</v>
      </c>
      <c r="C12" t="s">
        <v>188</v>
      </c>
      <c r="D12" t="s">
        <v>408</v>
      </c>
      <c r="E12" s="74">
        <v>44028.396724537037</v>
      </c>
      <c r="F12" s="7">
        <v>44040</v>
      </c>
      <c r="J12" t="s">
        <v>417</v>
      </c>
      <c r="K12">
        <v>1</v>
      </c>
      <c r="L12">
        <v>0</v>
      </c>
    </row>
    <row r="13" spans="1:15" hidden="1" x14ac:dyDescent="0.25">
      <c r="A13" t="s">
        <v>315</v>
      </c>
      <c r="B13" t="s">
        <v>360</v>
      </c>
      <c r="C13" t="s">
        <v>188</v>
      </c>
      <c r="D13" t="s">
        <v>316</v>
      </c>
      <c r="E13" s="74">
        <v>44027.396898148145</v>
      </c>
      <c r="F13" s="7">
        <v>44036</v>
      </c>
      <c r="J13" t="s">
        <v>339</v>
      </c>
      <c r="K13">
        <v>2</v>
      </c>
      <c r="L13">
        <v>0</v>
      </c>
    </row>
    <row r="14" spans="1:15" hidden="1" x14ac:dyDescent="0.25">
      <c r="A14" t="s">
        <v>192</v>
      </c>
      <c r="B14" t="s">
        <v>159</v>
      </c>
      <c r="C14" t="s">
        <v>188</v>
      </c>
      <c r="D14" t="s">
        <v>193</v>
      </c>
      <c r="E14" s="74">
        <v>44020.393113425896</v>
      </c>
      <c r="F14" s="7">
        <v>44029</v>
      </c>
      <c r="G14" s="73" t="s">
        <v>87</v>
      </c>
      <c r="J14" t="s">
        <v>380</v>
      </c>
      <c r="K14">
        <v>8</v>
      </c>
      <c r="L14">
        <v>0</v>
      </c>
    </row>
    <row r="15" spans="1:15" hidden="1" x14ac:dyDescent="0.25">
      <c r="A15" t="s">
        <v>257</v>
      </c>
      <c r="B15" t="s">
        <v>159</v>
      </c>
      <c r="C15" t="s">
        <v>205</v>
      </c>
      <c r="D15" t="s">
        <v>193</v>
      </c>
      <c r="E15" s="74">
        <v>44020.403020833299</v>
      </c>
      <c r="F15" s="7">
        <v>44029</v>
      </c>
      <c r="J15" t="s">
        <v>380</v>
      </c>
      <c r="K15">
        <v>8</v>
      </c>
      <c r="L15">
        <v>0</v>
      </c>
    </row>
    <row r="16" spans="1:15" x14ac:dyDescent="0.25">
      <c r="A16" t="s">
        <v>328</v>
      </c>
      <c r="B16" t="s">
        <v>6</v>
      </c>
      <c r="C16" t="s">
        <v>188</v>
      </c>
      <c r="D16" t="s">
        <v>329</v>
      </c>
      <c r="E16" s="74">
        <v>44027.397013888891</v>
      </c>
      <c r="F16" s="7">
        <v>44001</v>
      </c>
      <c r="G16" s="73" t="s">
        <v>92</v>
      </c>
      <c r="J16" t="s">
        <v>421</v>
      </c>
      <c r="K16">
        <v>1</v>
      </c>
      <c r="L16">
        <v>960</v>
      </c>
    </row>
    <row r="17" spans="1:12" x14ac:dyDescent="0.25">
      <c r="A17" t="s">
        <v>270</v>
      </c>
      <c r="B17" t="s">
        <v>6</v>
      </c>
      <c r="C17" t="s">
        <v>188</v>
      </c>
      <c r="D17" t="s">
        <v>271</v>
      </c>
      <c r="E17" s="74">
        <v>44025.328229166698</v>
      </c>
      <c r="F17" s="7">
        <v>44004</v>
      </c>
      <c r="J17" t="s">
        <v>347</v>
      </c>
      <c r="K17">
        <v>2</v>
      </c>
      <c r="L17">
        <v>960</v>
      </c>
    </row>
    <row r="18" spans="1:12" x14ac:dyDescent="0.25">
      <c r="A18" t="s">
        <v>227</v>
      </c>
      <c r="B18" t="s">
        <v>6</v>
      </c>
      <c r="C18" t="s">
        <v>188</v>
      </c>
      <c r="D18" t="s">
        <v>228</v>
      </c>
      <c r="E18" s="74">
        <v>44025.490810185198</v>
      </c>
      <c r="F18" s="7">
        <v>44000</v>
      </c>
      <c r="J18" t="s">
        <v>381</v>
      </c>
      <c r="K18">
        <v>3</v>
      </c>
      <c r="L18">
        <v>960</v>
      </c>
    </row>
    <row r="19" spans="1:12" hidden="1" x14ac:dyDescent="0.25">
      <c r="A19" t="s">
        <v>369</v>
      </c>
      <c r="B19" t="s">
        <v>370</v>
      </c>
      <c r="C19" t="s">
        <v>205</v>
      </c>
      <c r="D19" t="s">
        <v>371</v>
      </c>
      <c r="E19" s="74">
        <v>44025.775625000002</v>
      </c>
      <c r="F19" s="7">
        <v>44034</v>
      </c>
      <c r="J19" t="s">
        <v>382</v>
      </c>
      <c r="K19">
        <v>3</v>
      </c>
      <c r="L19">
        <v>0</v>
      </c>
    </row>
    <row r="20" spans="1:12" x14ac:dyDescent="0.25">
      <c r="A20" t="s">
        <v>373</v>
      </c>
      <c r="B20" t="s">
        <v>385</v>
      </c>
      <c r="C20" t="s">
        <v>188</v>
      </c>
      <c r="D20" t="s">
        <v>374</v>
      </c>
      <c r="E20" s="74">
        <v>44027.620312500003</v>
      </c>
      <c r="F20" s="7">
        <v>44008</v>
      </c>
      <c r="J20" t="s">
        <v>420</v>
      </c>
      <c r="K20">
        <v>2</v>
      </c>
      <c r="L20">
        <v>0</v>
      </c>
    </row>
    <row r="21" spans="1:12" hidden="1" x14ac:dyDescent="0.25">
      <c r="A21" t="s">
        <v>258</v>
      </c>
      <c r="B21" t="s">
        <v>284</v>
      </c>
      <c r="C21" t="s">
        <v>259</v>
      </c>
      <c r="D21" t="s">
        <v>260</v>
      </c>
      <c r="E21" s="74">
        <v>44025.524976851899</v>
      </c>
      <c r="F21" s="7">
        <v>44029</v>
      </c>
      <c r="J21" t="s">
        <v>340</v>
      </c>
      <c r="K21">
        <v>2</v>
      </c>
      <c r="L21">
        <v>0</v>
      </c>
    </row>
    <row r="22" spans="1:12" hidden="1" x14ac:dyDescent="0.25">
      <c r="A22" t="s">
        <v>302</v>
      </c>
      <c r="B22" t="s">
        <v>120</v>
      </c>
      <c r="C22" t="s">
        <v>188</v>
      </c>
      <c r="D22" t="s">
        <v>120</v>
      </c>
      <c r="E22" s="74">
        <v>44027.539814814816</v>
      </c>
      <c r="F22" s="7">
        <v>44032</v>
      </c>
      <c r="J22" t="s">
        <v>377</v>
      </c>
      <c r="K22">
        <v>1</v>
      </c>
      <c r="L22">
        <v>0</v>
      </c>
    </row>
    <row r="23" spans="1:12" hidden="1" x14ac:dyDescent="0.25">
      <c r="A23" t="s">
        <v>305</v>
      </c>
      <c r="B23" t="s">
        <v>356</v>
      </c>
      <c r="C23" t="s">
        <v>259</v>
      </c>
      <c r="D23" t="s">
        <v>306</v>
      </c>
      <c r="E23" s="74">
        <v>44027.372708333336</v>
      </c>
      <c r="F23" s="7">
        <v>44032</v>
      </c>
      <c r="J23" t="s">
        <v>377</v>
      </c>
      <c r="K23">
        <v>1</v>
      </c>
      <c r="L23">
        <v>0</v>
      </c>
    </row>
    <row r="24" spans="1:12" hidden="1" x14ac:dyDescent="0.25">
      <c r="A24" t="s">
        <v>326</v>
      </c>
      <c r="B24" t="s">
        <v>327</v>
      </c>
      <c r="C24" t="s">
        <v>188</v>
      </c>
      <c r="D24" t="s">
        <v>327</v>
      </c>
      <c r="E24" s="74">
        <v>44027.388425925928</v>
      </c>
      <c r="F24" s="7">
        <v>44029</v>
      </c>
      <c r="J24" t="s">
        <v>380</v>
      </c>
      <c r="K24">
        <v>1</v>
      </c>
      <c r="L24">
        <v>0</v>
      </c>
    </row>
    <row r="25" spans="1:12" hidden="1" x14ac:dyDescent="0.25">
      <c r="A25" t="s">
        <v>309</v>
      </c>
      <c r="B25" t="s">
        <v>358</v>
      </c>
      <c r="C25" t="s">
        <v>188</v>
      </c>
      <c r="D25" t="s">
        <v>310</v>
      </c>
      <c r="E25" s="74">
        <v>44027.379710648151</v>
      </c>
      <c r="F25" s="7">
        <v>44033</v>
      </c>
      <c r="J25" t="s">
        <v>422</v>
      </c>
      <c r="K25">
        <v>1</v>
      </c>
      <c r="L25">
        <v>0</v>
      </c>
    </row>
    <row r="26" spans="1:12" hidden="1" x14ac:dyDescent="0.25">
      <c r="A26" t="s">
        <v>311</v>
      </c>
      <c r="B26" t="s">
        <v>359</v>
      </c>
      <c r="C26" t="s">
        <v>188</v>
      </c>
      <c r="D26" t="s">
        <v>312</v>
      </c>
      <c r="E26" s="74">
        <v>44027.540844907409</v>
      </c>
      <c r="F26" s="7">
        <v>44034</v>
      </c>
      <c r="J26" t="s">
        <v>382</v>
      </c>
      <c r="K26">
        <v>1</v>
      </c>
      <c r="L26">
        <v>0</v>
      </c>
    </row>
    <row r="27" spans="1:12" hidden="1" x14ac:dyDescent="0.25">
      <c r="A27" t="s">
        <v>313</v>
      </c>
      <c r="B27" t="s">
        <v>314</v>
      </c>
      <c r="C27" t="s">
        <v>188</v>
      </c>
      <c r="D27" t="s">
        <v>314</v>
      </c>
      <c r="E27" s="74">
        <v>44027.48170138889</v>
      </c>
      <c r="F27" s="7">
        <v>44032</v>
      </c>
      <c r="J27" t="s">
        <v>377</v>
      </c>
      <c r="K27">
        <v>1</v>
      </c>
      <c r="L27">
        <v>0</v>
      </c>
    </row>
    <row r="28" spans="1:12" hidden="1" x14ac:dyDescent="0.25">
      <c r="A28" t="s">
        <v>229</v>
      </c>
      <c r="B28" t="s">
        <v>147</v>
      </c>
      <c r="C28" t="s">
        <v>188</v>
      </c>
      <c r="D28" t="s">
        <v>230</v>
      </c>
      <c r="E28" s="7">
        <v>44018.697986111103</v>
      </c>
      <c r="F28" s="7">
        <v>44029</v>
      </c>
      <c r="J28" t="s">
        <v>380</v>
      </c>
      <c r="K28">
        <v>10</v>
      </c>
      <c r="L28">
        <v>0</v>
      </c>
    </row>
    <row r="29" spans="1:12" hidden="1" x14ac:dyDescent="0.25">
      <c r="A29" t="s">
        <v>233</v>
      </c>
      <c r="B29" t="s">
        <v>33</v>
      </c>
      <c r="C29" t="s">
        <v>188</v>
      </c>
      <c r="D29" t="s">
        <v>234</v>
      </c>
      <c r="E29" s="7">
        <v>44022.500162037002</v>
      </c>
      <c r="F29" s="7">
        <v>44029</v>
      </c>
      <c r="J29" t="s">
        <v>340</v>
      </c>
      <c r="K29">
        <v>5</v>
      </c>
      <c r="L29">
        <v>480</v>
      </c>
    </row>
    <row r="30" spans="1:12" x14ac:dyDescent="0.25">
      <c r="A30" t="s">
        <v>239</v>
      </c>
      <c r="B30" t="s">
        <v>162</v>
      </c>
      <c r="C30" t="s">
        <v>188</v>
      </c>
      <c r="D30" t="s">
        <v>240</v>
      </c>
      <c r="E30" s="7">
        <v>44021.380972222199</v>
      </c>
      <c r="F30" s="7">
        <v>44001</v>
      </c>
      <c r="G30" s="73" t="s">
        <v>95</v>
      </c>
      <c r="J30" t="s">
        <v>421</v>
      </c>
      <c r="K30">
        <v>7</v>
      </c>
      <c r="L30">
        <v>0</v>
      </c>
    </row>
    <row r="31" spans="1:12" x14ac:dyDescent="0.25">
      <c r="A31" t="s">
        <v>225</v>
      </c>
      <c r="B31" t="s">
        <v>163</v>
      </c>
      <c r="C31" t="s">
        <v>188</v>
      </c>
      <c r="D31" t="s">
        <v>226</v>
      </c>
      <c r="E31" s="7">
        <v>44021.280902777798</v>
      </c>
      <c r="F31" s="7">
        <v>44007</v>
      </c>
      <c r="G31" s="73" t="s">
        <v>95</v>
      </c>
      <c r="J31" t="s">
        <v>420</v>
      </c>
      <c r="K31">
        <v>7</v>
      </c>
      <c r="L31">
        <v>0</v>
      </c>
    </row>
    <row r="32" spans="1:12" hidden="1" x14ac:dyDescent="0.25">
      <c r="A32" t="s">
        <v>402</v>
      </c>
      <c r="B32" t="s">
        <v>431</v>
      </c>
      <c r="C32" t="s">
        <v>188</v>
      </c>
      <c r="D32" t="s">
        <v>403</v>
      </c>
      <c r="E32" s="7">
        <v>44028.393958333334</v>
      </c>
      <c r="F32" s="7">
        <v>44036</v>
      </c>
      <c r="J32" t="s">
        <v>339</v>
      </c>
      <c r="K32">
        <v>1</v>
      </c>
      <c r="L32">
        <v>0</v>
      </c>
    </row>
    <row r="33" spans="1:12" hidden="1" x14ac:dyDescent="0.25">
      <c r="A33" t="s">
        <v>223</v>
      </c>
      <c r="B33" t="s">
        <v>183</v>
      </c>
      <c r="C33" t="s">
        <v>188</v>
      </c>
      <c r="D33" t="s">
        <v>224</v>
      </c>
      <c r="E33" s="7">
        <v>44022.2907291667</v>
      </c>
      <c r="F33" s="7">
        <v>44027</v>
      </c>
      <c r="J33" t="s">
        <v>341</v>
      </c>
      <c r="K33">
        <v>5</v>
      </c>
      <c r="L33">
        <v>0</v>
      </c>
    </row>
    <row r="34" spans="1:12" hidden="1" x14ac:dyDescent="0.25">
      <c r="A34" t="s">
        <v>223</v>
      </c>
      <c r="B34" t="s">
        <v>183</v>
      </c>
      <c r="C34" t="s">
        <v>367</v>
      </c>
      <c r="D34" t="s">
        <v>224</v>
      </c>
      <c r="E34" s="7">
        <v>44022.290729166663</v>
      </c>
      <c r="F34" s="7">
        <v>44027</v>
      </c>
      <c r="J34" t="s">
        <v>419</v>
      </c>
      <c r="K34">
        <v>6</v>
      </c>
      <c r="L34">
        <v>0</v>
      </c>
    </row>
    <row r="35" spans="1:12" hidden="1" x14ac:dyDescent="0.25">
      <c r="A35" t="s">
        <v>252</v>
      </c>
      <c r="B35" t="s">
        <v>56</v>
      </c>
      <c r="C35" t="s">
        <v>188</v>
      </c>
      <c r="D35" t="s">
        <v>253</v>
      </c>
      <c r="E35" s="7">
        <v>44022.485821759299</v>
      </c>
      <c r="F35" s="7">
        <v>44027</v>
      </c>
      <c r="J35" t="s">
        <v>419</v>
      </c>
      <c r="K35">
        <v>6</v>
      </c>
      <c r="L35">
        <v>480</v>
      </c>
    </row>
    <row r="36" spans="1:12" hidden="1" x14ac:dyDescent="0.25">
      <c r="A36" t="s">
        <v>245</v>
      </c>
      <c r="B36" t="s">
        <v>61</v>
      </c>
      <c r="C36" t="s">
        <v>188</v>
      </c>
      <c r="D36" t="s">
        <v>246</v>
      </c>
      <c r="E36" s="7">
        <v>44015.372800925899</v>
      </c>
      <c r="F36" s="7">
        <v>44029</v>
      </c>
      <c r="J36" t="s">
        <v>380</v>
      </c>
      <c r="K36">
        <v>13</v>
      </c>
      <c r="L36">
        <v>0</v>
      </c>
    </row>
    <row r="37" spans="1:12" hidden="1" x14ac:dyDescent="0.25">
      <c r="A37" t="s">
        <v>392</v>
      </c>
      <c r="B37" t="s">
        <v>426</v>
      </c>
      <c r="C37" t="s">
        <v>188</v>
      </c>
      <c r="D37" t="s">
        <v>393</v>
      </c>
      <c r="E37" s="7">
        <v>44028.397048611114</v>
      </c>
      <c r="F37" s="7">
        <v>44036</v>
      </c>
      <c r="J37" t="s">
        <v>339</v>
      </c>
      <c r="K37">
        <v>1</v>
      </c>
      <c r="L37">
        <v>0</v>
      </c>
    </row>
    <row r="38" spans="1:12" hidden="1" x14ac:dyDescent="0.25">
      <c r="A38" t="s">
        <v>209</v>
      </c>
      <c r="B38" t="s">
        <v>180</v>
      </c>
      <c r="C38" t="s">
        <v>188</v>
      </c>
      <c r="D38" t="s">
        <v>210</v>
      </c>
      <c r="E38" s="7">
        <v>44025.525486111103</v>
      </c>
      <c r="F38" s="7">
        <v>44041</v>
      </c>
      <c r="J38" t="s">
        <v>338</v>
      </c>
      <c r="K38">
        <v>2</v>
      </c>
      <c r="L38">
        <v>0</v>
      </c>
    </row>
    <row r="39" spans="1:12" hidden="1" x14ac:dyDescent="0.25">
      <c r="A39" t="s">
        <v>400</v>
      </c>
      <c r="B39" t="s">
        <v>430</v>
      </c>
      <c r="C39" t="s">
        <v>188</v>
      </c>
      <c r="D39" t="s">
        <v>401</v>
      </c>
      <c r="E39" s="7">
        <v>44028.393761574072</v>
      </c>
      <c r="F39" s="7">
        <v>44043</v>
      </c>
      <c r="J39" t="s">
        <v>338</v>
      </c>
      <c r="K39">
        <v>1</v>
      </c>
      <c r="L39">
        <v>0</v>
      </c>
    </row>
    <row r="40" spans="1:12" hidden="1" x14ac:dyDescent="0.25">
      <c r="A40" t="s">
        <v>307</v>
      </c>
      <c r="B40" t="s">
        <v>357</v>
      </c>
      <c r="C40" t="s">
        <v>188</v>
      </c>
      <c r="D40" t="s">
        <v>308</v>
      </c>
      <c r="E40" s="7">
        <v>44027.396574074075</v>
      </c>
      <c r="F40" s="7">
        <v>44036</v>
      </c>
      <c r="J40" t="s">
        <v>339</v>
      </c>
      <c r="K40">
        <v>2</v>
      </c>
      <c r="L40">
        <v>0</v>
      </c>
    </row>
    <row r="41" spans="1:12" hidden="1" x14ac:dyDescent="0.25">
      <c r="A41" t="s">
        <v>405</v>
      </c>
      <c r="B41" t="s">
        <v>406</v>
      </c>
      <c r="C41" t="s">
        <v>188</v>
      </c>
      <c r="D41" t="s">
        <v>406</v>
      </c>
      <c r="E41" s="7">
        <v>44028.396932870368</v>
      </c>
      <c r="F41" s="7">
        <v>44034</v>
      </c>
      <c r="J41" t="s">
        <v>422</v>
      </c>
      <c r="K41">
        <v>1</v>
      </c>
      <c r="L41">
        <v>0</v>
      </c>
    </row>
    <row r="42" spans="1:12" x14ac:dyDescent="0.25">
      <c r="A42" t="s">
        <v>319</v>
      </c>
      <c r="B42" t="s">
        <v>362</v>
      </c>
      <c r="C42" t="s">
        <v>188</v>
      </c>
      <c r="D42" t="s">
        <v>320</v>
      </c>
      <c r="E42" s="7">
        <v>44027.589097222219</v>
      </c>
      <c r="F42" s="7">
        <v>44025</v>
      </c>
      <c r="J42" t="s">
        <v>378</v>
      </c>
      <c r="K42">
        <v>1</v>
      </c>
      <c r="L42">
        <v>0</v>
      </c>
    </row>
    <row r="43" spans="1:12" hidden="1" x14ac:dyDescent="0.25">
      <c r="A43" t="s">
        <v>372</v>
      </c>
      <c r="B43" t="s">
        <v>384</v>
      </c>
      <c r="C43" t="s">
        <v>188</v>
      </c>
      <c r="D43" t="s">
        <v>320</v>
      </c>
      <c r="E43" s="7">
        <v>44027.588541666664</v>
      </c>
      <c r="F43" s="7">
        <v>44029</v>
      </c>
      <c r="J43" t="s">
        <v>380</v>
      </c>
      <c r="K43">
        <v>1</v>
      </c>
      <c r="L43">
        <v>0</v>
      </c>
    </row>
    <row r="44" spans="1:12" hidden="1" x14ac:dyDescent="0.25">
      <c r="A44" t="s">
        <v>368</v>
      </c>
      <c r="B44" t="s">
        <v>383</v>
      </c>
      <c r="C44" t="s">
        <v>188</v>
      </c>
      <c r="D44" t="s">
        <v>320</v>
      </c>
      <c r="E44" s="7">
        <v>44027.657280092593</v>
      </c>
      <c r="F44" s="7">
        <v>44032</v>
      </c>
      <c r="J44" t="s">
        <v>377</v>
      </c>
      <c r="K44">
        <v>1</v>
      </c>
      <c r="L44">
        <v>0</v>
      </c>
    </row>
    <row r="45" spans="1:12" x14ac:dyDescent="0.25">
      <c r="A45" t="s">
        <v>272</v>
      </c>
      <c r="B45" t="s">
        <v>165</v>
      </c>
      <c r="C45" t="s">
        <v>205</v>
      </c>
      <c r="D45" t="s">
        <v>273</v>
      </c>
      <c r="E45" s="7">
        <v>44021.280555555597</v>
      </c>
      <c r="F45" s="7">
        <v>44015</v>
      </c>
      <c r="J45" t="s">
        <v>379</v>
      </c>
      <c r="K45">
        <v>7</v>
      </c>
      <c r="L45">
        <v>0</v>
      </c>
    </row>
    <row r="46" spans="1:12" x14ac:dyDescent="0.25">
      <c r="A46" t="s">
        <v>317</v>
      </c>
      <c r="B46" t="s">
        <v>361</v>
      </c>
      <c r="C46" t="s">
        <v>188</v>
      </c>
      <c r="D46" t="s">
        <v>318</v>
      </c>
      <c r="E46" s="7">
        <v>44027.557534722226</v>
      </c>
      <c r="F46" s="7">
        <v>44021</v>
      </c>
      <c r="G46" s="73" t="s">
        <v>90</v>
      </c>
      <c r="J46" t="s">
        <v>418</v>
      </c>
      <c r="K46">
        <v>1</v>
      </c>
      <c r="L46">
        <v>0</v>
      </c>
    </row>
    <row r="47" spans="1:12" x14ac:dyDescent="0.25">
      <c r="A47" t="s">
        <v>335</v>
      </c>
      <c r="B47" t="s">
        <v>365</v>
      </c>
      <c r="C47" t="s">
        <v>188</v>
      </c>
      <c r="D47" t="s">
        <v>336</v>
      </c>
      <c r="E47" s="7">
        <v>44027.585625</v>
      </c>
      <c r="F47" s="7">
        <v>44022</v>
      </c>
      <c r="G47" s="73" t="s">
        <v>90</v>
      </c>
      <c r="J47" t="s">
        <v>343</v>
      </c>
      <c r="K47">
        <v>1</v>
      </c>
      <c r="L47">
        <v>0</v>
      </c>
    </row>
    <row r="48" spans="1:12" hidden="1" x14ac:dyDescent="0.25">
      <c r="A48" t="s">
        <v>187</v>
      </c>
      <c r="B48" t="s">
        <v>166</v>
      </c>
      <c r="C48" t="s">
        <v>188</v>
      </c>
      <c r="D48" t="s">
        <v>189</v>
      </c>
      <c r="E48" s="7">
        <v>44021.306608796302</v>
      </c>
      <c r="F48" s="7">
        <v>44025</v>
      </c>
      <c r="J48" t="s">
        <v>378</v>
      </c>
      <c r="K48">
        <v>7</v>
      </c>
      <c r="L48">
        <v>0</v>
      </c>
    </row>
    <row r="49" spans="1:12" hidden="1" x14ac:dyDescent="0.25">
      <c r="A49" t="s">
        <v>303</v>
      </c>
      <c r="B49" t="s">
        <v>304</v>
      </c>
      <c r="C49" t="s">
        <v>188</v>
      </c>
      <c r="D49" t="s">
        <v>304</v>
      </c>
      <c r="E49" s="7">
        <v>44027.557638888888</v>
      </c>
      <c r="F49" s="7">
        <v>44032</v>
      </c>
      <c r="J49" t="s">
        <v>377</v>
      </c>
      <c r="K49">
        <v>1</v>
      </c>
      <c r="L49">
        <v>0</v>
      </c>
    </row>
    <row r="50" spans="1:12" hidden="1" x14ac:dyDescent="0.25">
      <c r="A50" t="s">
        <v>394</v>
      </c>
      <c r="B50" t="s">
        <v>427</v>
      </c>
      <c r="C50" t="s">
        <v>188</v>
      </c>
      <c r="D50" t="s">
        <v>395</v>
      </c>
      <c r="E50" s="7">
        <v>44028.393657407411</v>
      </c>
      <c r="F50" s="7">
        <v>44043</v>
      </c>
      <c r="J50" t="s">
        <v>338</v>
      </c>
      <c r="K50">
        <v>1</v>
      </c>
      <c r="L50">
        <v>0</v>
      </c>
    </row>
    <row r="51" spans="1:12" hidden="1" x14ac:dyDescent="0.25">
      <c r="A51" t="s">
        <v>292</v>
      </c>
      <c r="B51" t="s">
        <v>351</v>
      </c>
      <c r="C51" t="s">
        <v>188</v>
      </c>
      <c r="D51" t="s">
        <v>293</v>
      </c>
      <c r="E51" s="7">
        <v>44027.455775462964</v>
      </c>
      <c r="F51" s="7">
        <v>44033</v>
      </c>
      <c r="G51" s="73" t="s">
        <v>91</v>
      </c>
      <c r="J51" t="s">
        <v>377</v>
      </c>
      <c r="K51">
        <v>2</v>
      </c>
      <c r="L51">
        <v>0</v>
      </c>
    </row>
    <row r="52" spans="1:12" x14ac:dyDescent="0.25">
      <c r="A52" t="s">
        <v>264</v>
      </c>
      <c r="B52" t="s">
        <v>168</v>
      </c>
      <c r="C52" t="s">
        <v>188</v>
      </c>
      <c r="D52" t="s">
        <v>265</v>
      </c>
      <c r="E52" s="7">
        <v>44020.485057870399</v>
      </c>
      <c r="F52" s="7">
        <v>44019</v>
      </c>
      <c r="J52" t="s">
        <v>344</v>
      </c>
      <c r="K52">
        <v>7</v>
      </c>
      <c r="L52">
        <v>0</v>
      </c>
    </row>
    <row r="53" spans="1:12" hidden="1" x14ac:dyDescent="0.25">
      <c r="A53" t="s">
        <v>215</v>
      </c>
      <c r="B53" t="s">
        <v>282</v>
      </c>
      <c r="C53" t="s">
        <v>188</v>
      </c>
      <c r="D53" t="s">
        <v>216</v>
      </c>
      <c r="E53" s="7">
        <v>44025.484317129602</v>
      </c>
      <c r="F53" s="7">
        <v>44041</v>
      </c>
      <c r="J53" t="s">
        <v>338</v>
      </c>
      <c r="K53">
        <v>2</v>
      </c>
      <c r="L53">
        <v>0</v>
      </c>
    </row>
    <row r="54" spans="1:12" hidden="1" x14ac:dyDescent="0.25">
      <c r="A54" t="s">
        <v>211</v>
      </c>
      <c r="B54" t="s">
        <v>170</v>
      </c>
      <c r="C54" t="s">
        <v>188</v>
      </c>
      <c r="D54" t="s">
        <v>212</v>
      </c>
      <c r="E54" s="7">
        <v>44021.280474537001</v>
      </c>
      <c r="F54" s="7">
        <v>44039</v>
      </c>
      <c r="J54" t="s">
        <v>417</v>
      </c>
      <c r="K54">
        <v>7</v>
      </c>
      <c r="L54">
        <v>0</v>
      </c>
    </row>
    <row r="55" spans="1:12" hidden="1" x14ac:dyDescent="0.25">
      <c r="A55" t="s">
        <v>285</v>
      </c>
      <c r="B55" t="s">
        <v>348</v>
      </c>
      <c r="C55" t="s">
        <v>188</v>
      </c>
      <c r="D55" t="s">
        <v>286</v>
      </c>
      <c r="E55" s="7">
        <v>44027.55740740741</v>
      </c>
      <c r="F55" s="7">
        <v>44029</v>
      </c>
      <c r="J55" t="s">
        <v>380</v>
      </c>
      <c r="K55">
        <v>1</v>
      </c>
      <c r="L55">
        <v>0</v>
      </c>
    </row>
    <row r="56" spans="1:12" x14ac:dyDescent="0.25">
      <c r="A56" t="s">
        <v>330</v>
      </c>
      <c r="B56" t="s">
        <v>364</v>
      </c>
      <c r="C56" t="s">
        <v>188</v>
      </c>
      <c r="D56" t="s">
        <v>331</v>
      </c>
      <c r="E56" s="7">
        <v>44027.477152777778</v>
      </c>
      <c r="F56" s="7">
        <v>44025</v>
      </c>
      <c r="G56" s="73" t="s">
        <v>88</v>
      </c>
      <c r="J56" t="s">
        <v>378</v>
      </c>
      <c r="K56">
        <v>1</v>
      </c>
      <c r="L56">
        <v>0</v>
      </c>
    </row>
    <row r="57" spans="1:12" x14ac:dyDescent="0.25">
      <c r="A57" t="s">
        <v>256</v>
      </c>
      <c r="B57" t="s">
        <v>57</v>
      </c>
      <c r="C57" t="s">
        <v>188</v>
      </c>
      <c r="D57" t="s">
        <v>244</v>
      </c>
      <c r="E57" s="7">
        <v>44014.5717939815</v>
      </c>
      <c r="F57" s="7">
        <v>44008</v>
      </c>
      <c r="J57" t="s">
        <v>346</v>
      </c>
      <c r="K57">
        <v>13</v>
      </c>
      <c r="L57">
        <v>0</v>
      </c>
    </row>
    <row r="58" spans="1:12" hidden="1" x14ac:dyDescent="0.25">
      <c r="A58" t="s">
        <v>247</v>
      </c>
      <c r="B58" t="s">
        <v>57</v>
      </c>
      <c r="C58" t="s">
        <v>188</v>
      </c>
      <c r="D58" t="s">
        <v>244</v>
      </c>
      <c r="E58" s="7">
        <v>44020.458333333299</v>
      </c>
      <c r="F58" s="7">
        <v>44027</v>
      </c>
      <c r="J58" t="s">
        <v>451</v>
      </c>
      <c r="K58">
        <v>9</v>
      </c>
      <c r="L58">
        <v>0</v>
      </c>
    </row>
    <row r="59" spans="1:12" hidden="1" x14ac:dyDescent="0.25">
      <c r="A59" t="s">
        <v>276</v>
      </c>
      <c r="B59" t="s">
        <v>173</v>
      </c>
      <c r="C59" t="s">
        <v>188</v>
      </c>
      <c r="D59" t="s">
        <v>277</v>
      </c>
      <c r="E59" s="7">
        <v>44021.379826388897</v>
      </c>
      <c r="F59" s="7">
        <v>44022</v>
      </c>
      <c r="J59" t="s">
        <v>342</v>
      </c>
      <c r="K59">
        <v>6</v>
      </c>
      <c r="L59">
        <v>0</v>
      </c>
    </row>
    <row r="60" spans="1:12" hidden="1" x14ac:dyDescent="0.25">
      <c r="A60" t="s">
        <v>194</v>
      </c>
      <c r="B60" t="s">
        <v>278</v>
      </c>
      <c r="C60" t="s">
        <v>188</v>
      </c>
      <c r="D60" t="s">
        <v>195</v>
      </c>
      <c r="E60" s="7">
        <v>44025.654108796298</v>
      </c>
      <c r="F60" s="7">
        <v>44032</v>
      </c>
      <c r="G60" s="73" t="s">
        <v>91</v>
      </c>
      <c r="J60" t="s">
        <v>452</v>
      </c>
      <c r="K60">
        <v>4</v>
      </c>
      <c r="L60">
        <v>0</v>
      </c>
    </row>
    <row r="61" spans="1:12" hidden="1" x14ac:dyDescent="0.25">
      <c r="A61" t="s">
        <v>213</v>
      </c>
      <c r="B61" t="s">
        <v>281</v>
      </c>
      <c r="C61" t="s">
        <v>188</v>
      </c>
      <c r="D61" t="s">
        <v>214</v>
      </c>
      <c r="E61" s="7">
        <v>44025.471319444398</v>
      </c>
      <c r="F61" s="7">
        <v>44047</v>
      </c>
      <c r="J61" t="s">
        <v>337</v>
      </c>
      <c r="K61">
        <v>2</v>
      </c>
      <c r="L61">
        <v>0</v>
      </c>
    </row>
    <row r="62" spans="1:12" hidden="1" x14ac:dyDescent="0.25">
      <c r="A62" t="s">
        <v>268</v>
      </c>
      <c r="B62" t="s">
        <v>49</v>
      </c>
      <c r="C62" t="s">
        <v>259</v>
      </c>
      <c r="D62" t="s">
        <v>269</v>
      </c>
      <c r="E62" s="7">
        <v>44013.539236111101</v>
      </c>
      <c r="F62" s="7">
        <v>44021</v>
      </c>
      <c r="J62" t="s">
        <v>343</v>
      </c>
      <c r="K62">
        <v>14</v>
      </c>
      <c r="L62">
        <v>0</v>
      </c>
    </row>
    <row r="63" spans="1:12" hidden="1" x14ac:dyDescent="0.25">
      <c r="A63" t="s">
        <v>202</v>
      </c>
      <c r="B63" t="s">
        <v>280</v>
      </c>
      <c r="C63" t="s">
        <v>188</v>
      </c>
      <c r="D63" t="s">
        <v>203</v>
      </c>
      <c r="E63" s="7">
        <v>44022.499016203699</v>
      </c>
      <c r="F63" s="7">
        <v>44032</v>
      </c>
      <c r="G63" s="73" t="s">
        <v>90</v>
      </c>
      <c r="J63" t="s">
        <v>452</v>
      </c>
      <c r="K63">
        <v>7</v>
      </c>
      <c r="L63">
        <v>0</v>
      </c>
    </row>
    <row r="64" spans="1:12" hidden="1" x14ac:dyDescent="0.25">
      <c r="A64" t="s">
        <v>288</v>
      </c>
      <c r="B64" t="s">
        <v>349</v>
      </c>
      <c r="C64" t="s">
        <v>188</v>
      </c>
      <c r="D64" t="s">
        <v>289</v>
      </c>
      <c r="E64" s="7">
        <v>44027.364942129629</v>
      </c>
      <c r="F64" s="7">
        <v>44032</v>
      </c>
      <c r="J64" t="s">
        <v>341</v>
      </c>
      <c r="K64">
        <v>5</v>
      </c>
      <c r="L64">
        <v>0</v>
      </c>
    </row>
    <row r="65" spans="1:12" x14ac:dyDescent="0.25">
      <c r="A65" t="s">
        <v>386</v>
      </c>
      <c r="B65" t="s">
        <v>423</v>
      </c>
      <c r="C65" t="s">
        <v>188</v>
      </c>
      <c r="D65" t="s">
        <v>387</v>
      </c>
      <c r="E65" s="7">
        <v>44028.340960648151</v>
      </c>
      <c r="F65" s="7">
        <v>44004</v>
      </c>
      <c r="J65" t="s">
        <v>381</v>
      </c>
      <c r="K65">
        <v>4</v>
      </c>
      <c r="L65">
        <v>0</v>
      </c>
    </row>
    <row r="66" spans="1:12" hidden="1" x14ac:dyDescent="0.25">
      <c r="A66" t="s">
        <v>404</v>
      </c>
      <c r="B66" t="s">
        <v>118</v>
      </c>
      <c r="C66" t="s">
        <v>188</v>
      </c>
      <c r="D66" t="s">
        <v>118</v>
      </c>
      <c r="E66" s="7">
        <v>44028.396620370368</v>
      </c>
      <c r="F66" s="7">
        <v>44034</v>
      </c>
      <c r="J66" t="s">
        <v>340</v>
      </c>
      <c r="K66">
        <v>4</v>
      </c>
      <c r="L66">
        <v>0</v>
      </c>
    </row>
    <row r="67" spans="1:12" hidden="1" x14ac:dyDescent="0.25">
      <c r="A67" t="s">
        <v>411</v>
      </c>
      <c r="B67" t="s">
        <v>434</v>
      </c>
      <c r="C67" t="s">
        <v>188</v>
      </c>
      <c r="D67" t="s">
        <v>412</v>
      </c>
      <c r="E67" s="7">
        <v>44028.396840277775</v>
      </c>
      <c r="F67" s="7">
        <v>44029</v>
      </c>
      <c r="J67" t="s">
        <v>378</v>
      </c>
      <c r="K67">
        <v>4</v>
      </c>
      <c r="L67">
        <v>0</v>
      </c>
    </row>
    <row r="68" spans="1:12" hidden="1" x14ac:dyDescent="0.25">
      <c r="A68" t="s">
        <v>388</v>
      </c>
      <c r="B68" t="s">
        <v>424</v>
      </c>
      <c r="C68" t="s">
        <v>188</v>
      </c>
      <c r="D68" t="s">
        <v>389</v>
      </c>
      <c r="E68" s="7">
        <v>44028.395995370367</v>
      </c>
      <c r="F68" s="7">
        <v>44032</v>
      </c>
      <c r="J68" t="s">
        <v>341</v>
      </c>
      <c r="K68">
        <v>4</v>
      </c>
      <c r="L68">
        <v>0</v>
      </c>
    </row>
    <row r="69" spans="1:12" x14ac:dyDescent="0.25">
      <c r="A69" t="s">
        <v>413</v>
      </c>
      <c r="B69" t="s">
        <v>435</v>
      </c>
      <c r="C69" t="s">
        <v>188</v>
      </c>
      <c r="D69" t="s">
        <v>414</v>
      </c>
      <c r="E69" s="7">
        <v>44028.396377314813</v>
      </c>
      <c r="F69" s="7">
        <v>44027</v>
      </c>
      <c r="J69" t="s">
        <v>342</v>
      </c>
      <c r="K69">
        <v>4</v>
      </c>
      <c r="L69">
        <v>0</v>
      </c>
    </row>
    <row r="70" spans="1:12" hidden="1" x14ac:dyDescent="0.25">
      <c r="A70" t="s">
        <v>296</v>
      </c>
      <c r="B70" t="s">
        <v>353</v>
      </c>
      <c r="C70" t="s">
        <v>188</v>
      </c>
      <c r="D70" t="s">
        <v>297</v>
      </c>
      <c r="E70" s="7">
        <v>44027.455555555556</v>
      </c>
      <c r="F70" s="7">
        <v>44034</v>
      </c>
      <c r="J70" t="s">
        <v>340</v>
      </c>
      <c r="K70">
        <v>5</v>
      </c>
      <c r="L70">
        <v>0</v>
      </c>
    </row>
    <row r="71" spans="1:12" hidden="1" x14ac:dyDescent="0.25">
      <c r="A71" t="s">
        <v>300</v>
      </c>
      <c r="B71" t="s">
        <v>355</v>
      </c>
      <c r="C71" t="s">
        <v>188</v>
      </c>
      <c r="D71" t="s">
        <v>301</v>
      </c>
      <c r="E71" s="7">
        <v>44027.397638888891</v>
      </c>
      <c r="F71" s="7">
        <v>44033</v>
      </c>
      <c r="J71" t="s">
        <v>380</v>
      </c>
      <c r="K71">
        <v>5</v>
      </c>
      <c r="L71">
        <v>0</v>
      </c>
    </row>
    <row r="72" spans="1:12" hidden="1" x14ac:dyDescent="0.25">
      <c r="A72" t="s">
        <v>290</v>
      </c>
      <c r="B72" t="s">
        <v>350</v>
      </c>
      <c r="C72" t="s">
        <v>188</v>
      </c>
      <c r="D72" t="s">
        <v>291</v>
      </c>
      <c r="E72" s="7">
        <v>44027.574780092589</v>
      </c>
      <c r="F72" s="7">
        <v>44033</v>
      </c>
      <c r="G72" s="73" t="s">
        <v>88</v>
      </c>
      <c r="J72" t="s">
        <v>380</v>
      </c>
      <c r="K72">
        <v>5</v>
      </c>
      <c r="L72">
        <v>0</v>
      </c>
    </row>
    <row r="73" spans="1:12" hidden="1" x14ac:dyDescent="0.25">
      <c r="A73" t="s">
        <v>294</v>
      </c>
      <c r="B73" t="s">
        <v>352</v>
      </c>
      <c r="C73" t="s">
        <v>188</v>
      </c>
      <c r="D73" t="s">
        <v>295</v>
      </c>
      <c r="E73" s="7">
        <v>44027.397280092591</v>
      </c>
      <c r="F73" s="7">
        <v>44033</v>
      </c>
      <c r="J73" t="s">
        <v>380</v>
      </c>
      <c r="K73">
        <v>5</v>
      </c>
      <c r="L73">
        <v>0</v>
      </c>
    </row>
    <row r="74" spans="1:12" hidden="1" x14ac:dyDescent="0.25">
      <c r="A74" t="s">
        <v>437</v>
      </c>
      <c r="B74" t="s">
        <v>454</v>
      </c>
      <c r="C74" t="s">
        <v>188</v>
      </c>
      <c r="D74" t="s">
        <v>438</v>
      </c>
      <c r="E74" s="7">
        <v>44028.651608796295</v>
      </c>
      <c r="F74" s="7">
        <v>44034</v>
      </c>
      <c r="J74" t="s">
        <v>340</v>
      </c>
      <c r="K74">
        <v>4</v>
      </c>
      <c r="L74">
        <v>0</v>
      </c>
    </row>
    <row r="75" spans="1:12" hidden="1" x14ac:dyDescent="0.25">
      <c r="A75" t="s">
        <v>204</v>
      </c>
      <c r="B75" t="s">
        <v>66</v>
      </c>
      <c r="C75" t="s">
        <v>205</v>
      </c>
      <c r="D75" t="s">
        <v>206</v>
      </c>
      <c r="E75" s="7">
        <v>44021.281898148103</v>
      </c>
      <c r="F75" s="7">
        <v>44034</v>
      </c>
      <c r="J75" t="s">
        <v>340</v>
      </c>
      <c r="K75">
        <v>11</v>
      </c>
      <c r="L75">
        <v>0</v>
      </c>
    </row>
    <row r="76" spans="1:12" x14ac:dyDescent="0.25">
      <c r="A76" t="s">
        <v>323</v>
      </c>
      <c r="B76" t="s">
        <v>67</v>
      </c>
      <c r="C76" t="s">
        <v>324</v>
      </c>
      <c r="D76" t="s">
        <v>325</v>
      </c>
      <c r="E76" s="7">
        <v>44020.316643518519</v>
      </c>
      <c r="F76" s="7">
        <v>43938</v>
      </c>
      <c r="J76" t="s">
        <v>475</v>
      </c>
      <c r="K76">
        <v>12</v>
      </c>
      <c r="L76">
        <v>0</v>
      </c>
    </row>
    <row r="77" spans="1:12" hidden="1" x14ac:dyDescent="0.25">
      <c r="A77" t="s">
        <v>443</v>
      </c>
      <c r="B77" t="s">
        <v>67</v>
      </c>
      <c r="C77" t="s">
        <v>444</v>
      </c>
      <c r="D77" t="s">
        <v>325</v>
      </c>
      <c r="E77" s="7">
        <v>43868.58252314815</v>
      </c>
      <c r="F77" s="7">
        <v>43896</v>
      </c>
      <c r="J77" t="s">
        <v>476</v>
      </c>
      <c r="K77">
        <v>164</v>
      </c>
      <c r="L77">
        <v>0</v>
      </c>
    </row>
    <row r="78" spans="1:12" hidden="1" x14ac:dyDescent="0.25">
      <c r="A78" t="s">
        <v>400</v>
      </c>
      <c r="B78" t="s">
        <v>430</v>
      </c>
      <c r="C78" t="s">
        <v>188</v>
      </c>
      <c r="D78" t="s">
        <v>401</v>
      </c>
      <c r="E78" s="7">
        <v>44028.393761574072</v>
      </c>
      <c r="F78" s="7">
        <v>44043</v>
      </c>
      <c r="J78" t="s">
        <v>417</v>
      </c>
      <c r="K78">
        <v>4</v>
      </c>
      <c r="L78">
        <v>0</v>
      </c>
    </row>
    <row r="79" spans="1:12" hidden="1" x14ac:dyDescent="0.25">
      <c r="A79" t="s">
        <v>461</v>
      </c>
      <c r="B79" t="s">
        <v>138</v>
      </c>
      <c r="C79" t="s">
        <v>259</v>
      </c>
      <c r="D79" t="s">
        <v>462</v>
      </c>
      <c r="E79" s="7">
        <v>44029.396863425929</v>
      </c>
      <c r="F79" s="7">
        <v>44040</v>
      </c>
      <c r="J79" t="s">
        <v>506</v>
      </c>
      <c r="K79">
        <v>3</v>
      </c>
      <c r="L79">
        <v>240</v>
      </c>
    </row>
    <row r="80" spans="1:12" hidden="1" x14ac:dyDescent="0.25">
      <c r="A80" t="s">
        <v>398</v>
      </c>
      <c r="B80" t="s">
        <v>429</v>
      </c>
      <c r="C80" t="s">
        <v>259</v>
      </c>
      <c r="D80" t="s">
        <v>399</v>
      </c>
      <c r="E80" s="7">
        <v>44028.393564814818</v>
      </c>
      <c r="F80" s="7">
        <v>44047</v>
      </c>
      <c r="J80" t="s">
        <v>507</v>
      </c>
      <c r="K80">
        <v>4</v>
      </c>
      <c r="L80">
        <v>0</v>
      </c>
    </row>
    <row r="81" spans="1:12" hidden="1" x14ac:dyDescent="0.25">
      <c r="A81" t="s">
        <v>457</v>
      </c>
      <c r="B81" t="s">
        <v>477</v>
      </c>
      <c r="C81" t="s">
        <v>205</v>
      </c>
      <c r="D81" t="s">
        <v>458</v>
      </c>
      <c r="E81" s="7">
        <v>44029.364710648151</v>
      </c>
      <c r="F81" s="7">
        <v>44042</v>
      </c>
      <c r="J81" t="s">
        <v>508</v>
      </c>
      <c r="K81">
        <v>3</v>
      </c>
      <c r="L81" t="e">
        <v>#N/A</v>
      </c>
    </row>
    <row r="82" spans="1:12" hidden="1" x14ac:dyDescent="0.25">
      <c r="A82" t="s">
        <v>262</v>
      </c>
      <c r="B82" t="s">
        <v>78</v>
      </c>
      <c r="C82" t="s">
        <v>205</v>
      </c>
      <c r="D82" t="s">
        <v>263</v>
      </c>
      <c r="E82" s="7">
        <v>44013.484953703701</v>
      </c>
      <c r="F82" s="7">
        <v>44015</v>
      </c>
      <c r="J82" t="s">
        <v>509</v>
      </c>
      <c r="K82">
        <v>19</v>
      </c>
      <c r="L82">
        <v>480</v>
      </c>
    </row>
    <row r="83" spans="1:12" hidden="1" x14ac:dyDescent="0.25">
      <c r="A83" t="s">
        <v>504</v>
      </c>
      <c r="B83" t="s">
        <v>516</v>
      </c>
      <c r="C83" t="s">
        <v>188</v>
      </c>
      <c r="D83" t="s">
        <v>505</v>
      </c>
      <c r="E83" s="7">
        <v>44032.377326388887</v>
      </c>
      <c r="F83" s="7">
        <v>44036</v>
      </c>
      <c r="J83" t="s">
        <v>452</v>
      </c>
      <c r="K83">
        <v>1</v>
      </c>
      <c r="L83">
        <v>0</v>
      </c>
    </row>
    <row r="84" spans="1:12" hidden="1" x14ac:dyDescent="0.25">
      <c r="A84" t="s">
        <v>500</v>
      </c>
      <c r="B84" t="s">
        <v>501</v>
      </c>
      <c r="C84" t="s">
        <v>188</v>
      </c>
      <c r="D84" t="s">
        <v>501</v>
      </c>
      <c r="E84" s="7">
        <v>44032.459467592591</v>
      </c>
      <c r="F84" s="7">
        <v>44033</v>
      </c>
      <c r="J84" t="s">
        <v>341</v>
      </c>
      <c r="K84">
        <v>1</v>
      </c>
      <c r="L84">
        <v>0</v>
      </c>
    </row>
    <row r="85" spans="1:12" x14ac:dyDescent="0.25">
      <c r="A85" t="s">
        <v>499</v>
      </c>
      <c r="B85" t="s">
        <v>57</v>
      </c>
      <c r="C85" t="s">
        <v>188</v>
      </c>
      <c r="D85" t="s">
        <v>320</v>
      </c>
      <c r="E85" s="7">
        <v>44032.486655092594</v>
      </c>
      <c r="F85" s="7">
        <v>44027</v>
      </c>
      <c r="J85" t="s">
        <v>343</v>
      </c>
      <c r="K85">
        <v>1</v>
      </c>
      <c r="L85">
        <v>0</v>
      </c>
    </row>
    <row r="86" spans="1:12" hidden="1" x14ac:dyDescent="0.25">
      <c r="A86" t="s">
        <v>494</v>
      </c>
      <c r="B86" t="s">
        <v>514</v>
      </c>
      <c r="C86" t="s">
        <v>188</v>
      </c>
      <c r="D86" t="s">
        <v>495</v>
      </c>
      <c r="E86" s="7">
        <v>44032.374606481484</v>
      </c>
      <c r="F86" s="7">
        <v>44036</v>
      </c>
      <c r="J86" t="s">
        <v>452</v>
      </c>
      <c r="K86">
        <v>1</v>
      </c>
      <c r="L86">
        <v>0</v>
      </c>
    </row>
    <row r="87" spans="1:12" hidden="1" x14ac:dyDescent="0.25">
      <c r="A87" t="s">
        <v>493</v>
      </c>
      <c r="B87" t="s">
        <v>283</v>
      </c>
      <c r="C87" t="s">
        <v>188</v>
      </c>
      <c r="D87" t="s">
        <v>220</v>
      </c>
      <c r="E87" s="7">
        <v>44032.373611111114</v>
      </c>
      <c r="F87" s="7">
        <v>44039</v>
      </c>
      <c r="J87" t="s">
        <v>382</v>
      </c>
      <c r="K87">
        <v>1</v>
      </c>
      <c r="L87">
        <v>0</v>
      </c>
    </row>
    <row r="88" spans="1:12" hidden="1" x14ac:dyDescent="0.25">
      <c r="A88" t="s">
        <v>484</v>
      </c>
      <c r="B88" t="s">
        <v>510</v>
      </c>
      <c r="C88" t="s">
        <v>188</v>
      </c>
      <c r="D88" t="s">
        <v>485</v>
      </c>
      <c r="E88" s="7">
        <v>44032.373495370368</v>
      </c>
      <c r="F88" s="7">
        <v>44039</v>
      </c>
      <c r="J88" t="s">
        <v>382</v>
      </c>
      <c r="K88">
        <v>1</v>
      </c>
      <c r="L88">
        <v>0</v>
      </c>
    </row>
    <row r="89" spans="1:12" hidden="1" x14ac:dyDescent="0.25">
      <c r="A89" t="s">
        <v>473</v>
      </c>
      <c r="B89" t="s">
        <v>474</v>
      </c>
      <c r="C89" t="s">
        <v>188</v>
      </c>
      <c r="D89" t="s">
        <v>474</v>
      </c>
      <c r="E89" s="7">
        <v>44029.420127314814</v>
      </c>
      <c r="F89" s="7">
        <v>44034</v>
      </c>
      <c r="J89" t="s">
        <v>380</v>
      </c>
      <c r="K89">
        <v>4</v>
      </c>
      <c r="L89">
        <v>0</v>
      </c>
    </row>
    <row r="90" spans="1:12" hidden="1" x14ac:dyDescent="0.25">
      <c r="A90" t="s">
        <v>198</v>
      </c>
      <c r="B90" t="s">
        <v>279</v>
      </c>
      <c r="C90" t="s">
        <v>188</v>
      </c>
      <c r="D90" t="s">
        <v>199</v>
      </c>
      <c r="E90" s="7">
        <v>44022.496157407397</v>
      </c>
      <c r="F90" s="7">
        <v>44034</v>
      </c>
      <c r="J90" t="s">
        <v>380</v>
      </c>
      <c r="K90">
        <v>11</v>
      </c>
      <c r="L90">
        <v>0</v>
      </c>
    </row>
    <row r="91" spans="1:12" x14ac:dyDescent="0.25">
      <c r="A91" t="s">
        <v>415</v>
      </c>
      <c r="B91" t="s">
        <v>436</v>
      </c>
      <c r="C91" t="s">
        <v>259</v>
      </c>
      <c r="D91" t="s">
        <v>416</v>
      </c>
      <c r="E91" s="7">
        <v>43987.383032407408</v>
      </c>
      <c r="F91" s="7">
        <v>43987</v>
      </c>
      <c r="G91" s="73" t="s">
        <v>95</v>
      </c>
      <c r="J91" t="s">
        <v>531</v>
      </c>
      <c r="K91">
        <v>46</v>
      </c>
      <c r="L91">
        <v>0</v>
      </c>
    </row>
    <row r="92" spans="1:12" hidden="1" x14ac:dyDescent="0.25">
      <c r="A92" t="s">
        <v>446</v>
      </c>
      <c r="B92" t="s">
        <v>21</v>
      </c>
      <c r="C92" t="s">
        <v>188</v>
      </c>
      <c r="D92" t="s">
        <v>320</v>
      </c>
      <c r="E92" s="7">
        <v>44028.52851851852</v>
      </c>
      <c r="F92" s="7">
        <v>44032</v>
      </c>
      <c r="J92" t="s">
        <v>419</v>
      </c>
      <c r="K92">
        <v>5</v>
      </c>
      <c r="L92">
        <v>960</v>
      </c>
    </row>
    <row r="93" spans="1:12" hidden="1" x14ac:dyDescent="0.25">
      <c r="A93" t="s">
        <v>445</v>
      </c>
      <c r="B93" t="s">
        <v>21</v>
      </c>
      <c r="C93" t="s">
        <v>188</v>
      </c>
      <c r="D93" t="s">
        <v>320</v>
      </c>
      <c r="E93" s="7">
        <v>44028.528414351851</v>
      </c>
      <c r="F93" s="7">
        <v>44032</v>
      </c>
      <c r="J93" t="s">
        <v>419</v>
      </c>
      <c r="K93">
        <v>5</v>
      </c>
      <c r="L93">
        <v>960</v>
      </c>
    </row>
    <row r="94" spans="1:12" hidden="1" x14ac:dyDescent="0.25">
      <c r="A94" t="s">
        <v>448</v>
      </c>
      <c r="B94" t="s">
        <v>21</v>
      </c>
      <c r="C94" t="s">
        <v>188</v>
      </c>
      <c r="D94" t="s">
        <v>320</v>
      </c>
      <c r="E94" s="7">
        <v>44028.528298611112</v>
      </c>
      <c r="F94" s="7">
        <v>44032</v>
      </c>
      <c r="J94" t="s">
        <v>419</v>
      </c>
      <c r="K94">
        <v>5</v>
      </c>
      <c r="L94">
        <v>960</v>
      </c>
    </row>
    <row r="95" spans="1:12" hidden="1" x14ac:dyDescent="0.25">
      <c r="A95" t="s">
        <v>449</v>
      </c>
      <c r="B95" t="s">
        <v>21</v>
      </c>
      <c r="C95" t="s">
        <v>188</v>
      </c>
      <c r="D95" t="s">
        <v>320</v>
      </c>
      <c r="E95" s="7">
        <v>44028.52815972222</v>
      </c>
      <c r="F95" s="7">
        <v>44032</v>
      </c>
      <c r="J95" t="s">
        <v>419</v>
      </c>
      <c r="K95">
        <v>5</v>
      </c>
      <c r="L95">
        <v>960</v>
      </c>
    </row>
    <row r="96" spans="1:12" hidden="1" x14ac:dyDescent="0.25">
      <c r="A96" t="s">
        <v>450</v>
      </c>
      <c r="B96" t="s">
        <v>21</v>
      </c>
      <c r="C96" t="s">
        <v>188</v>
      </c>
      <c r="D96" t="s">
        <v>320</v>
      </c>
      <c r="E96" s="7">
        <v>44028.528043981481</v>
      </c>
      <c r="F96" s="7">
        <v>44032</v>
      </c>
      <c r="J96" t="s">
        <v>419</v>
      </c>
      <c r="K96">
        <v>5</v>
      </c>
      <c r="L96">
        <v>960</v>
      </c>
    </row>
    <row r="97" spans="1:12" hidden="1" x14ac:dyDescent="0.25">
      <c r="A97" t="s">
        <v>447</v>
      </c>
      <c r="B97" t="s">
        <v>21</v>
      </c>
      <c r="C97" t="s">
        <v>188</v>
      </c>
      <c r="D97" t="s">
        <v>320</v>
      </c>
      <c r="E97" s="7">
        <v>44028.527905092589</v>
      </c>
      <c r="F97" s="7">
        <v>44032</v>
      </c>
      <c r="J97" t="s">
        <v>419</v>
      </c>
      <c r="K97">
        <v>5</v>
      </c>
      <c r="L97">
        <v>960</v>
      </c>
    </row>
    <row r="98" spans="1:12" hidden="1" x14ac:dyDescent="0.25">
      <c r="A98" t="s">
        <v>519</v>
      </c>
      <c r="B98" t="s">
        <v>533</v>
      </c>
      <c r="C98" t="s">
        <v>188</v>
      </c>
      <c r="D98" t="s">
        <v>520</v>
      </c>
      <c r="E98" s="7">
        <v>44032.6640162037</v>
      </c>
      <c r="F98" s="7">
        <v>44039</v>
      </c>
      <c r="J98" t="s">
        <v>422</v>
      </c>
      <c r="K98">
        <v>2</v>
      </c>
      <c r="L98">
        <v>0</v>
      </c>
    </row>
    <row r="99" spans="1:12" hidden="1" x14ac:dyDescent="0.25">
      <c r="A99" t="s">
        <v>523</v>
      </c>
      <c r="B99" t="s">
        <v>524</v>
      </c>
      <c r="C99" t="s">
        <v>188</v>
      </c>
      <c r="D99" t="s">
        <v>525</v>
      </c>
      <c r="E99" s="7">
        <v>44033.234675925924</v>
      </c>
      <c r="F99" s="7">
        <v>44036</v>
      </c>
      <c r="J99" t="s">
        <v>340</v>
      </c>
      <c r="K99">
        <v>1</v>
      </c>
      <c r="L99">
        <v>0</v>
      </c>
    </row>
    <row r="100" spans="1:12" hidden="1" x14ac:dyDescent="0.25">
      <c r="A100" t="s">
        <v>521</v>
      </c>
      <c r="B100" t="s">
        <v>534</v>
      </c>
      <c r="C100" t="s">
        <v>188</v>
      </c>
      <c r="D100" t="s">
        <v>522</v>
      </c>
      <c r="E100" s="7">
        <v>44032.653124999997</v>
      </c>
      <c r="F100" s="7">
        <v>44042</v>
      </c>
      <c r="J100" t="s">
        <v>506</v>
      </c>
      <c r="K100">
        <v>2</v>
      </c>
      <c r="L100">
        <v>0</v>
      </c>
    </row>
    <row r="101" spans="1:12" hidden="1" x14ac:dyDescent="0.25">
      <c r="A101" t="s">
        <v>519</v>
      </c>
      <c r="B101" t="s">
        <v>533</v>
      </c>
      <c r="C101" t="s">
        <v>188</v>
      </c>
      <c r="D101" t="s">
        <v>520</v>
      </c>
      <c r="E101" s="7">
        <v>44032.6640162037</v>
      </c>
      <c r="F101" s="7">
        <v>44039</v>
      </c>
      <c r="J101" t="s">
        <v>422</v>
      </c>
      <c r="K101">
        <v>2</v>
      </c>
      <c r="L101">
        <v>0</v>
      </c>
    </row>
    <row r="102" spans="1:12" hidden="1" x14ac:dyDescent="0.25">
      <c r="A102" t="s">
        <v>439</v>
      </c>
      <c r="B102" t="s">
        <v>455</v>
      </c>
      <c r="C102" t="s">
        <v>188</v>
      </c>
      <c r="D102" t="s">
        <v>440</v>
      </c>
      <c r="E102" s="7">
        <v>44028.63040509259</v>
      </c>
      <c r="F102" s="7">
        <v>44034</v>
      </c>
      <c r="J102" t="s">
        <v>341</v>
      </c>
      <c r="K102">
        <v>6</v>
      </c>
      <c r="L102">
        <v>0</v>
      </c>
    </row>
    <row r="103" spans="1:12" hidden="1" x14ac:dyDescent="0.25">
      <c r="A103" t="s">
        <v>287</v>
      </c>
      <c r="B103" t="s">
        <v>57</v>
      </c>
      <c r="C103" t="s">
        <v>188</v>
      </c>
      <c r="D103" t="s">
        <v>244</v>
      </c>
      <c r="E103" s="7">
        <v>44027.397743055553</v>
      </c>
      <c r="F103" s="7">
        <v>44029</v>
      </c>
      <c r="G103" s="73" t="s">
        <v>88</v>
      </c>
      <c r="J103" t="s">
        <v>342</v>
      </c>
      <c r="K103">
        <v>7</v>
      </c>
      <c r="L103">
        <v>240</v>
      </c>
    </row>
    <row r="104" spans="1:12" hidden="1" x14ac:dyDescent="0.25">
      <c r="A104" t="s">
        <v>490</v>
      </c>
      <c r="B104" t="s">
        <v>513</v>
      </c>
      <c r="C104" t="s">
        <v>188</v>
      </c>
      <c r="D104" t="s">
        <v>491</v>
      </c>
      <c r="E104" s="7">
        <v>44032.391793981478</v>
      </c>
      <c r="F104" s="7">
        <v>44040</v>
      </c>
      <c r="J104" t="s">
        <v>382</v>
      </c>
      <c r="K104">
        <v>2</v>
      </c>
      <c r="L104">
        <v>0</v>
      </c>
    </row>
    <row r="105" spans="1:12" x14ac:dyDescent="0.25">
      <c r="A105" t="s">
        <v>498</v>
      </c>
      <c r="B105" t="s">
        <v>351</v>
      </c>
      <c r="C105" t="s">
        <v>188</v>
      </c>
      <c r="D105" t="s">
        <v>293</v>
      </c>
      <c r="E105" s="7">
        <v>44032.374282407407</v>
      </c>
      <c r="F105" s="7">
        <v>44029</v>
      </c>
      <c r="J105" t="s">
        <v>342</v>
      </c>
      <c r="K105">
        <v>2</v>
      </c>
      <c r="L105">
        <v>180</v>
      </c>
    </row>
    <row r="106" spans="1:12" x14ac:dyDescent="0.25">
      <c r="A106" t="s">
        <v>248</v>
      </c>
      <c r="B106" t="s">
        <v>184</v>
      </c>
      <c r="C106" t="s">
        <v>205</v>
      </c>
      <c r="D106" t="s">
        <v>249</v>
      </c>
      <c r="E106" s="7">
        <v>44021.545636574097</v>
      </c>
      <c r="F106" s="7">
        <v>44019</v>
      </c>
      <c r="J106" t="s">
        <v>558</v>
      </c>
      <c r="K106">
        <v>13</v>
      </c>
      <c r="L106">
        <v>120</v>
      </c>
    </row>
    <row r="107" spans="1:12" x14ac:dyDescent="0.25">
      <c r="A107" t="s">
        <v>502</v>
      </c>
      <c r="B107" t="s">
        <v>515</v>
      </c>
      <c r="C107" t="s">
        <v>188</v>
      </c>
      <c r="D107" t="s">
        <v>503</v>
      </c>
      <c r="E107" s="7">
        <v>44032.434675925928</v>
      </c>
      <c r="F107" s="7">
        <v>44029</v>
      </c>
      <c r="J107" t="s">
        <v>342</v>
      </c>
      <c r="K107">
        <v>2</v>
      </c>
      <c r="L107">
        <v>0</v>
      </c>
    </row>
    <row r="108" spans="1:12" x14ac:dyDescent="0.25">
      <c r="A108" t="s">
        <v>469</v>
      </c>
      <c r="B108" t="s">
        <v>482</v>
      </c>
      <c r="C108" t="s">
        <v>188</v>
      </c>
      <c r="D108" t="s">
        <v>470</v>
      </c>
      <c r="E108" s="7">
        <v>44029.457175925927</v>
      </c>
      <c r="F108" s="7">
        <v>44028</v>
      </c>
      <c r="G108" s="73" t="s">
        <v>86</v>
      </c>
      <c r="J108" t="s">
        <v>343</v>
      </c>
      <c r="K108">
        <v>5</v>
      </c>
      <c r="L108">
        <v>0</v>
      </c>
    </row>
    <row r="109" spans="1:12" x14ac:dyDescent="0.25">
      <c r="A109" t="s">
        <v>441</v>
      </c>
      <c r="B109" t="s">
        <v>456</v>
      </c>
      <c r="C109" t="s">
        <v>205</v>
      </c>
      <c r="D109" t="s">
        <v>442</v>
      </c>
      <c r="E109" s="7">
        <v>44028.666944444441</v>
      </c>
      <c r="F109" s="7">
        <v>44027</v>
      </c>
      <c r="J109" t="s">
        <v>418</v>
      </c>
      <c r="K109">
        <v>6</v>
      </c>
      <c r="L109">
        <v>0</v>
      </c>
    </row>
    <row r="110" spans="1:12" hidden="1" x14ac:dyDescent="0.25">
      <c r="A110" t="s">
        <v>471</v>
      </c>
      <c r="B110" t="s">
        <v>483</v>
      </c>
      <c r="C110" t="s">
        <v>188</v>
      </c>
      <c r="D110" t="s">
        <v>320</v>
      </c>
      <c r="E110" s="7">
        <v>44029.547048611108</v>
      </c>
      <c r="F110" s="7">
        <v>44033</v>
      </c>
      <c r="J110" t="s">
        <v>419</v>
      </c>
      <c r="K110">
        <v>5</v>
      </c>
      <c r="L110">
        <v>20</v>
      </c>
    </row>
    <row r="111" spans="1:12" hidden="1" x14ac:dyDescent="0.25">
      <c r="A111" t="s">
        <v>496</v>
      </c>
      <c r="B111" t="s">
        <v>182</v>
      </c>
      <c r="C111" t="s">
        <v>188</v>
      </c>
      <c r="D111" t="s">
        <v>182</v>
      </c>
      <c r="E111" s="7">
        <v>44032.374490740738</v>
      </c>
      <c r="F111" s="7">
        <v>44041</v>
      </c>
      <c r="J111" t="s">
        <v>339</v>
      </c>
      <c r="K111">
        <v>2</v>
      </c>
      <c r="L111">
        <v>0</v>
      </c>
    </row>
    <row r="112" spans="1:12" hidden="1" x14ac:dyDescent="0.25">
      <c r="A112" t="s">
        <v>488</v>
      </c>
      <c r="B112" t="s">
        <v>512</v>
      </c>
      <c r="C112" t="s">
        <v>188</v>
      </c>
      <c r="D112" t="s">
        <v>489</v>
      </c>
      <c r="E112" s="7">
        <v>44032.342615740738</v>
      </c>
      <c r="F112" s="7">
        <v>44039</v>
      </c>
      <c r="J112" t="s">
        <v>422</v>
      </c>
      <c r="K112">
        <v>2</v>
      </c>
      <c r="L112">
        <v>30</v>
      </c>
    </row>
    <row r="113" spans="1:12" x14ac:dyDescent="0.25">
      <c r="A113" t="s">
        <v>254</v>
      </c>
      <c r="B113" t="s">
        <v>106</v>
      </c>
      <c r="C113" t="s">
        <v>205</v>
      </c>
      <c r="D113" t="s">
        <v>255</v>
      </c>
      <c r="E113" s="7">
        <v>44005.434571759302</v>
      </c>
      <c r="F113" s="7">
        <v>44001</v>
      </c>
      <c r="G113" s="73" t="s">
        <v>87</v>
      </c>
      <c r="J113" t="s">
        <v>559</v>
      </c>
      <c r="K113">
        <v>29</v>
      </c>
      <c r="L113">
        <v>960</v>
      </c>
    </row>
    <row r="114" spans="1:12" x14ac:dyDescent="0.25">
      <c r="A114" t="s">
        <v>497</v>
      </c>
      <c r="B114" t="s">
        <v>6</v>
      </c>
      <c r="C114" t="s">
        <v>188</v>
      </c>
      <c r="D114" t="s">
        <v>182</v>
      </c>
      <c r="E114" s="7">
        <v>44032.374074074076</v>
      </c>
      <c r="F114" s="7">
        <v>43978</v>
      </c>
      <c r="J114" t="s">
        <v>560</v>
      </c>
      <c r="K114">
        <v>2</v>
      </c>
      <c r="L114">
        <v>30</v>
      </c>
    </row>
    <row r="115" spans="1:12" x14ac:dyDescent="0.25">
      <c r="A115" t="s">
        <v>467</v>
      </c>
      <c r="B115" t="s">
        <v>481</v>
      </c>
      <c r="C115" t="s">
        <v>537</v>
      </c>
      <c r="D115" t="s">
        <v>468</v>
      </c>
      <c r="E115" s="7">
        <v>44029.573969907404</v>
      </c>
      <c r="F115" s="7">
        <v>43959</v>
      </c>
      <c r="J115" t="s">
        <v>561</v>
      </c>
      <c r="K115">
        <v>5</v>
      </c>
      <c r="L115">
        <v>0</v>
      </c>
    </row>
    <row r="116" spans="1:12" hidden="1" x14ac:dyDescent="0.25">
      <c r="A116" t="s">
        <v>492</v>
      </c>
      <c r="B116" t="s">
        <v>352</v>
      </c>
      <c r="C116" t="s">
        <v>188</v>
      </c>
      <c r="D116" t="s">
        <v>295</v>
      </c>
      <c r="E116" s="7">
        <v>44032.373969907407</v>
      </c>
      <c r="F116" s="7">
        <v>44042</v>
      </c>
      <c r="J116" t="s">
        <v>506</v>
      </c>
      <c r="K116">
        <v>2</v>
      </c>
      <c r="L116">
        <v>30</v>
      </c>
    </row>
    <row r="117" spans="1:12" x14ac:dyDescent="0.25">
      <c r="A117" t="s">
        <v>250</v>
      </c>
      <c r="B117" t="s">
        <v>155</v>
      </c>
      <c r="C117" t="s">
        <v>537</v>
      </c>
      <c r="D117" t="s">
        <v>251</v>
      </c>
      <c r="E117" s="7">
        <v>44022.519895833299</v>
      </c>
      <c r="F117" s="7">
        <v>44008</v>
      </c>
      <c r="G117" s="73" t="s">
        <v>92</v>
      </c>
      <c r="J117" t="s">
        <v>562</v>
      </c>
      <c r="K117">
        <v>12</v>
      </c>
      <c r="L117">
        <v>90</v>
      </c>
    </row>
    <row r="118" spans="1:12" x14ac:dyDescent="0.25">
      <c r="A118" t="s">
        <v>465</v>
      </c>
      <c r="B118" t="s">
        <v>480</v>
      </c>
      <c r="C118" t="s">
        <v>188</v>
      </c>
      <c r="D118" t="s">
        <v>466</v>
      </c>
      <c r="E118" s="7">
        <v>44029.363738425927</v>
      </c>
      <c r="F118" s="7">
        <v>44006</v>
      </c>
      <c r="J118" t="s">
        <v>381</v>
      </c>
      <c r="K118">
        <v>5</v>
      </c>
      <c r="L118">
        <v>90</v>
      </c>
    </row>
    <row r="119" spans="1:12" hidden="1" x14ac:dyDescent="0.25">
      <c r="A119" t="s">
        <v>296</v>
      </c>
      <c r="B119" t="s">
        <v>353</v>
      </c>
      <c r="C119" t="s">
        <v>324</v>
      </c>
      <c r="D119" t="s">
        <v>297</v>
      </c>
      <c r="E119" s="7">
        <v>44027.455555555556</v>
      </c>
      <c r="F119" s="7">
        <v>44034</v>
      </c>
      <c r="J119" t="s">
        <v>419</v>
      </c>
      <c r="K119">
        <v>8</v>
      </c>
      <c r="L119">
        <v>0</v>
      </c>
    </row>
    <row r="120" spans="1:12" hidden="1" x14ac:dyDescent="0.25">
      <c r="A120" t="s">
        <v>550</v>
      </c>
      <c r="B120" t="s">
        <v>551</v>
      </c>
      <c r="C120" t="s">
        <v>259</v>
      </c>
      <c r="D120" t="s">
        <v>551</v>
      </c>
      <c r="E120" s="7">
        <v>44033.634467592594</v>
      </c>
      <c r="F120" s="7">
        <v>44035</v>
      </c>
      <c r="J120" t="s">
        <v>341</v>
      </c>
      <c r="K120">
        <v>2</v>
      </c>
      <c r="L120">
        <v>0</v>
      </c>
    </row>
    <row r="121" spans="1:12" x14ac:dyDescent="0.25">
      <c r="A121" t="s">
        <v>323</v>
      </c>
      <c r="B121" t="s">
        <v>67</v>
      </c>
      <c r="C121" t="s">
        <v>324</v>
      </c>
      <c r="D121" t="s">
        <v>325</v>
      </c>
      <c r="E121" s="7">
        <v>44020.316643518519</v>
      </c>
      <c r="F121" s="7">
        <v>43938</v>
      </c>
      <c r="J121" t="s">
        <v>599</v>
      </c>
      <c r="K121">
        <v>15</v>
      </c>
      <c r="L121">
        <v>340</v>
      </c>
    </row>
    <row r="122" spans="1:12" hidden="1" x14ac:dyDescent="0.25">
      <c r="A122" t="s">
        <v>546</v>
      </c>
      <c r="B122" t="s">
        <v>567</v>
      </c>
      <c r="C122" t="s">
        <v>205</v>
      </c>
      <c r="D122" t="s">
        <v>547</v>
      </c>
      <c r="E122" s="7">
        <v>44032.374178240738</v>
      </c>
      <c r="F122" s="7">
        <v>44047</v>
      </c>
      <c r="J122" t="s">
        <v>600</v>
      </c>
      <c r="K122">
        <v>3</v>
      </c>
      <c r="L122">
        <v>0</v>
      </c>
    </row>
    <row r="123" spans="1:12" hidden="1" x14ac:dyDescent="0.25">
      <c r="A123" t="s">
        <v>540</v>
      </c>
      <c r="B123" t="s">
        <v>564</v>
      </c>
      <c r="C123" t="s">
        <v>259</v>
      </c>
      <c r="D123" t="s">
        <v>541</v>
      </c>
      <c r="E123" s="7">
        <v>44033.445671296293</v>
      </c>
      <c r="F123" s="7">
        <v>44043</v>
      </c>
      <c r="J123" t="s">
        <v>506</v>
      </c>
      <c r="K123">
        <v>2</v>
      </c>
      <c r="L123">
        <v>0</v>
      </c>
    </row>
    <row r="124" spans="1:12" x14ac:dyDescent="0.25">
      <c r="A124" t="s">
        <v>526</v>
      </c>
      <c r="B124" t="s">
        <v>535</v>
      </c>
      <c r="C124" t="s">
        <v>259</v>
      </c>
      <c r="D124" t="s">
        <v>527</v>
      </c>
      <c r="E124" s="7">
        <v>44032.599432870367</v>
      </c>
      <c r="F124" s="7">
        <v>44027</v>
      </c>
      <c r="G124" s="73" t="s">
        <v>92</v>
      </c>
      <c r="J124" t="s">
        <v>344</v>
      </c>
      <c r="K124">
        <v>3</v>
      </c>
      <c r="L124">
        <v>0</v>
      </c>
    </row>
    <row r="125" spans="1:12" hidden="1" x14ac:dyDescent="0.25">
      <c r="A125" t="s">
        <v>298</v>
      </c>
      <c r="B125" t="s">
        <v>354</v>
      </c>
      <c r="C125" t="s">
        <v>188</v>
      </c>
      <c r="D125" t="s">
        <v>299</v>
      </c>
      <c r="E125" s="7">
        <v>44027.396793981483</v>
      </c>
      <c r="F125" s="7">
        <v>44036</v>
      </c>
      <c r="J125" t="s">
        <v>380</v>
      </c>
      <c r="K125">
        <v>8</v>
      </c>
      <c r="L125">
        <v>10</v>
      </c>
    </row>
    <row r="126" spans="1:12" hidden="1" x14ac:dyDescent="0.25">
      <c r="A126" t="s">
        <v>196</v>
      </c>
      <c r="B126" t="s">
        <v>178</v>
      </c>
      <c r="C126" t="s">
        <v>259</v>
      </c>
      <c r="D126" t="s">
        <v>197</v>
      </c>
      <c r="E126" s="7">
        <v>44021.526608796303</v>
      </c>
      <c r="F126" s="7">
        <v>44033</v>
      </c>
      <c r="G126" s="73" t="s">
        <v>84</v>
      </c>
      <c r="J126" t="s">
        <v>451</v>
      </c>
      <c r="K126">
        <v>14</v>
      </c>
      <c r="L126">
        <v>60</v>
      </c>
    </row>
    <row r="127" spans="1:12" hidden="1" x14ac:dyDescent="0.25">
      <c r="A127" t="s">
        <v>459</v>
      </c>
      <c r="B127" t="s">
        <v>478</v>
      </c>
      <c r="C127" t="s">
        <v>259</v>
      </c>
      <c r="D127" t="s">
        <v>460</v>
      </c>
      <c r="E127" s="7">
        <v>44029.490671296298</v>
      </c>
      <c r="F127" s="7">
        <v>44042</v>
      </c>
      <c r="G127" s="73" t="s">
        <v>95</v>
      </c>
      <c r="J127" t="s">
        <v>339</v>
      </c>
      <c r="K127">
        <v>6</v>
      </c>
      <c r="L127">
        <v>30</v>
      </c>
    </row>
    <row r="128" spans="1:12" hidden="1" x14ac:dyDescent="0.25">
      <c r="A128" t="s">
        <v>241</v>
      </c>
      <c r="B128" t="s">
        <v>60</v>
      </c>
      <c r="C128" t="s">
        <v>205</v>
      </c>
      <c r="D128" t="s">
        <v>242</v>
      </c>
      <c r="E128" s="7">
        <v>44015.664745370399</v>
      </c>
      <c r="F128" s="7">
        <v>44028</v>
      </c>
      <c r="J128" t="s">
        <v>418</v>
      </c>
      <c r="K128">
        <v>20</v>
      </c>
      <c r="L128">
        <v>50</v>
      </c>
    </row>
    <row r="129" spans="1:12" x14ac:dyDescent="0.25">
      <c r="A129" t="s">
        <v>409</v>
      </c>
      <c r="B129" t="s">
        <v>433</v>
      </c>
      <c r="C129" t="s">
        <v>259</v>
      </c>
      <c r="D129" t="s">
        <v>410</v>
      </c>
      <c r="E129" s="7">
        <v>44028.396111111113</v>
      </c>
      <c r="F129" s="7">
        <v>44021</v>
      </c>
      <c r="J129" t="s">
        <v>345</v>
      </c>
      <c r="K129">
        <v>7</v>
      </c>
      <c r="L129">
        <v>10</v>
      </c>
    </row>
    <row r="130" spans="1:12" hidden="1" x14ac:dyDescent="0.25">
      <c r="A130" t="s">
        <v>530</v>
      </c>
      <c r="B130" t="s">
        <v>155</v>
      </c>
      <c r="C130" t="s">
        <v>259</v>
      </c>
      <c r="D130" t="s">
        <v>251</v>
      </c>
      <c r="E130" s="7">
        <v>44032.580324074072</v>
      </c>
      <c r="F130" s="7">
        <v>44033</v>
      </c>
      <c r="G130" s="73" t="s">
        <v>92</v>
      </c>
      <c r="J130" t="s">
        <v>451</v>
      </c>
      <c r="K130">
        <v>3</v>
      </c>
      <c r="L130">
        <v>90</v>
      </c>
    </row>
    <row r="131" spans="1:12" x14ac:dyDescent="0.25">
      <c r="A131" t="s">
        <v>472</v>
      </c>
      <c r="B131" t="s">
        <v>480</v>
      </c>
      <c r="C131" t="s">
        <v>259</v>
      </c>
      <c r="D131" t="s">
        <v>466</v>
      </c>
      <c r="E131" s="7">
        <v>44029.395300925928</v>
      </c>
      <c r="F131" s="7">
        <v>44021</v>
      </c>
      <c r="G131" s="73" t="s">
        <v>92</v>
      </c>
      <c r="J131" t="s">
        <v>345</v>
      </c>
      <c r="K131">
        <v>6</v>
      </c>
      <c r="L131">
        <v>5</v>
      </c>
    </row>
    <row r="132" spans="1:12" hidden="1" x14ac:dyDescent="0.25">
      <c r="A132" t="s">
        <v>243</v>
      </c>
      <c r="B132" t="s">
        <v>57</v>
      </c>
      <c r="C132" t="s">
        <v>205</v>
      </c>
      <c r="D132" t="s">
        <v>244</v>
      </c>
      <c r="E132" s="7">
        <v>44012.462233796301</v>
      </c>
      <c r="F132" s="7">
        <v>44027</v>
      </c>
      <c r="G132" s="73" t="s">
        <v>92</v>
      </c>
      <c r="J132" t="s">
        <v>344</v>
      </c>
      <c r="K132">
        <v>23</v>
      </c>
      <c r="L132">
        <v>600</v>
      </c>
    </row>
    <row r="133" spans="1:12" hidden="1" x14ac:dyDescent="0.25">
      <c r="A133" t="s">
        <v>390</v>
      </c>
      <c r="B133" t="s">
        <v>425</v>
      </c>
      <c r="C133" t="s">
        <v>205</v>
      </c>
      <c r="D133" t="s">
        <v>391</v>
      </c>
      <c r="E133" s="7">
        <v>44028.367418981485</v>
      </c>
      <c r="F133" s="7">
        <v>44034</v>
      </c>
      <c r="J133" t="s">
        <v>419</v>
      </c>
      <c r="K133">
        <v>7</v>
      </c>
      <c r="L133">
        <v>0</v>
      </c>
    </row>
    <row r="134" spans="1:12" x14ac:dyDescent="0.25">
      <c r="A134" t="s">
        <v>463</v>
      </c>
      <c r="B134" t="s">
        <v>479</v>
      </c>
      <c r="C134" t="s">
        <v>537</v>
      </c>
      <c r="D134" t="s">
        <v>464</v>
      </c>
      <c r="E134" s="7">
        <v>44029.364305555559</v>
      </c>
      <c r="F134" s="7">
        <v>43882</v>
      </c>
      <c r="G134" s="73" t="s">
        <v>87</v>
      </c>
      <c r="J134" t="s">
        <v>621</v>
      </c>
      <c r="K134">
        <v>6</v>
      </c>
      <c r="L134">
        <v>540</v>
      </c>
    </row>
    <row r="135" spans="1:12" x14ac:dyDescent="0.25">
      <c r="A135" t="s">
        <v>552</v>
      </c>
      <c r="B135" t="s">
        <v>569</v>
      </c>
      <c r="C135" t="s">
        <v>188</v>
      </c>
      <c r="D135" t="s">
        <v>553</v>
      </c>
      <c r="E135" s="7">
        <v>44033.479097222225</v>
      </c>
      <c r="F135" s="7">
        <v>43952</v>
      </c>
      <c r="J135" t="s">
        <v>646</v>
      </c>
      <c r="K135">
        <v>3</v>
      </c>
    </row>
    <row r="136" spans="1:12" hidden="1" x14ac:dyDescent="0.25">
      <c r="A136" t="s">
        <v>556</v>
      </c>
      <c r="B136" t="s">
        <v>571</v>
      </c>
      <c r="C136" t="s">
        <v>188</v>
      </c>
      <c r="D136" t="s">
        <v>557</v>
      </c>
      <c r="E136" s="7">
        <v>44033.614664351851</v>
      </c>
      <c r="F136" s="7">
        <v>44034</v>
      </c>
      <c r="J136" t="s">
        <v>451</v>
      </c>
      <c r="K136">
        <v>3</v>
      </c>
    </row>
    <row r="137" spans="1:12" x14ac:dyDescent="0.25">
      <c r="A137" t="s">
        <v>619</v>
      </c>
      <c r="B137" t="s">
        <v>620</v>
      </c>
      <c r="C137" t="s">
        <v>188</v>
      </c>
      <c r="D137" t="s">
        <v>620</v>
      </c>
      <c r="E137" s="7">
        <v>44035.389016203706</v>
      </c>
      <c r="F137" s="7">
        <v>44035</v>
      </c>
      <c r="J137" t="s">
        <v>419</v>
      </c>
      <c r="K137">
        <v>1</v>
      </c>
    </row>
    <row r="138" spans="1:12" x14ac:dyDescent="0.25">
      <c r="A138" t="s">
        <v>611</v>
      </c>
      <c r="B138" t="s">
        <v>567</v>
      </c>
      <c r="C138" t="s">
        <v>188</v>
      </c>
      <c r="D138" t="s">
        <v>547</v>
      </c>
      <c r="E138" s="7">
        <v>44035.388611111113</v>
      </c>
      <c r="F138" s="7">
        <v>44035</v>
      </c>
      <c r="J138" t="s">
        <v>419</v>
      </c>
      <c r="K138">
        <v>1</v>
      </c>
    </row>
    <row r="139" spans="1:12" hidden="1" x14ac:dyDescent="0.25">
      <c r="A139" t="s">
        <v>594</v>
      </c>
      <c r="B139" t="s">
        <v>282</v>
      </c>
      <c r="C139" t="s">
        <v>259</v>
      </c>
      <c r="D139" t="s">
        <v>216</v>
      </c>
      <c r="E139" s="7">
        <v>44034.583414351851</v>
      </c>
      <c r="F139" s="7">
        <v>44046</v>
      </c>
      <c r="J139" t="s">
        <v>508</v>
      </c>
      <c r="K139">
        <v>2</v>
      </c>
    </row>
    <row r="140" spans="1:12" hidden="1" x14ac:dyDescent="0.25">
      <c r="A140" t="s">
        <v>605</v>
      </c>
      <c r="B140" t="s">
        <v>628</v>
      </c>
      <c r="C140" t="s">
        <v>259</v>
      </c>
      <c r="D140" t="s">
        <v>606</v>
      </c>
      <c r="E140" s="7">
        <v>44035.38962962963</v>
      </c>
      <c r="F140" s="7">
        <v>44039</v>
      </c>
      <c r="G140" s="73" t="s">
        <v>92</v>
      </c>
      <c r="J140" t="s">
        <v>452</v>
      </c>
      <c r="K140">
        <v>1</v>
      </c>
    </row>
    <row r="141" spans="1:12" hidden="1" x14ac:dyDescent="0.25">
      <c r="A141" t="s">
        <v>609</v>
      </c>
      <c r="B141" t="s">
        <v>610</v>
      </c>
      <c r="C141" t="s">
        <v>188</v>
      </c>
      <c r="D141" t="s">
        <v>610</v>
      </c>
      <c r="E141" s="7">
        <v>44035.388807870368</v>
      </c>
      <c r="F141" s="7">
        <v>44040</v>
      </c>
      <c r="J141" t="s">
        <v>377</v>
      </c>
      <c r="K141">
        <v>1</v>
      </c>
    </row>
    <row r="142" spans="1:12" hidden="1" x14ac:dyDescent="0.25">
      <c r="A142" t="s">
        <v>584</v>
      </c>
      <c r="B142" t="s">
        <v>625</v>
      </c>
      <c r="C142" t="s">
        <v>259</v>
      </c>
      <c r="D142" t="s">
        <v>585</v>
      </c>
      <c r="E142" s="7">
        <v>44034.372037037036</v>
      </c>
      <c r="F142" s="7">
        <v>44041</v>
      </c>
      <c r="J142" t="s">
        <v>422</v>
      </c>
      <c r="K142">
        <v>2</v>
      </c>
    </row>
    <row r="143" spans="1:12" hidden="1" x14ac:dyDescent="0.25">
      <c r="A143" t="s">
        <v>588</v>
      </c>
      <c r="B143" t="s">
        <v>627</v>
      </c>
      <c r="C143" t="s">
        <v>188</v>
      </c>
      <c r="D143" t="s">
        <v>589</v>
      </c>
      <c r="E143" s="7">
        <v>44034.562083333331</v>
      </c>
      <c r="F143" s="7">
        <v>44041</v>
      </c>
      <c r="J143" t="s">
        <v>422</v>
      </c>
      <c r="K143">
        <v>2</v>
      </c>
    </row>
    <row r="144" spans="1:12" hidden="1" x14ac:dyDescent="0.25">
      <c r="A144" t="s">
        <v>538</v>
      </c>
      <c r="B144" t="s">
        <v>563</v>
      </c>
      <c r="C144" t="s">
        <v>259</v>
      </c>
      <c r="D144" t="s">
        <v>539</v>
      </c>
      <c r="E144" s="7">
        <v>44033.604791666665</v>
      </c>
      <c r="F144" s="7">
        <v>44039</v>
      </c>
      <c r="G144" s="73" t="s">
        <v>90</v>
      </c>
      <c r="J144" t="s">
        <v>452</v>
      </c>
      <c r="K144">
        <v>3</v>
      </c>
    </row>
    <row r="145" spans="1:13" hidden="1" x14ac:dyDescent="0.25">
      <c r="A145" t="s">
        <v>217</v>
      </c>
      <c r="B145" t="s">
        <v>131</v>
      </c>
      <c r="C145" t="s">
        <v>205</v>
      </c>
      <c r="D145" t="s">
        <v>218</v>
      </c>
      <c r="E145" s="7">
        <v>44012.342025462996</v>
      </c>
      <c r="F145" s="7">
        <v>44020</v>
      </c>
      <c r="J145" t="s">
        <v>647</v>
      </c>
      <c r="K145">
        <v>24</v>
      </c>
    </row>
    <row r="146" spans="1:13" hidden="1" x14ac:dyDescent="0.25">
      <c r="A146" t="s">
        <v>590</v>
      </c>
      <c r="B146" t="s">
        <v>629</v>
      </c>
      <c r="C146" t="s">
        <v>188</v>
      </c>
      <c r="D146" t="s">
        <v>591</v>
      </c>
      <c r="E146" s="7">
        <v>44034.488379629627</v>
      </c>
      <c r="F146" s="7">
        <v>44043</v>
      </c>
      <c r="J146" t="s">
        <v>339</v>
      </c>
      <c r="K146">
        <v>2</v>
      </c>
    </row>
    <row r="147" spans="1:13" x14ac:dyDescent="0.25">
      <c r="A147" t="s">
        <v>641</v>
      </c>
      <c r="B147" t="s">
        <v>649</v>
      </c>
      <c r="C147" t="s">
        <v>259</v>
      </c>
      <c r="D147" t="s">
        <v>642</v>
      </c>
      <c r="E147" s="7">
        <v>44035.662291666667</v>
      </c>
      <c r="F147" s="7">
        <v>44029</v>
      </c>
      <c r="G147" s="73" t="s">
        <v>90</v>
      </c>
      <c r="J147" t="s">
        <v>418</v>
      </c>
      <c r="K147">
        <v>1</v>
      </c>
    </row>
    <row r="148" spans="1:13" hidden="1" x14ac:dyDescent="0.25">
      <c r="A148" t="s">
        <v>486</v>
      </c>
      <c r="B148" t="s">
        <v>511</v>
      </c>
      <c r="C148" t="s">
        <v>188</v>
      </c>
      <c r="D148" t="s">
        <v>487</v>
      </c>
      <c r="E148" s="7">
        <v>44032.373379629629</v>
      </c>
      <c r="F148" s="7">
        <v>44036</v>
      </c>
      <c r="J148" t="s">
        <v>341</v>
      </c>
      <c r="K148">
        <v>4</v>
      </c>
    </row>
    <row r="149" spans="1:13" hidden="1" x14ac:dyDescent="0.25">
      <c r="A149" t="s">
        <v>645</v>
      </c>
      <c r="B149" t="s">
        <v>652</v>
      </c>
      <c r="C149" t="s">
        <v>188</v>
      </c>
      <c r="D149" t="s">
        <v>320</v>
      </c>
      <c r="E149" s="7">
        <v>44035.646365740744</v>
      </c>
      <c r="F149" s="7">
        <v>44039</v>
      </c>
      <c r="J149" t="s">
        <v>452</v>
      </c>
      <c r="K149">
        <v>1</v>
      </c>
    </row>
    <row r="150" spans="1:13" hidden="1" x14ac:dyDescent="0.25">
      <c r="A150" t="s">
        <v>644</v>
      </c>
      <c r="B150" t="s">
        <v>651</v>
      </c>
      <c r="C150" t="s">
        <v>188</v>
      </c>
      <c r="D150" t="s">
        <v>320</v>
      </c>
      <c r="E150" s="7">
        <v>44035.646261574075</v>
      </c>
      <c r="F150" s="7">
        <v>44039</v>
      </c>
      <c r="J150" t="s">
        <v>452</v>
      </c>
      <c r="K150">
        <v>1</v>
      </c>
    </row>
    <row r="151" spans="1:13" hidden="1" x14ac:dyDescent="0.25">
      <c r="A151" t="s">
        <v>643</v>
      </c>
      <c r="B151" t="s">
        <v>650</v>
      </c>
      <c r="C151" t="s">
        <v>188</v>
      </c>
      <c r="D151" t="s">
        <v>320</v>
      </c>
      <c r="E151" s="7">
        <v>44035.646145833336</v>
      </c>
      <c r="F151" s="7">
        <v>44039</v>
      </c>
      <c r="J151" t="s">
        <v>452</v>
      </c>
      <c r="K151">
        <v>1</v>
      </c>
    </row>
    <row r="152" spans="1:13" hidden="1" x14ac:dyDescent="0.25">
      <c r="A152" t="s">
        <v>614</v>
      </c>
      <c r="B152" t="s">
        <v>635</v>
      </c>
      <c r="C152" t="s">
        <v>188</v>
      </c>
      <c r="D152" t="s">
        <v>615</v>
      </c>
      <c r="E152" s="7">
        <v>44035.389456018522</v>
      </c>
      <c r="F152" s="7">
        <v>44039</v>
      </c>
      <c r="J152" t="s">
        <v>452</v>
      </c>
      <c r="K152">
        <v>1</v>
      </c>
    </row>
    <row r="153" spans="1:13" hidden="1" x14ac:dyDescent="0.25">
      <c r="A153" t="s">
        <v>616</v>
      </c>
      <c r="B153" t="s">
        <v>352</v>
      </c>
      <c r="C153" t="s">
        <v>188</v>
      </c>
      <c r="D153" t="s">
        <v>295</v>
      </c>
      <c r="E153" s="7">
        <v>44035.389340277776</v>
      </c>
      <c r="F153" s="7">
        <v>44039</v>
      </c>
      <c r="J153" t="s">
        <v>452</v>
      </c>
      <c r="K153">
        <v>1</v>
      </c>
    </row>
    <row r="154" spans="1:13" hidden="1" x14ac:dyDescent="0.25">
      <c r="A154" t="s">
        <v>517</v>
      </c>
      <c r="B154" t="s">
        <v>532</v>
      </c>
      <c r="C154" t="s">
        <v>205</v>
      </c>
      <c r="D154" t="s">
        <v>518</v>
      </c>
      <c r="E154" s="7">
        <v>44032.652997685182</v>
      </c>
      <c r="F154" s="7">
        <v>44041</v>
      </c>
      <c r="G154" s="73" t="s">
        <v>87</v>
      </c>
      <c r="J154" t="s">
        <v>422</v>
      </c>
      <c r="K154">
        <v>4</v>
      </c>
    </row>
    <row r="155" spans="1:13" hidden="1" x14ac:dyDescent="0.25">
      <c r="A155" t="s">
        <v>639</v>
      </c>
      <c r="B155" t="s">
        <v>648</v>
      </c>
      <c r="C155" t="s">
        <v>188</v>
      </c>
      <c r="D155" t="s">
        <v>640</v>
      </c>
      <c r="E155" s="7">
        <v>44035.668182870373</v>
      </c>
      <c r="F155" s="7">
        <v>44046</v>
      </c>
      <c r="J155" t="s">
        <v>508</v>
      </c>
      <c r="K155">
        <v>1</v>
      </c>
    </row>
    <row r="156" spans="1:13" hidden="1" x14ac:dyDescent="0.25">
      <c r="A156" t="s">
        <v>732</v>
      </c>
      <c r="M156" t="s">
        <v>730</v>
      </c>
    </row>
    <row r="157" spans="1:13" x14ac:dyDescent="0.25">
      <c r="A157" s="2" t="s">
        <v>667</v>
      </c>
      <c r="B157" t="s">
        <v>676</v>
      </c>
      <c r="C157" t="s">
        <v>259</v>
      </c>
      <c r="D157" t="s">
        <v>668</v>
      </c>
      <c r="E157" s="7">
        <v>44036.361446759256</v>
      </c>
      <c r="F157" s="7">
        <v>44006</v>
      </c>
      <c r="G157" s="73" t="s">
        <v>95</v>
      </c>
      <c r="H157" s="7" t="s">
        <v>742</v>
      </c>
      <c r="I157" s="7">
        <v>44043</v>
      </c>
      <c r="J157" t="s">
        <v>559</v>
      </c>
      <c r="K157">
        <v>3</v>
      </c>
      <c r="L157">
        <v>0</v>
      </c>
    </row>
    <row r="158" spans="1:13" hidden="1" x14ac:dyDescent="0.25">
      <c r="A158" t="s">
        <v>661</v>
      </c>
      <c r="B158" t="s">
        <v>673</v>
      </c>
      <c r="C158" t="s">
        <v>259</v>
      </c>
      <c r="D158" t="s">
        <v>662</v>
      </c>
      <c r="E158" s="7">
        <v>44036.45994212963</v>
      </c>
      <c r="F158" s="7">
        <v>44047</v>
      </c>
      <c r="H158" s="7" t="s">
        <v>742</v>
      </c>
      <c r="I158" s="7">
        <v>44047</v>
      </c>
      <c r="J158" t="s">
        <v>506</v>
      </c>
      <c r="K158">
        <v>3</v>
      </c>
      <c r="L158">
        <v>0</v>
      </c>
    </row>
    <row r="159" spans="1:13" x14ac:dyDescent="0.25">
      <c r="A159" t="s">
        <v>617</v>
      </c>
      <c r="B159" t="s">
        <v>47</v>
      </c>
      <c r="C159" t="s">
        <v>259</v>
      </c>
      <c r="D159" t="s">
        <v>618</v>
      </c>
      <c r="E159" s="7">
        <v>44035.392384259256</v>
      </c>
      <c r="F159" s="7">
        <v>44025</v>
      </c>
      <c r="G159" s="73" t="s">
        <v>91</v>
      </c>
      <c r="H159" s="7" t="s">
        <v>742</v>
      </c>
      <c r="I159" s="7">
        <v>44042</v>
      </c>
      <c r="J159" t="s">
        <v>345</v>
      </c>
      <c r="K159">
        <v>4</v>
      </c>
      <c r="L159">
        <v>150</v>
      </c>
    </row>
    <row r="160" spans="1:13" hidden="1" x14ac:dyDescent="0.25">
      <c r="A160" t="s">
        <v>663</v>
      </c>
      <c r="B160" t="s">
        <v>674</v>
      </c>
      <c r="C160" t="s">
        <v>188</v>
      </c>
      <c r="D160" t="s">
        <v>664</v>
      </c>
      <c r="E160" s="7">
        <v>44036.458923611113</v>
      </c>
      <c r="F160" s="7">
        <v>44041</v>
      </c>
      <c r="H160" s="7" t="s">
        <v>742</v>
      </c>
      <c r="I160" s="7">
        <v>44041</v>
      </c>
      <c r="J160" t="s">
        <v>340</v>
      </c>
      <c r="K160">
        <v>3</v>
      </c>
      <c r="L160">
        <v>0</v>
      </c>
    </row>
    <row r="161" spans="1:12" hidden="1" x14ac:dyDescent="0.25">
      <c r="A161" t="s">
        <v>657</v>
      </c>
      <c r="B161" t="s">
        <v>671</v>
      </c>
      <c r="C161" t="s">
        <v>188</v>
      </c>
      <c r="D161" t="s">
        <v>658</v>
      </c>
      <c r="E161" s="7">
        <v>44036.490405092591</v>
      </c>
      <c r="F161" s="7">
        <v>44042</v>
      </c>
      <c r="H161" s="7" t="s">
        <v>742</v>
      </c>
      <c r="I161" s="7">
        <v>44042</v>
      </c>
      <c r="J161" t="s">
        <v>452</v>
      </c>
      <c r="K161">
        <v>3</v>
      </c>
      <c r="L161">
        <v>0</v>
      </c>
    </row>
    <row r="162" spans="1:12" hidden="1" x14ac:dyDescent="0.25">
      <c r="A162" t="s">
        <v>659</v>
      </c>
      <c r="B162" t="s">
        <v>672</v>
      </c>
      <c r="C162" t="s">
        <v>188</v>
      </c>
      <c r="D162" t="s">
        <v>660</v>
      </c>
      <c r="E162" s="7">
        <v>44036.539398148147</v>
      </c>
      <c r="F162" s="7">
        <v>44043</v>
      </c>
      <c r="H162" s="7" t="s">
        <v>742</v>
      </c>
      <c r="I162" s="7">
        <v>44043</v>
      </c>
      <c r="J162" t="s">
        <v>377</v>
      </c>
      <c r="K162">
        <v>3</v>
      </c>
      <c r="L162">
        <v>0</v>
      </c>
    </row>
    <row r="163" spans="1:12" x14ac:dyDescent="0.25">
      <c r="A163" t="s">
        <v>597</v>
      </c>
      <c r="B163" t="s">
        <v>634</v>
      </c>
      <c r="C163" t="s">
        <v>259</v>
      </c>
      <c r="D163" t="s">
        <v>598</v>
      </c>
      <c r="E163" s="7">
        <v>44034.612743055557</v>
      </c>
      <c r="F163" s="7">
        <v>44022</v>
      </c>
      <c r="H163" s="7" t="s">
        <v>742</v>
      </c>
      <c r="I163" s="7">
        <v>44041</v>
      </c>
      <c r="J163" t="s">
        <v>509</v>
      </c>
      <c r="K163">
        <v>5</v>
      </c>
      <c r="L163">
        <v>0</v>
      </c>
    </row>
    <row r="164" spans="1:12" hidden="1" x14ac:dyDescent="0.25">
      <c r="A164" t="s">
        <v>586</v>
      </c>
      <c r="B164" t="s">
        <v>626</v>
      </c>
      <c r="C164" t="s">
        <v>259</v>
      </c>
      <c r="D164" t="s">
        <v>587</v>
      </c>
      <c r="E164" s="7">
        <v>44034.371550925927</v>
      </c>
      <c r="F164" s="7">
        <v>44043</v>
      </c>
      <c r="H164" s="7" t="s">
        <v>742</v>
      </c>
      <c r="I164" s="7">
        <v>44043</v>
      </c>
      <c r="J164" t="s">
        <v>377</v>
      </c>
      <c r="K164">
        <v>5</v>
      </c>
      <c r="L164">
        <v>0</v>
      </c>
    </row>
    <row r="165" spans="1:12" hidden="1" x14ac:dyDescent="0.25">
      <c r="A165" t="s">
        <v>653</v>
      </c>
      <c r="B165" t="s">
        <v>669</v>
      </c>
      <c r="C165" t="s">
        <v>188</v>
      </c>
      <c r="D165" t="s">
        <v>654</v>
      </c>
      <c r="E165" s="7">
        <v>44036.36178240741</v>
      </c>
      <c r="F165" s="7">
        <v>44043</v>
      </c>
      <c r="H165" s="7" t="s">
        <v>742</v>
      </c>
      <c r="I165" s="7">
        <v>44043</v>
      </c>
      <c r="J165" t="s">
        <v>377</v>
      </c>
      <c r="K165">
        <v>3</v>
      </c>
      <c r="L165">
        <v>0</v>
      </c>
    </row>
    <row r="166" spans="1:12" x14ac:dyDescent="0.25">
      <c r="A166" t="s">
        <v>612</v>
      </c>
      <c r="B166" t="s">
        <v>633</v>
      </c>
      <c r="C166" t="s">
        <v>205</v>
      </c>
      <c r="D166" t="s">
        <v>613</v>
      </c>
      <c r="E166" s="7">
        <v>44035.389236111114</v>
      </c>
      <c r="F166" s="7">
        <v>44035</v>
      </c>
      <c r="H166" s="7" t="s">
        <v>742</v>
      </c>
      <c r="I166" s="7">
        <v>44042</v>
      </c>
      <c r="J166" t="s">
        <v>768</v>
      </c>
      <c r="K166">
        <v>4</v>
      </c>
      <c r="L166">
        <v>30</v>
      </c>
    </row>
    <row r="167" spans="1:12" hidden="1" x14ac:dyDescent="0.25">
      <c r="A167" t="s">
        <v>749</v>
      </c>
      <c r="B167" t="s">
        <v>773</v>
      </c>
      <c r="C167" t="s">
        <v>259</v>
      </c>
      <c r="D167" t="s">
        <v>750</v>
      </c>
      <c r="E167" s="7">
        <v>44036.602685185186</v>
      </c>
      <c r="F167" s="7">
        <v>44040</v>
      </c>
      <c r="G167" s="73" t="s">
        <v>87</v>
      </c>
      <c r="I167" s="7">
        <v>44039</v>
      </c>
      <c r="J167" t="s">
        <v>380</v>
      </c>
      <c r="K167">
        <v>3</v>
      </c>
      <c r="L167">
        <v>60</v>
      </c>
    </row>
    <row r="168" spans="1:12" hidden="1" x14ac:dyDescent="0.25">
      <c r="A168" t="s">
        <v>747</v>
      </c>
      <c r="B168" t="s">
        <v>748</v>
      </c>
      <c r="C168" t="s">
        <v>188</v>
      </c>
      <c r="D168" t="s">
        <v>748</v>
      </c>
      <c r="E168" s="7">
        <v>44036.621319444443</v>
      </c>
      <c r="F168" s="7">
        <v>44040</v>
      </c>
      <c r="G168" s="73" t="s">
        <v>88</v>
      </c>
      <c r="I168" s="7">
        <v>44039</v>
      </c>
      <c r="J168" t="s">
        <v>380</v>
      </c>
      <c r="K168">
        <v>3</v>
      </c>
      <c r="L168">
        <v>20</v>
      </c>
    </row>
    <row r="169" spans="1:12" x14ac:dyDescent="0.25">
      <c r="A169" s="75" t="s">
        <v>554</v>
      </c>
      <c r="B169" t="s">
        <v>570</v>
      </c>
      <c r="C169" t="s">
        <v>259</v>
      </c>
      <c r="D169" t="s">
        <v>555</v>
      </c>
      <c r="E169" s="7">
        <v>44033.550393518519</v>
      </c>
      <c r="F169" s="7">
        <v>44015</v>
      </c>
      <c r="G169" s="73" t="s">
        <v>83</v>
      </c>
      <c r="H169" s="7" t="s">
        <v>742</v>
      </c>
      <c r="I169" s="7">
        <v>44040</v>
      </c>
      <c r="J169" t="s">
        <v>790</v>
      </c>
      <c r="K169">
        <v>6</v>
      </c>
      <c r="L169">
        <v>1200</v>
      </c>
    </row>
    <row r="170" spans="1:12" hidden="1" x14ac:dyDescent="0.25">
      <c r="A170" s="75" t="s">
        <v>528</v>
      </c>
      <c r="B170" t="s">
        <v>536</v>
      </c>
      <c r="C170" t="s">
        <v>205</v>
      </c>
      <c r="D170" t="s">
        <v>529</v>
      </c>
      <c r="E170" s="7">
        <v>44032.664548611108</v>
      </c>
      <c r="F170" s="7">
        <v>44034</v>
      </c>
      <c r="H170" s="7" t="s">
        <v>742</v>
      </c>
      <c r="I170" s="7">
        <v>44029</v>
      </c>
      <c r="J170" t="s">
        <v>342</v>
      </c>
      <c r="K170">
        <v>7</v>
      </c>
      <c r="L170">
        <v>900</v>
      </c>
    </row>
    <row r="171" spans="1:12" hidden="1" x14ac:dyDescent="0.25">
      <c r="A171" s="75" t="s">
        <v>638</v>
      </c>
      <c r="B171" t="s">
        <v>57</v>
      </c>
      <c r="C171" t="s">
        <v>537</v>
      </c>
      <c r="D171" t="s">
        <v>244</v>
      </c>
      <c r="E171" s="7">
        <v>44035.613796296297</v>
      </c>
      <c r="F171" s="7">
        <v>44041</v>
      </c>
      <c r="G171" s="73" t="s">
        <v>92</v>
      </c>
      <c r="H171" s="7" t="s">
        <v>742</v>
      </c>
      <c r="I171" s="7">
        <v>44039</v>
      </c>
      <c r="J171" t="s">
        <v>340</v>
      </c>
      <c r="K171">
        <v>4</v>
      </c>
      <c r="L171">
        <v>600</v>
      </c>
    </row>
    <row r="172" spans="1:12" hidden="1" x14ac:dyDescent="0.25">
      <c r="A172" s="75" t="s">
        <v>603</v>
      </c>
      <c r="B172" t="s">
        <v>624</v>
      </c>
      <c r="C172" t="s">
        <v>188</v>
      </c>
      <c r="D172" t="s">
        <v>604</v>
      </c>
      <c r="E172" s="7">
        <v>44035.393194444441</v>
      </c>
      <c r="F172" s="7">
        <v>44040</v>
      </c>
      <c r="H172" s="7" t="s">
        <v>742</v>
      </c>
      <c r="I172" s="7">
        <v>44039</v>
      </c>
      <c r="J172" t="s">
        <v>380</v>
      </c>
      <c r="K172">
        <v>4</v>
      </c>
      <c r="L172">
        <v>150</v>
      </c>
    </row>
    <row r="173" spans="1:12" hidden="1" x14ac:dyDescent="0.25">
      <c r="A173" s="75" t="s">
        <v>740</v>
      </c>
      <c r="B173" t="s">
        <v>741</v>
      </c>
      <c r="C173" t="s">
        <v>188</v>
      </c>
      <c r="D173" t="s">
        <v>741</v>
      </c>
      <c r="E173" s="7">
        <v>44036.621435185189</v>
      </c>
      <c r="F173" s="7">
        <v>44048</v>
      </c>
      <c r="G173" s="73" t="s">
        <v>88</v>
      </c>
      <c r="I173" s="7">
        <v>44047</v>
      </c>
      <c r="J173" t="s">
        <v>796</v>
      </c>
      <c r="K173">
        <v>3</v>
      </c>
      <c r="L173">
        <v>120</v>
      </c>
    </row>
    <row r="174" spans="1:12" hidden="1" x14ac:dyDescent="0.25">
      <c r="A174" s="75" t="s">
        <v>759</v>
      </c>
      <c r="B174" t="s">
        <v>775</v>
      </c>
      <c r="C174" t="s">
        <v>188</v>
      </c>
      <c r="D174" t="s">
        <v>760</v>
      </c>
      <c r="E174" s="7">
        <v>44036.621527777781</v>
      </c>
      <c r="F174" s="7">
        <v>44046</v>
      </c>
      <c r="G174" s="73" t="s">
        <v>88</v>
      </c>
      <c r="H174" s="7" t="s">
        <v>742</v>
      </c>
      <c r="I174" s="7">
        <v>44043</v>
      </c>
      <c r="J174" t="s">
        <v>339</v>
      </c>
      <c r="K174">
        <v>3</v>
      </c>
      <c r="L174">
        <v>30</v>
      </c>
    </row>
    <row r="175" spans="1:12" hidden="1" x14ac:dyDescent="0.25">
      <c r="A175" s="75" t="s">
        <v>743</v>
      </c>
      <c r="B175" t="s">
        <v>772</v>
      </c>
      <c r="C175" t="s">
        <v>188</v>
      </c>
      <c r="D175" t="s">
        <v>744</v>
      </c>
      <c r="E175" s="7">
        <v>44036.586273148147</v>
      </c>
      <c r="F175" s="7">
        <v>44041</v>
      </c>
      <c r="I175" s="7">
        <v>44040</v>
      </c>
      <c r="J175" t="s">
        <v>340</v>
      </c>
      <c r="K175">
        <v>3</v>
      </c>
      <c r="L175">
        <v>60</v>
      </c>
    </row>
    <row r="176" spans="1:12" x14ac:dyDescent="0.25">
      <c r="A176" s="75" t="s">
        <v>237</v>
      </c>
      <c r="B176" t="s">
        <v>152</v>
      </c>
      <c r="C176" t="s">
        <v>205</v>
      </c>
      <c r="D176" t="s">
        <v>238</v>
      </c>
      <c r="E176" s="7">
        <v>44019.645324074103</v>
      </c>
      <c r="F176" s="7">
        <v>44008</v>
      </c>
      <c r="H176" s="7" t="s">
        <v>742</v>
      </c>
      <c r="I176" s="7">
        <v>44027</v>
      </c>
      <c r="J176" t="s">
        <v>797</v>
      </c>
      <c r="K176">
        <v>20</v>
      </c>
      <c r="L176">
        <v>30</v>
      </c>
    </row>
    <row r="177" spans="1:12" x14ac:dyDescent="0.25">
      <c r="A177" s="75" t="s">
        <v>753</v>
      </c>
      <c r="B177" t="s">
        <v>754</v>
      </c>
      <c r="C177" t="s">
        <v>259</v>
      </c>
      <c r="D177" t="s">
        <v>754</v>
      </c>
      <c r="E177" s="7">
        <v>44036.586157407408</v>
      </c>
      <c r="F177" s="7">
        <v>44036</v>
      </c>
      <c r="G177" s="73" t="s">
        <v>90</v>
      </c>
      <c r="H177" s="7" t="s">
        <v>742</v>
      </c>
      <c r="I177" s="7">
        <v>44043</v>
      </c>
      <c r="J177" t="s">
        <v>378</v>
      </c>
      <c r="K177">
        <v>3</v>
      </c>
      <c r="L177">
        <v>60</v>
      </c>
    </row>
    <row r="178" spans="1:12" x14ac:dyDescent="0.25">
      <c r="A178" t="s">
        <v>734</v>
      </c>
      <c r="B178" t="s">
        <v>769</v>
      </c>
      <c r="C178" t="s">
        <v>188</v>
      </c>
      <c r="D178" t="s">
        <v>735</v>
      </c>
      <c r="E178" s="7">
        <v>44036.621608796297</v>
      </c>
      <c r="F178" s="7">
        <v>44042</v>
      </c>
      <c r="G178" s="73" t="s">
        <v>88</v>
      </c>
      <c r="I178" s="7">
        <v>44041</v>
      </c>
      <c r="J178" t="s">
        <v>452</v>
      </c>
      <c r="K178">
        <v>3</v>
      </c>
      <c r="L178">
        <v>60</v>
      </c>
    </row>
    <row r="179" spans="1:12" x14ac:dyDescent="0.25">
      <c r="A179" t="s">
        <v>745</v>
      </c>
      <c r="B179" t="s">
        <v>746</v>
      </c>
      <c r="C179" t="s">
        <v>188</v>
      </c>
      <c r="D179" t="s">
        <v>746</v>
      </c>
      <c r="E179" s="7">
        <v>44036.621215277781</v>
      </c>
      <c r="F179" s="7">
        <v>44033</v>
      </c>
      <c r="G179" s="73" t="s">
        <v>88</v>
      </c>
      <c r="I179" s="7">
        <v>44043</v>
      </c>
      <c r="J179" t="s">
        <v>343</v>
      </c>
      <c r="K179">
        <v>3</v>
      </c>
      <c r="L179">
        <v>60</v>
      </c>
    </row>
    <row r="180" spans="1:12" x14ac:dyDescent="0.25">
      <c r="A180" t="s">
        <v>548</v>
      </c>
      <c r="B180" t="s">
        <v>568</v>
      </c>
      <c r="C180" t="s">
        <v>205</v>
      </c>
      <c r="D180" t="s">
        <v>549</v>
      </c>
      <c r="E180" s="7">
        <v>44032.652569444443</v>
      </c>
      <c r="F180" s="7">
        <v>44029</v>
      </c>
      <c r="H180" s="7" t="s">
        <v>742</v>
      </c>
      <c r="I180" s="7">
        <v>44039</v>
      </c>
      <c r="J180" t="s">
        <v>800</v>
      </c>
      <c r="K180">
        <v>7</v>
      </c>
      <c r="L180">
        <v>60</v>
      </c>
    </row>
    <row r="181" spans="1:12" x14ac:dyDescent="0.25">
      <c r="A181" t="s">
        <v>736</v>
      </c>
      <c r="B181" t="s">
        <v>770</v>
      </c>
      <c r="C181" t="s">
        <v>259</v>
      </c>
      <c r="D181" t="s">
        <v>737</v>
      </c>
      <c r="E181" s="7">
        <v>44036.586030092592</v>
      </c>
      <c r="F181" s="7">
        <v>44043</v>
      </c>
      <c r="G181" s="73" t="s">
        <v>90</v>
      </c>
      <c r="I181" s="7">
        <v>44042</v>
      </c>
      <c r="J181" t="s">
        <v>377</v>
      </c>
      <c r="K181">
        <v>3</v>
      </c>
      <c r="L181">
        <v>80</v>
      </c>
    </row>
    <row r="182" spans="1:12" x14ac:dyDescent="0.25">
      <c r="A182" t="s">
        <v>794</v>
      </c>
      <c r="B182" t="s">
        <v>795</v>
      </c>
      <c r="C182" t="s">
        <v>259</v>
      </c>
      <c r="D182" t="s">
        <v>795</v>
      </c>
      <c r="E182" s="7">
        <v>44039.401724537034</v>
      </c>
      <c r="F182" s="7">
        <v>44041</v>
      </c>
      <c r="G182" s="73" t="s">
        <v>92</v>
      </c>
      <c r="I182" s="7">
        <v>44040</v>
      </c>
      <c r="J182" t="s">
        <v>340</v>
      </c>
      <c r="K182">
        <v>0</v>
      </c>
      <c r="L182">
        <v>60</v>
      </c>
    </row>
    <row r="183" spans="1:12" x14ac:dyDescent="0.25">
      <c r="A183" t="s">
        <v>332</v>
      </c>
      <c r="B183" t="s">
        <v>333</v>
      </c>
      <c r="C183" t="s">
        <v>188</v>
      </c>
      <c r="D183" t="s">
        <v>334</v>
      </c>
      <c r="E183" s="7">
        <v>44027.484803240739</v>
      </c>
      <c r="F183" s="7">
        <v>43882</v>
      </c>
      <c r="H183" s="7" t="s">
        <v>742</v>
      </c>
      <c r="I183" s="7">
        <v>44034</v>
      </c>
      <c r="J183" t="s">
        <v>801</v>
      </c>
      <c r="K183">
        <v>12</v>
      </c>
      <c r="L183">
        <v>200</v>
      </c>
    </row>
    <row r="184" spans="1:12" x14ac:dyDescent="0.25">
      <c r="A184" t="s">
        <v>738</v>
      </c>
      <c r="B184" t="s">
        <v>771</v>
      </c>
      <c r="C184" t="s">
        <v>188</v>
      </c>
      <c r="D184" t="s">
        <v>739</v>
      </c>
      <c r="E184" s="7">
        <v>44036.621087962965</v>
      </c>
      <c r="F184" s="7">
        <v>44046</v>
      </c>
      <c r="G184" s="73" t="s">
        <v>88</v>
      </c>
      <c r="I184" s="7">
        <v>44043</v>
      </c>
      <c r="J184" t="s">
        <v>339</v>
      </c>
      <c r="K184">
        <v>3</v>
      </c>
      <c r="L184">
        <v>120</v>
      </c>
    </row>
    <row r="185" spans="1:12" x14ac:dyDescent="0.25">
      <c r="A185" t="s">
        <v>665</v>
      </c>
      <c r="B185" t="s">
        <v>675</v>
      </c>
      <c r="C185" t="s">
        <v>205</v>
      </c>
      <c r="D185" t="s">
        <v>666</v>
      </c>
      <c r="E185" s="7">
        <v>44036.361909722225</v>
      </c>
      <c r="F185" s="7">
        <v>44027</v>
      </c>
      <c r="G185" s="73" t="s">
        <v>92</v>
      </c>
      <c r="H185" s="7" t="s">
        <v>742</v>
      </c>
      <c r="I185" s="7">
        <v>44043</v>
      </c>
      <c r="J185" t="s">
        <v>802</v>
      </c>
      <c r="K185">
        <v>3</v>
      </c>
      <c r="L185">
        <v>120</v>
      </c>
    </row>
  </sheetData>
  <autoFilter ref="A1:L177" xr:uid="{00000000-0009-0000-0000-000002000000}">
    <filterColumn colId="4">
      <colorFilter dxfId="2"/>
    </filterColumn>
  </autoFilter>
  <sortState xmlns:xlrd2="http://schemas.microsoft.com/office/spreadsheetml/2017/richdata2" ref="A2:K63">
    <sortCondition ref="A2:A63"/>
  </sortState>
  <conditionalFormatting sqref="E2:E300">
    <cfRule type="expression" dxfId="1" priority="2">
      <formula>AND(E2&gt;F2,E2&lt;&gt;"")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C000"/>
  </sheetPr>
  <dimension ref="A1:D290"/>
  <sheetViews>
    <sheetView topLeftCell="A274" workbookViewId="0">
      <selection activeCell="A290" sqref="A290"/>
    </sheetView>
  </sheetViews>
  <sheetFormatPr baseColWidth="10" defaultRowHeight="15" x14ac:dyDescent="0.25"/>
  <cols>
    <col min="1" max="1" width="15.7109375" customWidth="1"/>
    <col min="2" max="2" width="17.5703125" customWidth="1"/>
    <col min="3" max="3" width="3.28515625" customWidth="1"/>
  </cols>
  <sheetData>
    <row r="1" spans="1:4" x14ac:dyDescent="0.25">
      <c r="D1" s="78" t="s">
        <v>17</v>
      </c>
    </row>
    <row r="2" spans="1:4" x14ac:dyDescent="0.25">
      <c r="A2" s="78" t="s">
        <v>8</v>
      </c>
      <c r="B2" s="78" t="s">
        <v>9</v>
      </c>
      <c r="D2" t="s">
        <v>82</v>
      </c>
    </row>
    <row r="3" spans="1:4" x14ac:dyDescent="0.25">
      <c r="A3" t="s">
        <v>365</v>
      </c>
      <c r="B3">
        <v>30</v>
      </c>
      <c r="D3" t="s">
        <v>83</v>
      </c>
    </row>
    <row r="4" spans="1:4" x14ac:dyDescent="0.25">
      <c r="A4" t="s">
        <v>361</v>
      </c>
      <c r="B4">
        <v>15</v>
      </c>
      <c r="D4" t="s">
        <v>84</v>
      </c>
    </row>
    <row r="5" spans="1:4" x14ac:dyDescent="0.25">
      <c r="A5" t="s">
        <v>304</v>
      </c>
      <c r="B5">
        <v>30</v>
      </c>
      <c r="D5" t="s">
        <v>85</v>
      </c>
    </row>
    <row r="6" spans="1:4" x14ac:dyDescent="0.25">
      <c r="A6" t="s">
        <v>551</v>
      </c>
      <c r="B6">
        <v>60</v>
      </c>
      <c r="D6" t="s">
        <v>86</v>
      </c>
    </row>
    <row r="7" spans="1:4" x14ac:dyDescent="0.25">
      <c r="A7" t="s">
        <v>483</v>
      </c>
      <c r="B7">
        <v>150</v>
      </c>
      <c r="D7" t="s">
        <v>87</v>
      </c>
    </row>
    <row r="8" spans="1:4" x14ac:dyDescent="0.25">
      <c r="A8" t="s">
        <v>144</v>
      </c>
      <c r="B8">
        <v>120</v>
      </c>
      <c r="D8" t="s">
        <v>88</v>
      </c>
    </row>
    <row r="9" spans="1:4" x14ac:dyDescent="0.25">
      <c r="A9" t="s">
        <v>119</v>
      </c>
      <c r="B9">
        <v>30</v>
      </c>
      <c r="D9" t="s">
        <v>89</v>
      </c>
    </row>
    <row r="10" spans="1:4" x14ac:dyDescent="0.25">
      <c r="A10" t="s">
        <v>141</v>
      </c>
      <c r="B10">
        <v>30</v>
      </c>
      <c r="D10" t="s">
        <v>90</v>
      </c>
    </row>
    <row r="11" spans="1:4" x14ac:dyDescent="0.25">
      <c r="A11" t="s">
        <v>120</v>
      </c>
      <c r="B11">
        <v>30</v>
      </c>
      <c r="D11" t="s">
        <v>91</v>
      </c>
    </row>
    <row r="12" spans="1:4" x14ac:dyDescent="0.25">
      <c r="A12" t="s">
        <v>164</v>
      </c>
      <c r="B12">
        <v>60</v>
      </c>
      <c r="D12" t="s">
        <v>92</v>
      </c>
    </row>
    <row r="13" spans="1:4" x14ac:dyDescent="0.25">
      <c r="A13" t="s">
        <v>123</v>
      </c>
      <c r="B13">
        <v>90</v>
      </c>
      <c r="D13" t="s">
        <v>93</v>
      </c>
    </row>
    <row r="14" spans="1:4" x14ac:dyDescent="0.25">
      <c r="A14" t="s">
        <v>514</v>
      </c>
      <c r="B14">
        <v>180</v>
      </c>
      <c r="D14" s="2" t="s">
        <v>677</v>
      </c>
    </row>
    <row r="15" spans="1:4" x14ac:dyDescent="0.25">
      <c r="A15" t="s">
        <v>118</v>
      </c>
      <c r="B15">
        <v>60</v>
      </c>
      <c r="D15" t="s">
        <v>94</v>
      </c>
    </row>
    <row r="16" spans="1:4" x14ac:dyDescent="0.25">
      <c r="A16" t="s">
        <v>127</v>
      </c>
      <c r="B16">
        <v>90</v>
      </c>
      <c r="D16" s="73" t="s">
        <v>95</v>
      </c>
    </row>
    <row r="17" spans="1:2" x14ac:dyDescent="0.25">
      <c r="A17" t="s">
        <v>125</v>
      </c>
      <c r="B17">
        <v>60</v>
      </c>
    </row>
    <row r="18" spans="1:2" x14ac:dyDescent="0.25">
      <c r="A18" t="s">
        <v>565</v>
      </c>
      <c r="B18">
        <v>360</v>
      </c>
    </row>
    <row r="19" spans="1:2" x14ac:dyDescent="0.25">
      <c r="A19" t="s">
        <v>74</v>
      </c>
      <c r="B19">
        <v>360</v>
      </c>
    </row>
    <row r="20" spans="1:2" x14ac:dyDescent="0.25">
      <c r="A20" t="s">
        <v>47</v>
      </c>
      <c r="B20">
        <v>150</v>
      </c>
    </row>
    <row r="21" spans="1:2" x14ac:dyDescent="0.25">
      <c r="A21" t="s">
        <v>22</v>
      </c>
      <c r="B21">
        <v>300</v>
      </c>
    </row>
    <row r="22" spans="1:2" x14ac:dyDescent="0.25">
      <c r="A22" t="s">
        <v>62</v>
      </c>
      <c r="B22">
        <v>180</v>
      </c>
    </row>
    <row r="23" spans="1:2" x14ac:dyDescent="0.25">
      <c r="A23" t="s">
        <v>51</v>
      </c>
      <c r="B23">
        <v>240</v>
      </c>
    </row>
    <row r="24" spans="1:2" x14ac:dyDescent="0.25">
      <c r="A24" t="s">
        <v>112</v>
      </c>
      <c r="B24">
        <v>60</v>
      </c>
    </row>
    <row r="25" spans="1:2" x14ac:dyDescent="0.25">
      <c r="A25" t="s">
        <v>178</v>
      </c>
      <c r="B25">
        <v>60</v>
      </c>
    </row>
    <row r="26" spans="1:2" x14ac:dyDescent="0.25">
      <c r="A26" t="s">
        <v>31</v>
      </c>
      <c r="B26">
        <v>480</v>
      </c>
    </row>
    <row r="27" spans="1:2" x14ac:dyDescent="0.25">
      <c r="A27" t="s">
        <v>512</v>
      </c>
      <c r="B27">
        <v>30</v>
      </c>
    </row>
    <row r="28" spans="1:2" x14ac:dyDescent="0.25">
      <c r="A28" t="s">
        <v>81</v>
      </c>
      <c r="B28">
        <v>120</v>
      </c>
    </row>
    <row r="29" spans="1:2" x14ac:dyDescent="0.25">
      <c r="A29" t="s">
        <v>33</v>
      </c>
      <c r="B29">
        <v>480</v>
      </c>
    </row>
    <row r="30" spans="1:2" x14ac:dyDescent="0.25">
      <c r="A30" t="s">
        <v>480</v>
      </c>
      <c r="B30">
        <v>60</v>
      </c>
    </row>
    <row r="31" spans="1:2" x14ac:dyDescent="0.25">
      <c r="A31" t="s">
        <v>151</v>
      </c>
      <c r="B31">
        <v>300</v>
      </c>
    </row>
    <row r="32" spans="1:2" x14ac:dyDescent="0.25">
      <c r="A32" t="s">
        <v>133</v>
      </c>
      <c r="B32">
        <v>90</v>
      </c>
    </row>
    <row r="33" spans="1:2" x14ac:dyDescent="0.25">
      <c r="A33" t="s">
        <v>384</v>
      </c>
      <c r="B33">
        <v>480</v>
      </c>
    </row>
    <row r="34" spans="1:2" x14ac:dyDescent="0.25">
      <c r="A34" t="s">
        <v>77</v>
      </c>
      <c r="B34">
        <v>480</v>
      </c>
    </row>
    <row r="35" spans="1:2" x14ac:dyDescent="0.25">
      <c r="A35" t="s">
        <v>67</v>
      </c>
      <c r="B35">
        <v>340</v>
      </c>
    </row>
    <row r="36" spans="1:2" x14ac:dyDescent="0.25">
      <c r="A36" t="s">
        <v>479</v>
      </c>
      <c r="B36">
        <v>540</v>
      </c>
    </row>
    <row r="37" spans="1:2" x14ac:dyDescent="0.25">
      <c r="A37" t="s">
        <v>110</v>
      </c>
      <c r="B37">
        <v>480</v>
      </c>
    </row>
    <row r="38" spans="1:2" x14ac:dyDescent="0.25">
      <c r="A38" t="s">
        <v>56</v>
      </c>
      <c r="B38">
        <v>480</v>
      </c>
    </row>
    <row r="39" spans="1:2" x14ac:dyDescent="0.25">
      <c r="A39" t="s">
        <v>52</v>
      </c>
      <c r="B39">
        <v>120</v>
      </c>
    </row>
    <row r="40" spans="1:2" x14ac:dyDescent="0.25">
      <c r="A40" t="s">
        <v>353</v>
      </c>
      <c r="B40">
        <v>150</v>
      </c>
    </row>
    <row r="41" spans="1:2" x14ac:dyDescent="0.25">
      <c r="A41" t="s">
        <v>455</v>
      </c>
      <c r="B41">
        <v>180</v>
      </c>
    </row>
    <row r="42" spans="1:2" x14ac:dyDescent="0.25">
      <c r="A42" t="s">
        <v>352</v>
      </c>
      <c r="B42">
        <v>120</v>
      </c>
    </row>
    <row r="43" spans="1:2" x14ac:dyDescent="0.25">
      <c r="A43" t="s">
        <v>37</v>
      </c>
      <c r="B43">
        <v>240</v>
      </c>
    </row>
    <row r="44" spans="1:2" x14ac:dyDescent="0.25">
      <c r="A44" t="s">
        <v>132</v>
      </c>
      <c r="B44">
        <v>0</v>
      </c>
    </row>
    <row r="45" spans="1:2" x14ac:dyDescent="0.25">
      <c r="A45" t="s">
        <v>177</v>
      </c>
      <c r="B45">
        <v>60</v>
      </c>
    </row>
    <row r="46" spans="1:2" x14ac:dyDescent="0.25">
      <c r="A46" t="s">
        <v>73</v>
      </c>
      <c r="B46">
        <v>960</v>
      </c>
    </row>
    <row r="47" spans="1:2" x14ac:dyDescent="0.25">
      <c r="A47" t="s">
        <v>73</v>
      </c>
      <c r="B47">
        <v>260</v>
      </c>
    </row>
    <row r="48" spans="1:2" x14ac:dyDescent="0.25">
      <c r="A48" t="s">
        <v>186</v>
      </c>
      <c r="B48">
        <v>120</v>
      </c>
    </row>
    <row r="49" spans="1:2" x14ac:dyDescent="0.25">
      <c r="A49" t="s">
        <v>175</v>
      </c>
      <c r="B49">
        <v>280</v>
      </c>
    </row>
    <row r="50" spans="1:2" x14ac:dyDescent="0.25">
      <c r="A50" t="s">
        <v>35</v>
      </c>
      <c r="B50">
        <v>300</v>
      </c>
    </row>
    <row r="51" spans="1:2" x14ac:dyDescent="0.25">
      <c r="A51" t="s">
        <v>36</v>
      </c>
      <c r="B51">
        <v>480</v>
      </c>
    </row>
    <row r="52" spans="1:2" x14ac:dyDescent="0.25">
      <c r="A52" t="s">
        <v>36</v>
      </c>
      <c r="B52">
        <v>480</v>
      </c>
    </row>
    <row r="53" spans="1:2" x14ac:dyDescent="0.25">
      <c r="A53" t="s">
        <v>39</v>
      </c>
      <c r="B53">
        <v>480</v>
      </c>
    </row>
    <row r="54" spans="1:2" x14ac:dyDescent="0.25">
      <c r="A54" t="s">
        <v>39</v>
      </c>
      <c r="B54">
        <v>480</v>
      </c>
    </row>
    <row r="55" spans="1:2" x14ac:dyDescent="0.25">
      <c r="A55" s="2" t="s">
        <v>171</v>
      </c>
      <c r="B55">
        <v>120</v>
      </c>
    </row>
    <row r="56" spans="1:2" x14ac:dyDescent="0.25">
      <c r="A56" t="s">
        <v>569</v>
      </c>
      <c r="B56">
        <v>60</v>
      </c>
    </row>
    <row r="57" spans="1:2" x14ac:dyDescent="0.25">
      <c r="A57" t="s">
        <v>454</v>
      </c>
      <c r="B57">
        <v>120</v>
      </c>
    </row>
    <row r="58" spans="1:2" x14ac:dyDescent="0.25">
      <c r="A58" t="s">
        <v>156</v>
      </c>
      <c r="B58">
        <v>120</v>
      </c>
    </row>
    <row r="59" spans="1:2" x14ac:dyDescent="0.25">
      <c r="A59" t="s">
        <v>434</v>
      </c>
      <c r="B59">
        <v>240</v>
      </c>
    </row>
    <row r="60" spans="1:2" x14ac:dyDescent="0.25">
      <c r="A60" t="s">
        <v>124</v>
      </c>
      <c r="B60">
        <v>240</v>
      </c>
    </row>
    <row r="61" spans="1:2" x14ac:dyDescent="0.25">
      <c r="A61" t="s">
        <v>46</v>
      </c>
      <c r="B61">
        <v>960</v>
      </c>
    </row>
    <row r="62" spans="1:2" x14ac:dyDescent="0.25">
      <c r="A62" t="s">
        <v>46</v>
      </c>
      <c r="B62">
        <v>120</v>
      </c>
    </row>
    <row r="63" spans="1:2" x14ac:dyDescent="0.25">
      <c r="A63" t="s">
        <v>46</v>
      </c>
      <c r="B63">
        <v>960</v>
      </c>
    </row>
    <row r="64" spans="1:2" x14ac:dyDescent="0.25">
      <c r="A64" t="s">
        <v>46</v>
      </c>
      <c r="B64">
        <v>120</v>
      </c>
    </row>
    <row r="65" spans="1:2" x14ac:dyDescent="0.25">
      <c r="A65" t="s">
        <v>111</v>
      </c>
      <c r="B65">
        <v>480</v>
      </c>
    </row>
    <row r="66" spans="1:2" x14ac:dyDescent="0.25">
      <c r="A66" t="s">
        <v>111</v>
      </c>
      <c r="B66">
        <v>480</v>
      </c>
    </row>
    <row r="67" spans="1:2" x14ac:dyDescent="0.25">
      <c r="A67" t="s">
        <v>48</v>
      </c>
      <c r="B67">
        <v>30</v>
      </c>
    </row>
    <row r="68" spans="1:2" x14ac:dyDescent="0.25">
      <c r="A68" t="s">
        <v>48</v>
      </c>
      <c r="B68">
        <v>30</v>
      </c>
    </row>
    <row r="69" spans="1:2" x14ac:dyDescent="0.25">
      <c r="A69" t="s">
        <v>79</v>
      </c>
      <c r="B69">
        <v>480</v>
      </c>
    </row>
    <row r="70" spans="1:2" x14ac:dyDescent="0.25">
      <c r="A70" t="s">
        <v>79</v>
      </c>
      <c r="B70">
        <v>480</v>
      </c>
    </row>
    <row r="71" spans="1:2" x14ac:dyDescent="0.25">
      <c r="A71" t="s">
        <v>61</v>
      </c>
      <c r="B71">
        <v>120</v>
      </c>
    </row>
    <row r="72" spans="1:2" x14ac:dyDescent="0.25">
      <c r="A72" t="s">
        <v>510</v>
      </c>
      <c r="B72">
        <v>90</v>
      </c>
    </row>
    <row r="73" spans="1:2" x14ac:dyDescent="0.25">
      <c r="A73" t="s">
        <v>350</v>
      </c>
      <c r="B73">
        <v>30</v>
      </c>
    </row>
    <row r="74" spans="1:2" x14ac:dyDescent="0.25">
      <c r="A74" t="s">
        <v>478</v>
      </c>
      <c r="B74">
        <v>30</v>
      </c>
    </row>
    <row r="75" spans="1:2" x14ac:dyDescent="0.25">
      <c r="A75" t="s">
        <v>75</v>
      </c>
      <c r="B75">
        <v>180</v>
      </c>
    </row>
    <row r="76" spans="1:2" x14ac:dyDescent="0.25">
      <c r="A76" t="s">
        <v>75</v>
      </c>
      <c r="B76">
        <v>180</v>
      </c>
    </row>
    <row r="77" spans="1:2" x14ac:dyDescent="0.25">
      <c r="A77" t="s">
        <v>50</v>
      </c>
      <c r="B77">
        <v>30</v>
      </c>
    </row>
    <row r="78" spans="1:2" x14ac:dyDescent="0.25">
      <c r="A78" t="s">
        <v>26</v>
      </c>
      <c r="B78">
        <v>480</v>
      </c>
    </row>
    <row r="79" spans="1:2" x14ac:dyDescent="0.25">
      <c r="A79" t="s">
        <v>26</v>
      </c>
      <c r="B79">
        <v>120</v>
      </c>
    </row>
    <row r="80" spans="1:2" x14ac:dyDescent="0.25">
      <c r="A80" t="s">
        <v>26</v>
      </c>
      <c r="B80">
        <v>480</v>
      </c>
    </row>
    <row r="81" spans="1:2" x14ac:dyDescent="0.25">
      <c r="A81" t="s">
        <v>26</v>
      </c>
      <c r="B81">
        <v>120</v>
      </c>
    </row>
    <row r="82" spans="1:2" x14ac:dyDescent="0.25">
      <c r="A82" t="s">
        <v>70</v>
      </c>
      <c r="B82">
        <v>60</v>
      </c>
    </row>
    <row r="83" spans="1:2" x14ac:dyDescent="0.25">
      <c r="A83" t="s">
        <v>70</v>
      </c>
      <c r="B83">
        <v>30</v>
      </c>
    </row>
    <row r="84" spans="1:2" x14ac:dyDescent="0.25">
      <c r="A84" t="s">
        <v>21</v>
      </c>
      <c r="B84">
        <v>960</v>
      </c>
    </row>
    <row r="85" spans="1:2" x14ac:dyDescent="0.25">
      <c r="A85" t="s">
        <v>21</v>
      </c>
      <c r="B85">
        <v>960</v>
      </c>
    </row>
    <row r="86" spans="1:2" x14ac:dyDescent="0.25">
      <c r="A86" t="s">
        <v>24</v>
      </c>
      <c r="B86">
        <v>120</v>
      </c>
    </row>
    <row r="87" spans="1:2" x14ac:dyDescent="0.25">
      <c r="A87" t="s">
        <v>59</v>
      </c>
      <c r="B87">
        <v>150</v>
      </c>
    </row>
    <row r="88" spans="1:2" x14ac:dyDescent="0.25">
      <c r="A88" t="s">
        <v>131</v>
      </c>
      <c r="B88">
        <v>60</v>
      </c>
    </row>
    <row r="89" spans="1:2" x14ac:dyDescent="0.25">
      <c r="A89" t="s">
        <v>165</v>
      </c>
      <c r="B89">
        <v>150</v>
      </c>
    </row>
    <row r="90" spans="1:2" x14ac:dyDescent="0.25">
      <c r="A90" t="s">
        <v>23</v>
      </c>
      <c r="B90">
        <v>960</v>
      </c>
    </row>
    <row r="91" spans="1:2" x14ac:dyDescent="0.25">
      <c r="A91" t="s">
        <v>23</v>
      </c>
      <c r="B91">
        <v>960</v>
      </c>
    </row>
    <row r="92" spans="1:2" x14ac:dyDescent="0.25">
      <c r="A92" t="s">
        <v>456</v>
      </c>
      <c r="B92">
        <v>180</v>
      </c>
    </row>
    <row r="93" spans="1:2" x14ac:dyDescent="0.25">
      <c r="A93" t="s">
        <v>168</v>
      </c>
      <c r="B93">
        <v>120</v>
      </c>
    </row>
    <row r="94" spans="1:2" x14ac:dyDescent="0.25">
      <c r="A94" t="s">
        <v>176</v>
      </c>
      <c r="B94">
        <v>30</v>
      </c>
    </row>
    <row r="95" spans="1:2" x14ac:dyDescent="0.25">
      <c r="A95" t="s">
        <v>122</v>
      </c>
      <c r="B95">
        <v>180</v>
      </c>
    </row>
    <row r="96" spans="1:2" x14ac:dyDescent="0.25">
      <c r="A96" t="s">
        <v>283</v>
      </c>
      <c r="B96">
        <v>300</v>
      </c>
    </row>
    <row r="97" spans="1:2" x14ac:dyDescent="0.25">
      <c r="A97" t="s">
        <v>279</v>
      </c>
      <c r="B97">
        <v>40</v>
      </c>
    </row>
    <row r="98" spans="1:2" x14ac:dyDescent="0.25">
      <c r="A98" t="s">
        <v>278</v>
      </c>
      <c r="B98">
        <v>30</v>
      </c>
    </row>
    <row r="99" spans="1:2" x14ac:dyDescent="0.25">
      <c r="A99" t="s">
        <v>142</v>
      </c>
      <c r="B99">
        <v>30</v>
      </c>
    </row>
    <row r="100" spans="1:2" x14ac:dyDescent="0.25">
      <c r="A100" t="s">
        <v>143</v>
      </c>
      <c r="B100">
        <v>30</v>
      </c>
    </row>
    <row r="101" spans="1:2" x14ac:dyDescent="0.25">
      <c r="A101" t="s">
        <v>513</v>
      </c>
      <c r="B101">
        <v>40</v>
      </c>
    </row>
    <row r="102" spans="1:2" x14ac:dyDescent="0.25">
      <c r="A102" t="s">
        <v>154</v>
      </c>
      <c r="B102">
        <v>30</v>
      </c>
    </row>
    <row r="103" spans="1:2" x14ac:dyDescent="0.25">
      <c r="A103" t="s">
        <v>140</v>
      </c>
      <c r="B103">
        <v>480</v>
      </c>
    </row>
    <row r="104" spans="1:2" x14ac:dyDescent="0.25">
      <c r="A104" t="s">
        <v>385</v>
      </c>
      <c r="B104">
        <v>30</v>
      </c>
    </row>
    <row r="105" spans="1:2" x14ac:dyDescent="0.25">
      <c r="A105" t="s">
        <v>435</v>
      </c>
      <c r="B105">
        <v>30</v>
      </c>
    </row>
    <row r="106" spans="1:2" x14ac:dyDescent="0.25">
      <c r="A106" t="s">
        <v>152</v>
      </c>
      <c r="B106">
        <v>30</v>
      </c>
    </row>
    <row r="107" spans="1:2" x14ac:dyDescent="0.25">
      <c r="A107" s="10" t="s">
        <v>53</v>
      </c>
      <c r="B107">
        <v>0</v>
      </c>
    </row>
    <row r="108" spans="1:2" x14ac:dyDescent="0.25">
      <c r="A108" t="s">
        <v>280</v>
      </c>
      <c r="B108">
        <v>60</v>
      </c>
    </row>
    <row r="109" spans="1:2" x14ac:dyDescent="0.25">
      <c r="A109" t="s">
        <v>533</v>
      </c>
      <c r="B109">
        <v>60</v>
      </c>
    </row>
    <row r="110" spans="1:2" x14ac:dyDescent="0.25">
      <c r="A110" t="s">
        <v>69</v>
      </c>
      <c r="B110">
        <v>80</v>
      </c>
    </row>
    <row r="111" spans="1:2" x14ac:dyDescent="0.25">
      <c r="A111" t="s">
        <v>54</v>
      </c>
      <c r="B111">
        <v>90</v>
      </c>
    </row>
    <row r="112" spans="1:2" x14ac:dyDescent="0.25">
      <c r="A112" t="s">
        <v>351</v>
      </c>
      <c r="B112">
        <v>180</v>
      </c>
    </row>
    <row r="113" spans="1:2" x14ac:dyDescent="0.25">
      <c r="A113" t="s">
        <v>358</v>
      </c>
      <c r="B113">
        <v>30</v>
      </c>
    </row>
    <row r="114" spans="1:2" x14ac:dyDescent="0.25">
      <c r="A114" t="s">
        <v>29</v>
      </c>
      <c r="B114">
        <v>20</v>
      </c>
    </row>
    <row r="115" spans="1:2" x14ac:dyDescent="0.25">
      <c r="A115" t="s">
        <v>63</v>
      </c>
      <c r="B115">
        <v>30</v>
      </c>
    </row>
    <row r="116" spans="1:2" x14ac:dyDescent="0.25">
      <c r="A116" t="s">
        <v>363</v>
      </c>
      <c r="B116">
        <v>60</v>
      </c>
    </row>
    <row r="117" spans="1:2" x14ac:dyDescent="0.25">
      <c r="A117" t="s">
        <v>383</v>
      </c>
      <c r="B117">
        <v>60</v>
      </c>
    </row>
    <row r="118" spans="1:2" x14ac:dyDescent="0.25">
      <c r="A118" t="s">
        <v>348</v>
      </c>
      <c r="B118">
        <v>60</v>
      </c>
    </row>
    <row r="119" spans="1:2" x14ac:dyDescent="0.25">
      <c r="A119" t="s">
        <v>109</v>
      </c>
      <c r="B119">
        <v>60</v>
      </c>
    </row>
    <row r="120" spans="1:2" x14ac:dyDescent="0.25">
      <c r="A120" t="s">
        <v>64</v>
      </c>
      <c r="B120">
        <v>100</v>
      </c>
    </row>
    <row r="121" spans="1:2" x14ac:dyDescent="0.25">
      <c r="A121" t="s">
        <v>64</v>
      </c>
      <c r="B121">
        <v>120</v>
      </c>
    </row>
    <row r="122" spans="1:2" x14ac:dyDescent="0.25">
      <c r="A122" t="s">
        <v>570</v>
      </c>
      <c r="B122">
        <v>1200</v>
      </c>
    </row>
    <row r="123" spans="1:2" x14ac:dyDescent="0.25">
      <c r="A123" t="s">
        <v>566</v>
      </c>
      <c r="B123">
        <v>1200</v>
      </c>
    </row>
    <row r="124" spans="1:2" x14ac:dyDescent="0.25">
      <c r="A124" t="s">
        <v>147</v>
      </c>
      <c r="B124">
        <v>5</v>
      </c>
    </row>
    <row r="125" spans="1:2" x14ac:dyDescent="0.25">
      <c r="A125" t="s">
        <v>169</v>
      </c>
      <c r="B125">
        <v>180</v>
      </c>
    </row>
    <row r="126" spans="1:2" x14ac:dyDescent="0.25">
      <c r="A126" t="s">
        <v>65</v>
      </c>
      <c r="B126">
        <v>800</v>
      </c>
    </row>
    <row r="127" spans="1:2" x14ac:dyDescent="0.25">
      <c r="A127" t="s">
        <v>172</v>
      </c>
      <c r="B127">
        <v>30</v>
      </c>
    </row>
    <row r="128" spans="1:2" x14ac:dyDescent="0.25">
      <c r="A128" t="s">
        <v>174</v>
      </c>
      <c r="B128">
        <v>30</v>
      </c>
    </row>
    <row r="129" spans="1:2" x14ac:dyDescent="0.25">
      <c r="A129" t="s">
        <v>535</v>
      </c>
      <c r="B129">
        <v>60</v>
      </c>
    </row>
    <row r="130" spans="1:2" x14ac:dyDescent="0.25">
      <c r="A130" t="s">
        <v>364</v>
      </c>
      <c r="B130">
        <v>30</v>
      </c>
    </row>
    <row r="131" spans="1:2" x14ac:dyDescent="0.25">
      <c r="A131" t="s">
        <v>183</v>
      </c>
      <c r="B131">
        <v>120</v>
      </c>
    </row>
    <row r="132" spans="1:2" x14ac:dyDescent="0.25">
      <c r="A132" t="s">
        <v>27</v>
      </c>
      <c r="B132">
        <v>90</v>
      </c>
    </row>
    <row r="133" spans="1:2" x14ac:dyDescent="0.25">
      <c r="A133" t="s">
        <v>27</v>
      </c>
      <c r="B133">
        <v>60</v>
      </c>
    </row>
    <row r="134" spans="1:2" x14ac:dyDescent="0.25">
      <c r="A134" t="s">
        <v>429</v>
      </c>
      <c r="B134">
        <v>60</v>
      </c>
    </row>
    <row r="135" spans="1:2" x14ac:dyDescent="0.25">
      <c r="A135" t="s">
        <v>571</v>
      </c>
      <c r="B135">
        <v>200</v>
      </c>
    </row>
    <row r="136" spans="1:2" x14ac:dyDescent="0.25">
      <c r="A136" t="s">
        <v>28</v>
      </c>
      <c r="B136">
        <v>500</v>
      </c>
    </row>
    <row r="137" spans="1:2" x14ac:dyDescent="0.25">
      <c r="A137" t="s">
        <v>28</v>
      </c>
      <c r="B137">
        <v>120</v>
      </c>
    </row>
    <row r="138" spans="1:2" x14ac:dyDescent="0.25">
      <c r="A138" t="s">
        <v>184</v>
      </c>
      <c r="B138">
        <v>120</v>
      </c>
    </row>
    <row r="139" spans="1:2" x14ac:dyDescent="0.25">
      <c r="A139" t="s">
        <v>153</v>
      </c>
      <c r="B139">
        <v>120</v>
      </c>
    </row>
    <row r="140" spans="1:2" x14ac:dyDescent="0.25">
      <c r="A140" t="s">
        <v>516</v>
      </c>
      <c r="B140">
        <v>20</v>
      </c>
    </row>
    <row r="141" spans="1:2" x14ac:dyDescent="0.25">
      <c r="A141" t="s">
        <v>72</v>
      </c>
      <c r="B141">
        <v>30</v>
      </c>
    </row>
    <row r="142" spans="1:2" x14ac:dyDescent="0.25">
      <c r="A142" t="s">
        <v>155</v>
      </c>
      <c r="B142">
        <v>90</v>
      </c>
    </row>
    <row r="143" spans="1:2" x14ac:dyDescent="0.25">
      <c r="A143" t="s">
        <v>155</v>
      </c>
      <c r="B143">
        <v>240</v>
      </c>
    </row>
    <row r="144" spans="1:2" x14ac:dyDescent="0.25">
      <c r="A144" t="s">
        <v>41</v>
      </c>
      <c r="B144">
        <v>240</v>
      </c>
    </row>
    <row r="145" spans="1:2" x14ac:dyDescent="0.25">
      <c r="A145" t="s">
        <v>138</v>
      </c>
      <c r="B145">
        <v>240</v>
      </c>
    </row>
    <row r="146" spans="1:2" x14ac:dyDescent="0.25">
      <c r="A146" t="s">
        <v>138</v>
      </c>
      <c r="B146">
        <v>240</v>
      </c>
    </row>
    <row r="147" spans="1:2" x14ac:dyDescent="0.25">
      <c r="A147" t="s">
        <v>80</v>
      </c>
      <c r="B147">
        <v>480</v>
      </c>
    </row>
    <row r="148" spans="1:2" x14ac:dyDescent="0.25">
      <c r="A148" t="s">
        <v>80</v>
      </c>
      <c r="B148">
        <v>480</v>
      </c>
    </row>
    <row r="149" spans="1:2" x14ac:dyDescent="0.25">
      <c r="A149" t="s">
        <v>436</v>
      </c>
      <c r="B149">
        <v>30</v>
      </c>
    </row>
    <row r="150" spans="1:2" x14ac:dyDescent="0.25">
      <c r="A150" t="s">
        <v>163</v>
      </c>
      <c r="B150">
        <v>600</v>
      </c>
    </row>
    <row r="151" spans="1:2" x14ac:dyDescent="0.25">
      <c r="A151" t="s">
        <v>423</v>
      </c>
      <c r="B151">
        <v>120</v>
      </c>
    </row>
    <row r="152" spans="1:2" x14ac:dyDescent="0.25">
      <c r="A152" t="s">
        <v>42</v>
      </c>
      <c r="B152">
        <v>240</v>
      </c>
    </row>
    <row r="153" spans="1:2" x14ac:dyDescent="0.25">
      <c r="A153" t="s">
        <v>355</v>
      </c>
      <c r="B153">
        <v>30</v>
      </c>
    </row>
    <row r="154" spans="1:2" x14ac:dyDescent="0.25">
      <c r="A154" t="s">
        <v>355</v>
      </c>
      <c r="B154">
        <v>30</v>
      </c>
    </row>
    <row r="155" spans="1:2" x14ac:dyDescent="0.25">
      <c r="A155" t="s">
        <v>349</v>
      </c>
      <c r="B155">
        <v>30</v>
      </c>
    </row>
    <row r="156" spans="1:2" x14ac:dyDescent="0.25">
      <c r="A156" t="s">
        <v>57</v>
      </c>
      <c r="B156">
        <v>600</v>
      </c>
    </row>
    <row r="157" spans="1:2" x14ac:dyDescent="0.25">
      <c r="A157" t="s">
        <v>45</v>
      </c>
      <c r="B157">
        <v>360</v>
      </c>
    </row>
    <row r="158" spans="1:2" x14ac:dyDescent="0.25">
      <c r="A158" t="s">
        <v>425</v>
      </c>
      <c r="B158">
        <v>300</v>
      </c>
    </row>
    <row r="159" spans="1:2" x14ac:dyDescent="0.25">
      <c r="A159" t="s">
        <v>160</v>
      </c>
      <c r="B159">
        <v>0</v>
      </c>
    </row>
    <row r="160" spans="1:2" x14ac:dyDescent="0.25">
      <c r="A160" t="s">
        <v>55</v>
      </c>
      <c r="B160">
        <v>30</v>
      </c>
    </row>
    <row r="161" spans="1:2" x14ac:dyDescent="0.25">
      <c r="A161" t="s">
        <v>78</v>
      </c>
      <c r="B161">
        <v>480</v>
      </c>
    </row>
    <row r="162" spans="1:2" x14ac:dyDescent="0.25">
      <c r="A162" t="s">
        <v>38</v>
      </c>
      <c r="B162">
        <v>400</v>
      </c>
    </row>
    <row r="163" spans="1:2" x14ac:dyDescent="0.25">
      <c r="A163" t="s">
        <v>71</v>
      </c>
      <c r="B163">
        <v>120</v>
      </c>
    </row>
    <row r="164" spans="1:2" x14ac:dyDescent="0.25">
      <c r="A164" t="s">
        <v>40</v>
      </c>
      <c r="B164">
        <v>120</v>
      </c>
    </row>
    <row r="165" spans="1:2" x14ac:dyDescent="0.25">
      <c r="A165" t="s">
        <v>43</v>
      </c>
      <c r="B165">
        <v>30</v>
      </c>
    </row>
    <row r="166" spans="1:2" x14ac:dyDescent="0.25">
      <c r="A166" t="s">
        <v>532</v>
      </c>
      <c r="B166">
        <v>0</v>
      </c>
    </row>
    <row r="167" spans="1:2" x14ac:dyDescent="0.25">
      <c r="A167" t="s">
        <v>568</v>
      </c>
      <c r="B167">
        <v>60</v>
      </c>
    </row>
    <row r="168" spans="1:2" x14ac:dyDescent="0.25">
      <c r="A168" t="s">
        <v>511</v>
      </c>
      <c r="B168">
        <v>30</v>
      </c>
    </row>
    <row r="169" spans="1:2" x14ac:dyDescent="0.25">
      <c r="A169" t="s">
        <v>58</v>
      </c>
      <c r="B169">
        <v>30</v>
      </c>
    </row>
    <row r="170" spans="1:2" x14ac:dyDescent="0.25">
      <c r="A170" t="s">
        <v>146</v>
      </c>
      <c r="B170">
        <v>30</v>
      </c>
    </row>
    <row r="171" spans="1:2" x14ac:dyDescent="0.25">
      <c r="A171" t="s">
        <v>534</v>
      </c>
      <c r="B171">
        <v>60</v>
      </c>
    </row>
    <row r="172" spans="1:2" x14ac:dyDescent="0.25">
      <c r="A172" t="s">
        <v>60</v>
      </c>
      <c r="B172">
        <v>50</v>
      </c>
    </row>
    <row r="173" spans="1:2" x14ac:dyDescent="0.25">
      <c r="A173" t="s">
        <v>34</v>
      </c>
      <c r="B173">
        <v>180</v>
      </c>
    </row>
    <row r="174" spans="1:2" x14ac:dyDescent="0.25">
      <c r="A174" t="s">
        <v>34</v>
      </c>
      <c r="B174">
        <v>180</v>
      </c>
    </row>
    <row r="175" spans="1:2" x14ac:dyDescent="0.25">
      <c r="A175" t="s">
        <v>145</v>
      </c>
      <c r="B175">
        <v>60</v>
      </c>
    </row>
    <row r="176" spans="1:2" x14ac:dyDescent="0.25">
      <c r="A176" t="s">
        <v>145</v>
      </c>
      <c r="B176">
        <v>90</v>
      </c>
    </row>
    <row r="177" spans="1:2" x14ac:dyDescent="0.25">
      <c r="A177" t="s">
        <v>134</v>
      </c>
      <c r="B177">
        <v>90</v>
      </c>
    </row>
    <row r="178" spans="1:2" x14ac:dyDescent="0.25">
      <c r="A178" t="s">
        <v>536</v>
      </c>
      <c r="B178">
        <v>900</v>
      </c>
    </row>
    <row r="179" spans="1:2" x14ac:dyDescent="0.25">
      <c r="A179" t="s">
        <v>32</v>
      </c>
      <c r="B179">
        <v>960</v>
      </c>
    </row>
    <row r="180" spans="1:2" x14ac:dyDescent="0.25">
      <c r="A180" t="s">
        <v>159</v>
      </c>
      <c r="B180">
        <v>300</v>
      </c>
    </row>
    <row r="181" spans="1:2" x14ac:dyDescent="0.25">
      <c r="A181" t="s">
        <v>185</v>
      </c>
      <c r="B181">
        <v>180</v>
      </c>
    </row>
    <row r="182" spans="1:2" x14ac:dyDescent="0.25">
      <c r="A182" t="s">
        <v>427</v>
      </c>
      <c r="B182">
        <v>240</v>
      </c>
    </row>
    <row r="183" spans="1:2" x14ac:dyDescent="0.25">
      <c r="A183" t="s">
        <v>564</v>
      </c>
      <c r="B183">
        <v>60</v>
      </c>
    </row>
    <row r="184" spans="1:2" x14ac:dyDescent="0.25">
      <c r="A184" t="s">
        <v>30</v>
      </c>
      <c r="B184">
        <v>180</v>
      </c>
    </row>
    <row r="185" spans="1:2" x14ac:dyDescent="0.25">
      <c r="A185" t="s">
        <v>481</v>
      </c>
      <c r="B185">
        <v>180</v>
      </c>
    </row>
    <row r="186" spans="1:2" x14ac:dyDescent="0.25">
      <c r="A186" t="s">
        <v>482</v>
      </c>
      <c r="B186">
        <v>240</v>
      </c>
    </row>
    <row r="187" spans="1:2" x14ac:dyDescent="0.25">
      <c r="A187" t="s">
        <v>430</v>
      </c>
      <c r="B187">
        <v>360</v>
      </c>
    </row>
    <row r="188" spans="1:2" x14ac:dyDescent="0.25">
      <c r="A188" t="s">
        <v>106</v>
      </c>
      <c r="B188">
        <v>960</v>
      </c>
    </row>
    <row r="189" spans="1:2" x14ac:dyDescent="0.25">
      <c r="A189" t="s">
        <v>106</v>
      </c>
      <c r="B189">
        <v>960</v>
      </c>
    </row>
    <row r="190" spans="1:2" x14ac:dyDescent="0.25">
      <c r="A190" t="s">
        <v>137</v>
      </c>
      <c r="B190">
        <v>30</v>
      </c>
    </row>
    <row r="191" spans="1:2" x14ac:dyDescent="0.25">
      <c r="A191" t="s">
        <v>25</v>
      </c>
      <c r="B191">
        <v>480</v>
      </c>
    </row>
    <row r="192" spans="1:2" x14ac:dyDescent="0.25">
      <c r="A192" t="s">
        <v>25</v>
      </c>
      <c r="B192">
        <v>480</v>
      </c>
    </row>
    <row r="193" spans="1:2" x14ac:dyDescent="0.25">
      <c r="A193" t="s">
        <v>563</v>
      </c>
      <c r="B193">
        <v>180</v>
      </c>
    </row>
    <row r="194" spans="1:2" x14ac:dyDescent="0.25">
      <c r="A194" t="s">
        <v>20</v>
      </c>
      <c r="B194">
        <v>180</v>
      </c>
    </row>
    <row r="195" spans="1:2" x14ac:dyDescent="0.25">
      <c r="A195" t="s">
        <v>20</v>
      </c>
      <c r="B195">
        <v>180</v>
      </c>
    </row>
    <row r="196" spans="1:2" x14ac:dyDescent="0.25">
      <c r="A196" t="s">
        <v>44</v>
      </c>
      <c r="B196">
        <v>30</v>
      </c>
    </row>
    <row r="197" spans="1:2" x14ac:dyDescent="0.25">
      <c r="A197" t="s">
        <v>44</v>
      </c>
      <c r="B197">
        <v>30</v>
      </c>
    </row>
    <row r="198" spans="1:2" x14ac:dyDescent="0.25">
      <c r="A198" t="s">
        <v>424</v>
      </c>
      <c r="B198">
        <v>80</v>
      </c>
    </row>
    <row r="199" spans="1:2" x14ac:dyDescent="0.25">
      <c r="A199" t="s">
        <v>107</v>
      </c>
      <c r="B199">
        <v>90</v>
      </c>
    </row>
    <row r="200" spans="1:2" x14ac:dyDescent="0.25">
      <c r="A200" t="s">
        <v>362</v>
      </c>
      <c r="B200">
        <v>10</v>
      </c>
    </row>
    <row r="201" spans="1:2" x14ac:dyDescent="0.25">
      <c r="A201" t="s">
        <v>354</v>
      </c>
      <c r="B201">
        <v>10</v>
      </c>
    </row>
    <row r="202" spans="1:2" x14ac:dyDescent="0.25">
      <c r="A202" t="s">
        <v>433</v>
      </c>
      <c r="B202">
        <v>120</v>
      </c>
    </row>
    <row r="203" spans="1:2" x14ac:dyDescent="0.25">
      <c r="A203" t="s">
        <v>76</v>
      </c>
      <c r="B203">
        <v>330</v>
      </c>
    </row>
    <row r="204" spans="1:2" x14ac:dyDescent="0.25">
      <c r="A204" t="s">
        <v>76</v>
      </c>
      <c r="B204">
        <v>340</v>
      </c>
    </row>
    <row r="205" spans="1:2" x14ac:dyDescent="0.25">
      <c r="A205" t="s">
        <v>333</v>
      </c>
      <c r="B205">
        <v>200</v>
      </c>
    </row>
    <row r="206" spans="1:2" x14ac:dyDescent="0.25">
      <c r="A206" t="s">
        <v>7</v>
      </c>
      <c r="B206">
        <v>960</v>
      </c>
    </row>
    <row r="207" spans="1:2" x14ac:dyDescent="0.25">
      <c r="A207" t="s">
        <v>6</v>
      </c>
      <c r="B207">
        <v>30</v>
      </c>
    </row>
    <row r="208" spans="1:2" x14ac:dyDescent="0.25">
      <c r="A208" t="s">
        <v>357</v>
      </c>
      <c r="B208">
        <v>20</v>
      </c>
    </row>
    <row r="209" spans="1:2" x14ac:dyDescent="0.25">
      <c r="A209" t="s">
        <v>126</v>
      </c>
      <c r="B209">
        <v>20</v>
      </c>
    </row>
    <row r="210" spans="1:2" x14ac:dyDescent="0.25">
      <c r="A210" t="s">
        <v>426</v>
      </c>
      <c r="B210">
        <v>30</v>
      </c>
    </row>
    <row r="211" spans="1:2" x14ac:dyDescent="0.25">
      <c r="A211" t="s">
        <v>406</v>
      </c>
      <c r="B211">
        <v>30</v>
      </c>
    </row>
    <row r="212" spans="1:2" x14ac:dyDescent="0.25">
      <c r="A212" t="s">
        <v>148</v>
      </c>
      <c r="B212">
        <v>30</v>
      </c>
    </row>
    <row r="213" spans="1:2" x14ac:dyDescent="0.25">
      <c r="A213" t="s">
        <v>182</v>
      </c>
      <c r="B213">
        <v>40</v>
      </c>
    </row>
    <row r="214" spans="1:2" x14ac:dyDescent="0.25">
      <c r="A214" t="s">
        <v>179</v>
      </c>
      <c r="B214">
        <v>40</v>
      </c>
    </row>
    <row r="215" spans="1:2" x14ac:dyDescent="0.25">
      <c r="A215" t="s">
        <v>68</v>
      </c>
      <c r="B215">
        <v>180</v>
      </c>
    </row>
    <row r="216" spans="1:2" x14ac:dyDescent="0.25">
      <c r="A216" t="s">
        <v>66</v>
      </c>
      <c r="B216">
        <v>60</v>
      </c>
    </row>
    <row r="217" spans="1:2" x14ac:dyDescent="0.25">
      <c r="A217" t="s">
        <v>139</v>
      </c>
      <c r="B217">
        <v>30</v>
      </c>
    </row>
    <row r="218" spans="1:2" x14ac:dyDescent="0.25">
      <c r="A218" t="s">
        <v>515</v>
      </c>
      <c r="B218">
        <v>90</v>
      </c>
    </row>
    <row r="219" spans="1:2" x14ac:dyDescent="0.25">
      <c r="A219" t="s">
        <v>282</v>
      </c>
      <c r="B219">
        <v>80</v>
      </c>
    </row>
    <row r="220" spans="1:2" x14ac:dyDescent="0.25">
      <c r="A220" t="s">
        <v>524</v>
      </c>
      <c r="B220">
        <v>120</v>
      </c>
    </row>
    <row r="221" spans="1:2" x14ac:dyDescent="0.25">
      <c r="A221" t="s">
        <v>428</v>
      </c>
      <c r="B221">
        <v>120</v>
      </c>
    </row>
    <row r="222" spans="1:2" x14ac:dyDescent="0.25">
      <c r="A222" t="s">
        <v>158</v>
      </c>
      <c r="B222">
        <v>10</v>
      </c>
    </row>
    <row r="223" spans="1:2" x14ac:dyDescent="0.25">
      <c r="A223" t="s">
        <v>136</v>
      </c>
      <c r="B223">
        <v>120</v>
      </c>
    </row>
    <row r="224" spans="1:2" x14ac:dyDescent="0.25">
      <c r="A224" t="s">
        <v>130</v>
      </c>
      <c r="B224">
        <v>20</v>
      </c>
    </row>
    <row r="225" spans="1:2" x14ac:dyDescent="0.25">
      <c r="A225" t="s">
        <v>161</v>
      </c>
      <c r="B225">
        <v>30</v>
      </c>
    </row>
    <row r="226" spans="1:2" x14ac:dyDescent="0.25">
      <c r="A226" t="s">
        <v>501</v>
      </c>
      <c r="B226">
        <v>30</v>
      </c>
    </row>
    <row r="227" spans="1:2" x14ac:dyDescent="0.25">
      <c r="A227" t="s">
        <v>501</v>
      </c>
      <c r="B227">
        <v>40</v>
      </c>
    </row>
    <row r="228" spans="1:2" x14ac:dyDescent="0.25">
      <c r="A228" t="s">
        <v>108</v>
      </c>
      <c r="B228">
        <v>40</v>
      </c>
    </row>
    <row r="229" spans="1:2" x14ac:dyDescent="0.25">
      <c r="A229" t="s">
        <v>108</v>
      </c>
      <c r="B229">
        <v>960</v>
      </c>
    </row>
    <row r="230" spans="1:2" x14ac:dyDescent="0.25">
      <c r="A230" t="s">
        <v>117</v>
      </c>
      <c r="B230">
        <v>30</v>
      </c>
    </row>
    <row r="231" spans="1:2" x14ac:dyDescent="0.25">
      <c r="A231" t="s">
        <v>567</v>
      </c>
      <c r="B231">
        <v>40</v>
      </c>
    </row>
    <row r="232" spans="1:2" x14ac:dyDescent="0.25">
      <c r="A232" t="s">
        <v>149</v>
      </c>
      <c r="B232">
        <v>30</v>
      </c>
    </row>
    <row r="233" spans="1:2" x14ac:dyDescent="0.25">
      <c r="A233" t="s">
        <v>167</v>
      </c>
      <c r="B233">
        <v>30</v>
      </c>
    </row>
    <row r="234" spans="1:2" x14ac:dyDescent="0.25">
      <c r="A234" t="s">
        <v>181</v>
      </c>
      <c r="B234">
        <v>30</v>
      </c>
    </row>
    <row r="235" spans="1:2" x14ac:dyDescent="0.25">
      <c r="A235" t="s">
        <v>150</v>
      </c>
      <c r="B235">
        <v>30</v>
      </c>
    </row>
    <row r="236" spans="1:2" x14ac:dyDescent="0.25">
      <c r="A236" t="s">
        <v>129</v>
      </c>
      <c r="B236">
        <v>120</v>
      </c>
    </row>
    <row r="237" spans="1:2" x14ac:dyDescent="0.25">
      <c r="A237" t="s">
        <v>128</v>
      </c>
      <c r="B237">
        <v>60</v>
      </c>
    </row>
    <row r="238" spans="1:2" x14ac:dyDescent="0.25">
      <c r="A238" t="s">
        <v>121</v>
      </c>
      <c r="B238">
        <v>90</v>
      </c>
    </row>
    <row r="239" spans="1:2" x14ac:dyDescent="0.25">
      <c r="A239" t="s">
        <v>157</v>
      </c>
      <c r="B239">
        <v>40</v>
      </c>
    </row>
    <row r="240" spans="1:2" x14ac:dyDescent="0.25">
      <c r="A240" t="s">
        <v>622</v>
      </c>
      <c r="B240">
        <v>600</v>
      </c>
    </row>
    <row r="241" spans="1:2" x14ac:dyDescent="0.25">
      <c r="A241" t="s">
        <v>623</v>
      </c>
      <c r="B241">
        <v>40</v>
      </c>
    </row>
    <row r="242" spans="1:2" x14ac:dyDescent="0.25">
      <c r="A242" t="s">
        <v>624</v>
      </c>
      <c r="B242">
        <v>150</v>
      </c>
    </row>
    <row r="243" spans="1:2" x14ac:dyDescent="0.25">
      <c r="A243" t="s">
        <v>625</v>
      </c>
      <c r="B243">
        <v>90</v>
      </c>
    </row>
    <row r="244" spans="1:2" x14ac:dyDescent="0.25">
      <c r="A244" t="s">
        <v>626</v>
      </c>
      <c r="B244">
        <v>0</v>
      </c>
    </row>
    <row r="245" spans="1:2" x14ac:dyDescent="0.25">
      <c r="A245" t="s">
        <v>627</v>
      </c>
      <c r="B245">
        <v>60</v>
      </c>
    </row>
    <row r="246" spans="1:2" x14ac:dyDescent="0.25">
      <c r="A246" t="s">
        <v>628</v>
      </c>
      <c r="B246">
        <v>120</v>
      </c>
    </row>
    <row r="247" spans="1:2" x14ac:dyDescent="0.25">
      <c r="A247" t="s">
        <v>629</v>
      </c>
      <c r="B247">
        <v>90</v>
      </c>
    </row>
    <row r="248" spans="1:2" x14ac:dyDescent="0.25">
      <c r="A248" t="s">
        <v>630</v>
      </c>
      <c r="B248">
        <v>0</v>
      </c>
    </row>
    <row r="249" spans="1:2" x14ac:dyDescent="0.25">
      <c r="A249" t="s">
        <v>631</v>
      </c>
      <c r="B249">
        <v>1200</v>
      </c>
    </row>
    <row r="250" spans="1:2" x14ac:dyDescent="0.25">
      <c r="A250" t="s">
        <v>632</v>
      </c>
      <c r="B250">
        <v>1200</v>
      </c>
    </row>
    <row r="251" spans="1:2" x14ac:dyDescent="0.25">
      <c r="A251" t="s">
        <v>610</v>
      </c>
      <c r="B251">
        <v>30</v>
      </c>
    </row>
    <row r="252" spans="1:2" x14ac:dyDescent="0.25">
      <c r="A252" t="s">
        <v>633</v>
      </c>
      <c r="B252">
        <v>30</v>
      </c>
    </row>
    <row r="253" spans="1:2" x14ac:dyDescent="0.25">
      <c r="A253" t="s">
        <v>634</v>
      </c>
      <c r="B253">
        <v>0</v>
      </c>
    </row>
    <row r="254" spans="1:2" x14ac:dyDescent="0.25">
      <c r="A254" t="s">
        <v>635</v>
      </c>
      <c r="B254">
        <v>30</v>
      </c>
    </row>
    <row r="255" spans="1:2" x14ac:dyDescent="0.25">
      <c r="A255" t="s">
        <v>620</v>
      </c>
      <c r="B255">
        <v>120</v>
      </c>
    </row>
    <row r="256" spans="1:2" x14ac:dyDescent="0.25">
      <c r="A256" t="s">
        <v>648</v>
      </c>
      <c r="B256">
        <v>30</v>
      </c>
    </row>
    <row r="257" spans="1:2" x14ac:dyDescent="0.25">
      <c r="A257" t="s">
        <v>649</v>
      </c>
      <c r="B257">
        <v>30</v>
      </c>
    </row>
    <row r="258" spans="1:2" x14ac:dyDescent="0.25">
      <c r="A258" t="s">
        <v>650</v>
      </c>
      <c r="B258">
        <v>0</v>
      </c>
    </row>
    <row r="259" spans="1:2" x14ac:dyDescent="0.25">
      <c r="A259" t="s">
        <v>651</v>
      </c>
      <c r="B259">
        <v>0</v>
      </c>
    </row>
    <row r="260" spans="1:2" x14ac:dyDescent="0.25">
      <c r="A260" t="s">
        <v>652</v>
      </c>
      <c r="B260">
        <v>0</v>
      </c>
    </row>
    <row r="261" spans="1:2" x14ac:dyDescent="0.25">
      <c r="A261" s="45" t="s">
        <v>669</v>
      </c>
      <c r="B261">
        <v>120</v>
      </c>
    </row>
    <row r="262" spans="1:2" x14ac:dyDescent="0.25">
      <c r="A262" s="75" t="s">
        <v>670</v>
      </c>
      <c r="B262">
        <v>60</v>
      </c>
    </row>
    <row r="263" spans="1:2" x14ac:dyDescent="0.25">
      <c r="A263" t="s">
        <v>671</v>
      </c>
      <c r="B263">
        <v>60</v>
      </c>
    </row>
    <row r="264" spans="1:2" x14ac:dyDescent="0.25">
      <c r="A264" s="75" t="s">
        <v>672</v>
      </c>
      <c r="B264">
        <v>60</v>
      </c>
    </row>
    <row r="265" spans="1:2" x14ac:dyDescent="0.25">
      <c r="A265" t="s">
        <v>673</v>
      </c>
      <c r="B265">
        <v>30</v>
      </c>
    </row>
    <row r="266" spans="1:2" x14ac:dyDescent="0.25">
      <c r="A266" t="s">
        <v>674</v>
      </c>
      <c r="B266">
        <v>20</v>
      </c>
    </row>
    <row r="267" spans="1:2" x14ac:dyDescent="0.25">
      <c r="A267" t="s">
        <v>675</v>
      </c>
      <c r="B267">
        <v>120</v>
      </c>
    </row>
    <row r="268" spans="1:2" x14ac:dyDescent="0.25">
      <c r="A268" t="s">
        <v>676</v>
      </c>
      <c r="B268">
        <v>180</v>
      </c>
    </row>
    <row r="269" spans="1:2" x14ac:dyDescent="0.25">
      <c r="A269" s="84" t="s">
        <v>769</v>
      </c>
      <c r="B269">
        <v>60</v>
      </c>
    </row>
    <row r="270" spans="1:2" x14ac:dyDescent="0.25">
      <c r="A270" t="s">
        <v>770</v>
      </c>
      <c r="B270">
        <v>80</v>
      </c>
    </row>
    <row r="271" spans="1:2" x14ac:dyDescent="0.25">
      <c r="A271" t="s">
        <v>771</v>
      </c>
      <c r="B271">
        <v>120</v>
      </c>
    </row>
    <row r="272" spans="1:2" x14ac:dyDescent="0.25">
      <c r="A272" t="s">
        <v>741</v>
      </c>
      <c r="B272">
        <v>120</v>
      </c>
    </row>
    <row r="273" spans="1:2" x14ac:dyDescent="0.25">
      <c r="A273" t="s">
        <v>772</v>
      </c>
      <c r="B273">
        <v>60</v>
      </c>
    </row>
    <row r="274" spans="1:2" x14ac:dyDescent="0.25">
      <c r="A274" s="75" t="s">
        <v>746</v>
      </c>
      <c r="B274">
        <v>60</v>
      </c>
    </row>
    <row r="275" spans="1:2" x14ac:dyDescent="0.25">
      <c r="A275" s="49" t="s">
        <v>748</v>
      </c>
      <c r="B275">
        <v>20</v>
      </c>
    </row>
    <row r="276" spans="1:2" x14ac:dyDescent="0.25">
      <c r="A276" s="75" t="s">
        <v>773</v>
      </c>
      <c r="B276">
        <v>60</v>
      </c>
    </row>
    <row r="277" spans="1:2" x14ac:dyDescent="0.25">
      <c r="A277" s="75" t="s">
        <v>774</v>
      </c>
      <c r="B277">
        <v>60</v>
      </c>
    </row>
    <row r="278" spans="1:2" x14ac:dyDescent="0.25">
      <c r="A278" s="75" t="s">
        <v>754</v>
      </c>
      <c r="B278">
        <v>60</v>
      </c>
    </row>
    <row r="279" spans="1:2" x14ac:dyDescent="0.25">
      <c r="A279" t="s">
        <v>757</v>
      </c>
      <c r="B279">
        <v>30</v>
      </c>
    </row>
    <row r="280" spans="1:2" x14ac:dyDescent="0.25">
      <c r="A280" t="s">
        <v>775</v>
      </c>
      <c r="B280">
        <v>30</v>
      </c>
    </row>
    <row r="281" spans="1:2" x14ac:dyDescent="0.25">
      <c r="A281" t="s">
        <v>762</v>
      </c>
      <c r="B281">
        <v>30</v>
      </c>
    </row>
    <row r="282" spans="1:2" x14ac:dyDescent="0.25">
      <c r="A282" s="75" t="s">
        <v>776</v>
      </c>
      <c r="B282">
        <v>30</v>
      </c>
    </row>
    <row r="283" spans="1:2" x14ac:dyDescent="0.25">
      <c r="A283" s="84" t="s">
        <v>769</v>
      </c>
      <c r="B283">
        <v>30</v>
      </c>
    </row>
    <row r="284" spans="1:2" x14ac:dyDescent="0.25">
      <c r="A284" s="75" t="s">
        <v>173</v>
      </c>
      <c r="B284">
        <v>30</v>
      </c>
    </row>
    <row r="285" spans="1:2" x14ac:dyDescent="0.25">
      <c r="A285" t="s">
        <v>767</v>
      </c>
      <c r="B285">
        <v>30</v>
      </c>
    </row>
    <row r="286" spans="1:2" x14ac:dyDescent="0.25">
      <c r="A286" s="75" t="s">
        <v>791</v>
      </c>
      <c r="B286">
        <v>30</v>
      </c>
    </row>
    <row r="287" spans="1:2" x14ac:dyDescent="0.25">
      <c r="A287" t="s">
        <v>792</v>
      </c>
      <c r="B287">
        <v>30</v>
      </c>
    </row>
    <row r="288" spans="1:2" x14ac:dyDescent="0.25">
      <c r="A288" t="s">
        <v>785</v>
      </c>
      <c r="B288">
        <v>30</v>
      </c>
    </row>
    <row r="289" spans="1:2" x14ac:dyDescent="0.25">
      <c r="A289" t="s">
        <v>793</v>
      </c>
      <c r="B289">
        <v>120</v>
      </c>
    </row>
    <row r="290" spans="1:2" x14ac:dyDescent="0.25">
      <c r="A290" s="84" t="s">
        <v>795</v>
      </c>
      <c r="B290">
        <v>60</v>
      </c>
    </row>
  </sheetData>
  <autoFilter ref="A2:B260" xr:uid="{00000000-0009-0000-0000-000003000000}"/>
  <sortState xmlns:xlrd2="http://schemas.microsoft.com/office/spreadsheetml/2017/richdata2" ref="D2:D16">
    <sortCondition ref="D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8A2BE2"/>
  </sheetPr>
  <dimension ref="A1:U448"/>
  <sheetViews>
    <sheetView showGridLines="0" workbookViewId="0">
      <pane ySplit="1" topLeftCell="A2" activePane="bottomLeft" state="frozen"/>
      <selection pane="bottomLeft" activeCell="Y7" sqref="Y7"/>
    </sheetView>
  </sheetViews>
  <sheetFormatPr baseColWidth="10" defaultColWidth="9.140625" defaultRowHeight="15" x14ac:dyDescent="0.25"/>
  <sheetData>
    <row r="1" spans="1:21" ht="15.75" x14ac:dyDescent="0.25">
      <c r="A1" s="88" t="s">
        <v>803</v>
      </c>
      <c r="B1" s="88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</row>
    <row r="2" spans="1:21" x14ac:dyDescent="0.25">
      <c r="A2" s="89" t="s">
        <v>0</v>
      </c>
      <c r="B2" s="89" t="s">
        <v>804</v>
      </c>
      <c r="C2" s="89" t="s">
        <v>1</v>
      </c>
      <c r="D2" s="89" t="s">
        <v>805</v>
      </c>
      <c r="E2" s="89" t="s">
        <v>806</v>
      </c>
      <c r="F2" s="89" t="s">
        <v>807</v>
      </c>
      <c r="G2" s="89" t="s">
        <v>808</v>
      </c>
      <c r="H2" s="89" t="s">
        <v>809</v>
      </c>
      <c r="I2" s="89" t="s">
        <v>810</v>
      </c>
      <c r="J2" s="89" t="s">
        <v>811</v>
      </c>
      <c r="K2" s="89" t="s">
        <v>812</v>
      </c>
      <c r="L2" s="89" t="s">
        <v>813</v>
      </c>
      <c r="M2" s="89" t="s">
        <v>2</v>
      </c>
      <c r="N2" s="89" t="s">
        <v>814</v>
      </c>
      <c r="O2" s="89" t="s">
        <v>815</v>
      </c>
      <c r="P2" s="89" t="s">
        <v>3</v>
      </c>
      <c r="Q2" s="89" t="s">
        <v>816</v>
      </c>
      <c r="R2" s="89" t="s">
        <v>4</v>
      </c>
      <c r="S2" s="89" t="s">
        <v>817</v>
      </c>
      <c r="T2" s="89" t="s">
        <v>818</v>
      </c>
      <c r="U2" s="89" t="s">
        <v>5</v>
      </c>
    </row>
    <row r="3" spans="1:21" x14ac:dyDescent="0.25">
      <c r="A3" s="90" t="s">
        <v>819</v>
      </c>
      <c r="B3" s="90" t="s">
        <v>820</v>
      </c>
      <c r="C3" s="90" t="s">
        <v>821</v>
      </c>
      <c r="D3" s="90" t="s">
        <v>822</v>
      </c>
      <c r="E3" s="92">
        <v>19</v>
      </c>
      <c r="F3" s="92">
        <v>2020</v>
      </c>
      <c r="G3" s="92">
        <v>32</v>
      </c>
      <c r="H3" s="93" t="b">
        <v>1</v>
      </c>
      <c r="I3" s="95">
        <v>44046</v>
      </c>
      <c r="J3" s="95">
        <v>44046</v>
      </c>
      <c r="K3" s="95">
        <v>43370</v>
      </c>
      <c r="L3" s="95">
        <v>43377</v>
      </c>
      <c r="M3" s="95">
        <v>43377</v>
      </c>
      <c r="N3" s="96">
        <v>1.2E-2</v>
      </c>
      <c r="O3" s="96">
        <v>0.08</v>
      </c>
      <c r="P3" s="91"/>
      <c r="Q3" s="90" t="s">
        <v>823</v>
      </c>
      <c r="R3" s="90" t="s">
        <v>255</v>
      </c>
      <c r="S3" s="91"/>
      <c r="T3" s="93" t="b">
        <v>0</v>
      </c>
      <c r="U3" s="91"/>
    </row>
    <row r="4" spans="1:21" x14ac:dyDescent="0.25">
      <c r="A4" s="90" t="s">
        <v>824</v>
      </c>
      <c r="B4" s="90" t="s">
        <v>825</v>
      </c>
      <c r="C4" s="90" t="s">
        <v>826</v>
      </c>
      <c r="D4" s="90" t="s">
        <v>822</v>
      </c>
      <c r="E4" s="92">
        <v>89</v>
      </c>
      <c r="F4" s="92">
        <v>2020</v>
      </c>
      <c r="G4" s="92">
        <v>32</v>
      </c>
      <c r="H4" s="94" t="b">
        <v>0</v>
      </c>
      <c r="I4" s="95">
        <v>44046</v>
      </c>
      <c r="J4" s="95">
        <v>44046</v>
      </c>
      <c r="K4" s="95">
        <v>44041</v>
      </c>
      <c r="L4" s="95">
        <v>44062</v>
      </c>
      <c r="M4" s="95">
        <v>44062</v>
      </c>
      <c r="N4" s="96">
        <v>0.24</v>
      </c>
      <c r="O4" s="96">
        <v>0.62</v>
      </c>
      <c r="P4" s="91"/>
      <c r="Q4" s="90" t="s">
        <v>827</v>
      </c>
      <c r="R4" s="90" t="s">
        <v>828</v>
      </c>
      <c r="S4" s="91"/>
      <c r="T4" s="93" t="b">
        <v>0</v>
      </c>
      <c r="U4" s="91"/>
    </row>
    <row r="5" spans="1:21" x14ac:dyDescent="0.25">
      <c r="A5" s="90" t="s">
        <v>829</v>
      </c>
      <c r="B5" s="90" t="s">
        <v>820</v>
      </c>
      <c r="C5" s="90" t="s">
        <v>830</v>
      </c>
      <c r="D5" s="90" t="s">
        <v>822</v>
      </c>
      <c r="E5" s="92">
        <v>66</v>
      </c>
      <c r="F5" s="92">
        <v>2020</v>
      </c>
      <c r="G5" s="92">
        <v>32</v>
      </c>
      <c r="H5" s="94" t="b">
        <v>0</v>
      </c>
      <c r="I5" s="95">
        <v>44046</v>
      </c>
      <c r="J5" s="95">
        <v>44046</v>
      </c>
      <c r="K5" s="95">
        <v>44042</v>
      </c>
      <c r="L5" s="95">
        <v>44057</v>
      </c>
      <c r="M5" s="95">
        <v>44057</v>
      </c>
      <c r="N5" s="96">
        <v>4.016</v>
      </c>
      <c r="O5" s="96">
        <v>0.67</v>
      </c>
      <c r="P5" s="91"/>
      <c r="Q5" s="90" t="s">
        <v>827</v>
      </c>
      <c r="R5" s="90" t="s">
        <v>831</v>
      </c>
      <c r="S5" s="91"/>
      <c r="T5" s="93" t="b">
        <v>0</v>
      </c>
      <c r="U5" s="91"/>
    </row>
    <row r="6" spans="1:21" x14ac:dyDescent="0.25">
      <c r="A6" s="90" t="s">
        <v>832</v>
      </c>
      <c r="B6" s="90" t="s">
        <v>825</v>
      </c>
      <c r="C6" s="90" t="s">
        <v>833</v>
      </c>
      <c r="D6" s="90" t="s">
        <v>822</v>
      </c>
      <c r="E6" s="92">
        <v>18</v>
      </c>
      <c r="F6" s="92">
        <v>2020</v>
      </c>
      <c r="G6" s="92">
        <v>32</v>
      </c>
      <c r="H6" s="94" t="b">
        <v>0</v>
      </c>
      <c r="I6" s="95">
        <v>44046</v>
      </c>
      <c r="J6" s="95">
        <v>44046</v>
      </c>
      <c r="K6" s="95">
        <v>44043</v>
      </c>
      <c r="L6" s="95">
        <v>44053</v>
      </c>
      <c r="M6" s="95">
        <v>44053</v>
      </c>
      <c r="N6" s="96">
        <v>0.115</v>
      </c>
      <c r="O6" s="96">
        <v>0.56000000000000005</v>
      </c>
      <c r="P6" s="91"/>
      <c r="Q6" s="90" t="s">
        <v>823</v>
      </c>
      <c r="R6" s="90" t="s">
        <v>834</v>
      </c>
      <c r="S6" s="91"/>
      <c r="T6" s="93" t="b">
        <v>0</v>
      </c>
      <c r="U6" s="91"/>
    </row>
    <row r="7" spans="1:21" x14ac:dyDescent="0.25">
      <c r="A7" s="90" t="s">
        <v>835</v>
      </c>
      <c r="B7" s="90" t="s">
        <v>836</v>
      </c>
      <c r="C7" s="90" t="s">
        <v>821</v>
      </c>
      <c r="D7" s="90" t="s">
        <v>822</v>
      </c>
      <c r="E7" s="92">
        <v>19</v>
      </c>
      <c r="F7" s="92">
        <v>2020</v>
      </c>
      <c r="G7" s="92">
        <v>32</v>
      </c>
      <c r="H7" s="93" t="b">
        <v>1</v>
      </c>
      <c r="I7" s="95">
        <v>44046</v>
      </c>
      <c r="J7" s="95">
        <v>44046</v>
      </c>
      <c r="K7" s="95">
        <v>44039</v>
      </c>
      <c r="L7" s="95">
        <v>44046</v>
      </c>
      <c r="M7" s="95">
        <v>44046</v>
      </c>
      <c r="N7" s="96">
        <v>0.86299999999999999</v>
      </c>
      <c r="O7" s="96">
        <v>6.04</v>
      </c>
      <c r="P7" s="91"/>
      <c r="Q7" s="90" t="s">
        <v>823</v>
      </c>
      <c r="R7" s="90" t="s">
        <v>255</v>
      </c>
      <c r="S7" s="91"/>
      <c r="T7" s="93" t="b">
        <v>0</v>
      </c>
      <c r="U7" s="91"/>
    </row>
    <row r="8" spans="1:21" x14ac:dyDescent="0.25">
      <c r="A8" s="90" t="s">
        <v>837</v>
      </c>
      <c r="B8" s="90" t="s">
        <v>836</v>
      </c>
      <c r="C8" s="90" t="s">
        <v>838</v>
      </c>
      <c r="D8" s="90" t="s">
        <v>822</v>
      </c>
      <c r="E8" s="92">
        <v>12</v>
      </c>
      <c r="F8" s="92">
        <v>2020</v>
      </c>
      <c r="G8" s="92">
        <v>32</v>
      </c>
      <c r="H8" s="94" t="b">
        <v>0</v>
      </c>
      <c r="I8" s="95">
        <v>44046</v>
      </c>
      <c r="J8" s="95">
        <v>44046</v>
      </c>
      <c r="K8" s="95">
        <v>44043</v>
      </c>
      <c r="L8" s="95">
        <v>44050</v>
      </c>
      <c r="M8" s="95">
        <v>44050</v>
      </c>
      <c r="N8" s="96">
        <v>0.315</v>
      </c>
      <c r="O8" s="96">
        <v>1.05</v>
      </c>
      <c r="P8" s="91"/>
      <c r="Q8" s="90" t="s">
        <v>839</v>
      </c>
      <c r="R8" s="90" t="s">
        <v>840</v>
      </c>
      <c r="S8" s="91"/>
      <c r="T8" s="93" t="b">
        <v>0</v>
      </c>
      <c r="U8" s="91"/>
    </row>
    <row r="9" spans="1:21" x14ac:dyDescent="0.25">
      <c r="A9" s="90" t="s">
        <v>837</v>
      </c>
      <c r="B9" s="90" t="s">
        <v>836</v>
      </c>
      <c r="C9" s="90" t="s">
        <v>838</v>
      </c>
      <c r="D9" s="90" t="s">
        <v>822</v>
      </c>
      <c r="E9" s="92">
        <v>18</v>
      </c>
      <c r="F9" s="92">
        <v>2020</v>
      </c>
      <c r="G9" s="92">
        <v>32</v>
      </c>
      <c r="H9" s="94" t="b">
        <v>0</v>
      </c>
      <c r="I9" s="95">
        <v>44046</v>
      </c>
      <c r="J9" s="95">
        <v>44046</v>
      </c>
      <c r="K9" s="95">
        <v>44042</v>
      </c>
      <c r="L9" s="95">
        <v>44050</v>
      </c>
      <c r="M9" s="95">
        <v>44050</v>
      </c>
      <c r="N9" s="96">
        <v>0.315</v>
      </c>
      <c r="O9" s="96">
        <v>23.78</v>
      </c>
      <c r="P9" s="91"/>
      <c r="Q9" s="90" t="s">
        <v>839</v>
      </c>
      <c r="R9" s="90" t="s">
        <v>840</v>
      </c>
      <c r="S9" s="91"/>
      <c r="T9" s="93" t="b">
        <v>0</v>
      </c>
      <c r="U9" s="91"/>
    </row>
    <row r="10" spans="1:21" x14ac:dyDescent="0.25">
      <c r="A10" s="90" t="s">
        <v>841</v>
      </c>
      <c r="B10" s="90" t="s">
        <v>825</v>
      </c>
      <c r="C10" s="90" t="s">
        <v>842</v>
      </c>
      <c r="D10" s="90" t="s">
        <v>822</v>
      </c>
      <c r="E10" s="92">
        <v>70</v>
      </c>
      <c r="F10" s="92">
        <v>2020</v>
      </c>
      <c r="G10" s="92">
        <v>32</v>
      </c>
      <c r="H10" s="94" t="b">
        <v>0</v>
      </c>
      <c r="I10" s="95">
        <v>44046</v>
      </c>
      <c r="J10" s="95">
        <v>44046</v>
      </c>
      <c r="K10" s="95">
        <v>44043</v>
      </c>
      <c r="L10" s="95">
        <v>44056</v>
      </c>
      <c r="M10" s="95">
        <v>44056</v>
      </c>
      <c r="N10" s="96">
        <v>3.41</v>
      </c>
      <c r="O10" s="96">
        <v>0.62</v>
      </c>
      <c r="P10" s="91"/>
      <c r="Q10" s="90" t="s">
        <v>827</v>
      </c>
      <c r="R10" s="90" t="s">
        <v>843</v>
      </c>
      <c r="S10" s="91"/>
      <c r="T10" s="93" t="b">
        <v>0</v>
      </c>
      <c r="U10" s="91"/>
    </row>
    <row r="11" spans="1:21" x14ac:dyDescent="0.25">
      <c r="A11" s="90" t="s">
        <v>844</v>
      </c>
      <c r="B11" s="90" t="s">
        <v>825</v>
      </c>
      <c r="C11" s="90" t="s">
        <v>845</v>
      </c>
      <c r="D11" s="90" t="s">
        <v>822</v>
      </c>
      <c r="E11" s="92">
        <v>52</v>
      </c>
      <c r="F11" s="92">
        <v>2020</v>
      </c>
      <c r="G11" s="92">
        <v>32</v>
      </c>
      <c r="H11" s="94" t="b">
        <v>0</v>
      </c>
      <c r="I11" s="95">
        <v>44046</v>
      </c>
      <c r="J11" s="95">
        <v>44046</v>
      </c>
      <c r="K11" s="95">
        <v>44043</v>
      </c>
      <c r="L11" s="95">
        <v>44078</v>
      </c>
      <c r="M11" s="95">
        <v>44078</v>
      </c>
      <c r="N11" s="96">
        <v>1.819</v>
      </c>
      <c r="O11" s="96">
        <v>0.4</v>
      </c>
      <c r="P11" s="91"/>
      <c r="Q11" s="90" t="s">
        <v>846</v>
      </c>
      <c r="R11" s="90" t="s">
        <v>847</v>
      </c>
      <c r="S11" s="91"/>
      <c r="T11" s="93" t="b">
        <v>0</v>
      </c>
      <c r="U11" s="91"/>
    </row>
    <row r="12" spans="1:21" x14ac:dyDescent="0.25">
      <c r="A12" s="90" t="s">
        <v>844</v>
      </c>
      <c r="B12" s="90" t="s">
        <v>825</v>
      </c>
      <c r="C12" s="90" t="s">
        <v>845</v>
      </c>
      <c r="D12" s="90" t="s">
        <v>822</v>
      </c>
      <c r="E12" s="92">
        <v>69</v>
      </c>
      <c r="F12" s="92">
        <v>2020</v>
      </c>
      <c r="G12" s="92">
        <v>32</v>
      </c>
      <c r="H12" s="94" t="b">
        <v>0</v>
      </c>
      <c r="I12" s="95">
        <v>44046</v>
      </c>
      <c r="J12" s="95">
        <v>44046</v>
      </c>
      <c r="K12" s="95">
        <v>44040</v>
      </c>
      <c r="L12" s="95">
        <v>44078</v>
      </c>
      <c r="M12" s="95">
        <v>44078</v>
      </c>
      <c r="N12" s="96">
        <v>1.819</v>
      </c>
      <c r="O12" s="96">
        <v>0.4</v>
      </c>
      <c r="P12" s="91"/>
      <c r="Q12" s="90" t="s">
        <v>846</v>
      </c>
      <c r="R12" s="90" t="s">
        <v>847</v>
      </c>
      <c r="S12" s="91"/>
      <c r="T12" s="93" t="b">
        <v>0</v>
      </c>
      <c r="U12" s="91"/>
    </row>
    <row r="13" spans="1:21" x14ac:dyDescent="0.25">
      <c r="A13" s="90" t="s">
        <v>819</v>
      </c>
      <c r="B13" s="90" t="s">
        <v>820</v>
      </c>
      <c r="C13" s="90" t="s">
        <v>821</v>
      </c>
      <c r="D13" s="90" t="s">
        <v>848</v>
      </c>
      <c r="E13" s="92">
        <v>9</v>
      </c>
      <c r="F13" s="92">
        <v>2020</v>
      </c>
      <c r="G13" s="92">
        <v>31</v>
      </c>
      <c r="H13" s="93" t="b">
        <v>1</v>
      </c>
      <c r="I13" s="95">
        <v>44039</v>
      </c>
      <c r="J13" s="95">
        <v>44039.070138888899</v>
      </c>
      <c r="K13" s="95">
        <v>43370</v>
      </c>
      <c r="L13" s="95">
        <v>43377</v>
      </c>
      <c r="M13" s="95">
        <v>43377</v>
      </c>
      <c r="N13" s="96">
        <v>1.2E-2</v>
      </c>
      <c r="O13" s="96">
        <v>4.95</v>
      </c>
      <c r="P13" s="91"/>
      <c r="Q13" s="90" t="s">
        <v>823</v>
      </c>
      <c r="R13" s="90" t="s">
        <v>255</v>
      </c>
      <c r="S13" s="91"/>
      <c r="T13" s="93" t="b">
        <v>0</v>
      </c>
      <c r="U13" s="91"/>
    </row>
    <row r="14" spans="1:21" x14ac:dyDescent="0.25">
      <c r="A14" s="90" t="s">
        <v>849</v>
      </c>
      <c r="B14" s="90" t="s">
        <v>820</v>
      </c>
      <c r="C14" s="90" t="s">
        <v>850</v>
      </c>
      <c r="D14" s="90" t="s">
        <v>848</v>
      </c>
      <c r="E14" s="92">
        <v>9</v>
      </c>
      <c r="F14" s="92">
        <v>2020</v>
      </c>
      <c r="G14" s="92">
        <v>31</v>
      </c>
      <c r="H14" s="93" t="b">
        <v>1</v>
      </c>
      <c r="I14" s="95">
        <v>44039.070254629602</v>
      </c>
      <c r="J14" s="95">
        <v>44039.077083333301</v>
      </c>
      <c r="K14" s="95">
        <v>43995</v>
      </c>
      <c r="L14" s="95">
        <v>44002</v>
      </c>
      <c r="M14" s="95">
        <v>44002</v>
      </c>
      <c r="N14" s="96">
        <v>1</v>
      </c>
      <c r="O14" s="96">
        <v>0.53</v>
      </c>
      <c r="P14" s="91"/>
      <c r="Q14" s="90" t="s">
        <v>851</v>
      </c>
      <c r="R14" s="90" t="s">
        <v>852</v>
      </c>
      <c r="S14" s="91"/>
      <c r="T14" s="93" t="b">
        <v>0</v>
      </c>
      <c r="U14" s="91"/>
    </row>
    <row r="15" spans="1:21" x14ac:dyDescent="0.25">
      <c r="A15" s="90" t="s">
        <v>853</v>
      </c>
      <c r="B15" s="90" t="s">
        <v>836</v>
      </c>
      <c r="C15" s="90" t="s">
        <v>854</v>
      </c>
      <c r="D15" s="90" t="s">
        <v>848</v>
      </c>
      <c r="E15" s="92">
        <v>11</v>
      </c>
      <c r="F15" s="92">
        <v>2020</v>
      </c>
      <c r="G15" s="92">
        <v>31</v>
      </c>
      <c r="H15" s="93" t="b">
        <v>1</v>
      </c>
      <c r="I15" s="95">
        <v>44039.077199074098</v>
      </c>
      <c r="J15" s="95">
        <v>44039.145833333299</v>
      </c>
      <c r="K15" s="95">
        <v>44000</v>
      </c>
      <c r="L15" s="95">
        <v>44006</v>
      </c>
      <c r="M15" s="95">
        <v>43966</v>
      </c>
      <c r="N15" s="96">
        <v>0.99</v>
      </c>
      <c r="O15" s="96">
        <v>4.8499999999999996</v>
      </c>
      <c r="P15" s="91"/>
      <c r="Q15" s="90" t="s">
        <v>839</v>
      </c>
      <c r="R15" s="90" t="s">
        <v>855</v>
      </c>
      <c r="S15" s="91"/>
      <c r="T15" s="93" t="b">
        <v>0</v>
      </c>
      <c r="U15" s="91"/>
    </row>
    <row r="16" spans="1:21" x14ac:dyDescent="0.25">
      <c r="A16" s="90" t="s">
        <v>853</v>
      </c>
      <c r="B16" s="90" t="s">
        <v>836</v>
      </c>
      <c r="C16" s="90" t="s">
        <v>854</v>
      </c>
      <c r="D16" s="90" t="s">
        <v>848</v>
      </c>
      <c r="E16" s="92">
        <v>3</v>
      </c>
      <c r="F16" s="92">
        <v>2020</v>
      </c>
      <c r="G16" s="92">
        <v>31</v>
      </c>
      <c r="H16" s="93" t="b">
        <v>1</v>
      </c>
      <c r="I16" s="95">
        <v>44039.145949074104</v>
      </c>
      <c r="J16" s="95">
        <v>44039.218055555597</v>
      </c>
      <c r="K16" s="95">
        <v>44011</v>
      </c>
      <c r="L16" s="95">
        <v>44015</v>
      </c>
      <c r="M16" s="95">
        <v>43966</v>
      </c>
      <c r="N16" s="96">
        <v>0.99</v>
      </c>
      <c r="O16" s="96">
        <v>5.09</v>
      </c>
      <c r="P16" s="91"/>
      <c r="Q16" s="90" t="s">
        <v>839</v>
      </c>
      <c r="R16" s="90" t="s">
        <v>855</v>
      </c>
      <c r="S16" s="91"/>
      <c r="T16" s="93" t="b">
        <v>0</v>
      </c>
      <c r="U16" s="91"/>
    </row>
    <row r="17" spans="1:21" x14ac:dyDescent="0.25">
      <c r="A17" s="90" t="s">
        <v>856</v>
      </c>
      <c r="B17" s="90" t="s">
        <v>820</v>
      </c>
      <c r="C17" s="90" t="s">
        <v>857</v>
      </c>
      <c r="D17" s="90" t="s">
        <v>848</v>
      </c>
      <c r="E17" s="92">
        <v>1</v>
      </c>
      <c r="F17" s="92">
        <v>2020</v>
      </c>
      <c r="G17" s="92">
        <v>31</v>
      </c>
      <c r="H17" s="93" t="b">
        <v>1</v>
      </c>
      <c r="I17" s="95">
        <v>44039.218171296299</v>
      </c>
      <c r="J17" s="95">
        <v>44039.804861111101</v>
      </c>
      <c r="K17" s="95">
        <v>44033</v>
      </c>
      <c r="L17" s="95">
        <v>44042</v>
      </c>
      <c r="M17" s="95">
        <v>44042</v>
      </c>
      <c r="N17" s="96">
        <v>0.76400000000000001</v>
      </c>
      <c r="O17" s="96">
        <v>41.08</v>
      </c>
      <c r="P17" s="91"/>
      <c r="Q17" s="90" t="s">
        <v>823</v>
      </c>
      <c r="R17" s="90" t="s">
        <v>858</v>
      </c>
      <c r="S17" s="91"/>
      <c r="T17" s="93" t="b">
        <v>0</v>
      </c>
      <c r="U17" s="91"/>
    </row>
    <row r="18" spans="1:21" x14ac:dyDescent="0.25">
      <c r="A18" s="90" t="s">
        <v>859</v>
      </c>
      <c r="B18" s="90" t="s">
        <v>820</v>
      </c>
      <c r="C18" s="90" t="s">
        <v>860</v>
      </c>
      <c r="D18" s="90" t="s">
        <v>848</v>
      </c>
      <c r="E18" s="92">
        <v>1</v>
      </c>
      <c r="F18" s="92">
        <v>2020</v>
      </c>
      <c r="G18" s="92">
        <v>31</v>
      </c>
      <c r="H18" s="93" t="b">
        <v>1</v>
      </c>
      <c r="I18" s="95">
        <v>44039.804976851898</v>
      </c>
      <c r="J18" s="95">
        <v>44040.393750000003</v>
      </c>
      <c r="K18" s="95">
        <v>44033</v>
      </c>
      <c r="L18" s="95">
        <v>44042</v>
      </c>
      <c r="M18" s="95">
        <v>44042</v>
      </c>
      <c r="N18" s="96">
        <v>0.76400000000000001</v>
      </c>
      <c r="O18" s="96">
        <v>41.08</v>
      </c>
      <c r="P18" s="91"/>
      <c r="Q18" s="90" t="s">
        <v>823</v>
      </c>
      <c r="R18" s="90" t="s">
        <v>858</v>
      </c>
      <c r="S18" s="91"/>
      <c r="T18" s="93" t="b">
        <v>0</v>
      </c>
      <c r="U18" s="91"/>
    </row>
    <row r="19" spans="1:21" x14ac:dyDescent="0.25">
      <c r="A19" s="90" t="s">
        <v>861</v>
      </c>
      <c r="B19" s="90" t="s">
        <v>836</v>
      </c>
      <c r="C19" s="90" t="s">
        <v>862</v>
      </c>
      <c r="D19" s="90" t="s">
        <v>848</v>
      </c>
      <c r="E19" s="92">
        <v>16</v>
      </c>
      <c r="F19" s="92">
        <v>2020</v>
      </c>
      <c r="G19" s="92">
        <v>31</v>
      </c>
      <c r="H19" s="93" t="b">
        <v>1</v>
      </c>
      <c r="I19" s="95">
        <v>44040.393865740698</v>
      </c>
      <c r="J19" s="95">
        <v>44040.398611111101</v>
      </c>
      <c r="K19" s="95">
        <v>44033</v>
      </c>
      <c r="L19" s="95">
        <v>44050</v>
      </c>
      <c r="M19" s="95">
        <v>44050</v>
      </c>
      <c r="N19" s="96">
        <v>0.26300000000000001</v>
      </c>
      <c r="O19" s="96">
        <v>0.35</v>
      </c>
      <c r="P19" s="91"/>
      <c r="Q19" s="90" t="s">
        <v>839</v>
      </c>
      <c r="R19" s="90" t="s">
        <v>863</v>
      </c>
      <c r="S19" s="91"/>
      <c r="T19" s="93" t="b">
        <v>0</v>
      </c>
      <c r="U19" s="91"/>
    </row>
    <row r="20" spans="1:21" x14ac:dyDescent="0.25">
      <c r="A20" s="90" t="s">
        <v>864</v>
      </c>
      <c r="B20" s="90" t="s">
        <v>825</v>
      </c>
      <c r="C20" s="90" t="s">
        <v>865</v>
      </c>
      <c r="D20" s="90" t="s">
        <v>848</v>
      </c>
      <c r="E20" s="92">
        <v>1</v>
      </c>
      <c r="F20" s="92">
        <v>2020</v>
      </c>
      <c r="G20" s="92">
        <v>31</v>
      </c>
      <c r="H20" s="93" t="b">
        <v>1</v>
      </c>
      <c r="I20" s="95">
        <v>44040.398726851898</v>
      </c>
      <c r="J20" s="95">
        <v>44040.984722222202</v>
      </c>
      <c r="K20" s="95">
        <v>44034</v>
      </c>
      <c r="L20" s="95">
        <v>44048</v>
      </c>
      <c r="M20" s="95">
        <v>44048</v>
      </c>
      <c r="N20" s="96">
        <v>0.27</v>
      </c>
      <c r="O20" s="96">
        <v>41.03</v>
      </c>
      <c r="P20" s="91"/>
      <c r="Q20" s="90" t="s">
        <v>866</v>
      </c>
      <c r="R20" s="90" t="s">
        <v>867</v>
      </c>
      <c r="S20" s="91"/>
      <c r="T20" s="93" t="b">
        <v>0</v>
      </c>
      <c r="U20" s="91"/>
    </row>
    <row r="21" spans="1:21" x14ac:dyDescent="0.25">
      <c r="A21" s="90" t="s">
        <v>868</v>
      </c>
      <c r="B21" s="90" t="s">
        <v>836</v>
      </c>
      <c r="C21" s="90" t="s">
        <v>869</v>
      </c>
      <c r="D21" s="90" t="s">
        <v>848</v>
      </c>
      <c r="E21" s="92">
        <v>19</v>
      </c>
      <c r="F21" s="92">
        <v>2020</v>
      </c>
      <c r="G21" s="92">
        <v>31</v>
      </c>
      <c r="H21" s="93" t="b">
        <v>1</v>
      </c>
      <c r="I21" s="95">
        <v>44040.984837962998</v>
      </c>
      <c r="J21" s="95">
        <v>44041.565277777801</v>
      </c>
      <c r="K21" s="95">
        <v>44034</v>
      </c>
      <c r="L21" s="95">
        <v>44043</v>
      </c>
      <c r="M21" s="95">
        <v>44043</v>
      </c>
      <c r="N21" s="96">
        <v>1.2</v>
      </c>
      <c r="O21" s="96">
        <v>40.61</v>
      </c>
      <c r="P21" s="91"/>
      <c r="Q21" s="90" t="s">
        <v>839</v>
      </c>
      <c r="R21" s="90" t="s">
        <v>870</v>
      </c>
      <c r="S21" s="91"/>
      <c r="T21" s="93" t="b">
        <v>0</v>
      </c>
      <c r="U21" s="91"/>
    </row>
    <row r="22" spans="1:21" x14ac:dyDescent="0.25">
      <c r="A22" s="90" t="s">
        <v>871</v>
      </c>
      <c r="B22" s="90" t="s">
        <v>836</v>
      </c>
      <c r="C22" s="90" t="s">
        <v>872</v>
      </c>
      <c r="D22" s="90" t="s">
        <v>848</v>
      </c>
      <c r="E22" s="92">
        <v>16</v>
      </c>
      <c r="F22" s="92">
        <v>2020</v>
      </c>
      <c r="G22" s="92">
        <v>31</v>
      </c>
      <c r="H22" s="93" t="b">
        <v>1</v>
      </c>
      <c r="I22" s="95">
        <v>44041.565393518496</v>
      </c>
      <c r="J22" s="95">
        <v>44042.720138888901</v>
      </c>
      <c r="K22" s="95">
        <v>44034</v>
      </c>
      <c r="L22" s="95">
        <v>44043</v>
      </c>
      <c r="M22" s="95">
        <v>44043</v>
      </c>
      <c r="N22" s="96">
        <v>0.86299999999999999</v>
      </c>
      <c r="O22" s="96">
        <v>80.849999999999994</v>
      </c>
      <c r="P22" s="91"/>
      <c r="Q22" s="90" t="s">
        <v>851</v>
      </c>
      <c r="R22" s="90" t="s">
        <v>873</v>
      </c>
      <c r="S22" s="91"/>
      <c r="T22" s="93" t="b">
        <v>0</v>
      </c>
      <c r="U22" s="91"/>
    </row>
    <row r="23" spans="1:21" x14ac:dyDescent="0.25">
      <c r="A23" s="90" t="s">
        <v>874</v>
      </c>
      <c r="B23" s="90" t="s">
        <v>825</v>
      </c>
      <c r="C23" s="90" t="s">
        <v>875</v>
      </c>
      <c r="D23" s="90" t="s">
        <v>848</v>
      </c>
      <c r="E23" s="92">
        <v>33</v>
      </c>
      <c r="F23" s="92">
        <v>2020</v>
      </c>
      <c r="G23" s="92">
        <v>31</v>
      </c>
      <c r="H23" s="93" t="b">
        <v>1</v>
      </c>
      <c r="I23" s="95">
        <v>44042.720254629603</v>
      </c>
      <c r="J23" s="95">
        <v>44042.728472222203</v>
      </c>
      <c r="K23" s="95">
        <v>44035</v>
      </c>
      <c r="L23" s="95">
        <v>44047</v>
      </c>
      <c r="M23" s="95">
        <v>44047</v>
      </c>
      <c r="N23" s="96">
        <v>0.11799999999999999</v>
      </c>
      <c r="O23" s="96">
        <v>0.63</v>
      </c>
      <c r="P23" s="91"/>
      <c r="Q23" s="90" t="s">
        <v>866</v>
      </c>
      <c r="R23" s="90" t="s">
        <v>876</v>
      </c>
      <c r="S23" s="91"/>
      <c r="T23" s="93" t="b">
        <v>0</v>
      </c>
      <c r="U23" s="91"/>
    </row>
    <row r="24" spans="1:21" x14ac:dyDescent="0.25">
      <c r="A24" s="90" t="s">
        <v>780</v>
      </c>
      <c r="B24" s="90" t="s">
        <v>836</v>
      </c>
      <c r="C24" s="90" t="s">
        <v>877</v>
      </c>
      <c r="D24" s="90" t="s">
        <v>848</v>
      </c>
      <c r="E24" s="92">
        <v>11</v>
      </c>
      <c r="F24" s="92">
        <v>2020</v>
      </c>
      <c r="G24" s="92">
        <v>31</v>
      </c>
      <c r="H24" s="93" t="b">
        <v>1</v>
      </c>
      <c r="I24" s="95">
        <v>44042.728587963</v>
      </c>
      <c r="J24" s="95">
        <v>44042.752083333296</v>
      </c>
      <c r="K24" s="95">
        <v>44035</v>
      </c>
      <c r="L24" s="95">
        <v>44042</v>
      </c>
      <c r="M24" s="95">
        <v>44042</v>
      </c>
      <c r="N24" s="96">
        <v>0.28799999999999998</v>
      </c>
      <c r="O24" s="96">
        <v>1.7</v>
      </c>
      <c r="P24" s="90" t="s">
        <v>188</v>
      </c>
      <c r="Q24" s="90" t="s">
        <v>823</v>
      </c>
      <c r="R24" s="90" t="s">
        <v>781</v>
      </c>
      <c r="S24" s="91"/>
      <c r="T24" s="93" t="b">
        <v>0</v>
      </c>
      <c r="U24" s="95">
        <v>44039.363125000003</v>
      </c>
    </row>
    <row r="25" spans="1:21" x14ac:dyDescent="0.25">
      <c r="A25" s="90" t="s">
        <v>655</v>
      </c>
      <c r="B25" s="90" t="s">
        <v>836</v>
      </c>
      <c r="C25" s="90" t="s">
        <v>878</v>
      </c>
      <c r="D25" s="90" t="s">
        <v>848</v>
      </c>
      <c r="E25" s="92">
        <v>9</v>
      </c>
      <c r="F25" s="92">
        <v>2020</v>
      </c>
      <c r="G25" s="92">
        <v>31</v>
      </c>
      <c r="H25" s="93" t="b">
        <v>1</v>
      </c>
      <c r="I25" s="95">
        <v>44042.752199074101</v>
      </c>
      <c r="J25" s="95">
        <v>44042.764583333301</v>
      </c>
      <c r="K25" s="95">
        <v>44035</v>
      </c>
      <c r="L25" s="95">
        <v>44043</v>
      </c>
      <c r="M25" s="95">
        <v>44043</v>
      </c>
      <c r="N25" s="96">
        <v>1.2E-2</v>
      </c>
      <c r="O25" s="96">
        <v>0.92</v>
      </c>
      <c r="P25" s="90" t="s">
        <v>205</v>
      </c>
      <c r="Q25" s="90" t="s">
        <v>823</v>
      </c>
      <c r="R25" s="90" t="s">
        <v>656</v>
      </c>
      <c r="S25" s="90" t="s">
        <v>879</v>
      </c>
      <c r="T25" s="93" t="b">
        <v>0</v>
      </c>
      <c r="U25" s="95">
        <v>44036.361655092602</v>
      </c>
    </row>
    <row r="26" spans="1:21" x14ac:dyDescent="0.25">
      <c r="A26" s="90" t="s">
        <v>880</v>
      </c>
      <c r="B26" s="90" t="s">
        <v>820</v>
      </c>
      <c r="C26" s="90" t="s">
        <v>881</v>
      </c>
      <c r="D26" s="90" t="s">
        <v>848</v>
      </c>
      <c r="E26" s="92">
        <v>14</v>
      </c>
      <c r="F26" s="92">
        <v>2020</v>
      </c>
      <c r="G26" s="92">
        <v>31</v>
      </c>
      <c r="H26" s="93" t="b">
        <v>1</v>
      </c>
      <c r="I26" s="95">
        <v>44042.764699074098</v>
      </c>
      <c r="J26" s="95">
        <v>44042.7902777778</v>
      </c>
      <c r="K26" s="95">
        <v>44036</v>
      </c>
      <c r="L26" s="95">
        <v>44043</v>
      </c>
      <c r="M26" s="95">
        <v>44043</v>
      </c>
      <c r="N26" s="96">
        <v>30</v>
      </c>
      <c r="O26" s="96">
        <v>1.84</v>
      </c>
      <c r="P26" s="91"/>
      <c r="Q26" s="90" t="s">
        <v>823</v>
      </c>
      <c r="R26" s="90" t="s">
        <v>325</v>
      </c>
      <c r="S26" s="91"/>
      <c r="T26" s="93" t="b">
        <v>0</v>
      </c>
      <c r="U26" s="91"/>
    </row>
    <row r="27" spans="1:21" x14ac:dyDescent="0.25">
      <c r="A27" s="90" t="s">
        <v>540</v>
      </c>
      <c r="B27" s="90" t="s">
        <v>836</v>
      </c>
      <c r="C27" s="90" t="s">
        <v>882</v>
      </c>
      <c r="D27" s="90" t="s">
        <v>848</v>
      </c>
      <c r="E27" s="92">
        <v>24</v>
      </c>
      <c r="F27" s="92">
        <v>2020</v>
      </c>
      <c r="G27" s="92">
        <v>31</v>
      </c>
      <c r="H27" s="93" t="b">
        <v>1</v>
      </c>
      <c r="I27" s="95">
        <v>44042.790393518502</v>
      </c>
      <c r="J27" s="95">
        <v>44042.802777777797</v>
      </c>
      <c r="K27" s="95">
        <v>44036</v>
      </c>
      <c r="L27" s="95">
        <v>44043</v>
      </c>
      <c r="M27" s="95">
        <v>44043</v>
      </c>
      <c r="N27" s="96">
        <v>0.3</v>
      </c>
      <c r="O27" s="96">
        <v>0.91</v>
      </c>
      <c r="P27" s="90" t="s">
        <v>205</v>
      </c>
      <c r="Q27" s="90" t="s">
        <v>851</v>
      </c>
      <c r="R27" s="90" t="s">
        <v>541</v>
      </c>
      <c r="S27" s="90" t="s">
        <v>883</v>
      </c>
      <c r="T27" s="93" t="b">
        <v>0</v>
      </c>
      <c r="U27" s="95">
        <v>44033.4456712963</v>
      </c>
    </row>
    <row r="28" spans="1:21" x14ac:dyDescent="0.25">
      <c r="A28" s="90" t="s">
        <v>884</v>
      </c>
      <c r="B28" s="90" t="s">
        <v>836</v>
      </c>
      <c r="C28" s="90" t="s">
        <v>885</v>
      </c>
      <c r="D28" s="90" t="s">
        <v>848</v>
      </c>
      <c r="E28" s="92">
        <v>24</v>
      </c>
      <c r="F28" s="92">
        <v>2020</v>
      </c>
      <c r="G28" s="92">
        <v>31</v>
      </c>
      <c r="H28" s="93" t="b">
        <v>1</v>
      </c>
      <c r="I28" s="95">
        <v>44042.802893518499</v>
      </c>
      <c r="J28" s="95">
        <v>44043.379166666702</v>
      </c>
      <c r="K28" s="95">
        <v>44036</v>
      </c>
      <c r="L28" s="95">
        <v>44047</v>
      </c>
      <c r="M28" s="95">
        <v>44047</v>
      </c>
      <c r="N28" s="96">
        <v>0.79300000000000004</v>
      </c>
      <c r="O28" s="96">
        <v>40.130000000000003</v>
      </c>
      <c r="P28" s="91"/>
      <c r="Q28" s="90" t="s">
        <v>823</v>
      </c>
      <c r="R28" s="90" t="s">
        <v>886</v>
      </c>
      <c r="S28" s="91"/>
      <c r="T28" s="93" t="b">
        <v>0</v>
      </c>
      <c r="U28" s="91"/>
    </row>
    <row r="29" spans="1:21" x14ac:dyDescent="0.25">
      <c r="A29" s="90" t="s">
        <v>607</v>
      </c>
      <c r="B29" s="90" t="s">
        <v>836</v>
      </c>
      <c r="C29" s="90" t="s">
        <v>887</v>
      </c>
      <c r="D29" s="90" t="s">
        <v>848</v>
      </c>
      <c r="E29" s="92">
        <v>9</v>
      </c>
      <c r="F29" s="92">
        <v>2020</v>
      </c>
      <c r="G29" s="92">
        <v>31</v>
      </c>
      <c r="H29" s="93" t="b">
        <v>1</v>
      </c>
      <c r="I29" s="95">
        <v>44043.379282407397</v>
      </c>
      <c r="J29" s="95">
        <v>44043.405555555597</v>
      </c>
      <c r="K29" s="95">
        <v>44036</v>
      </c>
      <c r="L29" s="95">
        <v>44043</v>
      </c>
      <c r="M29" s="95">
        <v>44043</v>
      </c>
      <c r="N29" s="96">
        <v>0.55000000000000004</v>
      </c>
      <c r="O29" s="96">
        <v>1.88</v>
      </c>
      <c r="P29" s="90" t="s">
        <v>259</v>
      </c>
      <c r="Q29" s="90" t="s">
        <v>866</v>
      </c>
      <c r="R29" s="90" t="s">
        <v>608</v>
      </c>
      <c r="S29" s="91"/>
      <c r="T29" s="93" t="b">
        <v>0</v>
      </c>
      <c r="U29" s="95">
        <v>44035.388124999998</v>
      </c>
    </row>
    <row r="30" spans="1:21" x14ac:dyDescent="0.25">
      <c r="A30" s="90" t="s">
        <v>798</v>
      </c>
      <c r="B30" s="90" t="s">
        <v>836</v>
      </c>
      <c r="C30" s="90" t="s">
        <v>888</v>
      </c>
      <c r="D30" s="90" t="s">
        <v>848</v>
      </c>
      <c r="E30" s="92">
        <v>19</v>
      </c>
      <c r="F30" s="92">
        <v>2020</v>
      </c>
      <c r="G30" s="92">
        <v>31</v>
      </c>
      <c r="H30" s="93" t="b">
        <v>1</v>
      </c>
      <c r="I30" s="95">
        <v>44043.405671296299</v>
      </c>
      <c r="J30" s="95">
        <v>44043.411805555603</v>
      </c>
      <c r="K30" s="95">
        <v>44039</v>
      </c>
      <c r="L30" s="95">
        <v>44046</v>
      </c>
      <c r="M30" s="95">
        <v>44046</v>
      </c>
      <c r="N30" s="96">
        <v>12</v>
      </c>
      <c r="O30" s="96">
        <v>0.45</v>
      </c>
      <c r="P30" s="90" t="s">
        <v>188</v>
      </c>
      <c r="Q30" s="90" t="s">
        <v>889</v>
      </c>
      <c r="R30" s="90" t="s">
        <v>197</v>
      </c>
      <c r="S30" s="91"/>
      <c r="T30" s="93" t="b">
        <v>0</v>
      </c>
      <c r="U30" s="95">
        <v>44039.487743055601</v>
      </c>
    </row>
    <row r="31" spans="1:21" x14ac:dyDescent="0.25">
      <c r="A31" s="90" t="s">
        <v>890</v>
      </c>
      <c r="B31" s="90" t="s">
        <v>825</v>
      </c>
      <c r="C31" s="90" t="s">
        <v>891</v>
      </c>
      <c r="D31" s="90" t="s">
        <v>848</v>
      </c>
      <c r="E31" s="92">
        <v>19</v>
      </c>
      <c r="F31" s="92">
        <v>2020</v>
      </c>
      <c r="G31" s="92">
        <v>31</v>
      </c>
      <c r="H31" s="93" t="b">
        <v>1</v>
      </c>
      <c r="I31" s="95">
        <v>44043.411921296298</v>
      </c>
      <c r="J31" s="95">
        <v>44043.417361111096</v>
      </c>
      <c r="K31" s="95">
        <v>44039</v>
      </c>
      <c r="L31" s="95">
        <v>44043</v>
      </c>
      <c r="M31" s="95">
        <v>44043</v>
      </c>
      <c r="N31" s="96">
        <v>48</v>
      </c>
      <c r="O31" s="96">
        <v>0.41</v>
      </c>
      <c r="P31" s="91"/>
      <c r="Q31" s="90" t="s">
        <v>866</v>
      </c>
      <c r="R31" s="90" t="s">
        <v>892</v>
      </c>
      <c r="S31" s="91"/>
      <c r="T31" s="93" t="b">
        <v>0</v>
      </c>
      <c r="U31" s="91"/>
    </row>
    <row r="32" spans="1:21" x14ac:dyDescent="0.25">
      <c r="A32" s="90" t="s">
        <v>893</v>
      </c>
      <c r="B32" s="90" t="s">
        <v>836</v>
      </c>
      <c r="C32" s="90" t="s">
        <v>894</v>
      </c>
      <c r="D32" s="90" t="s">
        <v>848</v>
      </c>
      <c r="E32" s="92">
        <v>14</v>
      </c>
      <c r="F32" s="92">
        <v>2020</v>
      </c>
      <c r="G32" s="92">
        <v>31</v>
      </c>
      <c r="H32" s="93" t="b">
        <v>1</v>
      </c>
      <c r="I32" s="95">
        <v>44043.417476851901</v>
      </c>
      <c r="J32" s="95">
        <v>44043.4243055556</v>
      </c>
      <c r="K32" s="95">
        <v>44039</v>
      </c>
      <c r="L32" s="95">
        <v>44048</v>
      </c>
      <c r="M32" s="95">
        <v>44048</v>
      </c>
      <c r="N32" s="96">
        <v>1.083</v>
      </c>
      <c r="O32" s="96">
        <v>0.5</v>
      </c>
      <c r="P32" s="91"/>
      <c r="Q32" s="90" t="s">
        <v>839</v>
      </c>
      <c r="R32" s="90" t="s">
        <v>895</v>
      </c>
      <c r="S32" s="91"/>
      <c r="T32" s="93" t="b">
        <v>0</v>
      </c>
      <c r="U32" s="91"/>
    </row>
    <row r="33" spans="1:21" x14ac:dyDescent="0.25">
      <c r="A33" s="90" t="s">
        <v>896</v>
      </c>
      <c r="B33" s="90" t="s">
        <v>836</v>
      </c>
      <c r="C33" s="90" t="s">
        <v>897</v>
      </c>
      <c r="D33" s="90" t="s">
        <v>848</v>
      </c>
      <c r="E33" s="92">
        <v>19</v>
      </c>
      <c r="F33" s="92">
        <v>2020</v>
      </c>
      <c r="G33" s="92">
        <v>31</v>
      </c>
      <c r="H33" s="93" t="b">
        <v>1</v>
      </c>
      <c r="I33" s="95">
        <v>44043.424421296302</v>
      </c>
      <c r="J33" s="95">
        <v>44043.431250000001</v>
      </c>
      <c r="K33" s="95">
        <v>44039</v>
      </c>
      <c r="L33" s="95">
        <v>44046</v>
      </c>
      <c r="M33" s="95">
        <v>44046</v>
      </c>
      <c r="N33" s="96">
        <v>0.35899999999999999</v>
      </c>
      <c r="O33" s="96">
        <v>0.51</v>
      </c>
      <c r="P33" s="91"/>
      <c r="Q33" s="90" t="s">
        <v>866</v>
      </c>
      <c r="R33" s="90" t="s">
        <v>898</v>
      </c>
      <c r="S33" s="91"/>
      <c r="T33" s="93" t="b">
        <v>0</v>
      </c>
      <c r="U33" s="91"/>
    </row>
    <row r="34" spans="1:21" x14ac:dyDescent="0.25">
      <c r="A34" s="90" t="s">
        <v>899</v>
      </c>
      <c r="B34" s="90" t="s">
        <v>836</v>
      </c>
      <c r="C34" s="90" t="s">
        <v>900</v>
      </c>
      <c r="D34" s="90" t="s">
        <v>848</v>
      </c>
      <c r="E34" s="92">
        <v>19</v>
      </c>
      <c r="F34" s="92">
        <v>2020</v>
      </c>
      <c r="G34" s="92">
        <v>31</v>
      </c>
      <c r="H34" s="93" t="b">
        <v>1</v>
      </c>
      <c r="I34" s="95">
        <v>44043.431365740696</v>
      </c>
      <c r="J34" s="95">
        <v>44046</v>
      </c>
      <c r="K34" s="95">
        <v>44039</v>
      </c>
      <c r="L34" s="95">
        <v>44046</v>
      </c>
      <c r="M34" s="95">
        <v>44046</v>
      </c>
      <c r="N34" s="96">
        <v>1.52</v>
      </c>
      <c r="O34" s="96">
        <v>40.619999999999997</v>
      </c>
      <c r="P34" s="91"/>
      <c r="Q34" s="90" t="s">
        <v>866</v>
      </c>
      <c r="R34" s="90" t="s">
        <v>870</v>
      </c>
      <c r="S34" s="91"/>
      <c r="T34" s="93" t="b">
        <v>0</v>
      </c>
      <c r="U34" s="91"/>
    </row>
    <row r="35" spans="1:21" x14ac:dyDescent="0.25">
      <c r="A35" s="90" t="s">
        <v>901</v>
      </c>
      <c r="B35" s="90" t="s">
        <v>836</v>
      </c>
      <c r="C35" s="90" t="s">
        <v>902</v>
      </c>
      <c r="D35" s="90" t="s">
        <v>848</v>
      </c>
      <c r="E35" s="92">
        <v>16</v>
      </c>
      <c r="F35" s="92">
        <v>2020</v>
      </c>
      <c r="G35" s="92">
        <v>32</v>
      </c>
      <c r="H35" s="94" t="b">
        <v>0</v>
      </c>
      <c r="I35" s="95">
        <v>44046</v>
      </c>
      <c r="J35" s="95">
        <v>44046</v>
      </c>
      <c r="K35" s="95">
        <v>44040</v>
      </c>
      <c r="L35" s="95">
        <v>44047</v>
      </c>
      <c r="M35" s="95">
        <v>44047</v>
      </c>
      <c r="N35" s="96">
        <v>10.7</v>
      </c>
      <c r="O35" s="96">
        <v>1.41</v>
      </c>
      <c r="P35" s="91"/>
      <c r="Q35" s="90" t="s">
        <v>823</v>
      </c>
      <c r="R35" s="90" t="s">
        <v>903</v>
      </c>
      <c r="S35" s="91"/>
      <c r="T35" s="93" t="b">
        <v>0</v>
      </c>
      <c r="U35" s="91"/>
    </row>
    <row r="36" spans="1:21" x14ac:dyDescent="0.25">
      <c r="A36" s="90" t="s">
        <v>542</v>
      </c>
      <c r="B36" s="90" t="s">
        <v>836</v>
      </c>
      <c r="C36" s="90" t="s">
        <v>904</v>
      </c>
      <c r="D36" s="90" t="s">
        <v>848</v>
      </c>
      <c r="E36" s="92">
        <v>19</v>
      </c>
      <c r="F36" s="92">
        <v>2020</v>
      </c>
      <c r="G36" s="92">
        <v>32</v>
      </c>
      <c r="H36" s="94" t="b">
        <v>0</v>
      </c>
      <c r="I36" s="95">
        <v>44046</v>
      </c>
      <c r="J36" s="95">
        <v>44046</v>
      </c>
      <c r="K36" s="95">
        <v>44042</v>
      </c>
      <c r="L36" s="95">
        <v>44050</v>
      </c>
      <c r="M36" s="95">
        <v>44050</v>
      </c>
      <c r="N36" s="96">
        <v>10.8</v>
      </c>
      <c r="O36" s="96">
        <v>0.21</v>
      </c>
      <c r="P36" s="90" t="s">
        <v>188</v>
      </c>
      <c r="Q36" s="90" t="s">
        <v>889</v>
      </c>
      <c r="R36" s="90" t="s">
        <v>543</v>
      </c>
      <c r="S36" s="91"/>
      <c r="T36" s="93" t="b">
        <v>0</v>
      </c>
      <c r="U36" s="95">
        <v>44027.3971296296</v>
      </c>
    </row>
    <row r="37" spans="1:21" x14ac:dyDescent="0.25">
      <c r="A37" s="90" t="s">
        <v>905</v>
      </c>
      <c r="B37" s="90" t="s">
        <v>836</v>
      </c>
      <c r="C37" s="90" t="s">
        <v>906</v>
      </c>
      <c r="D37" s="90" t="s">
        <v>848</v>
      </c>
      <c r="E37" s="92">
        <v>11</v>
      </c>
      <c r="F37" s="92">
        <v>2020</v>
      </c>
      <c r="G37" s="92">
        <v>32</v>
      </c>
      <c r="H37" s="94" t="b">
        <v>0</v>
      </c>
      <c r="I37" s="95">
        <v>44046</v>
      </c>
      <c r="J37" s="95">
        <v>44046</v>
      </c>
      <c r="K37" s="95">
        <v>44040</v>
      </c>
      <c r="L37" s="95">
        <v>44046</v>
      </c>
      <c r="M37" s="95">
        <v>44046</v>
      </c>
      <c r="N37" s="96">
        <v>10.7</v>
      </c>
      <c r="O37" s="96">
        <v>0.95</v>
      </c>
      <c r="P37" s="91"/>
      <c r="Q37" s="90" t="s">
        <v>827</v>
      </c>
      <c r="R37" s="90" t="s">
        <v>277</v>
      </c>
      <c r="S37" s="91"/>
      <c r="T37" s="93" t="b">
        <v>0</v>
      </c>
      <c r="U37" s="91"/>
    </row>
    <row r="38" spans="1:21" x14ac:dyDescent="0.25">
      <c r="A38" s="90" t="s">
        <v>907</v>
      </c>
      <c r="B38" s="90" t="s">
        <v>836</v>
      </c>
      <c r="C38" s="90" t="s">
        <v>908</v>
      </c>
      <c r="D38" s="90" t="s">
        <v>848</v>
      </c>
      <c r="E38" s="92">
        <v>12</v>
      </c>
      <c r="F38" s="92">
        <v>2020</v>
      </c>
      <c r="G38" s="92">
        <v>32</v>
      </c>
      <c r="H38" s="93" t="b">
        <v>1</v>
      </c>
      <c r="I38" s="95">
        <v>44046</v>
      </c>
      <c r="J38" s="95">
        <v>44046</v>
      </c>
      <c r="K38" s="95">
        <v>44042</v>
      </c>
      <c r="L38" s="95">
        <v>44046</v>
      </c>
      <c r="M38" s="95">
        <v>43952</v>
      </c>
      <c r="N38" s="96">
        <v>0.26800000000000002</v>
      </c>
      <c r="O38" s="96">
        <v>0.89</v>
      </c>
      <c r="P38" s="91"/>
      <c r="Q38" s="90" t="s">
        <v>889</v>
      </c>
      <c r="R38" s="90" t="s">
        <v>909</v>
      </c>
      <c r="S38" s="91"/>
      <c r="T38" s="93" t="b">
        <v>0</v>
      </c>
      <c r="U38" s="91"/>
    </row>
    <row r="39" spans="1:21" x14ac:dyDescent="0.25">
      <c r="A39" s="90" t="s">
        <v>595</v>
      </c>
      <c r="B39" s="90" t="s">
        <v>836</v>
      </c>
      <c r="C39" s="90" t="s">
        <v>910</v>
      </c>
      <c r="D39" s="90" t="s">
        <v>848</v>
      </c>
      <c r="E39" s="92">
        <v>6</v>
      </c>
      <c r="F39" s="92">
        <v>2020</v>
      </c>
      <c r="G39" s="92">
        <v>32</v>
      </c>
      <c r="H39" s="93" t="b">
        <v>1</v>
      </c>
      <c r="I39" s="95">
        <v>44046</v>
      </c>
      <c r="J39" s="95">
        <v>44046</v>
      </c>
      <c r="K39" s="95">
        <v>44039</v>
      </c>
      <c r="L39" s="95">
        <v>44057</v>
      </c>
      <c r="M39" s="95">
        <v>44057</v>
      </c>
      <c r="N39" s="96">
        <v>0.245</v>
      </c>
      <c r="O39" s="96">
        <v>7.27</v>
      </c>
      <c r="P39" s="90" t="s">
        <v>205</v>
      </c>
      <c r="Q39" s="90" t="s">
        <v>823</v>
      </c>
      <c r="R39" s="90" t="s">
        <v>596</v>
      </c>
      <c r="S39" s="90" t="s">
        <v>911</v>
      </c>
      <c r="T39" s="93" t="b">
        <v>0</v>
      </c>
      <c r="U39" s="95">
        <v>44034.545057870397</v>
      </c>
    </row>
    <row r="40" spans="1:21" x14ac:dyDescent="0.25">
      <c r="A40" s="90" t="s">
        <v>544</v>
      </c>
      <c r="B40" s="90" t="s">
        <v>836</v>
      </c>
      <c r="C40" s="90" t="s">
        <v>912</v>
      </c>
      <c r="D40" s="90" t="s">
        <v>848</v>
      </c>
      <c r="E40" s="92">
        <v>6</v>
      </c>
      <c r="F40" s="92">
        <v>2020</v>
      </c>
      <c r="G40" s="92">
        <v>32</v>
      </c>
      <c r="H40" s="93" t="b">
        <v>1</v>
      </c>
      <c r="I40" s="95">
        <v>44046</v>
      </c>
      <c r="J40" s="95">
        <v>44046</v>
      </c>
      <c r="K40" s="95">
        <v>44039</v>
      </c>
      <c r="L40" s="95">
        <v>44053</v>
      </c>
      <c r="M40" s="95">
        <v>44053</v>
      </c>
      <c r="N40" s="96">
        <v>0.14499999999999999</v>
      </c>
      <c r="O40" s="96">
        <v>6.27</v>
      </c>
      <c r="P40" s="90" t="s">
        <v>205</v>
      </c>
      <c r="Q40" s="90" t="s">
        <v>823</v>
      </c>
      <c r="R40" s="90" t="s">
        <v>545</v>
      </c>
      <c r="S40" s="90" t="s">
        <v>913</v>
      </c>
      <c r="T40" s="93" t="b">
        <v>0</v>
      </c>
      <c r="U40" s="95">
        <v>44033.351909722202</v>
      </c>
    </row>
    <row r="41" spans="1:21" x14ac:dyDescent="0.25">
      <c r="A41" s="90" t="s">
        <v>592</v>
      </c>
      <c r="B41" s="90" t="s">
        <v>836</v>
      </c>
      <c r="C41" s="90" t="s">
        <v>914</v>
      </c>
      <c r="D41" s="90" t="s">
        <v>848</v>
      </c>
      <c r="E41" s="92">
        <v>6</v>
      </c>
      <c r="F41" s="92">
        <v>2020</v>
      </c>
      <c r="G41" s="92">
        <v>32</v>
      </c>
      <c r="H41" s="93" t="b">
        <v>1</v>
      </c>
      <c r="I41" s="95">
        <v>44046</v>
      </c>
      <c r="J41" s="95">
        <v>44046</v>
      </c>
      <c r="K41" s="95">
        <v>44039</v>
      </c>
      <c r="L41" s="95">
        <v>44055</v>
      </c>
      <c r="M41" s="95">
        <v>44055</v>
      </c>
      <c r="N41" s="96">
        <v>0.214</v>
      </c>
      <c r="O41" s="96">
        <v>6.27</v>
      </c>
      <c r="P41" s="90" t="s">
        <v>205</v>
      </c>
      <c r="Q41" s="90" t="s">
        <v>823</v>
      </c>
      <c r="R41" s="90" t="s">
        <v>593</v>
      </c>
      <c r="S41" s="90" t="s">
        <v>915</v>
      </c>
      <c r="T41" s="93" t="b">
        <v>0</v>
      </c>
      <c r="U41" s="95">
        <v>44034.4941203704</v>
      </c>
    </row>
    <row r="42" spans="1:21" x14ac:dyDescent="0.25">
      <c r="A42" s="90" t="s">
        <v>916</v>
      </c>
      <c r="B42" s="90" t="s">
        <v>836</v>
      </c>
      <c r="C42" s="90" t="s">
        <v>917</v>
      </c>
      <c r="D42" s="90" t="s">
        <v>848</v>
      </c>
      <c r="E42" s="92">
        <v>9</v>
      </c>
      <c r="F42" s="92">
        <v>2020</v>
      </c>
      <c r="G42" s="92">
        <v>32</v>
      </c>
      <c r="H42" s="93" t="b">
        <v>1</v>
      </c>
      <c r="I42" s="95">
        <v>44046</v>
      </c>
      <c r="J42" s="95">
        <v>44046</v>
      </c>
      <c r="K42" s="95">
        <v>44039</v>
      </c>
      <c r="L42" s="95">
        <v>44043</v>
      </c>
      <c r="M42" s="95">
        <v>44043</v>
      </c>
      <c r="N42" s="96">
        <v>0.26800000000000002</v>
      </c>
      <c r="O42" s="96">
        <v>1.98</v>
      </c>
      <c r="P42" s="91"/>
      <c r="Q42" s="90" t="s">
        <v>827</v>
      </c>
      <c r="R42" s="90" t="s">
        <v>918</v>
      </c>
      <c r="S42" s="91"/>
      <c r="T42" s="93" t="b">
        <v>0</v>
      </c>
      <c r="U42" s="91"/>
    </row>
    <row r="43" spans="1:21" x14ac:dyDescent="0.25">
      <c r="A43" s="90" t="s">
        <v>919</v>
      </c>
      <c r="B43" s="90" t="s">
        <v>836</v>
      </c>
      <c r="C43" s="90" t="s">
        <v>920</v>
      </c>
      <c r="D43" s="90" t="s">
        <v>848</v>
      </c>
      <c r="E43" s="92">
        <v>12</v>
      </c>
      <c r="F43" s="92">
        <v>2020</v>
      </c>
      <c r="G43" s="92">
        <v>32</v>
      </c>
      <c r="H43" s="93" t="b">
        <v>1</v>
      </c>
      <c r="I43" s="95">
        <v>44046</v>
      </c>
      <c r="J43" s="95">
        <v>44046</v>
      </c>
      <c r="K43" s="95">
        <v>44039</v>
      </c>
      <c r="L43" s="95">
        <v>44050</v>
      </c>
      <c r="M43" s="95">
        <v>44050</v>
      </c>
      <c r="N43" s="96">
        <v>1.712</v>
      </c>
      <c r="O43" s="96">
        <v>0.83</v>
      </c>
      <c r="P43" s="91"/>
      <c r="Q43" s="90" t="s">
        <v>823</v>
      </c>
      <c r="R43" s="90" t="s">
        <v>921</v>
      </c>
      <c r="S43" s="91"/>
      <c r="T43" s="93" t="b">
        <v>0</v>
      </c>
      <c r="U43" s="91"/>
    </row>
    <row r="44" spans="1:21" x14ac:dyDescent="0.25">
      <c r="A44" s="90" t="s">
        <v>922</v>
      </c>
      <c r="B44" s="90" t="s">
        <v>836</v>
      </c>
      <c r="C44" s="90" t="s">
        <v>923</v>
      </c>
      <c r="D44" s="90" t="s">
        <v>848</v>
      </c>
      <c r="E44" s="92">
        <v>16</v>
      </c>
      <c r="F44" s="92">
        <v>2020</v>
      </c>
      <c r="G44" s="92">
        <v>32</v>
      </c>
      <c r="H44" s="94" t="b">
        <v>0</v>
      </c>
      <c r="I44" s="95">
        <v>44046</v>
      </c>
      <c r="J44" s="95">
        <v>44046</v>
      </c>
      <c r="K44" s="95">
        <v>44042</v>
      </c>
      <c r="L44" s="95">
        <v>44048</v>
      </c>
      <c r="M44" s="95">
        <v>44048</v>
      </c>
      <c r="N44" s="96">
        <v>9.2729999999999997</v>
      </c>
      <c r="O44" s="96">
        <v>1.2</v>
      </c>
      <c r="P44" s="91"/>
      <c r="Q44" s="90" t="s">
        <v>823</v>
      </c>
      <c r="R44" s="90" t="s">
        <v>924</v>
      </c>
      <c r="S44" s="91"/>
      <c r="T44" s="93" t="b">
        <v>0</v>
      </c>
      <c r="U44" s="91"/>
    </row>
    <row r="45" spans="1:21" x14ac:dyDescent="0.25">
      <c r="A45" s="90" t="s">
        <v>925</v>
      </c>
      <c r="B45" s="90" t="s">
        <v>836</v>
      </c>
      <c r="C45" s="90" t="s">
        <v>926</v>
      </c>
      <c r="D45" s="90" t="s">
        <v>848</v>
      </c>
      <c r="E45" s="92">
        <v>16</v>
      </c>
      <c r="F45" s="92">
        <v>2020</v>
      </c>
      <c r="G45" s="92">
        <v>32</v>
      </c>
      <c r="H45" s="94" t="b">
        <v>0</v>
      </c>
      <c r="I45" s="95">
        <v>44046</v>
      </c>
      <c r="J45" s="95">
        <v>44046</v>
      </c>
      <c r="K45" s="95">
        <v>44041</v>
      </c>
      <c r="L45" s="95">
        <v>44050</v>
      </c>
      <c r="M45" s="95">
        <v>44050</v>
      </c>
      <c r="N45" s="96">
        <v>3.3250000000000002</v>
      </c>
      <c r="O45" s="96">
        <v>0.46</v>
      </c>
      <c r="P45" s="91"/>
      <c r="Q45" s="90" t="s">
        <v>866</v>
      </c>
      <c r="R45" s="90" t="s">
        <v>927</v>
      </c>
      <c r="S45" s="91"/>
      <c r="T45" s="93" t="b">
        <v>0</v>
      </c>
      <c r="U45" s="91"/>
    </row>
    <row r="46" spans="1:21" x14ac:dyDescent="0.25">
      <c r="A46" s="90" t="s">
        <v>928</v>
      </c>
      <c r="B46" s="90" t="s">
        <v>836</v>
      </c>
      <c r="C46" s="90" t="s">
        <v>929</v>
      </c>
      <c r="D46" s="90" t="s">
        <v>848</v>
      </c>
      <c r="E46" s="92">
        <v>11</v>
      </c>
      <c r="F46" s="92">
        <v>2020</v>
      </c>
      <c r="G46" s="92">
        <v>32</v>
      </c>
      <c r="H46" s="94" t="b">
        <v>0</v>
      </c>
      <c r="I46" s="95">
        <v>44046</v>
      </c>
      <c r="J46" s="95">
        <v>44046</v>
      </c>
      <c r="K46" s="95">
        <v>44040</v>
      </c>
      <c r="L46" s="95">
        <v>44046</v>
      </c>
      <c r="M46" s="95">
        <v>44046</v>
      </c>
      <c r="N46" s="96">
        <v>0.32100000000000001</v>
      </c>
      <c r="O46" s="96">
        <v>1.06</v>
      </c>
      <c r="P46" s="91"/>
      <c r="Q46" s="90" t="s">
        <v>827</v>
      </c>
      <c r="R46" s="90" t="s">
        <v>930</v>
      </c>
      <c r="S46" s="91"/>
      <c r="T46" s="93" t="b">
        <v>0</v>
      </c>
      <c r="U46" s="91"/>
    </row>
    <row r="47" spans="1:21" x14ac:dyDescent="0.25">
      <c r="A47" s="90" t="s">
        <v>782</v>
      </c>
      <c r="B47" s="90" t="s">
        <v>836</v>
      </c>
      <c r="C47" s="90" t="s">
        <v>931</v>
      </c>
      <c r="D47" s="90" t="s">
        <v>848</v>
      </c>
      <c r="E47" s="92">
        <v>33</v>
      </c>
      <c r="F47" s="92">
        <v>2020</v>
      </c>
      <c r="G47" s="92">
        <v>32</v>
      </c>
      <c r="H47" s="94" t="b">
        <v>0</v>
      </c>
      <c r="I47" s="95">
        <v>44046</v>
      </c>
      <c r="J47" s="95">
        <v>44046</v>
      </c>
      <c r="K47" s="95">
        <v>44040</v>
      </c>
      <c r="L47" s="95">
        <v>44048</v>
      </c>
      <c r="M47" s="95">
        <v>44048</v>
      </c>
      <c r="N47" s="96">
        <v>5.5</v>
      </c>
      <c r="O47" s="96">
        <v>0.96</v>
      </c>
      <c r="P47" s="90" t="s">
        <v>188</v>
      </c>
      <c r="Q47" s="90" t="s">
        <v>827</v>
      </c>
      <c r="R47" s="90" t="s">
        <v>783</v>
      </c>
      <c r="S47" s="91"/>
      <c r="T47" s="93" t="b">
        <v>0</v>
      </c>
      <c r="U47" s="95">
        <v>44039.367476851898</v>
      </c>
    </row>
    <row r="48" spans="1:21" x14ac:dyDescent="0.25">
      <c r="A48" s="90" t="s">
        <v>932</v>
      </c>
      <c r="B48" s="90" t="s">
        <v>825</v>
      </c>
      <c r="C48" s="90" t="s">
        <v>933</v>
      </c>
      <c r="D48" s="90" t="s">
        <v>848</v>
      </c>
      <c r="E48" s="92">
        <v>1</v>
      </c>
      <c r="F48" s="92">
        <v>2020</v>
      </c>
      <c r="G48" s="92">
        <v>32</v>
      </c>
      <c r="H48" s="94" t="b">
        <v>0</v>
      </c>
      <c r="I48" s="95">
        <v>44046</v>
      </c>
      <c r="J48" s="95">
        <v>44046</v>
      </c>
      <c r="K48" s="95">
        <v>44042</v>
      </c>
      <c r="L48" s="95">
        <v>44049</v>
      </c>
      <c r="M48" s="95">
        <v>44049</v>
      </c>
      <c r="N48" s="96">
        <v>1.228</v>
      </c>
      <c r="O48" s="96">
        <v>0.61</v>
      </c>
      <c r="P48" s="91"/>
      <c r="Q48" s="90" t="s">
        <v>889</v>
      </c>
      <c r="R48" s="90" t="s">
        <v>934</v>
      </c>
      <c r="S48" s="91"/>
      <c r="T48" s="93" t="b">
        <v>0</v>
      </c>
      <c r="U48" s="91"/>
    </row>
    <row r="49" spans="1:21" x14ac:dyDescent="0.25">
      <c r="A49" s="90" t="s">
        <v>935</v>
      </c>
      <c r="B49" s="90" t="s">
        <v>836</v>
      </c>
      <c r="C49" s="90" t="s">
        <v>936</v>
      </c>
      <c r="D49" s="90" t="s">
        <v>848</v>
      </c>
      <c r="E49" s="92">
        <v>11</v>
      </c>
      <c r="F49" s="92">
        <v>2020</v>
      </c>
      <c r="G49" s="92">
        <v>32</v>
      </c>
      <c r="H49" s="93" t="b">
        <v>1</v>
      </c>
      <c r="I49" s="95">
        <v>44046</v>
      </c>
      <c r="J49" s="95">
        <v>44046</v>
      </c>
      <c r="K49" s="95">
        <v>44039</v>
      </c>
      <c r="L49" s="95">
        <v>44043</v>
      </c>
      <c r="M49" s="95">
        <v>44043</v>
      </c>
      <c r="N49" s="96">
        <v>2.0649999999999999</v>
      </c>
      <c r="O49" s="96">
        <v>0.52</v>
      </c>
      <c r="P49" s="91"/>
      <c r="Q49" s="90" t="s">
        <v>866</v>
      </c>
      <c r="R49" s="90" t="s">
        <v>389</v>
      </c>
      <c r="S49" s="91"/>
      <c r="T49" s="93" t="b">
        <v>0</v>
      </c>
      <c r="U49" s="91"/>
    </row>
    <row r="50" spans="1:21" x14ac:dyDescent="0.25">
      <c r="A50" s="90" t="s">
        <v>937</v>
      </c>
      <c r="B50" s="90" t="s">
        <v>836</v>
      </c>
      <c r="C50" s="90" t="s">
        <v>938</v>
      </c>
      <c r="D50" s="90" t="s">
        <v>848</v>
      </c>
      <c r="E50" s="92">
        <v>11</v>
      </c>
      <c r="F50" s="92">
        <v>2020</v>
      </c>
      <c r="G50" s="92">
        <v>32</v>
      </c>
      <c r="H50" s="94" t="b">
        <v>0</v>
      </c>
      <c r="I50" s="95">
        <v>44046</v>
      </c>
      <c r="J50" s="95">
        <v>44046</v>
      </c>
      <c r="K50" s="95">
        <v>44040</v>
      </c>
      <c r="L50" s="95">
        <v>44048</v>
      </c>
      <c r="M50" s="95">
        <v>44048</v>
      </c>
      <c r="N50" s="96">
        <v>0.23</v>
      </c>
      <c r="O50" s="96">
        <v>0.5</v>
      </c>
      <c r="P50" s="91"/>
      <c r="Q50" s="90" t="s">
        <v>866</v>
      </c>
      <c r="R50" s="90" t="s">
        <v>939</v>
      </c>
      <c r="S50" s="91"/>
      <c r="T50" s="93" t="b">
        <v>0</v>
      </c>
      <c r="U50" s="91"/>
    </row>
    <row r="51" spans="1:21" x14ac:dyDescent="0.25">
      <c r="A51" s="90" t="s">
        <v>799</v>
      </c>
      <c r="B51" s="90" t="s">
        <v>836</v>
      </c>
      <c r="C51" s="90" t="s">
        <v>940</v>
      </c>
      <c r="D51" s="90" t="s">
        <v>848</v>
      </c>
      <c r="E51" s="92">
        <v>19</v>
      </c>
      <c r="F51" s="92">
        <v>2020</v>
      </c>
      <c r="G51" s="92">
        <v>32</v>
      </c>
      <c r="H51" s="94" t="b">
        <v>0</v>
      </c>
      <c r="I51" s="95">
        <v>44046</v>
      </c>
      <c r="J51" s="95">
        <v>44046</v>
      </c>
      <c r="K51" s="95">
        <v>44040</v>
      </c>
      <c r="L51" s="95">
        <v>44047</v>
      </c>
      <c r="M51" s="95">
        <v>44047</v>
      </c>
      <c r="N51" s="96">
        <v>15.9</v>
      </c>
      <c r="O51" s="96">
        <v>0.31</v>
      </c>
      <c r="P51" s="90" t="s">
        <v>188</v>
      </c>
      <c r="Q51" s="90" t="s">
        <v>823</v>
      </c>
      <c r="R51" s="90" t="s">
        <v>295</v>
      </c>
      <c r="S51" s="91"/>
      <c r="T51" s="93" t="b">
        <v>0</v>
      </c>
      <c r="U51" s="95">
        <v>44039.487615740698</v>
      </c>
    </row>
    <row r="52" spans="1:21" x14ac:dyDescent="0.25">
      <c r="A52" s="90" t="s">
        <v>941</v>
      </c>
      <c r="B52" s="90" t="s">
        <v>836</v>
      </c>
      <c r="C52" s="90" t="s">
        <v>940</v>
      </c>
      <c r="D52" s="90" t="s">
        <v>848</v>
      </c>
      <c r="E52" s="92">
        <v>19</v>
      </c>
      <c r="F52" s="92">
        <v>2020</v>
      </c>
      <c r="G52" s="92">
        <v>32</v>
      </c>
      <c r="H52" s="94" t="b">
        <v>0</v>
      </c>
      <c r="I52" s="95">
        <v>44046</v>
      </c>
      <c r="J52" s="95">
        <v>44046</v>
      </c>
      <c r="K52" s="95">
        <v>44043</v>
      </c>
      <c r="L52" s="95">
        <v>44050</v>
      </c>
      <c r="M52" s="95">
        <v>44050</v>
      </c>
      <c r="N52" s="96">
        <v>15.9</v>
      </c>
      <c r="O52" s="96">
        <v>0.31</v>
      </c>
      <c r="P52" s="91"/>
      <c r="Q52" s="90" t="s">
        <v>823</v>
      </c>
      <c r="R52" s="90" t="s">
        <v>295</v>
      </c>
      <c r="S52" s="91"/>
      <c r="T52" s="93" t="b">
        <v>0</v>
      </c>
      <c r="U52" s="91"/>
    </row>
    <row r="53" spans="1:21" x14ac:dyDescent="0.25">
      <c r="A53" s="90" t="s">
        <v>942</v>
      </c>
      <c r="B53" s="90" t="s">
        <v>836</v>
      </c>
      <c r="C53" s="90" t="s">
        <v>943</v>
      </c>
      <c r="D53" s="90" t="s">
        <v>848</v>
      </c>
      <c r="E53" s="92">
        <v>16</v>
      </c>
      <c r="F53" s="92">
        <v>2020</v>
      </c>
      <c r="G53" s="92">
        <v>32</v>
      </c>
      <c r="H53" s="94" t="b">
        <v>0</v>
      </c>
      <c r="I53" s="95">
        <v>44046</v>
      </c>
      <c r="J53" s="95">
        <v>44046</v>
      </c>
      <c r="K53" s="95">
        <v>44040</v>
      </c>
      <c r="L53" s="95">
        <v>44047</v>
      </c>
      <c r="M53" s="95">
        <v>44047</v>
      </c>
      <c r="N53" s="96">
        <v>0.35899999999999999</v>
      </c>
      <c r="O53" s="96">
        <v>0.54</v>
      </c>
      <c r="P53" s="91"/>
      <c r="Q53" s="90" t="s">
        <v>866</v>
      </c>
      <c r="R53" s="90" t="s">
        <v>944</v>
      </c>
      <c r="S53" s="91"/>
      <c r="T53" s="93" t="b">
        <v>0</v>
      </c>
      <c r="U53" s="91"/>
    </row>
    <row r="54" spans="1:21" x14ac:dyDescent="0.25">
      <c r="A54" s="90" t="s">
        <v>945</v>
      </c>
      <c r="B54" s="90" t="s">
        <v>836</v>
      </c>
      <c r="C54" s="90" t="s">
        <v>946</v>
      </c>
      <c r="D54" s="90" t="s">
        <v>848</v>
      </c>
      <c r="E54" s="92">
        <v>24</v>
      </c>
      <c r="F54" s="92">
        <v>2020</v>
      </c>
      <c r="G54" s="92">
        <v>32</v>
      </c>
      <c r="H54" s="93" t="b">
        <v>1</v>
      </c>
      <c r="I54" s="95">
        <v>44046</v>
      </c>
      <c r="J54" s="95">
        <v>44046</v>
      </c>
      <c r="K54" s="95">
        <v>44039</v>
      </c>
      <c r="L54" s="95">
        <v>44043</v>
      </c>
      <c r="M54" s="95">
        <v>44043</v>
      </c>
      <c r="N54" s="96">
        <v>3.036</v>
      </c>
      <c r="O54" s="96">
        <v>0.64</v>
      </c>
      <c r="P54" s="91"/>
      <c r="Q54" s="90" t="s">
        <v>827</v>
      </c>
      <c r="R54" s="90" t="s">
        <v>668</v>
      </c>
      <c r="S54" s="91"/>
      <c r="T54" s="93" t="b">
        <v>0</v>
      </c>
      <c r="U54" s="91"/>
    </row>
    <row r="55" spans="1:21" x14ac:dyDescent="0.25">
      <c r="A55" s="90" t="s">
        <v>947</v>
      </c>
      <c r="B55" s="90" t="s">
        <v>836</v>
      </c>
      <c r="C55" s="90" t="s">
        <v>948</v>
      </c>
      <c r="D55" s="90" t="s">
        <v>848</v>
      </c>
      <c r="E55" s="92">
        <v>24</v>
      </c>
      <c r="F55" s="92">
        <v>2020</v>
      </c>
      <c r="G55" s="92">
        <v>32</v>
      </c>
      <c r="H55" s="94" t="b">
        <v>0</v>
      </c>
      <c r="I55" s="95">
        <v>44046</v>
      </c>
      <c r="J55" s="95">
        <v>44046</v>
      </c>
      <c r="K55" s="95">
        <v>44041</v>
      </c>
      <c r="L55" s="95">
        <v>44047</v>
      </c>
      <c r="M55" s="95">
        <v>44047</v>
      </c>
      <c r="N55" s="96">
        <v>9.9</v>
      </c>
      <c r="O55" s="96">
        <v>0.56000000000000005</v>
      </c>
      <c r="P55" s="91"/>
      <c r="Q55" s="90" t="s">
        <v>839</v>
      </c>
      <c r="R55" s="90" t="s">
        <v>949</v>
      </c>
      <c r="S55" s="91"/>
      <c r="T55" s="93" t="b">
        <v>0</v>
      </c>
      <c r="U55" s="91"/>
    </row>
    <row r="56" spans="1:21" x14ac:dyDescent="0.25">
      <c r="A56" s="90" t="s">
        <v>950</v>
      </c>
      <c r="B56" s="90" t="s">
        <v>820</v>
      </c>
      <c r="C56" s="90" t="s">
        <v>951</v>
      </c>
      <c r="D56" s="90" t="s">
        <v>848</v>
      </c>
      <c r="E56" s="92">
        <v>24</v>
      </c>
      <c r="F56" s="92">
        <v>2020</v>
      </c>
      <c r="G56" s="92">
        <v>32</v>
      </c>
      <c r="H56" s="94" t="b">
        <v>0</v>
      </c>
      <c r="I56" s="95">
        <v>44046</v>
      </c>
      <c r="J56" s="95">
        <v>44046</v>
      </c>
      <c r="K56" s="95">
        <v>44043</v>
      </c>
      <c r="L56" s="95">
        <v>44053</v>
      </c>
      <c r="M56" s="95">
        <v>44053</v>
      </c>
      <c r="N56" s="96">
        <v>0.64800000000000002</v>
      </c>
      <c r="O56" s="96">
        <v>40.130000000000003</v>
      </c>
      <c r="P56" s="91"/>
      <c r="Q56" s="90" t="s">
        <v>866</v>
      </c>
      <c r="R56" s="90" t="s">
        <v>442</v>
      </c>
      <c r="S56" s="91"/>
      <c r="T56" s="93" t="b">
        <v>0</v>
      </c>
      <c r="U56" s="91"/>
    </row>
    <row r="57" spans="1:21" x14ac:dyDescent="0.25">
      <c r="A57" s="90" t="s">
        <v>952</v>
      </c>
      <c r="B57" s="90" t="s">
        <v>820</v>
      </c>
      <c r="C57" s="90" t="s">
        <v>953</v>
      </c>
      <c r="D57" s="90" t="s">
        <v>848</v>
      </c>
      <c r="E57" s="92">
        <v>24</v>
      </c>
      <c r="F57" s="92">
        <v>2020</v>
      </c>
      <c r="G57" s="92">
        <v>32</v>
      </c>
      <c r="H57" s="94" t="b">
        <v>0</v>
      </c>
      <c r="I57" s="95">
        <v>44046</v>
      </c>
      <c r="J57" s="95">
        <v>44046</v>
      </c>
      <c r="K57" s="95">
        <v>44040</v>
      </c>
      <c r="L57" s="95">
        <v>44047</v>
      </c>
      <c r="M57" s="95">
        <v>44047</v>
      </c>
      <c r="N57" s="96">
        <v>10.97</v>
      </c>
      <c r="O57" s="96">
        <v>0.27</v>
      </c>
      <c r="P57" s="91"/>
      <c r="Q57" s="90" t="s">
        <v>866</v>
      </c>
      <c r="R57" s="90" t="s">
        <v>954</v>
      </c>
      <c r="S57" s="91"/>
      <c r="T57" s="93" t="b">
        <v>0</v>
      </c>
      <c r="U57" s="91"/>
    </row>
    <row r="58" spans="1:21" x14ac:dyDescent="0.25">
      <c r="A58" s="90" t="s">
        <v>955</v>
      </c>
      <c r="B58" s="90" t="s">
        <v>820</v>
      </c>
      <c r="C58" s="90" t="s">
        <v>956</v>
      </c>
      <c r="D58" s="90" t="s">
        <v>848</v>
      </c>
      <c r="E58" s="92">
        <v>11</v>
      </c>
      <c r="F58" s="92">
        <v>2020</v>
      </c>
      <c r="G58" s="92">
        <v>32</v>
      </c>
      <c r="H58" s="94" t="b">
        <v>0</v>
      </c>
      <c r="I58" s="95">
        <v>44046</v>
      </c>
      <c r="J58" s="95">
        <v>44046</v>
      </c>
      <c r="K58" s="95">
        <v>44043</v>
      </c>
      <c r="L58" s="95">
        <v>44049</v>
      </c>
      <c r="M58" s="95">
        <v>44049</v>
      </c>
      <c r="N58" s="96">
        <v>0.36299999999999999</v>
      </c>
      <c r="O58" s="96">
        <v>0.68</v>
      </c>
      <c r="P58" s="91"/>
      <c r="Q58" s="90" t="s">
        <v>839</v>
      </c>
      <c r="R58" s="90" t="s">
        <v>957</v>
      </c>
      <c r="S58" s="91"/>
      <c r="T58" s="93" t="b">
        <v>0</v>
      </c>
      <c r="U58" s="91"/>
    </row>
    <row r="59" spans="1:21" x14ac:dyDescent="0.25">
      <c r="A59" s="90" t="s">
        <v>958</v>
      </c>
      <c r="B59" s="90" t="s">
        <v>836</v>
      </c>
      <c r="C59" s="90" t="s">
        <v>959</v>
      </c>
      <c r="D59" s="90" t="s">
        <v>848</v>
      </c>
      <c r="E59" s="92">
        <v>24</v>
      </c>
      <c r="F59" s="92">
        <v>2020</v>
      </c>
      <c r="G59" s="92">
        <v>32</v>
      </c>
      <c r="H59" s="94" t="b">
        <v>0</v>
      </c>
      <c r="I59" s="95">
        <v>44046</v>
      </c>
      <c r="J59" s="95">
        <v>44046</v>
      </c>
      <c r="K59" s="95">
        <v>44040</v>
      </c>
      <c r="L59" s="95">
        <v>44046</v>
      </c>
      <c r="M59" s="95">
        <v>44046</v>
      </c>
      <c r="N59" s="96">
        <v>0.112</v>
      </c>
      <c r="O59" s="96">
        <v>0.13</v>
      </c>
      <c r="P59" s="91"/>
      <c r="Q59" s="90" t="s">
        <v>827</v>
      </c>
      <c r="R59" s="90" t="s">
        <v>960</v>
      </c>
      <c r="S59" s="91"/>
      <c r="T59" s="93" t="b">
        <v>0</v>
      </c>
      <c r="U59" s="91"/>
    </row>
    <row r="60" spans="1:21" x14ac:dyDescent="0.25">
      <c r="A60" s="90" t="s">
        <v>835</v>
      </c>
      <c r="B60" s="90" t="s">
        <v>836</v>
      </c>
      <c r="C60" s="90" t="s">
        <v>821</v>
      </c>
      <c r="D60" s="90" t="s">
        <v>848</v>
      </c>
      <c r="E60" s="92">
        <v>9</v>
      </c>
      <c r="F60" s="92">
        <v>2020</v>
      </c>
      <c r="G60" s="92">
        <v>32</v>
      </c>
      <c r="H60" s="94" t="b">
        <v>0</v>
      </c>
      <c r="I60" s="95">
        <v>44046</v>
      </c>
      <c r="J60" s="95">
        <v>44046</v>
      </c>
      <c r="K60" s="95">
        <v>44040</v>
      </c>
      <c r="L60" s="95">
        <v>44046</v>
      </c>
      <c r="M60" s="95">
        <v>44046</v>
      </c>
      <c r="N60" s="96">
        <v>0.86299999999999999</v>
      </c>
      <c r="O60" s="96">
        <v>5.37</v>
      </c>
      <c r="P60" s="91"/>
      <c r="Q60" s="90" t="s">
        <v>823</v>
      </c>
      <c r="R60" s="90" t="s">
        <v>255</v>
      </c>
      <c r="S60" s="91"/>
      <c r="T60" s="93" t="b">
        <v>0</v>
      </c>
      <c r="U60" s="91"/>
    </row>
    <row r="61" spans="1:21" x14ac:dyDescent="0.25">
      <c r="A61" s="90" t="s">
        <v>961</v>
      </c>
      <c r="B61" s="90" t="s">
        <v>836</v>
      </c>
      <c r="C61" s="90" t="s">
        <v>821</v>
      </c>
      <c r="D61" s="90" t="s">
        <v>848</v>
      </c>
      <c r="E61" s="92">
        <v>9</v>
      </c>
      <c r="F61" s="92">
        <v>2020</v>
      </c>
      <c r="G61" s="92">
        <v>32</v>
      </c>
      <c r="H61" s="94" t="b">
        <v>0</v>
      </c>
      <c r="I61" s="95">
        <v>44046</v>
      </c>
      <c r="J61" s="95">
        <v>44046</v>
      </c>
      <c r="K61" s="95">
        <v>44040</v>
      </c>
      <c r="L61" s="95">
        <v>44046</v>
      </c>
      <c r="M61" s="95">
        <v>44046</v>
      </c>
      <c r="N61" s="96">
        <v>0.86299999999999999</v>
      </c>
      <c r="O61" s="96">
        <v>5.37</v>
      </c>
      <c r="P61" s="91"/>
      <c r="Q61" s="90" t="s">
        <v>823</v>
      </c>
      <c r="R61" s="90" t="s">
        <v>255</v>
      </c>
      <c r="S61" s="91"/>
      <c r="T61" s="93" t="b">
        <v>0</v>
      </c>
      <c r="U61" s="91"/>
    </row>
    <row r="62" spans="1:21" x14ac:dyDescent="0.25">
      <c r="A62" s="90" t="s">
        <v>962</v>
      </c>
      <c r="B62" s="90" t="s">
        <v>836</v>
      </c>
      <c r="C62" s="90" t="s">
        <v>963</v>
      </c>
      <c r="D62" s="90" t="s">
        <v>848</v>
      </c>
      <c r="E62" s="92">
        <v>9</v>
      </c>
      <c r="F62" s="92">
        <v>2020</v>
      </c>
      <c r="G62" s="92">
        <v>32</v>
      </c>
      <c r="H62" s="94" t="b">
        <v>0</v>
      </c>
      <c r="I62" s="95">
        <v>44046</v>
      </c>
      <c r="J62" s="95">
        <v>44046</v>
      </c>
      <c r="K62" s="95">
        <v>44042</v>
      </c>
      <c r="L62" s="95">
        <v>44048</v>
      </c>
      <c r="M62" s="95">
        <v>44048</v>
      </c>
      <c r="N62" s="96">
        <v>0.11799999999999999</v>
      </c>
      <c r="O62" s="96">
        <v>1.26</v>
      </c>
      <c r="P62" s="91"/>
      <c r="Q62" s="90" t="s">
        <v>827</v>
      </c>
      <c r="R62" s="90" t="s">
        <v>964</v>
      </c>
      <c r="S62" s="91"/>
      <c r="T62" s="93" t="b">
        <v>0</v>
      </c>
      <c r="U62" s="91"/>
    </row>
    <row r="63" spans="1:21" x14ac:dyDescent="0.25">
      <c r="A63" s="90" t="s">
        <v>965</v>
      </c>
      <c r="B63" s="90" t="s">
        <v>825</v>
      </c>
      <c r="C63" s="90" t="s">
        <v>966</v>
      </c>
      <c r="D63" s="90" t="s">
        <v>848</v>
      </c>
      <c r="E63" s="92">
        <v>11</v>
      </c>
      <c r="F63" s="92">
        <v>2020</v>
      </c>
      <c r="G63" s="92">
        <v>32</v>
      </c>
      <c r="H63" s="94" t="b">
        <v>0</v>
      </c>
      <c r="I63" s="95">
        <v>44046</v>
      </c>
      <c r="J63" s="95">
        <v>44046</v>
      </c>
      <c r="K63" s="95">
        <v>44043</v>
      </c>
      <c r="L63" s="95">
        <v>44050</v>
      </c>
      <c r="M63" s="95">
        <v>44050</v>
      </c>
      <c r="N63" s="96">
        <v>1.07</v>
      </c>
      <c r="O63" s="96">
        <v>0.48</v>
      </c>
      <c r="P63" s="91"/>
      <c r="Q63" s="90" t="s">
        <v>851</v>
      </c>
      <c r="R63" s="90" t="s">
        <v>967</v>
      </c>
      <c r="S63" s="91"/>
      <c r="T63" s="93" t="b">
        <v>0</v>
      </c>
      <c r="U63" s="91"/>
    </row>
    <row r="64" spans="1:21" x14ac:dyDescent="0.25">
      <c r="A64" s="90" t="s">
        <v>968</v>
      </c>
      <c r="B64" s="90" t="s">
        <v>836</v>
      </c>
      <c r="C64" s="90" t="s">
        <v>969</v>
      </c>
      <c r="D64" s="90" t="s">
        <v>848</v>
      </c>
      <c r="E64" s="92">
        <v>16</v>
      </c>
      <c r="F64" s="92">
        <v>2020</v>
      </c>
      <c r="G64" s="92">
        <v>32</v>
      </c>
      <c r="H64" s="94" t="b">
        <v>0</v>
      </c>
      <c r="I64" s="95">
        <v>44046</v>
      </c>
      <c r="J64" s="95">
        <v>44046</v>
      </c>
      <c r="K64" s="95">
        <v>44040</v>
      </c>
      <c r="L64" s="95">
        <v>44047</v>
      </c>
      <c r="M64" s="95">
        <v>44047</v>
      </c>
      <c r="N64" s="96">
        <v>0.53500000000000003</v>
      </c>
      <c r="O64" s="96">
        <v>0.28000000000000003</v>
      </c>
      <c r="P64" s="91"/>
      <c r="Q64" s="90" t="s">
        <v>970</v>
      </c>
      <c r="R64" s="90" t="s">
        <v>971</v>
      </c>
      <c r="S64" s="91"/>
      <c r="T64" s="93" t="b">
        <v>0</v>
      </c>
      <c r="U64" s="91"/>
    </row>
    <row r="65" spans="1:21" x14ac:dyDescent="0.25">
      <c r="A65" s="90" t="s">
        <v>972</v>
      </c>
      <c r="B65" s="90" t="s">
        <v>836</v>
      </c>
      <c r="C65" s="90" t="s">
        <v>973</v>
      </c>
      <c r="D65" s="90" t="s">
        <v>848</v>
      </c>
      <c r="E65" s="92">
        <v>11</v>
      </c>
      <c r="F65" s="92">
        <v>2020</v>
      </c>
      <c r="G65" s="92">
        <v>32</v>
      </c>
      <c r="H65" s="94" t="b">
        <v>0</v>
      </c>
      <c r="I65" s="95">
        <v>44046</v>
      </c>
      <c r="J65" s="95">
        <v>44046</v>
      </c>
      <c r="K65" s="95">
        <v>44043</v>
      </c>
      <c r="L65" s="95">
        <v>44053</v>
      </c>
      <c r="M65" s="95">
        <v>44053</v>
      </c>
      <c r="N65" s="96">
        <v>1.101</v>
      </c>
      <c r="O65" s="96">
        <v>0.78</v>
      </c>
      <c r="P65" s="91"/>
      <c r="Q65" s="90" t="s">
        <v>970</v>
      </c>
      <c r="R65" s="90" t="s">
        <v>974</v>
      </c>
      <c r="S65" s="91"/>
      <c r="T65" s="93" t="b">
        <v>0</v>
      </c>
      <c r="U65" s="91"/>
    </row>
    <row r="66" spans="1:21" x14ac:dyDescent="0.25">
      <c r="A66" s="90" t="s">
        <v>975</v>
      </c>
      <c r="B66" s="90" t="s">
        <v>836</v>
      </c>
      <c r="C66" s="90" t="s">
        <v>976</v>
      </c>
      <c r="D66" s="90" t="s">
        <v>848</v>
      </c>
      <c r="E66" s="92">
        <v>16</v>
      </c>
      <c r="F66" s="92">
        <v>2020</v>
      </c>
      <c r="G66" s="92">
        <v>32</v>
      </c>
      <c r="H66" s="94" t="b">
        <v>0</v>
      </c>
      <c r="I66" s="95">
        <v>44046</v>
      </c>
      <c r="J66" s="95">
        <v>44046</v>
      </c>
      <c r="K66" s="95">
        <v>44043</v>
      </c>
      <c r="L66" s="95">
        <v>44054</v>
      </c>
      <c r="M66" s="95">
        <v>44054</v>
      </c>
      <c r="N66" s="96">
        <v>0.38500000000000001</v>
      </c>
      <c r="O66" s="96">
        <v>40.67</v>
      </c>
      <c r="P66" s="91"/>
      <c r="Q66" s="90" t="s">
        <v>851</v>
      </c>
      <c r="R66" s="90" t="s">
        <v>977</v>
      </c>
      <c r="S66" s="91"/>
      <c r="T66" s="93" t="b">
        <v>0</v>
      </c>
      <c r="U66" s="91"/>
    </row>
    <row r="67" spans="1:21" x14ac:dyDescent="0.25">
      <c r="A67" s="90" t="s">
        <v>978</v>
      </c>
      <c r="B67" s="90" t="s">
        <v>836</v>
      </c>
      <c r="C67" s="90" t="s">
        <v>979</v>
      </c>
      <c r="D67" s="90" t="s">
        <v>848</v>
      </c>
      <c r="E67" s="92">
        <v>16</v>
      </c>
      <c r="F67" s="92">
        <v>2020</v>
      </c>
      <c r="G67" s="92">
        <v>32</v>
      </c>
      <c r="H67" s="94" t="b">
        <v>0</v>
      </c>
      <c r="I67" s="95">
        <v>44046</v>
      </c>
      <c r="J67" s="95">
        <v>44046</v>
      </c>
      <c r="K67" s="95">
        <v>44042</v>
      </c>
      <c r="L67" s="95">
        <v>44050</v>
      </c>
      <c r="M67" s="95">
        <v>44050</v>
      </c>
      <c r="N67" s="96">
        <v>3.262</v>
      </c>
      <c r="O67" s="96">
        <v>1.17</v>
      </c>
      <c r="P67" s="91"/>
      <c r="Q67" s="90" t="s">
        <v>823</v>
      </c>
      <c r="R67" s="90" t="s">
        <v>466</v>
      </c>
      <c r="S67" s="91"/>
      <c r="T67" s="93" t="b">
        <v>0</v>
      </c>
      <c r="U67" s="91"/>
    </row>
    <row r="68" spans="1:21" x14ac:dyDescent="0.25">
      <c r="A68" s="90" t="s">
        <v>980</v>
      </c>
      <c r="B68" s="90" t="s">
        <v>836</v>
      </c>
      <c r="C68" s="90" t="s">
        <v>981</v>
      </c>
      <c r="D68" s="90" t="s">
        <v>848</v>
      </c>
      <c r="E68" s="92">
        <v>16</v>
      </c>
      <c r="F68" s="92">
        <v>2020</v>
      </c>
      <c r="G68" s="92">
        <v>32</v>
      </c>
      <c r="H68" s="94" t="b">
        <v>0</v>
      </c>
      <c r="I68" s="95">
        <v>44046</v>
      </c>
      <c r="J68" s="95">
        <v>44046</v>
      </c>
      <c r="K68" s="95">
        <v>44042</v>
      </c>
      <c r="L68" s="95">
        <v>44048</v>
      </c>
      <c r="M68" s="95">
        <v>44048</v>
      </c>
      <c r="N68" s="96">
        <v>8.56</v>
      </c>
      <c r="O68" s="96">
        <v>1.1499999999999999</v>
      </c>
      <c r="P68" s="91"/>
      <c r="Q68" s="90" t="s">
        <v>839</v>
      </c>
      <c r="R68" s="90" t="s">
        <v>982</v>
      </c>
      <c r="S68" s="91"/>
      <c r="T68" s="93" t="b">
        <v>0</v>
      </c>
      <c r="U68" s="91"/>
    </row>
    <row r="69" spans="1:21" x14ac:dyDescent="0.25">
      <c r="A69" s="90" t="s">
        <v>983</v>
      </c>
      <c r="B69" s="90" t="s">
        <v>836</v>
      </c>
      <c r="C69" s="90" t="s">
        <v>984</v>
      </c>
      <c r="D69" s="90" t="s">
        <v>848</v>
      </c>
      <c r="E69" s="92">
        <v>24</v>
      </c>
      <c r="F69" s="92">
        <v>2020</v>
      </c>
      <c r="G69" s="92">
        <v>32</v>
      </c>
      <c r="H69" s="94" t="b">
        <v>0</v>
      </c>
      <c r="I69" s="95">
        <v>44046</v>
      </c>
      <c r="J69" s="95">
        <v>44046</v>
      </c>
      <c r="K69" s="95">
        <v>44042</v>
      </c>
      <c r="L69" s="95">
        <v>44053</v>
      </c>
      <c r="M69" s="95">
        <v>44053</v>
      </c>
      <c r="N69" s="96">
        <v>0.29299999999999998</v>
      </c>
      <c r="O69" s="96">
        <v>40.49</v>
      </c>
      <c r="P69" s="91"/>
      <c r="Q69" s="90" t="s">
        <v>970</v>
      </c>
      <c r="R69" s="90" t="s">
        <v>985</v>
      </c>
      <c r="S69" s="91"/>
      <c r="T69" s="93" t="b">
        <v>0</v>
      </c>
      <c r="U69" s="91"/>
    </row>
    <row r="70" spans="1:21" x14ac:dyDescent="0.25">
      <c r="A70" s="90" t="s">
        <v>986</v>
      </c>
      <c r="B70" s="90" t="s">
        <v>836</v>
      </c>
      <c r="C70" s="90" t="s">
        <v>987</v>
      </c>
      <c r="D70" s="90" t="s">
        <v>848</v>
      </c>
      <c r="E70" s="92">
        <v>16</v>
      </c>
      <c r="F70" s="92">
        <v>2020</v>
      </c>
      <c r="G70" s="92">
        <v>32</v>
      </c>
      <c r="H70" s="94" t="b">
        <v>0</v>
      </c>
      <c r="I70" s="95">
        <v>44046</v>
      </c>
      <c r="J70" s="95">
        <v>44046</v>
      </c>
      <c r="K70" s="95">
        <v>44041</v>
      </c>
      <c r="L70" s="95">
        <v>44050</v>
      </c>
      <c r="M70" s="95">
        <v>44050</v>
      </c>
      <c r="N70" s="96">
        <v>5.4379999999999997</v>
      </c>
      <c r="O70" s="96">
        <v>80.78</v>
      </c>
      <c r="P70" s="91"/>
      <c r="Q70" s="90" t="s">
        <v>839</v>
      </c>
      <c r="R70" s="90" t="s">
        <v>988</v>
      </c>
      <c r="S70" s="91"/>
      <c r="T70" s="93" t="b">
        <v>0</v>
      </c>
      <c r="U70" s="91"/>
    </row>
    <row r="71" spans="1:21" x14ac:dyDescent="0.25">
      <c r="A71" s="90" t="s">
        <v>989</v>
      </c>
      <c r="B71" s="90" t="s">
        <v>836</v>
      </c>
      <c r="C71" s="90" t="s">
        <v>990</v>
      </c>
      <c r="D71" s="90" t="s">
        <v>848</v>
      </c>
      <c r="E71" s="92">
        <v>1</v>
      </c>
      <c r="F71" s="92">
        <v>2020</v>
      </c>
      <c r="G71" s="92">
        <v>32</v>
      </c>
      <c r="H71" s="94" t="b">
        <v>0</v>
      </c>
      <c r="I71" s="95">
        <v>44046</v>
      </c>
      <c r="J71" s="95">
        <v>44046</v>
      </c>
      <c r="K71" s="95">
        <v>44043</v>
      </c>
      <c r="L71" s="95">
        <v>44050</v>
      </c>
      <c r="M71" s="95">
        <v>44050</v>
      </c>
      <c r="N71" s="96">
        <v>0.26800000000000002</v>
      </c>
      <c r="O71" s="96">
        <v>0.45</v>
      </c>
      <c r="P71" s="91"/>
      <c r="Q71" s="90" t="s">
        <v>851</v>
      </c>
      <c r="R71" s="90" t="s">
        <v>991</v>
      </c>
      <c r="S71" s="91"/>
      <c r="T71" s="93" t="b">
        <v>0</v>
      </c>
      <c r="U71" s="91"/>
    </row>
    <row r="72" spans="1:21" x14ac:dyDescent="0.25">
      <c r="A72" s="90" t="s">
        <v>992</v>
      </c>
      <c r="B72" s="90" t="s">
        <v>825</v>
      </c>
      <c r="C72" s="90" t="s">
        <v>993</v>
      </c>
      <c r="D72" s="90" t="s">
        <v>848</v>
      </c>
      <c r="E72" s="92">
        <v>24</v>
      </c>
      <c r="F72" s="92">
        <v>2020</v>
      </c>
      <c r="G72" s="92">
        <v>32</v>
      </c>
      <c r="H72" s="94" t="b">
        <v>0</v>
      </c>
      <c r="I72" s="95">
        <v>44046</v>
      </c>
      <c r="J72" s="95">
        <v>44046</v>
      </c>
      <c r="K72" s="95">
        <v>44043</v>
      </c>
      <c r="L72" s="95">
        <v>44050</v>
      </c>
      <c r="M72" s="95">
        <v>44050</v>
      </c>
      <c r="N72" s="96">
        <v>0.107</v>
      </c>
      <c r="O72" s="96">
        <v>0.11</v>
      </c>
      <c r="P72" s="91"/>
      <c r="Q72" s="90" t="s">
        <v>823</v>
      </c>
      <c r="R72" s="90" t="s">
        <v>994</v>
      </c>
      <c r="S72" s="91"/>
      <c r="T72" s="93" t="b">
        <v>0</v>
      </c>
      <c r="U72" s="91"/>
    </row>
    <row r="73" spans="1:21" x14ac:dyDescent="0.25">
      <c r="A73" s="90" t="s">
        <v>995</v>
      </c>
      <c r="B73" s="90" t="s">
        <v>836</v>
      </c>
      <c r="C73" s="90" t="s">
        <v>996</v>
      </c>
      <c r="D73" s="90" t="s">
        <v>848</v>
      </c>
      <c r="E73" s="92">
        <v>19</v>
      </c>
      <c r="F73" s="92">
        <v>2020</v>
      </c>
      <c r="G73" s="92">
        <v>32</v>
      </c>
      <c r="H73" s="94" t="b">
        <v>0</v>
      </c>
      <c r="I73" s="95">
        <v>44046</v>
      </c>
      <c r="J73" s="95">
        <v>44046</v>
      </c>
      <c r="K73" s="95">
        <v>44041</v>
      </c>
      <c r="L73" s="95">
        <v>44049</v>
      </c>
      <c r="M73" s="95">
        <v>44049</v>
      </c>
      <c r="N73" s="96">
        <v>2.3620000000000001</v>
      </c>
      <c r="O73" s="96">
        <v>40.549999999999997</v>
      </c>
      <c r="P73" s="91"/>
      <c r="Q73" s="90" t="s">
        <v>866</v>
      </c>
      <c r="R73" s="90" t="s">
        <v>997</v>
      </c>
      <c r="S73" s="91"/>
      <c r="T73" s="93" t="b">
        <v>0</v>
      </c>
      <c r="U73" s="91"/>
    </row>
    <row r="74" spans="1:21" x14ac:dyDescent="0.25">
      <c r="A74" s="90" t="s">
        <v>998</v>
      </c>
      <c r="B74" s="90" t="s">
        <v>836</v>
      </c>
      <c r="C74" s="90" t="s">
        <v>999</v>
      </c>
      <c r="D74" s="90" t="s">
        <v>848</v>
      </c>
      <c r="E74" s="92">
        <v>24</v>
      </c>
      <c r="F74" s="92">
        <v>2020</v>
      </c>
      <c r="G74" s="92">
        <v>32</v>
      </c>
      <c r="H74" s="94" t="b">
        <v>0</v>
      </c>
      <c r="I74" s="95">
        <v>44046</v>
      </c>
      <c r="J74" s="95">
        <v>44046</v>
      </c>
      <c r="K74" s="95">
        <v>44041</v>
      </c>
      <c r="L74" s="95">
        <v>44047</v>
      </c>
      <c r="M74" s="95">
        <v>44047</v>
      </c>
      <c r="N74" s="96">
        <v>1.012</v>
      </c>
      <c r="O74" s="96">
        <v>0.56999999999999995</v>
      </c>
      <c r="P74" s="91"/>
      <c r="Q74" s="90" t="s">
        <v>839</v>
      </c>
      <c r="R74" s="90" t="s">
        <v>1000</v>
      </c>
      <c r="S74" s="91"/>
      <c r="T74" s="93" t="b">
        <v>0</v>
      </c>
      <c r="U74" s="91"/>
    </row>
    <row r="75" spans="1:21" x14ac:dyDescent="0.25">
      <c r="A75" s="90" t="s">
        <v>1001</v>
      </c>
      <c r="B75" s="90" t="s">
        <v>836</v>
      </c>
      <c r="C75" s="90" t="s">
        <v>999</v>
      </c>
      <c r="D75" s="90" t="s">
        <v>848</v>
      </c>
      <c r="E75" s="92">
        <v>24</v>
      </c>
      <c r="F75" s="92">
        <v>2020</v>
      </c>
      <c r="G75" s="92">
        <v>32</v>
      </c>
      <c r="H75" s="94" t="b">
        <v>0</v>
      </c>
      <c r="I75" s="95">
        <v>44046</v>
      </c>
      <c r="J75" s="95">
        <v>44046</v>
      </c>
      <c r="K75" s="95">
        <v>44042</v>
      </c>
      <c r="L75" s="95">
        <v>44053</v>
      </c>
      <c r="M75" s="95">
        <v>44053</v>
      </c>
      <c r="N75" s="96">
        <v>2.4830000000000001</v>
      </c>
      <c r="O75" s="96">
        <v>0.65</v>
      </c>
      <c r="P75" s="91"/>
      <c r="Q75" s="90" t="s">
        <v>866</v>
      </c>
      <c r="R75" s="90" t="s">
        <v>1000</v>
      </c>
      <c r="S75" s="91"/>
      <c r="T75" s="93" t="b">
        <v>0</v>
      </c>
      <c r="U75" s="91"/>
    </row>
    <row r="76" spans="1:21" x14ac:dyDescent="0.25">
      <c r="A76" s="90" t="s">
        <v>1002</v>
      </c>
      <c r="B76" s="90" t="s">
        <v>836</v>
      </c>
      <c r="C76" s="90" t="s">
        <v>1003</v>
      </c>
      <c r="D76" s="90" t="s">
        <v>848</v>
      </c>
      <c r="E76" s="92">
        <v>12</v>
      </c>
      <c r="F76" s="92">
        <v>2020</v>
      </c>
      <c r="G76" s="92">
        <v>32</v>
      </c>
      <c r="H76" s="94" t="b">
        <v>0</v>
      </c>
      <c r="I76" s="95">
        <v>44046</v>
      </c>
      <c r="J76" s="95">
        <v>44046</v>
      </c>
      <c r="K76" s="95">
        <v>44042</v>
      </c>
      <c r="L76" s="95">
        <v>44048</v>
      </c>
      <c r="M76" s="95">
        <v>44048</v>
      </c>
      <c r="N76" s="96">
        <v>0.107</v>
      </c>
      <c r="O76" s="96">
        <v>0.48</v>
      </c>
      <c r="P76" s="91"/>
      <c r="Q76" s="90" t="s">
        <v>839</v>
      </c>
      <c r="R76" s="90" t="s">
        <v>1004</v>
      </c>
      <c r="S76" s="91"/>
      <c r="T76" s="93" t="b">
        <v>0</v>
      </c>
      <c r="U76" s="91"/>
    </row>
    <row r="77" spans="1:21" x14ac:dyDescent="0.25">
      <c r="A77" s="90" t="s">
        <v>1005</v>
      </c>
      <c r="B77" s="90" t="s">
        <v>836</v>
      </c>
      <c r="C77" s="90" t="s">
        <v>1006</v>
      </c>
      <c r="D77" s="90" t="s">
        <v>848</v>
      </c>
      <c r="E77" s="92">
        <v>10</v>
      </c>
      <c r="F77" s="92">
        <v>2020</v>
      </c>
      <c r="G77" s="92">
        <v>32</v>
      </c>
      <c r="H77" s="94" t="b">
        <v>0</v>
      </c>
      <c r="I77" s="95">
        <v>44046</v>
      </c>
      <c r="J77" s="95">
        <v>44046</v>
      </c>
      <c r="K77" s="95">
        <v>44043</v>
      </c>
      <c r="L77" s="95">
        <v>44057</v>
      </c>
      <c r="M77" s="95">
        <v>44057</v>
      </c>
      <c r="N77" s="96">
        <v>21.6</v>
      </c>
      <c r="O77" s="96">
        <v>80</v>
      </c>
      <c r="P77" s="91"/>
      <c r="Q77" s="90" t="s">
        <v>1007</v>
      </c>
      <c r="R77" s="90" t="s">
        <v>1008</v>
      </c>
      <c r="S77" s="91"/>
      <c r="T77" s="93" t="b">
        <v>0</v>
      </c>
      <c r="U77" s="91"/>
    </row>
    <row r="78" spans="1:21" x14ac:dyDescent="0.25">
      <c r="A78" s="90" t="s">
        <v>1009</v>
      </c>
      <c r="B78" s="90" t="s">
        <v>836</v>
      </c>
      <c r="C78" s="90" t="s">
        <v>1010</v>
      </c>
      <c r="D78" s="90" t="s">
        <v>848</v>
      </c>
      <c r="E78" s="92">
        <v>19</v>
      </c>
      <c r="F78" s="92">
        <v>2020</v>
      </c>
      <c r="G78" s="92">
        <v>32</v>
      </c>
      <c r="H78" s="94" t="b">
        <v>0</v>
      </c>
      <c r="I78" s="95">
        <v>44046</v>
      </c>
      <c r="J78" s="95">
        <v>44046</v>
      </c>
      <c r="K78" s="95">
        <v>44043</v>
      </c>
      <c r="L78" s="95">
        <v>44050</v>
      </c>
      <c r="M78" s="95">
        <v>44050</v>
      </c>
      <c r="N78" s="96">
        <v>2.161</v>
      </c>
      <c r="O78" s="96">
        <v>0.16</v>
      </c>
      <c r="P78" s="91"/>
      <c r="Q78" s="90" t="s">
        <v>866</v>
      </c>
      <c r="R78" s="90" t="s">
        <v>1011</v>
      </c>
      <c r="S78" s="91"/>
      <c r="T78" s="93" t="b">
        <v>0</v>
      </c>
      <c r="U78" s="91"/>
    </row>
    <row r="79" spans="1:21" x14ac:dyDescent="0.25">
      <c r="A79" s="90" t="s">
        <v>1012</v>
      </c>
      <c r="B79" s="90" t="s">
        <v>836</v>
      </c>
      <c r="C79" s="90" t="s">
        <v>1013</v>
      </c>
      <c r="D79" s="90" t="s">
        <v>848</v>
      </c>
      <c r="E79" s="92">
        <v>19</v>
      </c>
      <c r="F79" s="92">
        <v>2020</v>
      </c>
      <c r="G79" s="92">
        <v>32</v>
      </c>
      <c r="H79" s="94" t="b">
        <v>0</v>
      </c>
      <c r="I79" s="95">
        <v>44046</v>
      </c>
      <c r="J79" s="95">
        <v>44046</v>
      </c>
      <c r="K79" s="95">
        <v>44041</v>
      </c>
      <c r="L79" s="95">
        <v>44053</v>
      </c>
      <c r="M79" s="95">
        <v>44053</v>
      </c>
      <c r="N79" s="96">
        <v>0.745</v>
      </c>
      <c r="O79" s="96">
        <v>0.59</v>
      </c>
      <c r="P79" s="91"/>
      <c r="Q79" s="90" t="s">
        <v>970</v>
      </c>
      <c r="R79" s="90" t="s">
        <v>1014</v>
      </c>
      <c r="S79" s="91"/>
      <c r="T79" s="93" t="b">
        <v>0</v>
      </c>
      <c r="U79" s="91"/>
    </row>
    <row r="80" spans="1:21" x14ac:dyDescent="0.25">
      <c r="A80" s="90" t="s">
        <v>1015</v>
      </c>
      <c r="B80" s="90" t="s">
        <v>836</v>
      </c>
      <c r="C80" s="90" t="s">
        <v>1016</v>
      </c>
      <c r="D80" s="90" t="s">
        <v>848</v>
      </c>
      <c r="E80" s="92">
        <v>19</v>
      </c>
      <c r="F80" s="92">
        <v>2020</v>
      </c>
      <c r="G80" s="92">
        <v>32</v>
      </c>
      <c r="H80" s="94" t="b">
        <v>0</v>
      </c>
      <c r="I80" s="95">
        <v>44046</v>
      </c>
      <c r="J80" s="95">
        <v>44046</v>
      </c>
      <c r="K80" s="95">
        <v>44041</v>
      </c>
      <c r="L80" s="95">
        <v>44048</v>
      </c>
      <c r="M80" s="95">
        <v>44048</v>
      </c>
      <c r="N80" s="96">
        <v>5.12</v>
      </c>
      <c r="O80" s="96">
        <v>0.27</v>
      </c>
      <c r="P80" s="91"/>
      <c r="Q80" s="90" t="s">
        <v>866</v>
      </c>
      <c r="R80" s="90" t="s">
        <v>1017</v>
      </c>
      <c r="S80" s="91"/>
      <c r="T80" s="93" t="b">
        <v>0</v>
      </c>
      <c r="U80" s="91"/>
    </row>
    <row r="81" spans="1:21" x14ac:dyDescent="0.25">
      <c r="A81" s="90" t="s">
        <v>1018</v>
      </c>
      <c r="B81" s="90" t="s">
        <v>836</v>
      </c>
      <c r="C81" s="90" t="s">
        <v>1019</v>
      </c>
      <c r="D81" s="90" t="s">
        <v>848</v>
      </c>
      <c r="E81" s="92">
        <v>24</v>
      </c>
      <c r="F81" s="92">
        <v>2020</v>
      </c>
      <c r="G81" s="92">
        <v>32</v>
      </c>
      <c r="H81" s="94" t="b">
        <v>0</v>
      </c>
      <c r="I81" s="95">
        <v>44046</v>
      </c>
      <c r="J81" s="95">
        <v>44046</v>
      </c>
      <c r="K81" s="95">
        <v>44043</v>
      </c>
      <c r="L81" s="95">
        <v>44050</v>
      </c>
      <c r="M81" s="95">
        <v>44050</v>
      </c>
      <c r="N81" s="96">
        <v>0.13100000000000001</v>
      </c>
      <c r="O81" s="96">
        <v>0.55000000000000004</v>
      </c>
      <c r="P81" s="91"/>
      <c r="Q81" s="90" t="s">
        <v>866</v>
      </c>
      <c r="R81" s="90" t="s">
        <v>1020</v>
      </c>
      <c r="S81" s="91"/>
      <c r="T81" s="93" t="b">
        <v>0</v>
      </c>
      <c r="U81" s="91"/>
    </row>
    <row r="82" spans="1:21" x14ac:dyDescent="0.25">
      <c r="A82" s="90" t="s">
        <v>1021</v>
      </c>
      <c r="B82" s="90" t="s">
        <v>836</v>
      </c>
      <c r="C82" s="90" t="s">
        <v>1022</v>
      </c>
      <c r="D82" s="90" t="s">
        <v>848</v>
      </c>
      <c r="E82" s="92">
        <v>1</v>
      </c>
      <c r="F82" s="92">
        <v>2020</v>
      </c>
      <c r="G82" s="92">
        <v>32</v>
      </c>
      <c r="H82" s="94" t="b">
        <v>0</v>
      </c>
      <c r="I82" s="95">
        <v>44046</v>
      </c>
      <c r="J82" s="95">
        <v>44046</v>
      </c>
      <c r="K82" s="95">
        <v>44040</v>
      </c>
      <c r="L82" s="95">
        <v>44042</v>
      </c>
      <c r="M82" s="95">
        <v>44042</v>
      </c>
      <c r="N82" s="96">
        <v>0.31900000000000001</v>
      </c>
      <c r="O82" s="96">
        <v>0.44</v>
      </c>
      <c r="P82" s="91"/>
      <c r="Q82" s="90" t="s">
        <v>851</v>
      </c>
      <c r="R82" s="90" t="s">
        <v>1023</v>
      </c>
      <c r="S82" s="91"/>
      <c r="T82" s="93" t="b">
        <v>0</v>
      </c>
      <c r="U82" s="91"/>
    </row>
    <row r="83" spans="1:21" x14ac:dyDescent="0.25">
      <c r="A83" s="90" t="s">
        <v>1024</v>
      </c>
      <c r="B83" s="90" t="s">
        <v>820</v>
      </c>
      <c r="C83" s="90" t="s">
        <v>1025</v>
      </c>
      <c r="D83" s="90" t="s">
        <v>848</v>
      </c>
      <c r="E83" s="92">
        <v>14</v>
      </c>
      <c r="F83" s="92">
        <v>2020</v>
      </c>
      <c r="G83" s="92">
        <v>32</v>
      </c>
      <c r="H83" s="94" t="b">
        <v>0</v>
      </c>
      <c r="I83" s="95">
        <v>44046</v>
      </c>
      <c r="J83" s="95">
        <v>44046</v>
      </c>
      <c r="K83" s="95">
        <v>44043</v>
      </c>
      <c r="L83" s="95">
        <v>44050</v>
      </c>
      <c r="M83" s="95">
        <v>44050</v>
      </c>
      <c r="N83" s="96">
        <v>0.73799999999999999</v>
      </c>
      <c r="O83" s="96">
        <v>0.51</v>
      </c>
      <c r="P83" s="91"/>
      <c r="Q83" s="90" t="s">
        <v>889</v>
      </c>
      <c r="R83" s="90" t="s">
        <v>1026</v>
      </c>
      <c r="S83" s="91"/>
      <c r="T83" s="93" t="b">
        <v>0</v>
      </c>
      <c r="U83" s="91"/>
    </row>
    <row r="84" spans="1:21" x14ac:dyDescent="0.25">
      <c r="A84" s="90" t="s">
        <v>1027</v>
      </c>
      <c r="B84" s="90" t="s">
        <v>836</v>
      </c>
      <c r="C84" s="90" t="s">
        <v>1028</v>
      </c>
      <c r="D84" s="90" t="s">
        <v>848</v>
      </c>
      <c r="E84" s="92">
        <v>33</v>
      </c>
      <c r="F84" s="92">
        <v>2020</v>
      </c>
      <c r="G84" s="92">
        <v>32</v>
      </c>
      <c r="H84" s="94" t="b">
        <v>0</v>
      </c>
      <c r="I84" s="95">
        <v>44046</v>
      </c>
      <c r="J84" s="95">
        <v>44046</v>
      </c>
      <c r="K84" s="95">
        <v>44040</v>
      </c>
      <c r="L84" s="95">
        <v>44050</v>
      </c>
      <c r="M84" s="95">
        <v>44050</v>
      </c>
      <c r="N84" s="96">
        <v>0.28799999999999998</v>
      </c>
      <c r="O84" s="96">
        <v>0.13</v>
      </c>
      <c r="P84" s="91"/>
      <c r="Q84" s="90" t="s">
        <v>866</v>
      </c>
      <c r="R84" s="90" t="s">
        <v>1029</v>
      </c>
      <c r="S84" s="91"/>
      <c r="T84" s="93" t="b">
        <v>0</v>
      </c>
      <c r="U84" s="91"/>
    </row>
    <row r="85" spans="1:21" x14ac:dyDescent="0.25">
      <c r="A85" s="90" t="s">
        <v>1030</v>
      </c>
      <c r="B85" s="90" t="s">
        <v>836</v>
      </c>
      <c r="C85" s="90" t="s">
        <v>1031</v>
      </c>
      <c r="D85" s="90" t="s">
        <v>848</v>
      </c>
      <c r="E85" s="92">
        <v>10</v>
      </c>
      <c r="F85" s="92">
        <v>2020</v>
      </c>
      <c r="G85" s="92">
        <v>32</v>
      </c>
      <c r="H85" s="94" t="b">
        <v>0</v>
      </c>
      <c r="I85" s="95">
        <v>44046</v>
      </c>
      <c r="J85" s="95">
        <v>44046</v>
      </c>
      <c r="K85" s="95">
        <v>44042</v>
      </c>
      <c r="L85" s="95">
        <v>44043</v>
      </c>
      <c r="M85" s="95">
        <v>44043</v>
      </c>
      <c r="N85" s="96">
        <v>8</v>
      </c>
      <c r="O85" s="96">
        <v>16</v>
      </c>
      <c r="P85" s="91"/>
      <c r="Q85" s="90" t="s">
        <v>1007</v>
      </c>
      <c r="R85" s="90" t="s">
        <v>1032</v>
      </c>
      <c r="S85" s="91"/>
      <c r="T85" s="93" t="b">
        <v>0</v>
      </c>
      <c r="U85" s="91"/>
    </row>
    <row r="86" spans="1:21" x14ac:dyDescent="0.25">
      <c r="A86" s="90" t="s">
        <v>1033</v>
      </c>
      <c r="B86" s="90" t="s">
        <v>836</v>
      </c>
      <c r="C86" s="90" t="s">
        <v>1034</v>
      </c>
      <c r="D86" s="90" t="s">
        <v>848</v>
      </c>
      <c r="E86" s="92">
        <v>11</v>
      </c>
      <c r="F86" s="92">
        <v>2020</v>
      </c>
      <c r="G86" s="92">
        <v>32</v>
      </c>
      <c r="H86" s="94" t="b">
        <v>0</v>
      </c>
      <c r="I86" s="95">
        <v>44046</v>
      </c>
      <c r="J86" s="95">
        <v>44046</v>
      </c>
      <c r="K86" s="95">
        <v>44041</v>
      </c>
      <c r="L86" s="95">
        <v>44049</v>
      </c>
      <c r="M86" s="95">
        <v>44049</v>
      </c>
      <c r="N86" s="96">
        <v>0.27300000000000002</v>
      </c>
      <c r="O86" s="96">
        <v>0.53</v>
      </c>
      <c r="P86" s="91"/>
      <c r="Q86" s="90" t="s">
        <v>1035</v>
      </c>
      <c r="R86" s="90" t="s">
        <v>1036</v>
      </c>
      <c r="S86" s="91"/>
      <c r="T86" s="93" t="b">
        <v>0</v>
      </c>
      <c r="U86" s="91"/>
    </row>
    <row r="87" spans="1:21" x14ac:dyDescent="0.25">
      <c r="A87" s="90" t="s">
        <v>1037</v>
      </c>
      <c r="B87" s="90" t="s">
        <v>825</v>
      </c>
      <c r="C87" s="90" t="s">
        <v>1038</v>
      </c>
      <c r="D87" s="90" t="s">
        <v>848</v>
      </c>
      <c r="E87" s="92">
        <v>24</v>
      </c>
      <c r="F87" s="92">
        <v>2020</v>
      </c>
      <c r="G87" s="92">
        <v>32</v>
      </c>
      <c r="H87" s="94" t="b">
        <v>0</v>
      </c>
      <c r="I87" s="95">
        <v>44046</v>
      </c>
      <c r="J87" s="95">
        <v>44046</v>
      </c>
      <c r="K87" s="95">
        <v>44040</v>
      </c>
      <c r="L87" s="95">
        <v>44043</v>
      </c>
      <c r="M87" s="95">
        <v>44043</v>
      </c>
      <c r="N87" s="96">
        <v>0.67900000000000005</v>
      </c>
      <c r="O87" s="96">
        <v>0.15</v>
      </c>
      <c r="P87" s="91"/>
      <c r="Q87" s="90" t="s">
        <v>851</v>
      </c>
      <c r="R87" s="90" t="s">
        <v>1039</v>
      </c>
      <c r="S87" s="91"/>
      <c r="T87" s="93" t="b">
        <v>0</v>
      </c>
      <c r="U87" s="91"/>
    </row>
    <row r="88" spans="1:21" x14ac:dyDescent="0.25">
      <c r="A88" s="90" t="s">
        <v>1040</v>
      </c>
      <c r="B88" s="90" t="s">
        <v>836</v>
      </c>
      <c r="C88" s="90" t="s">
        <v>1041</v>
      </c>
      <c r="D88" s="90" t="s">
        <v>848</v>
      </c>
      <c r="E88" s="92">
        <v>1</v>
      </c>
      <c r="F88" s="92">
        <v>2020</v>
      </c>
      <c r="G88" s="92">
        <v>32</v>
      </c>
      <c r="H88" s="94" t="b">
        <v>0</v>
      </c>
      <c r="I88" s="95">
        <v>44046</v>
      </c>
      <c r="J88" s="95">
        <v>44046</v>
      </c>
      <c r="K88" s="95">
        <v>44041</v>
      </c>
      <c r="L88" s="95">
        <v>44043</v>
      </c>
      <c r="M88" s="95">
        <v>44043</v>
      </c>
      <c r="N88" s="96">
        <v>0.05</v>
      </c>
      <c r="O88" s="96">
        <v>0.46</v>
      </c>
      <c r="P88" s="91"/>
      <c r="Q88" s="90" t="s">
        <v>889</v>
      </c>
      <c r="R88" s="90" t="s">
        <v>1042</v>
      </c>
      <c r="S88" s="91"/>
      <c r="T88" s="93" t="b">
        <v>0</v>
      </c>
      <c r="U88" s="91"/>
    </row>
    <row r="89" spans="1:21" x14ac:dyDescent="0.25">
      <c r="A89" s="90" t="s">
        <v>1043</v>
      </c>
      <c r="B89" s="90" t="s">
        <v>825</v>
      </c>
      <c r="C89" s="90" t="s">
        <v>1044</v>
      </c>
      <c r="D89" s="90" t="s">
        <v>848</v>
      </c>
      <c r="E89" s="92">
        <v>24</v>
      </c>
      <c r="F89" s="92">
        <v>2020</v>
      </c>
      <c r="G89" s="92">
        <v>32</v>
      </c>
      <c r="H89" s="94" t="b">
        <v>0</v>
      </c>
      <c r="I89" s="95">
        <v>44046</v>
      </c>
      <c r="J89" s="95">
        <v>44046</v>
      </c>
      <c r="K89" s="95">
        <v>44040</v>
      </c>
      <c r="L89" s="95">
        <v>44046</v>
      </c>
      <c r="M89" s="95">
        <v>44046</v>
      </c>
      <c r="N89" s="96">
        <v>0.151</v>
      </c>
      <c r="O89" s="96">
        <v>0.22</v>
      </c>
      <c r="P89" s="91"/>
      <c r="Q89" s="90" t="s">
        <v>827</v>
      </c>
      <c r="R89" s="90" t="s">
        <v>1045</v>
      </c>
      <c r="S89" s="91"/>
      <c r="T89" s="93" t="b">
        <v>0</v>
      </c>
      <c r="U89" s="91"/>
    </row>
    <row r="90" spans="1:21" x14ac:dyDescent="0.25">
      <c r="A90" s="90" t="s">
        <v>1046</v>
      </c>
      <c r="B90" s="90" t="s">
        <v>836</v>
      </c>
      <c r="C90" s="90" t="s">
        <v>1047</v>
      </c>
      <c r="D90" s="90" t="s">
        <v>848</v>
      </c>
      <c r="E90" s="92">
        <v>1</v>
      </c>
      <c r="F90" s="92">
        <v>2020</v>
      </c>
      <c r="G90" s="92">
        <v>32</v>
      </c>
      <c r="H90" s="94" t="b">
        <v>0</v>
      </c>
      <c r="I90" s="95">
        <v>44046</v>
      </c>
      <c r="J90" s="95">
        <v>44046</v>
      </c>
      <c r="K90" s="95">
        <v>44040</v>
      </c>
      <c r="L90" s="95">
        <v>44043</v>
      </c>
      <c r="M90" s="95">
        <v>44043</v>
      </c>
      <c r="N90" s="96">
        <v>1400</v>
      </c>
      <c r="O90" s="96">
        <v>23.8</v>
      </c>
      <c r="P90" s="91"/>
      <c r="Q90" s="90" t="s">
        <v>970</v>
      </c>
      <c r="R90" s="90" t="s">
        <v>1048</v>
      </c>
      <c r="S90" s="91"/>
      <c r="T90" s="93" t="b">
        <v>0</v>
      </c>
      <c r="U90" s="91"/>
    </row>
    <row r="91" spans="1:21" x14ac:dyDescent="0.25">
      <c r="A91" s="90" t="s">
        <v>1049</v>
      </c>
      <c r="B91" s="90" t="s">
        <v>836</v>
      </c>
      <c r="C91" s="90" t="s">
        <v>1050</v>
      </c>
      <c r="D91" s="90" t="s">
        <v>848</v>
      </c>
      <c r="E91" s="92">
        <v>12</v>
      </c>
      <c r="F91" s="92">
        <v>2020</v>
      </c>
      <c r="G91" s="92">
        <v>32</v>
      </c>
      <c r="H91" s="93" t="b">
        <v>1</v>
      </c>
      <c r="I91" s="95">
        <v>44046</v>
      </c>
      <c r="J91" s="95">
        <v>44046</v>
      </c>
      <c r="K91" s="95">
        <v>44039</v>
      </c>
      <c r="L91" s="95">
        <v>44050</v>
      </c>
      <c r="M91" s="95">
        <v>44050</v>
      </c>
      <c r="N91" s="96">
        <v>0.53500000000000003</v>
      </c>
      <c r="O91" s="96">
        <v>0.59</v>
      </c>
      <c r="P91" s="91"/>
      <c r="Q91" s="90" t="s">
        <v>823</v>
      </c>
      <c r="R91" s="90" t="s">
        <v>1051</v>
      </c>
      <c r="S91" s="91"/>
      <c r="T91" s="93" t="b">
        <v>0</v>
      </c>
      <c r="U91" s="91"/>
    </row>
    <row r="92" spans="1:21" x14ac:dyDescent="0.25">
      <c r="A92" s="90" t="s">
        <v>1052</v>
      </c>
      <c r="B92" s="90" t="s">
        <v>836</v>
      </c>
      <c r="C92" s="90" t="s">
        <v>1053</v>
      </c>
      <c r="D92" s="90" t="s">
        <v>848</v>
      </c>
      <c r="E92" s="92">
        <v>24</v>
      </c>
      <c r="F92" s="92">
        <v>2020</v>
      </c>
      <c r="G92" s="92">
        <v>32</v>
      </c>
      <c r="H92" s="93" t="b">
        <v>1</v>
      </c>
      <c r="I92" s="95">
        <v>44046</v>
      </c>
      <c r="J92" s="95">
        <v>44046</v>
      </c>
      <c r="K92" s="95">
        <v>44039</v>
      </c>
      <c r="L92" s="95">
        <v>44050</v>
      </c>
      <c r="M92" s="95">
        <v>44050</v>
      </c>
      <c r="N92" s="96">
        <v>1.272</v>
      </c>
      <c r="O92" s="96">
        <v>0.35</v>
      </c>
      <c r="P92" s="91"/>
      <c r="Q92" s="90" t="s">
        <v>1035</v>
      </c>
      <c r="R92" s="90" t="s">
        <v>1054</v>
      </c>
      <c r="S92" s="91"/>
      <c r="T92" s="93" t="b">
        <v>0</v>
      </c>
      <c r="U92" s="91"/>
    </row>
    <row r="93" spans="1:21" x14ac:dyDescent="0.25">
      <c r="A93" s="90" t="s">
        <v>1055</v>
      </c>
      <c r="B93" s="90" t="s">
        <v>836</v>
      </c>
      <c r="C93" s="90" t="s">
        <v>1056</v>
      </c>
      <c r="D93" s="90" t="s">
        <v>848</v>
      </c>
      <c r="E93" s="92">
        <v>9</v>
      </c>
      <c r="F93" s="92">
        <v>2020</v>
      </c>
      <c r="G93" s="92">
        <v>41</v>
      </c>
      <c r="H93" s="93" t="b">
        <v>1</v>
      </c>
      <c r="I93" s="95">
        <v>44109</v>
      </c>
      <c r="J93" s="95">
        <v>44109</v>
      </c>
      <c r="K93" s="95">
        <v>44111</v>
      </c>
      <c r="L93" s="95">
        <v>44113</v>
      </c>
      <c r="M93" s="95">
        <v>43826</v>
      </c>
      <c r="N93" s="96">
        <v>1.38</v>
      </c>
      <c r="O93" s="96">
        <v>1.39</v>
      </c>
      <c r="P93" s="91"/>
      <c r="Q93" s="90" t="s">
        <v>970</v>
      </c>
      <c r="R93" s="90" t="s">
        <v>1057</v>
      </c>
      <c r="S93" s="91"/>
      <c r="T93" s="93" t="b">
        <v>0</v>
      </c>
      <c r="U93" s="91"/>
    </row>
    <row r="94" spans="1:21" x14ac:dyDescent="0.25">
      <c r="A94" s="90" t="s">
        <v>1058</v>
      </c>
      <c r="B94" s="90" t="s">
        <v>825</v>
      </c>
      <c r="C94" s="90" t="s">
        <v>1059</v>
      </c>
      <c r="D94" s="90" t="s">
        <v>848</v>
      </c>
      <c r="E94" s="92">
        <v>12</v>
      </c>
      <c r="F94" s="92">
        <v>2020</v>
      </c>
      <c r="G94" s="92">
        <v>44</v>
      </c>
      <c r="H94" s="93" t="b">
        <v>1</v>
      </c>
      <c r="I94" s="95">
        <v>44130</v>
      </c>
      <c r="J94" s="95">
        <v>44130</v>
      </c>
      <c r="K94" s="95">
        <v>44130</v>
      </c>
      <c r="L94" s="95">
        <v>44133</v>
      </c>
      <c r="M94" s="95">
        <v>43847</v>
      </c>
      <c r="N94" s="96">
        <v>0.55000000000000004</v>
      </c>
      <c r="O94" s="96">
        <v>0.79</v>
      </c>
      <c r="P94" s="91"/>
      <c r="Q94" s="90" t="s">
        <v>970</v>
      </c>
      <c r="R94" s="90" t="s">
        <v>1060</v>
      </c>
      <c r="S94" s="91"/>
      <c r="T94" s="93" t="b">
        <v>0</v>
      </c>
      <c r="U94" s="91"/>
    </row>
    <row r="95" spans="1:21" x14ac:dyDescent="0.25">
      <c r="A95" s="90" t="s">
        <v>1061</v>
      </c>
      <c r="B95" s="90" t="s">
        <v>825</v>
      </c>
      <c r="C95" s="90" t="s">
        <v>1056</v>
      </c>
      <c r="D95" s="90" t="s">
        <v>848</v>
      </c>
      <c r="E95" s="92">
        <v>9</v>
      </c>
      <c r="F95" s="92">
        <v>2020</v>
      </c>
      <c r="G95" s="92">
        <v>47</v>
      </c>
      <c r="H95" s="93" t="b">
        <v>1</v>
      </c>
      <c r="I95" s="95">
        <v>44151</v>
      </c>
      <c r="J95" s="95">
        <v>44151</v>
      </c>
      <c r="K95" s="95">
        <v>44153</v>
      </c>
      <c r="L95" s="95">
        <v>44155</v>
      </c>
      <c r="M95" s="95">
        <v>43808</v>
      </c>
      <c r="N95" s="96">
        <v>1.38</v>
      </c>
      <c r="O95" s="96">
        <v>1.39</v>
      </c>
      <c r="P95" s="91"/>
      <c r="Q95" s="90" t="s">
        <v>970</v>
      </c>
      <c r="R95" s="90" t="s">
        <v>1057</v>
      </c>
      <c r="S95" s="91"/>
      <c r="T95" s="93" t="b">
        <v>0</v>
      </c>
      <c r="U95" s="91"/>
    </row>
    <row r="96" spans="1:21" x14ac:dyDescent="0.25">
      <c r="A96" s="90" t="s">
        <v>1062</v>
      </c>
      <c r="B96" s="90" t="s">
        <v>825</v>
      </c>
      <c r="C96" s="90" t="s">
        <v>1063</v>
      </c>
      <c r="D96" s="90" t="s">
        <v>848</v>
      </c>
      <c r="E96" s="92">
        <v>12</v>
      </c>
      <c r="F96" s="92">
        <v>2020</v>
      </c>
      <c r="G96" s="92">
        <v>50</v>
      </c>
      <c r="H96" s="93" t="b">
        <v>1</v>
      </c>
      <c r="I96" s="95">
        <v>44172</v>
      </c>
      <c r="J96" s="95">
        <v>44172</v>
      </c>
      <c r="K96" s="95">
        <v>44173</v>
      </c>
      <c r="L96" s="95">
        <v>44176</v>
      </c>
      <c r="M96" s="95">
        <v>43826</v>
      </c>
      <c r="N96" s="96">
        <v>0.55000000000000004</v>
      </c>
      <c r="O96" s="96">
        <v>0.79</v>
      </c>
      <c r="P96" s="91"/>
      <c r="Q96" s="90" t="s">
        <v>970</v>
      </c>
      <c r="R96" s="90" t="s">
        <v>1060</v>
      </c>
      <c r="S96" s="91"/>
      <c r="T96" s="93" t="b">
        <v>0</v>
      </c>
      <c r="U96" s="91"/>
    </row>
    <row r="97" spans="1:21" x14ac:dyDescent="0.25">
      <c r="A97" s="90" t="s">
        <v>1064</v>
      </c>
      <c r="B97" s="90" t="s">
        <v>820</v>
      </c>
      <c r="C97" s="90" t="s">
        <v>1065</v>
      </c>
      <c r="D97" s="90" t="s">
        <v>1066</v>
      </c>
      <c r="E97" s="92">
        <v>33</v>
      </c>
      <c r="F97" s="92">
        <v>2020</v>
      </c>
      <c r="G97" s="92">
        <v>32</v>
      </c>
      <c r="H97" s="93" t="b">
        <v>1</v>
      </c>
      <c r="I97" s="95">
        <v>44046</v>
      </c>
      <c r="J97" s="95">
        <v>44046</v>
      </c>
      <c r="K97" s="95">
        <v>43705</v>
      </c>
      <c r="L97" s="95">
        <v>43712</v>
      </c>
      <c r="M97" s="95">
        <v>43712</v>
      </c>
      <c r="N97" s="96">
        <v>1</v>
      </c>
      <c r="O97" s="96">
        <v>0.25</v>
      </c>
      <c r="P97" s="91"/>
      <c r="Q97" s="90" t="s">
        <v>851</v>
      </c>
      <c r="R97" s="90" t="s">
        <v>148</v>
      </c>
      <c r="S97" s="91"/>
      <c r="T97" s="93" t="b">
        <v>0</v>
      </c>
      <c r="U97" s="91"/>
    </row>
    <row r="98" spans="1:21" x14ac:dyDescent="0.25">
      <c r="A98" s="90" t="s">
        <v>1067</v>
      </c>
      <c r="B98" s="90" t="s">
        <v>836</v>
      </c>
      <c r="C98" s="90" t="s">
        <v>1068</v>
      </c>
      <c r="D98" s="90" t="s">
        <v>1066</v>
      </c>
      <c r="E98" s="92">
        <v>1</v>
      </c>
      <c r="F98" s="92">
        <v>2020</v>
      </c>
      <c r="G98" s="92">
        <v>32</v>
      </c>
      <c r="H98" s="94" t="b">
        <v>0</v>
      </c>
      <c r="I98" s="95">
        <v>44046</v>
      </c>
      <c r="J98" s="95">
        <v>44046</v>
      </c>
      <c r="K98" s="95">
        <v>44042</v>
      </c>
      <c r="L98" s="95">
        <v>44046</v>
      </c>
      <c r="M98" s="95">
        <v>44046</v>
      </c>
      <c r="N98" s="96">
        <v>17.350000000000001</v>
      </c>
      <c r="O98" s="96">
        <v>0.48</v>
      </c>
      <c r="P98" s="91"/>
      <c r="Q98" s="90" t="s">
        <v>851</v>
      </c>
      <c r="R98" s="90" t="s">
        <v>1069</v>
      </c>
      <c r="S98" s="91"/>
      <c r="T98" s="93" t="b">
        <v>0</v>
      </c>
      <c r="U98" s="91"/>
    </row>
    <row r="99" spans="1:21" x14ac:dyDescent="0.25">
      <c r="A99" s="90" t="s">
        <v>1070</v>
      </c>
      <c r="B99" s="90" t="s">
        <v>836</v>
      </c>
      <c r="C99" s="90" t="s">
        <v>1071</v>
      </c>
      <c r="D99" s="90" t="s">
        <v>1066</v>
      </c>
      <c r="E99" s="92">
        <v>1</v>
      </c>
      <c r="F99" s="92">
        <v>2020</v>
      </c>
      <c r="G99" s="92">
        <v>32</v>
      </c>
      <c r="H99" s="94" t="b">
        <v>0</v>
      </c>
      <c r="I99" s="95">
        <v>44046</v>
      </c>
      <c r="J99" s="95">
        <v>44046</v>
      </c>
      <c r="K99" s="95">
        <v>44042</v>
      </c>
      <c r="L99" s="95">
        <v>44047</v>
      </c>
      <c r="M99" s="95">
        <v>44047</v>
      </c>
      <c r="N99" s="96">
        <v>1.5</v>
      </c>
      <c r="O99" s="96">
        <v>0.03</v>
      </c>
      <c r="P99" s="91"/>
      <c r="Q99" s="90" t="s">
        <v>889</v>
      </c>
      <c r="R99" s="90" t="s">
        <v>1072</v>
      </c>
      <c r="S99" s="91"/>
      <c r="T99" s="93" t="b">
        <v>0</v>
      </c>
      <c r="U99" s="91"/>
    </row>
    <row r="100" spans="1:21" x14ac:dyDescent="0.25">
      <c r="A100" s="90" t="s">
        <v>784</v>
      </c>
      <c r="B100" s="90" t="s">
        <v>836</v>
      </c>
      <c r="C100" s="90" t="s">
        <v>1073</v>
      </c>
      <c r="D100" s="90" t="s">
        <v>1066</v>
      </c>
      <c r="E100" s="92">
        <v>33</v>
      </c>
      <c r="F100" s="92">
        <v>2020</v>
      </c>
      <c r="G100" s="92">
        <v>32</v>
      </c>
      <c r="H100" s="94" t="b">
        <v>0</v>
      </c>
      <c r="I100" s="95">
        <v>44046</v>
      </c>
      <c r="J100" s="95">
        <v>44046</v>
      </c>
      <c r="K100" s="95">
        <v>44040</v>
      </c>
      <c r="L100" s="95">
        <v>44046</v>
      </c>
      <c r="M100" s="95">
        <v>44046</v>
      </c>
      <c r="N100" s="96">
        <v>4.4550000000000001</v>
      </c>
      <c r="O100" s="96">
        <v>0.27</v>
      </c>
      <c r="P100" s="90" t="s">
        <v>188</v>
      </c>
      <c r="Q100" s="90" t="s">
        <v>970</v>
      </c>
      <c r="R100" s="90" t="s">
        <v>785</v>
      </c>
      <c r="S100" s="91"/>
      <c r="T100" s="93" t="b">
        <v>0</v>
      </c>
      <c r="U100" s="95">
        <v>44039.367372685199</v>
      </c>
    </row>
    <row r="101" spans="1:21" x14ac:dyDescent="0.25">
      <c r="A101" s="90" t="s">
        <v>1074</v>
      </c>
      <c r="B101" s="90" t="s">
        <v>836</v>
      </c>
      <c r="C101" s="90" t="s">
        <v>1075</v>
      </c>
      <c r="D101" s="90" t="s">
        <v>1066</v>
      </c>
      <c r="E101" s="92">
        <v>1</v>
      </c>
      <c r="F101" s="92">
        <v>2020</v>
      </c>
      <c r="G101" s="92">
        <v>32</v>
      </c>
      <c r="H101" s="94" t="b">
        <v>0</v>
      </c>
      <c r="I101" s="95">
        <v>44046</v>
      </c>
      <c r="J101" s="95">
        <v>44046</v>
      </c>
      <c r="K101" s="95">
        <v>44042</v>
      </c>
      <c r="L101" s="95">
        <v>44047</v>
      </c>
      <c r="M101" s="95">
        <v>44047</v>
      </c>
      <c r="N101" s="96">
        <v>0.57299999999999995</v>
      </c>
      <c r="O101" s="96">
        <v>0.17</v>
      </c>
      <c r="P101" s="91"/>
      <c r="Q101" s="90" t="s">
        <v>839</v>
      </c>
      <c r="R101" s="90" t="s">
        <v>406</v>
      </c>
      <c r="S101" s="91"/>
      <c r="T101" s="93" t="b">
        <v>0</v>
      </c>
      <c r="U101" s="91"/>
    </row>
    <row r="102" spans="1:21" x14ac:dyDescent="0.25">
      <c r="A102" s="90" t="s">
        <v>1076</v>
      </c>
      <c r="B102" s="90" t="s">
        <v>825</v>
      </c>
      <c r="C102" s="90" t="s">
        <v>1077</v>
      </c>
      <c r="D102" s="90" t="s">
        <v>1066</v>
      </c>
      <c r="E102" s="92">
        <v>33</v>
      </c>
      <c r="F102" s="92">
        <v>2020</v>
      </c>
      <c r="G102" s="92">
        <v>32</v>
      </c>
      <c r="H102" s="94" t="b">
        <v>0</v>
      </c>
      <c r="I102" s="95">
        <v>44046</v>
      </c>
      <c r="J102" s="95">
        <v>44046</v>
      </c>
      <c r="K102" s="95">
        <v>44041</v>
      </c>
      <c r="L102" s="95">
        <v>44046</v>
      </c>
      <c r="M102" s="95">
        <v>44046</v>
      </c>
      <c r="N102" s="96">
        <v>0.32700000000000001</v>
      </c>
      <c r="O102" s="96">
        <v>0.19</v>
      </c>
      <c r="P102" s="91"/>
      <c r="Q102" s="90" t="s">
        <v>846</v>
      </c>
      <c r="R102" s="90" t="s">
        <v>1078</v>
      </c>
      <c r="S102" s="91"/>
      <c r="T102" s="93" t="b">
        <v>0</v>
      </c>
      <c r="U102" s="91"/>
    </row>
    <row r="103" spans="1:21" x14ac:dyDescent="0.25">
      <c r="A103" s="90" t="s">
        <v>1079</v>
      </c>
      <c r="B103" s="90" t="s">
        <v>836</v>
      </c>
      <c r="C103" s="90" t="s">
        <v>1080</v>
      </c>
      <c r="D103" s="90" t="s">
        <v>1066</v>
      </c>
      <c r="E103" s="92">
        <v>33</v>
      </c>
      <c r="F103" s="92">
        <v>2020</v>
      </c>
      <c r="G103" s="92">
        <v>32</v>
      </c>
      <c r="H103" s="93" t="b">
        <v>1</v>
      </c>
      <c r="I103" s="95">
        <v>44046</v>
      </c>
      <c r="J103" s="95">
        <v>44046</v>
      </c>
      <c r="K103" s="95">
        <v>44039</v>
      </c>
      <c r="L103" s="95">
        <v>44043</v>
      </c>
      <c r="M103" s="95">
        <v>44043</v>
      </c>
      <c r="N103" s="96">
        <v>15.217000000000001</v>
      </c>
      <c r="O103" s="96">
        <v>0.56000000000000005</v>
      </c>
      <c r="P103" s="91"/>
      <c r="Q103" s="90" t="s">
        <v>970</v>
      </c>
      <c r="R103" s="90" t="s">
        <v>148</v>
      </c>
      <c r="S103" s="91"/>
      <c r="T103" s="93" t="b">
        <v>0</v>
      </c>
      <c r="U103" s="91"/>
    </row>
    <row r="104" spans="1:21" x14ac:dyDescent="0.25">
      <c r="A104" s="90" t="s">
        <v>1081</v>
      </c>
      <c r="B104" s="90" t="s">
        <v>836</v>
      </c>
      <c r="C104" s="90" t="s">
        <v>1082</v>
      </c>
      <c r="D104" s="90" t="s">
        <v>1066</v>
      </c>
      <c r="E104" s="92">
        <v>1</v>
      </c>
      <c r="F104" s="92">
        <v>2020</v>
      </c>
      <c r="G104" s="92">
        <v>32</v>
      </c>
      <c r="H104" s="94" t="b">
        <v>0</v>
      </c>
      <c r="I104" s="95">
        <v>44046</v>
      </c>
      <c r="J104" s="95">
        <v>44046</v>
      </c>
      <c r="K104" s="95">
        <v>44042</v>
      </c>
      <c r="L104" s="95">
        <v>44047</v>
      </c>
      <c r="M104" s="95">
        <v>44047</v>
      </c>
      <c r="N104" s="96">
        <v>1.07</v>
      </c>
      <c r="O104" s="96">
        <v>0.02</v>
      </c>
      <c r="P104" s="91"/>
      <c r="Q104" s="90" t="s">
        <v>846</v>
      </c>
      <c r="R104" s="90" t="s">
        <v>1083</v>
      </c>
      <c r="S104" s="91"/>
      <c r="T104" s="93" t="b">
        <v>0</v>
      </c>
      <c r="U104" s="91"/>
    </row>
    <row r="105" spans="1:21" x14ac:dyDescent="0.25">
      <c r="A105" s="90" t="s">
        <v>1084</v>
      </c>
      <c r="B105" s="90" t="s">
        <v>836</v>
      </c>
      <c r="C105" s="90" t="s">
        <v>1085</v>
      </c>
      <c r="D105" s="90" t="s">
        <v>1066</v>
      </c>
      <c r="E105" s="92">
        <v>1</v>
      </c>
      <c r="F105" s="92">
        <v>2020</v>
      </c>
      <c r="G105" s="92">
        <v>32</v>
      </c>
      <c r="H105" s="94" t="b">
        <v>0</v>
      </c>
      <c r="I105" s="95">
        <v>44046</v>
      </c>
      <c r="J105" s="95">
        <v>44046</v>
      </c>
      <c r="K105" s="95">
        <v>44041</v>
      </c>
      <c r="L105" s="95">
        <v>44046</v>
      </c>
      <c r="M105" s="95">
        <v>44046</v>
      </c>
      <c r="N105" s="96">
        <v>1.07</v>
      </c>
      <c r="O105" s="96">
        <v>0.03</v>
      </c>
      <c r="P105" s="91"/>
      <c r="Q105" s="90" t="s">
        <v>846</v>
      </c>
      <c r="R105" s="90" t="s">
        <v>1086</v>
      </c>
      <c r="S105" s="91"/>
      <c r="T105" s="93" t="b">
        <v>0</v>
      </c>
      <c r="U105" s="91"/>
    </row>
    <row r="106" spans="1:21" x14ac:dyDescent="0.25">
      <c r="A106" s="90" t="s">
        <v>1087</v>
      </c>
      <c r="B106" s="90" t="s">
        <v>836</v>
      </c>
      <c r="C106" s="90" t="s">
        <v>1088</v>
      </c>
      <c r="D106" s="90" t="s">
        <v>1066</v>
      </c>
      <c r="E106" s="92">
        <v>1</v>
      </c>
      <c r="F106" s="92">
        <v>2020</v>
      </c>
      <c r="G106" s="92">
        <v>32</v>
      </c>
      <c r="H106" s="94" t="b">
        <v>0</v>
      </c>
      <c r="I106" s="95">
        <v>44046</v>
      </c>
      <c r="J106" s="95">
        <v>44046</v>
      </c>
      <c r="K106" s="95">
        <v>44041</v>
      </c>
      <c r="L106" s="95">
        <v>44046</v>
      </c>
      <c r="M106" s="95">
        <v>44046</v>
      </c>
      <c r="N106" s="96">
        <v>0.26800000000000002</v>
      </c>
      <c r="O106" s="96">
        <v>0.44</v>
      </c>
      <c r="P106" s="91"/>
      <c r="Q106" s="90" t="s">
        <v>846</v>
      </c>
      <c r="R106" s="90" t="s">
        <v>1089</v>
      </c>
      <c r="S106" s="91"/>
      <c r="T106" s="93" t="b">
        <v>0</v>
      </c>
      <c r="U106" s="91"/>
    </row>
    <row r="107" spans="1:21" x14ac:dyDescent="0.25">
      <c r="A107" s="90" t="s">
        <v>1090</v>
      </c>
      <c r="B107" s="90" t="s">
        <v>836</v>
      </c>
      <c r="C107" s="90" t="s">
        <v>1091</v>
      </c>
      <c r="D107" s="90" t="s">
        <v>1066</v>
      </c>
      <c r="E107" s="92">
        <v>1</v>
      </c>
      <c r="F107" s="92">
        <v>2020</v>
      </c>
      <c r="G107" s="92">
        <v>32</v>
      </c>
      <c r="H107" s="94" t="b">
        <v>0</v>
      </c>
      <c r="I107" s="95">
        <v>44046</v>
      </c>
      <c r="J107" s="95">
        <v>44046</v>
      </c>
      <c r="K107" s="95">
        <v>44041</v>
      </c>
      <c r="L107" s="95">
        <v>44047</v>
      </c>
      <c r="M107" s="95">
        <v>44047</v>
      </c>
      <c r="N107" s="96">
        <v>0.53500000000000003</v>
      </c>
      <c r="O107" s="96">
        <v>0.42</v>
      </c>
      <c r="P107" s="90" t="s">
        <v>188</v>
      </c>
      <c r="Q107" s="90" t="s">
        <v>839</v>
      </c>
      <c r="R107" s="90" t="s">
        <v>1092</v>
      </c>
      <c r="S107" s="91"/>
      <c r="T107" s="93" t="b">
        <v>0</v>
      </c>
      <c r="U107" s="95">
        <v>44039.5760069444</v>
      </c>
    </row>
    <row r="108" spans="1:21" x14ac:dyDescent="0.25">
      <c r="A108" s="90" t="s">
        <v>1093</v>
      </c>
      <c r="B108" s="90" t="s">
        <v>836</v>
      </c>
      <c r="C108" s="90" t="s">
        <v>1094</v>
      </c>
      <c r="D108" s="90" t="s">
        <v>1066</v>
      </c>
      <c r="E108" s="92">
        <v>1</v>
      </c>
      <c r="F108" s="92">
        <v>2020</v>
      </c>
      <c r="G108" s="92">
        <v>32</v>
      </c>
      <c r="H108" s="93" t="b">
        <v>1</v>
      </c>
      <c r="I108" s="95">
        <v>44046</v>
      </c>
      <c r="J108" s="95">
        <v>44046</v>
      </c>
      <c r="K108" s="95">
        <v>44039</v>
      </c>
      <c r="L108" s="95">
        <v>44042</v>
      </c>
      <c r="M108" s="95">
        <v>44042</v>
      </c>
      <c r="N108" s="96">
        <v>0.55000000000000004</v>
      </c>
      <c r="O108" s="96">
        <v>0.04</v>
      </c>
      <c r="P108" s="90" t="s">
        <v>188</v>
      </c>
      <c r="Q108" s="90" t="s">
        <v>823</v>
      </c>
      <c r="R108" s="90" t="s">
        <v>117</v>
      </c>
      <c r="S108" s="91"/>
      <c r="T108" s="93" t="b">
        <v>0</v>
      </c>
      <c r="U108" s="95">
        <v>44039.576261574097</v>
      </c>
    </row>
    <row r="109" spans="1:21" x14ac:dyDescent="0.25">
      <c r="A109" s="90" t="s">
        <v>1095</v>
      </c>
      <c r="B109" s="90" t="s">
        <v>836</v>
      </c>
      <c r="C109" s="90" t="s">
        <v>1096</v>
      </c>
      <c r="D109" s="90" t="s">
        <v>1066</v>
      </c>
      <c r="E109" s="92">
        <v>33</v>
      </c>
      <c r="F109" s="92">
        <v>2020</v>
      </c>
      <c r="G109" s="92">
        <v>32</v>
      </c>
      <c r="H109" s="94" t="b">
        <v>0</v>
      </c>
      <c r="I109" s="95">
        <v>44046</v>
      </c>
      <c r="J109" s="95">
        <v>44046</v>
      </c>
      <c r="K109" s="95">
        <v>44043</v>
      </c>
      <c r="L109" s="95">
        <v>44047</v>
      </c>
      <c r="M109" s="95">
        <v>44047</v>
      </c>
      <c r="N109" s="96">
        <v>0.43099999999999999</v>
      </c>
      <c r="O109" s="96">
        <v>0.2</v>
      </c>
      <c r="P109" s="91"/>
      <c r="Q109" s="90" t="s">
        <v>889</v>
      </c>
      <c r="R109" s="90" t="s">
        <v>1097</v>
      </c>
      <c r="S109" s="91"/>
      <c r="T109" s="93" t="b">
        <v>0</v>
      </c>
      <c r="U109" s="91"/>
    </row>
    <row r="110" spans="1:21" x14ac:dyDescent="0.25">
      <c r="A110" s="90" t="s">
        <v>1098</v>
      </c>
      <c r="B110" s="90" t="s">
        <v>836</v>
      </c>
      <c r="C110" s="90" t="s">
        <v>1099</v>
      </c>
      <c r="D110" s="90" t="s">
        <v>1066</v>
      </c>
      <c r="E110" s="92">
        <v>1</v>
      </c>
      <c r="F110" s="92">
        <v>2020</v>
      </c>
      <c r="G110" s="92">
        <v>32</v>
      </c>
      <c r="H110" s="93" t="b">
        <v>1</v>
      </c>
      <c r="I110" s="95">
        <v>44046</v>
      </c>
      <c r="J110" s="95">
        <v>44046</v>
      </c>
      <c r="K110" s="95">
        <v>44039</v>
      </c>
      <c r="L110" s="95">
        <v>44043</v>
      </c>
      <c r="M110" s="95">
        <v>44043</v>
      </c>
      <c r="N110" s="96">
        <v>3.4009999999999998</v>
      </c>
      <c r="O110" s="96">
        <v>0.24</v>
      </c>
      <c r="P110" s="91"/>
      <c r="Q110" s="90" t="s">
        <v>851</v>
      </c>
      <c r="R110" s="90" t="s">
        <v>1069</v>
      </c>
      <c r="S110" s="91"/>
      <c r="T110" s="93" t="b">
        <v>0</v>
      </c>
      <c r="U110" s="91"/>
    </row>
    <row r="111" spans="1:21" x14ac:dyDescent="0.25">
      <c r="A111" s="90" t="s">
        <v>1100</v>
      </c>
      <c r="B111" s="90" t="s">
        <v>836</v>
      </c>
      <c r="C111" s="90" t="s">
        <v>1101</v>
      </c>
      <c r="D111" s="90" t="s">
        <v>1066</v>
      </c>
      <c r="E111" s="92">
        <v>1</v>
      </c>
      <c r="F111" s="92">
        <v>2020</v>
      </c>
      <c r="G111" s="92">
        <v>32</v>
      </c>
      <c r="H111" s="94" t="b">
        <v>0</v>
      </c>
      <c r="I111" s="95">
        <v>44046</v>
      </c>
      <c r="J111" s="95">
        <v>44046</v>
      </c>
      <c r="K111" s="95">
        <v>44042</v>
      </c>
      <c r="L111" s="95">
        <v>44048</v>
      </c>
      <c r="M111" s="95">
        <v>44048</v>
      </c>
      <c r="N111" s="96">
        <v>0.28899999999999998</v>
      </c>
      <c r="O111" s="96">
        <v>7.0000000000000007E-2</v>
      </c>
      <c r="P111" s="91"/>
      <c r="Q111" s="90" t="s">
        <v>839</v>
      </c>
      <c r="R111" s="90" t="s">
        <v>1102</v>
      </c>
      <c r="S111" s="91"/>
      <c r="T111" s="93" t="b">
        <v>0</v>
      </c>
      <c r="U111" s="91"/>
    </row>
    <row r="112" spans="1:21" x14ac:dyDescent="0.25">
      <c r="A112" s="90" t="s">
        <v>1103</v>
      </c>
      <c r="B112" s="90" t="s">
        <v>825</v>
      </c>
      <c r="C112" s="90" t="s">
        <v>1104</v>
      </c>
      <c r="D112" s="90" t="s">
        <v>1066</v>
      </c>
      <c r="E112" s="92">
        <v>33</v>
      </c>
      <c r="F112" s="92">
        <v>2020</v>
      </c>
      <c r="G112" s="92">
        <v>32</v>
      </c>
      <c r="H112" s="94" t="b">
        <v>0</v>
      </c>
      <c r="I112" s="95">
        <v>44046</v>
      </c>
      <c r="J112" s="95">
        <v>44046</v>
      </c>
      <c r="K112" s="95">
        <v>44043</v>
      </c>
      <c r="L112" s="95">
        <v>44049</v>
      </c>
      <c r="M112" s="95">
        <v>44049</v>
      </c>
      <c r="N112" s="96">
        <v>0.32700000000000001</v>
      </c>
      <c r="O112" s="96">
        <v>0.19</v>
      </c>
      <c r="P112" s="91"/>
      <c r="Q112" s="90" t="s">
        <v>1035</v>
      </c>
      <c r="R112" s="90" t="s">
        <v>785</v>
      </c>
      <c r="S112" s="91"/>
      <c r="T112" s="93" t="b">
        <v>0</v>
      </c>
      <c r="U112" s="91"/>
    </row>
    <row r="113" spans="1:21" x14ac:dyDescent="0.25">
      <c r="A113" s="90" t="s">
        <v>1105</v>
      </c>
      <c r="B113" s="90" t="s">
        <v>836</v>
      </c>
      <c r="C113" s="90" t="s">
        <v>1106</v>
      </c>
      <c r="D113" s="90" t="s">
        <v>1066</v>
      </c>
      <c r="E113" s="92">
        <v>24</v>
      </c>
      <c r="F113" s="92">
        <v>2020</v>
      </c>
      <c r="G113" s="92">
        <v>32</v>
      </c>
      <c r="H113" s="94" t="b">
        <v>0</v>
      </c>
      <c r="I113" s="95">
        <v>44046</v>
      </c>
      <c r="J113" s="95">
        <v>44046</v>
      </c>
      <c r="K113" s="95">
        <v>44042</v>
      </c>
      <c r="L113" s="95">
        <v>44047</v>
      </c>
      <c r="M113" s="95">
        <v>44047</v>
      </c>
      <c r="N113" s="96">
        <v>5.8650000000000002</v>
      </c>
      <c r="O113" s="96">
        <v>0.27</v>
      </c>
      <c r="P113" s="91"/>
      <c r="Q113" s="90" t="s">
        <v>970</v>
      </c>
      <c r="R113" s="90" t="s">
        <v>1107</v>
      </c>
      <c r="S113" s="91"/>
      <c r="T113" s="93" t="b">
        <v>0</v>
      </c>
      <c r="U113" s="91"/>
    </row>
    <row r="114" spans="1:21" x14ac:dyDescent="0.25">
      <c r="A114" s="90" t="s">
        <v>1108</v>
      </c>
      <c r="B114" s="90" t="s">
        <v>836</v>
      </c>
      <c r="C114" s="90" t="s">
        <v>1109</v>
      </c>
      <c r="D114" s="90" t="s">
        <v>1066</v>
      </c>
      <c r="E114" s="92">
        <v>24</v>
      </c>
      <c r="F114" s="92">
        <v>2020</v>
      </c>
      <c r="G114" s="92">
        <v>32</v>
      </c>
      <c r="H114" s="94" t="b">
        <v>0</v>
      </c>
      <c r="I114" s="95">
        <v>44046</v>
      </c>
      <c r="J114" s="95">
        <v>44046</v>
      </c>
      <c r="K114" s="95">
        <v>44042</v>
      </c>
      <c r="L114" s="95">
        <v>44048</v>
      </c>
      <c r="M114" s="95">
        <v>44048</v>
      </c>
      <c r="N114" s="96">
        <v>5.2759999999999998</v>
      </c>
      <c r="O114" s="96">
        <v>0.28000000000000003</v>
      </c>
      <c r="P114" s="91"/>
      <c r="Q114" s="90" t="s">
        <v>827</v>
      </c>
      <c r="R114" s="90" t="s">
        <v>1110</v>
      </c>
      <c r="S114" s="91"/>
      <c r="T114" s="93" t="b">
        <v>0</v>
      </c>
      <c r="U114" s="91"/>
    </row>
    <row r="115" spans="1:21" x14ac:dyDescent="0.25">
      <c r="A115" s="90" t="s">
        <v>1111</v>
      </c>
      <c r="B115" s="90" t="s">
        <v>825</v>
      </c>
      <c r="C115" s="90" t="s">
        <v>1112</v>
      </c>
      <c r="D115" s="90" t="s">
        <v>1066</v>
      </c>
      <c r="E115" s="92">
        <v>24</v>
      </c>
      <c r="F115" s="92">
        <v>2020</v>
      </c>
      <c r="G115" s="92">
        <v>32</v>
      </c>
      <c r="H115" s="94" t="b">
        <v>0</v>
      </c>
      <c r="I115" s="95">
        <v>44046</v>
      </c>
      <c r="J115" s="95">
        <v>44046</v>
      </c>
      <c r="K115" s="95">
        <v>44043</v>
      </c>
      <c r="L115" s="95">
        <v>44050</v>
      </c>
      <c r="M115" s="95">
        <v>44050</v>
      </c>
      <c r="N115" s="96">
        <v>5.6959999999999997</v>
      </c>
      <c r="O115" s="96">
        <v>0.13</v>
      </c>
      <c r="P115" s="91"/>
      <c r="Q115" s="90" t="s">
        <v>851</v>
      </c>
      <c r="R115" s="90" t="s">
        <v>662</v>
      </c>
      <c r="S115" s="91"/>
      <c r="T115" s="93" t="b">
        <v>0</v>
      </c>
      <c r="U115" s="91"/>
    </row>
    <row r="116" spans="1:21" x14ac:dyDescent="0.25">
      <c r="A116" s="90" t="s">
        <v>1113</v>
      </c>
      <c r="B116" s="90" t="s">
        <v>836</v>
      </c>
      <c r="C116" s="90" t="s">
        <v>1114</v>
      </c>
      <c r="D116" s="90" t="s">
        <v>1066</v>
      </c>
      <c r="E116" s="92">
        <v>24</v>
      </c>
      <c r="F116" s="92">
        <v>2020</v>
      </c>
      <c r="G116" s="92">
        <v>32</v>
      </c>
      <c r="H116" s="94" t="b">
        <v>0</v>
      </c>
      <c r="I116" s="95">
        <v>44046</v>
      </c>
      <c r="J116" s="95">
        <v>44046</v>
      </c>
      <c r="K116" s="95">
        <v>44043</v>
      </c>
      <c r="L116" s="95">
        <v>44050</v>
      </c>
      <c r="M116" s="95">
        <v>44050</v>
      </c>
      <c r="N116" s="96">
        <v>13.574</v>
      </c>
      <c r="O116" s="96">
        <v>0.28999999999999998</v>
      </c>
      <c r="P116" s="91"/>
      <c r="Q116" s="90" t="s">
        <v>866</v>
      </c>
      <c r="R116" s="90" t="s">
        <v>1115</v>
      </c>
      <c r="S116" s="91"/>
      <c r="T116" s="93" t="b">
        <v>0</v>
      </c>
      <c r="U116" s="91"/>
    </row>
    <row r="117" spans="1:21" x14ac:dyDescent="0.25">
      <c r="A117" s="90" t="s">
        <v>1116</v>
      </c>
      <c r="B117" s="90" t="s">
        <v>825</v>
      </c>
      <c r="C117" s="90" t="s">
        <v>1117</v>
      </c>
      <c r="D117" s="90" t="s">
        <v>1066</v>
      </c>
      <c r="E117" s="92">
        <v>33</v>
      </c>
      <c r="F117" s="92">
        <v>2020</v>
      </c>
      <c r="G117" s="92">
        <v>32</v>
      </c>
      <c r="H117" s="94" t="b">
        <v>0</v>
      </c>
      <c r="I117" s="95">
        <v>44046</v>
      </c>
      <c r="J117" s="95">
        <v>44046</v>
      </c>
      <c r="K117" s="95">
        <v>44042</v>
      </c>
      <c r="L117" s="95">
        <v>44050</v>
      </c>
      <c r="M117" s="95">
        <v>44050</v>
      </c>
      <c r="N117" s="96">
        <v>1.2529999999999999</v>
      </c>
      <c r="O117" s="96">
        <v>0.19</v>
      </c>
      <c r="P117" s="91"/>
      <c r="Q117" s="90" t="s">
        <v>889</v>
      </c>
      <c r="R117" s="90" t="s">
        <v>182</v>
      </c>
      <c r="S117" s="91"/>
      <c r="T117" s="93" t="b">
        <v>0</v>
      </c>
      <c r="U117" s="91"/>
    </row>
    <row r="118" spans="1:21" x14ac:dyDescent="0.25">
      <c r="A118" s="90" t="s">
        <v>1118</v>
      </c>
      <c r="B118" s="90" t="s">
        <v>825</v>
      </c>
      <c r="C118" s="90" t="s">
        <v>1119</v>
      </c>
      <c r="D118" s="90" t="s">
        <v>1066</v>
      </c>
      <c r="E118" s="92">
        <v>33</v>
      </c>
      <c r="F118" s="92">
        <v>2020</v>
      </c>
      <c r="G118" s="92">
        <v>32</v>
      </c>
      <c r="H118" s="94" t="b">
        <v>0</v>
      </c>
      <c r="I118" s="95">
        <v>44046</v>
      </c>
      <c r="J118" s="95">
        <v>44046</v>
      </c>
      <c r="K118" s="95">
        <v>44041</v>
      </c>
      <c r="L118" s="95">
        <v>44043</v>
      </c>
      <c r="M118" s="95">
        <v>44043</v>
      </c>
      <c r="N118" s="96">
        <v>2.4700000000000002</v>
      </c>
      <c r="O118" s="96">
        <v>0.21</v>
      </c>
      <c r="P118" s="91"/>
      <c r="Q118" s="90" t="s">
        <v>889</v>
      </c>
      <c r="R118" s="90" t="s">
        <v>182</v>
      </c>
      <c r="S118" s="91"/>
      <c r="T118" s="93" t="b">
        <v>0</v>
      </c>
      <c r="U118" s="91"/>
    </row>
    <row r="119" spans="1:21" x14ac:dyDescent="0.25">
      <c r="A119" s="90" t="s">
        <v>1120</v>
      </c>
      <c r="B119" s="90" t="s">
        <v>825</v>
      </c>
      <c r="C119" s="90" t="s">
        <v>1121</v>
      </c>
      <c r="D119" s="90" t="s">
        <v>848</v>
      </c>
      <c r="E119" s="92">
        <v>1</v>
      </c>
      <c r="F119" s="92">
        <v>2020</v>
      </c>
      <c r="G119" s="92">
        <v>29</v>
      </c>
      <c r="H119" s="93" t="b">
        <v>1</v>
      </c>
      <c r="I119" s="95">
        <v>44025</v>
      </c>
      <c r="J119" s="95">
        <v>44032</v>
      </c>
      <c r="K119" s="95">
        <v>44025</v>
      </c>
      <c r="L119" s="95">
        <v>44034</v>
      </c>
      <c r="M119" s="95">
        <v>44034</v>
      </c>
      <c r="N119" s="96">
        <v>0.3</v>
      </c>
      <c r="O119" s="96">
        <v>1.03</v>
      </c>
      <c r="P119" s="91"/>
      <c r="Q119" s="90" t="s">
        <v>823</v>
      </c>
      <c r="R119" s="90" t="s">
        <v>1122</v>
      </c>
      <c r="S119" s="90" t="s">
        <v>742</v>
      </c>
      <c r="T119" s="93" t="b">
        <v>0</v>
      </c>
      <c r="U119" s="91"/>
    </row>
    <row r="120" spans="1:21" x14ac:dyDescent="0.25">
      <c r="A120" s="90" t="s">
        <v>1123</v>
      </c>
      <c r="B120" s="90" t="s">
        <v>820</v>
      </c>
      <c r="C120" s="90" t="s">
        <v>7</v>
      </c>
      <c r="D120" s="90" t="s">
        <v>848</v>
      </c>
      <c r="E120" s="92">
        <v>24</v>
      </c>
      <c r="F120" s="92">
        <v>2020</v>
      </c>
      <c r="G120" s="92">
        <v>16</v>
      </c>
      <c r="H120" s="93" t="b">
        <v>1</v>
      </c>
      <c r="I120" s="95">
        <v>43935</v>
      </c>
      <c r="J120" s="95">
        <v>43936</v>
      </c>
      <c r="K120" s="95">
        <v>43935</v>
      </c>
      <c r="L120" s="95">
        <v>43938</v>
      </c>
      <c r="M120" s="95">
        <v>43938</v>
      </c>
      <c r="N120" s="96">
        <v>1</v>
      </c>
      <c r="O120" s="96">
        <v>3.755E-2</v>
      </c>
      <c r="P120" s="91"/>
      <c r="Q120" s="90" t="s">
        <v>851</v>
      </c>
      <c r="R120" s="90" t="s">
        <v>1124</v>
      </c>
      <c r="S120" s="90" t="s">
        <v>742</v>
      </c>
      <c r="T120" s="93" t="b">
        <v>0</v>
      </c>
      <c r="U120" s="91"/>
    </row>
    <row r="121" spans="1:21" x14ac:dyDescent="0.25">
      <c r="A121" s="90" t="s">
        <v>819</v>
      </c>
      <c r="B121" s="90" t="s">
        <v>820</v>
      </c>
      <c r="C121" s="90" t="s">
        <v>821</v>
      </c>
      <c r="D121" s="90" t="s">
        <v>822</v>
      </c>
      <c r="E121" s="92">
        <v>79</v>
      </c>
      <c r="F121" s="92">
        <v>2018</v>
      </c>
      <c r="G121" s="92">
        <v>39</v>
      </c>
      <c r="H121" s="93" t="b">
        <v>1</v>
      </c>
      <c r="I121" s="95">
        <v>43370</v>
      </c>
      <c r="J121" s="91"/>
      <c r="K121" s="95">
        <v>43370</v>
      </c>
      <c r="L121" s="95">
        <v>43377</v>
      </c>
      <c r="M121" s="95">
        <v>43377</v>
      </c>
      <c r="N121" s="96">
        <v>1.15E-2</v>
      </c>
      <c r="O121" s="96">
        <v>3.0000000000000001E-3</v>
      </c>
      <c r="P121" s="91"/>
      <c r="Q121" s="90" t="s">
        <v>823</v>
      </c>
      <c r="R121" s="90" t="s">
        <v>255</v>
      </c>
      <c r="S121" s="90" t="s">
        <v>742</v>
      </c>
      <c r="T121" s="93" t="b">
        <v>0</v>
      </c>
      <c r="U121" s="91"/>
    </row>
    <row r="122" spans="1:21" x14ac:dyDescent="0.25">
      <c r="A122" s="90" t="s">
        <v>1125</v>
      </c>
      <c r="B122" s="90" t="s">
        <v>836</v>
      </c>
      <c r="C122" s="90" t="s">
        <v>881</v>
      </c>
      <c r="D122" s="90" t="s">
        <v>848</v>
      </c>
      <c r="E122" s="92">
        <v>14</v>
      </c>
      <c r="F122" s="92">
        <v>2020</v>
      </c>
      <c r="G122" s="92">
        <v>29</v>
      </c>
      <c r="H122" s="93" t="b">
        <v>1</v>
      </c>
      <c r="I122" s="95">
        <v>44027</v>
      </c>
      <c r="J122" s="95">
        <v>44032</v>
      </c>
      <c r="K122" s="95">
        <v>44027</v>
      </c>
      <c r="L122" s="95">
        <v>44034</v>
      </c>
      <c r="M122" s="95">
        <v>44034</v>
      </c>
      <c r="N122" s="96">
        <v>30</v>
      </c>
      <c r="O122" s="96">
        <v>1.8380000000000001</v>
      </c>
      <c r="P122" s="91"/>
      <c r="Q122" s="90" t="s">
        <v>823</v>
      </c>
      <c r="R122" s="90" t="s">
        <v>325</v>
      </c>
      <c r="S122" s="90" t="s">
        <v>742</v>
      </c>
      <c r="T122" s="93" t="b">
        <v>0</v>
      </c>
      <c r="U122" s="91"/>
    </row>
    <row r="123" spans="1:21" x14ac:dyDescent="0.25">
      <c r="A123" s="90" t="s">
        <v>1126</v>
      </c>
      <c r="B123" s="90" t="s">
        <v>836</v>
      </c>
      <c r="C123" s="90" t="s">
        <v>1127</v>
      </c>
      <c r="D123" s="90" t="s">
        <v>848</v>
      </c>
      <c r="E123" s="92">
        <v>9</v>
      </c>
      <c r="F123" s="92">
        <v>2020</v>
      </c>
      <c r="G123" s="92">
        <v>30</v>
      </c>
      <c r="H123" s="93" t="b">
        <v>1</v>
      </c>
      <c r="I123" s="95">
        <v>44034</v>
      </c>
      <c r="J123" s="95">
        <v>44039</v>
      </c>
      <c r="K123" s="95">
        <v>44034</v>
      </c>
      <c r="L123" s="95">
        <v>44043</v>
      </c>
      <c r="M123" s="95">
        <v>44043</v>
      </c>
      <c r="N123" s="96">
        <v>0.17249999999999999</v>
      </c>
      <c r="O123" s="96">
        <v>2.573</v>
      </c>
      <c r="P123" s="91"/>
      <c r="Q123" s="90" t="s">
        <v>827</v>
      </c>
      <c r="R123" s="90" t="s">
        <v>1128</v>
      </c>
      <c r="S123" s="90" t="s">
        <v>742</v>
      </c>
      <c r="T123" s="93" t="b">
        <v>0</v>
      </c>
      <c r="U123" s="91"/>
    </row>
    <row r="124" spans="1:21" x14ac:dyDescent="0.25">
      <c r="A124" s="90" t="s">
        <v>1129</v>
      </c>
      <c r="B124" s="90" t="s">
        <v>820</v>
      </c>
      <c r="C124" s="90" t="s">
        <v>1130</v>
      </c>
      <c r="D124" s="90" t="s">
        <v>848</v>
      </c>
      <c r="E124" s="92">
        <v>24</v>
      </c>
      <c r="F124" s="92">
        <v>2020</v>
      </c>
      <c r="G124" s="92">
        <v>30</v>
      </c>
      <c r="H124" s="93" t="b">
        <v>1</v>
      </c>
      <c r="I124" s="95">
        <v>44032</v>
      </c>
      <c r="J124" s="95">
        <v>44034</v>
      </c>
      <c r="K124" s="95">
        <v>44032</v>
      </c>
      <c r="L124" s="95">
        <v>44036</v>
      </c>
      <c r="M124" s="95">
        <v>44036</v>
      </c>
      <c r="N124" s="96">
        <v>1</v>
      </c>
      <c r="O124" s="96">
        <v>0.21</v>
      </c>
      <c r="P124" s="91"/>
      <c r="Q124" s="90" t="s">
        <v>851</v>
      </c>
      <c r="R124" s="90" t="s">
        <v>1131</v>
      </c>
      <c r="S124" s="90" t="s">
        <v>742</v>
      </c>
      <c r="T124" s="93" t="b">
        <v>0</v>
      </c>
      <c r="U124" s="91"/>
    </row>
    <row r="125" spans="1:21" x14ac:dyDescent="0.25">
      <c r="A125" s="90" t="s">
        <v>1132</v>
      </c>
      <c r="B125" s="90" t="s">
        <v>836</v>
      </c>
      <c r="C125" s="90" t="s">
        <v>1133</v>
      </c>
      <c r="D125" s="90" t="s">
        <v>1066</v>
      </c>
      <c r="E125" s="92">
        <v>1</v>
      </c>
      <c r="F125" s="92">
        <v>2020</v>
      </c>
      <c r="G125" s="92">
        <v>30</v>
      </c>
      <c r="H125" s="93" t="b">
        <v>1</v>
      </c>
      <c r="I125" s="95">
        <v>44034</v>
      </c>
      <c r="J125" s="95">
        <v>44035</v>
      </c>
      <c r="K125" s="95">
        <v>44034</v>
      </c>
      <c r="L125" s="95">
        <v>44036</v>
      </c>
      <c r="M125" s="95">
        <v>44036</v>
      </c>
      <c r="N125" s="96">
        <v>1.5557799999999999</v>
      </c>
      <c r="O125" s="96">
        <v>0.499</v>
      </c>
      <c r="P125" s="91"/>
      <c r="Q125" s="90" t="s">
        <v>889</v>
      </c>
      <c r="R125" s="90" t="s">
        <v>118</v>
      </c>
      <c r="S125" s="90" t="s">
        <v>742</v>
      </c>
      <c r="T125" s="93" t="b">
        <v>0</v>
      </c>
      <c r="U125" s="91"/>
    </row>
    <row r="126" spans="1:21" x14ac:dyDescent="0.25">
      <c r="A126" s="90" t="s">
        <v>1134</v>
      </c>
      <c r="B126" s="90" t="s">
        <v>1135</v>
      </c>
      <c r="C126" s="90" t="s">
        <v>914</v>
      </c>
      <c r="D126" s="90" t="s">
        <v>822</v>
      </c>
      <c r="E126" s="92">
        <v>9</v>
      </c>
      <c r="F126" s="92">
        <v>2019</v>
      </c>
      <c r="G126" s="92">
        <v>46</v>
      </c>
      <c r="H126" s="93" t="b">
        <v>1</v>
      </c>
      <c r="I126" s="95">
        <v>43782</v>
      </c>
      <c r="J126" s="95">
        <v>43783</v>
      </c>
      <c r="K126" s="95">
        <v>43782</v>
      </c>
      <c r="L126" s="95">
        <v>43798</v>
      </c>
      <c r="M126" s="95">
        <v>43798</v>
      </c>
      <c r="N126" s="96">
        <v>0.23719999999999999</v>
      </c>
      <c r="O126" s="96">
        <v>1.3779999999999999</v>
      </c>
      <c r="P126" s="91"/>
      <c r="Q126" s="90" t="s">
        <v>1136</v>
      </c>
      <c r="R126" s="90" t="s">
        <v>593</v>
      </c>
      <c r="S126" s="90" t="s">
        <v>742</v>
      </c>
      <c r="T126" s="93" t="b">
        <v>0</v>
      </c>
      <c r="U126" s="91"/>
    </row>
    <row r="127" spans="1:21" x14ac:dyDescent="0.25">
      <c r="A127" s="90" t="s">
        <v>1137</v>
      </c>
      <c r="B127" s="90" t="s">
        <v>836</v>
      </c>
      <c r="C127" s="90" t="s">
        <v>1138</v>
      </c>
      <c r="D127" s="90" t="s">
        <v>848</v>
      </c>
      <c r="E127" s="92">
        <v>24</v>
      </c>
      <c r="F127" s="92">
        <v>2020</v>
      </c>
      <c r="G127" s="92">
        <v>27</v>
      </c>
      <c r="H127" s="93" t="b">
        <v>1</v>
      </c>
      <c r="I127" s="95">
        <v>44014</v>
      </c>
      <c r="J127" s="95">
        <v>44015</v>
      </c>
      <c r="K127" s="95">
        <v>44014</v>
      </c>
      <c r="L127" s="95">
        <v>44018</v>
      </c>
      <c r="M127" s="95">
        <v>44018</v>
      </c>
      <c r="N127" s="96">
        <v>1</v>
      </c>
      <c r="O127" s="96">
        <v>0.96199999999999997</v>
      </c>
      <c r="P127" s="91"/>
      <c r="Q127" s="90" t="s">
        <v>851</v>
      </c>
      <c r="R127" s="90" t="s">
        <v>1139</v>
      </c>
      <c r="S127" s="90" t="s">
        <v>742</v>
      </c>
      <c r="T127" s="93" t="b">
        <v>0</v>
      </c>
      <c r="U127" s="91"/>
    </row>
    <row r="128" spans="1:21" x14ac:dyDescent="0.25">
      <c r="A128" s="90" t="s">
        <v>1140</v>
      </c>
      <c r="B128" s="90" t="s">
        <v>836</v>
      </c>
      <c r="C128" s="90" t="s">
        <v>1141</v>
      </c>
      <c r="D128" s="90" t="s">
        <v>822</v>
      </c>
      <c r="E128" s="92">
        <v>70</v>
      </c>
      <c r="F128" s="92">
        <v>2020</v>
      </c>
      <c r="G128" s="92">
        <v>23</v>
      </c>
      <c r="H128" s="93" t="b">
        <v>1</v>
      </c>
      <c r="I128" s="95">
        <v>43985</v>
      </c>
      <c r="J128" s="95">
        <v>43987</v>
      </c>
      <c r="K128" s="95">
        <v>43985</v>
      </c>
      <c r="L128" s="95">
        <v>44133</v>
      </c>
      <c r="M128" s="95">
        <v>44133</v>
      </c>
      <c r="N128" s="96">
        <v>1</v>
      </c>
      <c r="O128" s="96">
        <v>0</v>
      </c>
      <c r="P128" s="91"/>
      <c r="Q128" s="90" t="s">
        <v>1136</v>
      </c>
      <c r="R128" s="90" t="s">
        <v>1142</v>
      </c>
      <c r="S128" s="90" t="s">
        <v>742</v>
      </c>
      <c r="T128" s="94" t="b">
        <v>1</v>
      </c>
      <c r="U128" s="91"/>
    </row>
    <row r="129" spans="1:21" x14ac:dyDescent="0.25">
      <c r="A129" s="90" t="s">
        <v>592</v>
      </c>
      <c r="B129" s="90" t="s">
        <v>836</v>
      </c>
      <c r="C129" s="90" t="s">
        <v>914</v>
      </c>
      <c r="D129" s="90" t="s">
        <v>848</v>
      </c>
      <c r="E129" s="92">
        <v>6</v>
      </c>
      <c r="F129" s="92">
        <v>2020</v>
      </c>
      <c r="G129" s="92">
        <v>31</v>
      </c>
      <c r="H129" s="93" t="b">
        <v>1</v>
      </c>
      <c r="I129" s="95">
        <v>44039</v>
      </c>
      <c r="J129" s="95">
        <v>44042</v>
      </c>
      <c r="K129" s="95">
        <v>44039</v>
      </c>
      <c r="L129" s="95">
        <v>44055</v>
      </c>
      <c r="M129" s="95">
        <v>44055</v>
      </c>
      <c r="N129" s="96">
        <v>0.21360000000000001</v>
      </c>
      <c r="O129" s="96">
        <v>6.2670000000000003</v>
      </c>
      <c r="P129" s="90" t="s">
        <v>205</v>
      </c>
      <c r="Q129" s="90" t="s">
        <v>823</v>
      </c>
      <c r="R129" s="90" t="s">
        <v>593</v>
      </c>
      <c r="S129" s="90" t="s">
        <v>742</v>
      </c>
      <c r="T129" s="93" t="b">
        <v>0</v>
      </c>
      <c r="U129" s="95">
        <v>44034.4941203704</v>
      </c>
    </row>
    <row r="130" spans="1:21" x14ac:dyDescent="0.25">
      <c r="A130" s="90" t="s">
        <v>1143</v>
      </c>
      <c r="B130" s="90" t="s">
        <v>825</v>
      </c>
      <c r="C130" s="90" t="s">
        <v>1144</v>
      </c>
      <c r="D130" s="90" t="s">
        <v>848</v>
      </c>
      <c r="E130" s="92">
        <v>33</v>
      </c>
      <c r="F130" s="92">
        <v>2020</v>
      </c>
      <c r="G130" s="92">
        <v>26</v>
      </c>
      <c r="H130" s="93" t="b">
        <v>1</v>
      </c>
      <c r="I130" s="95">
        <v>44007</v>
      </c>
      <c r="J130" s="95">
        <v>44012</v>
      </c>
      <c r="K130" s="95">
        <v>44007</v>
      </c>
      <c r="L130" s="95">
        <v>44013</v>
      </c>
      <c r="M130" s="95">
        <v>44013</v>
      </c>
      <c r="N130" s="96">
        <v>1.5272600000000001</v>
      </c>
      <c r="O130" s="96">
        <v>0.219</v>
      </c>
      <c r="P130" s="91"/>
      <c r="Q130" s="90" t="s">
        <v>827</v>
      </c>
      <c r="R130" s="90" t="s">
        <v>1145</v>
      </c>
      <c r="S130" s="90" t="s">
        <v>742</v>
      </c>
      <c r="T130" s="93" t="b">
        <v>0</v>
      </c>
      <c r="U130" s="91"/>
    </row>
    <row r="131" spans="1:21" x14ac:dyDescent="0.25">
      <c r="A131" s="90" t="s">
        <v>1146</v>
      </c>
      <c r="B131" s="90" t="s">
        <v>836</v>
      </c>
      <c r="C131" s="90" t="s">
        <v>1147</v>
      </c>
      <c r="D131" s="90" t="s">
        <v>848</v>
      </c>
      <c r="E131" s="92">
        <v>11</v>
      </c>
      <c r="F131" s="92">
        <v>2020</v>
      </c>
      <c r="G131" s="92">
        <v>30</v>
      </c>
      <c r="H131" s="93" t="b">
        <v>1</v>
      </c>
      <c r="I131" s="95">
        <v>44033</v>
      </c>
      <c r="J131" s="95">
        <v>44034</v>
      </c>
      <c r="K131" s="95">
        <v>44033</v>
      </c>
      <c r="L131" s="95">
        <v>44036</v>
      </c>
      <c r="M131" s="95">
        <v>44036</v>
      </c>
      <c r="N131" s="96">
        <v>1.3101</v>
      </c>
      <c r="O131" s="96">
        <v>0.643183333333333</v>
      </c>
      <c r="P131" s="91"/>
      <c r="Q131" s="90" t="s">
        <v>846</v>
      </c>
      <c r="R131" s="90" t="s">
        <v>1148</v>
      </c>
      <c r="S131" s="90" t="s">
        <v>742</v>
      </c>
      <c r="T131" s="93" t="b">
        <v>0</v>
      </c>
      <c r="U131" s="91"/>
    </row>
    <row r="132" spans="1:21" x14ac:dyDescent="0.25">
      <c r="A132" s="90" t="s">
        <v>1149</v>
      </c>
      <c r="B132" s="90" t="s">
        <v>820</v>
      </c>
      <c r="C132" s="90" t="s">
        <v>1150</v>
      </c>
      <c r="D132" s="90" t="s">
        <v>848</v>
      </c>
      <c r="E132" s="92">
        <v>33</v>
      </c>
      <c r="F132" s="92">
        <v>2020</v>
      </c>
      <c r="G132" s="92">
        <v>28</v>
      </c>
      <c r="H132" s="93" t="b">
        <v>1</v>
      </c>
      <c r="I132" s="95">
        <v>44020</v>
      </c>
      <c r="J132" s="95">
        <v>44025</v>
      </c>
      <c r="K132" s="95">
        <v>44020</v>
      </c>
      <c r="L132" s="95">
        <v>44028</v>
      </c>
      <c r="M132" s="95">
        <v>44028</v>
      </c>
      <c r="N132" s="96">
        <v>0.10815</v>
      </c>
      <c r="O132" s="96">
        <v>0.27400000000000002</v>
      </c>
      <c r="P132" s="91"/>
      <c r="Q132" s="90" t="s">
        <v>827</v>
      </c>
      <c r="R132" s="90" t="s">
        <v>1151</v>
      </c>
      <c r="S132" s="90" t="s">
        <v>742</v>
      </c>
      <c r="T132" s="93" t="b">
        <v>0</v>
      </c>
      <c r="U132" s="91"/>
    </row>
    <row r="133" spans="1:21" x14ac:dyDescent="0.25">
      <c r="A133" s="90" t="s">
        <v>1152</v>
      </c>
      <c r="B133" s="90" t="s">
        <v>836</v>
      </c>
      <c r="C133" s="90" t="s">
        <v>1153</v>
      </c>
      <c r="D133" s="90" t="s">
        <v>848</v>
      </c>
      <c r="E133" s="92">
        <v>8</v>
      </c>
      <c r="F133" s="92">
        <v>2020</v>
      </c>
      <c r="G133" s="92">
        <v>17</v>
      </c>
      <c r="H133" s="93" t="b">
        <v>1</v>
      </c>
      <c r="I133" s="95">
        <v>43941</v>
      </c>
      <c r="J133" s="95">
        <v>43944</v>
      </c>
      <c r="K133" s="95">
        <v>43941</v>
      </c>
      <c r="L133" s="95">
        <v>43948</v>
      </c>
      <c r="M133" s="95">
        <v>43948</v>
      </c>
      <c r="N133" s="96">
        <v>0.105</v>
      </c>
      <c r="O133" s="96">
        <v>1.0920000000000001</v>
      </c>
      <c r="P133" s="91"/>
      <c r="Q133" s="90" t="s">
        <v>823</v>
      </c>
      <c r="R133" s="90" t="s">
        <v>1154</v>
      </c>
      <c r="S133" s="90" t="s">
        <v>742</v>
      </c>
      <c r="T133" s="93" t="b">
        <v>0</v>
      </c>
      <c r="U133" s="91"/>
    </row>
    <row r="134" spans="1:21" x14ac:dyDescent="0.25">
      <c r="A134" s="90" t="s">
        <v>298</v>
      </c>
      <c r="B134" s="90" t="s">
        <v>836</v>
      </c>
      <c r="C134" s="90" t="s">
        <v>1155</v>
      </c>
      <c r="D134" s="90" t="s">
        <v>822</v>
      </c>
      <c r="E134" s="92">
        <v>16</v>
      </c>
      <c r="F134" s="92">
        <v>2020</v>
      </c>
      <c r="G134" s="92">
        <v>30</v>
      </c>
      <c r="H134" s="93" t="b">
        <v>1</v>
      </c>
      <c r="I134" s="95">
        <v>44034</v>
      </c>
      <c r="J134" s="95">
        <v>44035</v>
      </c>
      <c r="K134" s="95">
        <v>44034</v>
      </c>
      <c r="L134" s="95">
        <v>44036</v>
      </c>
      <c r="M134" s="95">
        <v>44036</v>
      </c>
      <c r="N134" s="96">
        <v>0.21779999999999999</v>
      </c>
      <c r="O134" s="96">
        <v>0.35099999999999998</v>
      </c>
      <c r="P134" s="91"/>
      <c r="Q134" s="90" t="s">
        <v>851</v>
      </c>
      <c r="R134" s="90" t="s">
        <v>299</v>
      </c>
      <c r="S134" s="90" t="s">
        <v>742</v>
      </c>
      <c r="T134" s="93" t="b">
        <v>0</v>
      </c>
      <c r="U134" s="91"/>
    </row>
    <row r="135" spans="1:21" x14ac:dyDescent="0.25">
      <c r="A135" s="90" t="s">
        <v>1156</v>
      </c>
      <c r="B135" s="90" t="s">
        <v>836</v>
      </c>
      <c r="C135" s="90" t="s">
        <v>1157</v>
      </c>
      <c r="D135" s="90" t="s">
        <v>848</v>
      </c>
      <c r="E135" s="92">
        <v>12</v>
      </c>
      <c r="F135" s="92">
        <v>2020</v>
      </c>
      <c r="G135" s="92">
        <v>30</v>
      </c>
      <c r="H135" s="93" t="b">
        <v>1</v>
      </c>
      <c r="I135" s="95">
        <v>44032</v>
      </c>
      <c r="J135" s="95">
        <v>44035</v>
      </c>
      <c r="K135" s="95">
        <v>44032</v>
      </c>
      <c r="L135" s="95">
        <v>44036</v>
      </c>
      <c r="M135" s="95">
        <v>44036</v>
      </c>
      <c r="N135" s="96">
        <v>0.64200000000000002</v>
      </c>
      <c r="O135" s="96">
        <v>1.4710000000000001</v>
      </c>
      <c r="P135" s="91"/>
      <c r="Q135" s="90" t="s">
        <v>851</v>
      </c>
      <c r="R135" s="90" t="s">
        <v>1158</v>
      </c>
      <c r="S135" s="90" t="s">
        <v>742</v>
      </c>
      <c r="T135" s="93" t="b">
        <v>0</v>
      </c>
      <c r="U135" s="91"/>
    </row>
    <row r="136" spans="1:21" x14ac:dyDescent="0.25">
      <c r="A136" s="90" t="s">
        <v>1098</v>
      </c>
      <c r="B136" s="90" t="s">
        <v>836</v>
      </c>
      <c r="C136" s="90" t="s">
        <v>1159</v>
      </c>
      <c r="D136" s="90" t="s">
        <v>1066</v>
      </c>
      <c r="E136" s="92">
        <v>1</v>
      </c>
      <c r="F136" s="92">
        <v>2020</v>
      </c>
      <c r="G136" s="92">
        <v>31</v>
      </c>
      <c r="H136" s="93" t="b">
        <v>1</v>
      </c>
      <c r="I136" s="95">
        <v>44039</v>
      </c>
      <c r="J136" s="95">
        <v>44040</v>
      </c>
      <c r="K136" s="95">
        <v>44039</v>
      </c>
      <c r="L136" s="95">
        <v>44043</v>
      </c>
      <c r="M136" s="95">
        <v>44043</v>
      </c>
      <c r="N136" s="96">
        <v>3.4009999999999998</v>
      </c>
      <c r="O136" s="96">
        <v>0.2371395</v>
      </c>
      <c r="P136" s="91"/>
      <c r="Q136" s="90" t="s">
        <v>851</v>
      </c>
      <c r="R136" s="90" t="s">
        <v>1069</v>
      </c>
      <c r="S136" s="90" t="s">
        <v>742</v>
      </c>
      <c r="T136" s="93" t="b">
        <v>0</v>
      </c>
      <c r="U136" s="91"/>
    </row>
    <row r="137" spans="1:21" x14ac:dyDescent="0.25">
      <c r="A137" s="90" t="s">
        <v>1160</v>
      </c>
      <c r="B137" s="90" t="s">
        <v>836</v>
      </c>
      <c r="C137" s="90" t="s">
        <v>1161</v>
      </c>
      <c r="D137" s="90" t="s">
        <v>848</v>
      </c>
      <c r="E137" s="92">
        <v>14</v>
      </c>
      <c r="F137" s="92">
        <v>2020</v>
      </c>
      <c r="G137" s="92">
        <v>26</v>
      </c>
      <c r="H137" s="93" t="b">
        <v>1</v>
      </c>
      <c r="I137" s="95">
        <v>44008</v>
      </c>
      <c r="J137" s="95">
        <v>44014</v>
      </c>
      <c r="K137" s="95">
        <v>44008</v>
      </c>
      <c r="L137" s="95">
        <v>44015</v>
      </c>
      <c r="M137" s="95">
        <v>44015</v>
      </c>
      <c r="N137" s="96">
        <v>4.7636399999999997</v>
      </c>
      <c r="O137" s="96">
        <v>0.70799999999999996</v>
      </c>
      <c r="P137" s="91"/>
      <c r="Q137" s="90" t="s">
        <v>827</v>
      </c>
      <c r="R137" s="90" t="s">
        <v>1026</v>
      </c>
      <c r="S137" s="90" t="s">
        <v>742</v>
      </c>
      <c r="T137" s="93" t="b">
        <v>0</v>
      </c>
      <c r="U137" s="91"/>
    </row>
    <row r="138" spans="1:21" x14ac:dyDescent="0.25">
      <c r="A138" s="90" t="s">
        <v>788</v>
      </c>
      <c r="B138" s="90" t="s">
        <v>1135</v>
      </c>
      <c r="C138" s="90" t="s">
        <v>1162</v>
      </c>
      <c r="D138" s="90" t="s">
        <v>848</v>
      </c>
      <c r="E138" s="92">
        <v>14</v>
      </c>
      <c r="F138" s="92">
        <v>2020</v>
      </c>
      <c r="G138" s="92">
        <v>26</v>
      </c>
      <c r="H138" s="93" t="b">
        <v>1</v>
      </c>
      <c r="I138" s="95">
        <v>44008</v>
      </c>
      <c r="J138" s="95">
        <v>44013</v>
      </c>
      <c r="K138" s="95">
        <v>44008</v>
      </c>
      <c r="L138" s="95">
        <v>44015</v>
      </c>
      <c r="M138" s="95">
        <v>44015</v>
      </c>
      <c r="N138" s="96">
        <v>0.1545</v>
      </c>
      <c r="O138" s="96">
        <v>1.7849999999999999</v>
      </c>
      <c r="P138" s="90" t="s">
        <v>205</v>
      </c>
      <c r="Q138" s="90" t="s">
        <v>823</v>
      </c>
      <c r="R138" s="90" t="s">
        <v>789</v>
      </c>
      <c r="S138" s="90" t="s">
        <v>742</v>
      </c>
      <c r="T138" s="93" t="b">
        <v>0</v>
      </c>
      <c r="U138" s="95">
        <v>44006.557766203703</v>
      </c>
    </row>
    <row r="139" spans="1:21" x14ac:dyDescent="0.25">
      <c r="A139" s="90" t="s">
        <v>1163</v>
      </c>
      <c r="B139" s="90" t="s">
        <v>820</v>
      </c>
      <c r="C139" s="90" t="s">
        <v>1164</v>
      </c>
      <c r="D139" s="90" t="s">
        <v>848</v>
      </c>
      <c r="E139" s="92">
        <v>19</v>
      </c>
      <c r="F139" s="92">
        <v>2020</v>
      </c>
      <c r="G139" s="92">
        <v>25</v>
      </c>
      <c r="H139" s="93" t="b">
        <v>1</v>
      </c>
      <c r="I139" s="95">
        <v>44001</v>
      </c>
      <c r="J139" s="95">
        <v>44006</v>
      </c>
      <c r="K139" s="95">
        <v>44001</v>
      </c>
      <c r="L139" s="95">
        <v>44007</v>
      </c>
      <c r="M139" s="95">
        <v>44007</v>
      </c>
      <c r="N139" s="96">
        <v>32.432400000000001</v>
      </c>
      <c r="O139" s="96">
        <v>0.63600000000000001</v>
      </c>
      <c r="P139" s="91"/>
      <c r="Q139" s="90" t="s">
        <v>823</v>
      </c>
      <c r="R139" s="90" t="s">
        <v>1165</v>
      </c>
      <c r="S139" s="90" t="s">
        <v>742</v>
      </c>
      <c r="T139" s="93" t="b">
        <v>0</v>
      </c>
      <c r="U139" s="91"/>
    </row>
    <row r="140" spans="1:21" x14ac:dyDescent="0.25">
      <c r="A140" s="90" t="s">
        <v>1166</v>
      </c>
      <c r="B140" s="90" t="s">
        <v>825</v>
      </c>
      <c r="C140" s="90" t="s">
        <v>1167</v>
      </c>
      <c r="D140" s="90" t="s">
        <v>822</v>
      </c>
      <c r="E140" s="92">
        <v>30</v>
      </c>
      <c r="F140" s="92">
        <v>2020</v>
      </c>
      <c r="G140" s="92">
        <v>30</v>
      </c>
      <c r="H140" s="93" t="b">
        <v>1</v>
      </c>
      <c r="I140" s="95">
        <v>44035</v>
      </c>
      <c r="J140" s="95">
        <v>44039</v>
      </c>
      <c r="K140" s="95">
        <v>44035</v>
      </c>
      <c r="L140" s="95">
        <v>44047</v>
      </c>
      <c r="M140" s="95">
        <v>44047</v>
      </c>
      <c r="N140" s="96">
        <v>7</v>
      </c>
      <c r="O140" s="96">
        <v>14</v>
      </c>
      <c r="P140" s="91"/>
      <c r="Q140" s="90" t="s">
        <v>1168</v>
      </c>
      <c r="R140" s="90" t="s">
        <v>1169</v>
      </c>
      <c r="S140" s="90" t="s">
        <v>742</v>
      </c>
      <c r="T140" s="93" t="b">
        <v>0</v>
      </c>
      <c r="U140" s="91"/>
    </row>
    <row r="141" spans="1:21" x14ac:dyDescent="0.25">
      <c r="A141" s="90" t="s">
        <v>528</v>
      </c>
      <c r="B141" s="90" t="s">
        <v>836</v>
      </c>
      <c r="C141" s="90" t="s">
        <v>1170</v>
      </c>
      <c r="D141" s="90" t="s">
        <v>822</v>
      </c>
      <c r="E141" s="92">
        <v>9</v>
      </c>
      <c r="F141" s="92">
        <v>2020</v>
      </c>
      <c r="G141" s="92">
        <v>29</v>
      </c>
      <c r="H141" s="93" t="b">
        <v>1</v>
      </c>
      <c r="I141" s="95">
        <v>44028</v>
      </c>
      <c r="J141" s="95">
        <v>44029</v>
      </c>
      <c r="K141" s="95">
        <v>44028</v>
      </c>
      <c r="L141" s="95">
        <v>44034</v>
      </c>
      <c r="M141" s="95">
        <v>44034</v>
      </c>
      <c r="N141" s="96">
        <v>3.75</v>
      </c>
      <c r="O141" s="96">
        <v>11.875999999999999</v>
      </c>
      <c r="P141" s="91"/>
      <c r="Q141" s="90" t="s">
        <v>823</v>
      </c>
      <c r="R141" s="90" t="s">
        <v>529</v>
      </c>
      <c r="S141" s="90" t="s">
        <v>742</v>
      </c>
      <c r="T141" s="93" t="b">
        <v>0</v>
      </c>
      <c r="U141" s="91"/>
    </row>
    <row r="142" spans="1:21" x14ac:dyDescent="0.25">
      <c r="A142" s="90" t="s">
        <v>896</v>
      </c>
      <c r="B142" s="90" t="s">
        <v>836</v>
      </c>
      <c r="C142" s="90" t="s">
        <v>897</v>
      </c>
      <c r="D142" s="90" t="s">
        <v>848</v>
      </c>
      <c r="E142" s="92">
        <v>19</v>
      </c>
      <c r="F142" s="92">
        <v>2020</v>
      </c>
      <c r="G142" s="92">
        <v>31</v>
      </c>
      <c r="H142" s="93" t="b">
        <v>1</v>
      </c>
      <c r="I142" s="95">
        <v>44039</v>
      </c>
      <c r="J142" s="95">
        <v>44042</v>
      </c>
      <c r="K142" s="95">
        <v>44039</v>
      </c>
      <c r="L142" s="95">
        <v>44046</v>
      </c>
      <c r="M142" s="95">
        <v>44046</v>
      </c>
      <c r="N142" s="96">
        <v>0.35946600000000001</v>
      </c>
      <c r="O142" s="96">
        <v>0.51</v>
      </c>
      <c r="P142" s="91"/>
      <c r="Q142" s="90" t="s">
        <v>866</v>
      </c>
      <c r="R142" s="90" t="s">
        <v>898</v>
      </c>
      <c r="S142" s="90" t="s">
        <v>742</v>
      </c>
      <c r="T142" s="93" t="b">
        <v>0</v>
      </c>
      <c r="U142" s="91"/>
    </row>
    <row r="143" spans="1:21" x14ac:dyDescent="0.25">
      <c r="A143" s="90" t="s">
        <v>1171</v>
      </c>
      <c r="B143" s="90" t="s">
        <v>836</v>
      </c>
      <c r="C143" s="90" t="s">
        <v>1141</v>
      </c>
      <c r="D143" s="90" t="s">
        <v>822</v>
      </c>
      <c r="E143" s="92">
        <v>70</v>
      </c>
      <c r="F143" s="92">
        <v>2020</v>
      </c>
      <c r="G143" s="92">
        <v>23</v>
      </c>
      <c r="H143" s="93" t="b">
        <v>1</v>
      </c>
      <c r="I143" s="95">
        <v>43985</v>
      </c>
      <c r="J143" s="95">
        <v>43987</v>
      </c>
      <c r="K143" s="95">
        <v>43985</v>
      </c>
      <c r="L143" s="95">
        <v>44063</v>
      </c>
      <c r="M143" s="95">
        <v>44063</v>
      </c>
      <c r="N143" s="96">
        <v>1</v>
      </c>
      <c r="O143" s="96">
        <v>0</v>
      </c>
      <c r="P143" s="91"/>
      <c r="Q143" s="90" t="s">
        <v>1136</v>
      </c>
      <c r="R143" s="90" t="s">
        <v>1142</v>
      </c>
      <c r="S143" s="90" t="s">
        <v>742</v>
      </c>
      <c r="T143" s="94" t="b">
        <v>1</v>
      </c>
      <c r="U143" s="91"/>
    </row>
    <row r="144" spans="1:21" x14ac:dyDescent="0.25">
      <c r="A144" s="90" t="s">
        <v>1172</v>
      </c>
      <c r="B144" s="90" t="s">
        <v>836</v>
      </c>
      <c r="C144" s="90" t="s">
        <v>850</v>
      </c>
      <c r="D144" s="90" t="s">
        <v>822</v>
      </c>
      <c r="E144" s="92">
        <v>22</v>
      </c>
      <c r="F144" s="92">
        <v>2019</v>
      </c>
      <c r="G144" s="92">
        <v>32</v>
      </c>
      <c r="H144" s="93" t="b">
        <v>1</v>
      </c>
      <c r="I144" s="95">
        <v>43684</v>
      </c>
      <c r="J144" s="95">
        <v>43686</v>
      </c>
      <c r="K144" s="95">
        <v>43684</v>
      </c>
      <c r="L144" s="95">
        <v>43693</v>
      </c>
      <c r="M144" s="95">
        <v>43693</v>
      </c>
      <c r="N144" s="96">
        <v>1</v>
      </c>
      <c r="O144" s="96">
        <v>1</v>
      </c>
      <c r="P144" s="91"/>
      <c r="Q144" s="90" t="s">
        <v>851</v>
      </c>
      <c r="R144" s="90" t="s">
        <v>1173</v>
      </c>
      <c r="S144" s="90" t="s">
        <v>742</v>
      </c>
      <c r="T144" s="93" t="b">
        <v>0</v>
      </c>
      <c r="U144" s="91"/>
    </row>
    <row r="145" spans="1:21" x14ac:dyDescent="0.25">
      <c r="A145" s="90" t="s">
        <v>1174</v>
      </c>
      <c r="B145" s="90" t="s">
        <v>820</v>
      </c>
      <c r="C145" s="90" t="s">
        <v>1175</v>
      </c>
      <c r="D145" s="90" t="s">
        <v>848</v>
      </c>
      <c r="E145" s="92">
        <v>12</v>
      </c>
      <c r="F145" s="92">
        <v>2020</v>
      </c>
      <c r="G145" s="92">
        <v>29</v>
      </c>
      <c r="H145" s="93" t="b">
        <v>1</v>
      </c>
      <c r="I145" s="95">
        <v>44028</v>
      </c>
      <c r="J145" s="95">
        <v>44033</v>
      </c>
      <c r="K145" s="95">
        <v>44028</v>
      </c>
      <c r="L145" s="95">
        <v>44034</v>
      </c>
      <c r="M145" s="95">
        <v>44034</v>
      </c>
      <c r="N145" s="96">
        <v>0.57750000000000001</v>
      </c>
      <c r="O145" s="96">
        <v>0.745</v>
      </c>
      <c r="P145" s="91"/>
      <c r="Q145" s="90" t="s">
        <v>827</v>
      </c>
      <c r="R145" s="90" t="s">
        <v>1176</v>
      </c>
      <c r="S145" s="90" t="s">
        <v>742</v>
      </c>
      <c r="T145" s="93" t="b">
        <v>0</v>
      </c>
      <c r="U145" s="91"/>
    </row>
    <row r="146" spans="1:21" x14ac:dyDescent="0.25">
      <c r="A146" s="90" t="s">
        <v>871</v>
      </c>
      <c r="B146" s="90" t="s">
        <v>836</v>
      </c>
      <c r="C146" s="90" t="s">
        <v>1177</v>
      </c>
      <c r="D146" s="90" t="s">
        <v>848</v>
      </c>
      <c r="E146" s="92">
        <v>16</v>
      </c>
      <c r="F146" s="92">
        <v>2020</v>
      </c>
      <c r="G146" s="92">
        <v>30</v>
      </c>
      <c r="H146" s="93" t="b">
        <v>1</v>
      </c>
      <c r="I146" s="95">
        <v>44034</v>
      </c>
      <c r="J146" s="95">
        <v>44041</v>
      </c>
      <c r="K146" s="95">
        <v>44034</v>
      </c>
      <c r="L146" s="95">
        <v>44043</v>
      </c>
      <c r="M146" s="95">
        <v>44043</v>
      </c>
      <c r="N146" s="96">
        <v>0.86319999999999997</v>
      </c>
      <c r="O146" s="96">
        <v>80.852999999999994</v>
      </c>
      <c r="P146" s="91"/>
      <c r="Q146" s="90" t="s">
        <v>851</v>
      </c>
      <c r="R146" s="90" t="s">
        <v>873</v>
      </c>
      <c r="S146" s="90" t="s">
        <v>742</v>
      </c>
      <c r="T146" s="93" t="b">
        <v>0</v>
      </c>
      <c r="U146" s="91"/>
    </row>
    <row r="147" spans="1:21" x14ac:dyDescent="0.25">
      <c r="A147" s="90" t="s">
        <v>1178</v>
      </c>
      <c r="B147" s="90" t="s">
        <v>836</v>
      </c>
      <c r="C147" s="90" t="s">
        <v>1179</v>
      </c>
      <c r="D147" s="90" t="s">
        <v>848</v>
      </c>
      <c r="E147" s="92">
        <v>19</v>
      </c>
      <c r="F147" s="92">
        <v>2020</v>
      </c>
      <c r="G147" s="92">
        <v>30</v>
      </c>
      <c r="H147" s="93" t="b">
        <v>1</v>
      </c>
      <c r="I147" s="95">
        <v>44032</v>
      </c>
      <c r="J147" s="95">
        <v>44035</v>
      </c>
      <c r="K147" s="95">
        <v>44032</v>
      </c>
      <c r="L147" s="95">
        <v>44036</v>
      </c>
      <c r="M147" s="95">
        <v>44036</v>
      </c>
      <c r="N147" s="96">
        <v>1.50806</v>
      </c>
      <c r="O147" s="96">
        <v>40.8832666666667</v>
      </c>
      <c r="P147" s="91"/>
      <c r="Q147" s="90" t="s">
        <v>866</v>
      </c>
      <c r="R147" s="90" t="s">
        <v>1180</v>
      </c>
      <c r="S147" s="90" t="s">
        <v>742</v>
      </c>
      <c r="T147" s="93" t="b">
        <v>0</v>
      </c>
      <c r="U147" s="91"/>
    </row>
    <row r="148" spans="1:21" x14ac:dyDescent="0.25">
      <c r="A148" s="90" t="s">
        <v>1181</v>
      </c>
      <c r="B148" s="90" t="s">
        <v>820</v>
      </c>
      <c r="C148" s="90" t="s">
        <v>1182</v>
      </c>
      <c r="D148" s="90" t="s">
        <v>848</v>
      </c>
      <c r="E148" s="92">
        <v>14</v>
      </c>
      <c r="F148" s="92">
        <v>2020</v>
      </c>
      <c r="G148" s="92">
        <v>27</v>
      </c>
      <c r="H148" s="93" t="b">
        <v>1</v>
      </c>
      <c r="I148" s="95">
        <v>44015</v>
      </c>
      <c r="J148" s="95">
        <v>44015</v>
      </c>
      <c r="K148" s="95">
        <v>44015</v>
      </c>
      <c r="L148" s="95">
        <v>44022</v>
      </c>
      <c r="M148" s="95">
        <v>44022</v>
      </c>
      <c r="N148" s="96">
        <v>1</v>
      </c>
      <c r="O148" s="96">
        <v>0.504</v>
      </c>
      <c r="P148" s="91"/>
      <c r="Q148" s="90" t="s">
        <v>970</v>
      </c>
      <c r="R148" s="90" t="s">
        <v>325</v>
      </c>
      <c r="S148" s="90" t="s">
        <v>742</v>
      </c>
      <c r="T148" s="93" t="b">
        <v>0</v>
      </c>
      <c r="U148" s="91"/>
    </row>
    <row r="149" spans="1:21" x14ac:dyDescent="0.25">
      <c r="A149" s="90" t="s">
        <v>1183</v>
      </c>
      <c r="B149" s="90" t="s">
        <v>836</v>
      </c>
      <c r="C149" s="90" t="s">
        <v>1184</v>
      </c>
      <c r="D149" s="90" t="s">
        <v>848</v>
      </c>
      <c r="E149" s="92">
        <v>24</v>
      </c>
      <c r="F149" s="92">
        <v>2020</v>
      </c>
      <c r="G149" s="92">
        <v>30</v>
      </c>
      <c r="H149" s="93" t="b">
        <v>1</v>
      </c>
      <c r="I149" s="95">
        <v>44034</v>
      </c>
      <c r="J149" s="95">
        <v>44039</v>
      </c>
      <c r="K149" s="95">
        <v>44034</v>
      </c>
      <c r="L149" s="95">
        <v>44041</v>
      </c>
      <c r="M149" s="95">
        <v>44041</v>
      </c>
      <c r="N149" s="96">
        <v>7.4676</v>
      </c>
      <c r="O149" s="96">
        <v>0.50608330000000001</v>
      </c>
      <c r="P149" s="91"/>
      <c r="Q149" s="90" t="s">
        <v>851</v>
      </c>
      <c r="R149" s="90" t="s">
        <v>318</v>
      </c>
      <c r="S149" s="90" t="s">
        <v>742</v>
      </c>
      <c r="T149" s="93" t="b">
        <v>0</v>
      </c>
      <c r="U149" s="91"/>
    </row>
    <row r="150" spans="1:21" x14ac:dyDescent="0.25">
      <c r="A150" s="90" t="s">
        <v>1185</v>
      </c>
      <c r="B150" s="90" t="s">
        <v>836</v>
      </c>
      <c r="C150" s="90" t="s">
        <v>1141</v>
      </c>
      <c r="D150" s="90" t="s">
        <v>822</v>
      </c>
      <c r="E150" s="92">
        <v>70</v>
      </c>
      <c r="F150" s="92">
        <v>2020</v>
      </c>
      <c r="G150" s="92">
        <v>23</v>
      </c>
      <c r="H150" s="93" t="b">
        <v>1</v>
      </c>
      <c r="I150" s="95">
        <v>43985</v>
      </c>
      <c r="J150" s="95">
        <v>43987</v>
      </c>
      <c r="K150" s="95">
        <v>43985</v>
      </c>
      <c r="L150" s="95">
        <v>44063</v>
      </c>
      <c r="M150" s="95">
        <v>44063</v>
      </c>
      <c r="N150" s="96">
        <v>1</v>
      </c>
      <c r="O150" s="96">
        <v>0</v>
      </c>
      <c r="P150" s="91"/>
      <c r="Q150" s="90" t="s">
        <v>1136</v>
      </c>
      <c r="R150" s="90" t="s">
        <v>1142</v>
      </c>
      <c r="S150" s="90" t="s">
        <v>742</v>
      </c>
      <c r="T150" s="94" t="b">
        <v>1</v>
      </c>
      <c r="U150" s="91"/>
    </row>
    <row r="151" spans="1:21" x14ac:dyDescent="0.25">
      <c r="A151" s="90" t="s">
        <v>1132</v>
      </c>
      <c r="B151" s="90" t="s">
        <v>836</v>
      </c>
      <c r="C151" s="90" t="s">
        <v>1186</v>
      </c>
      <c r="D151" s="90" t="s">
        <v>1066</v>
      </c>
      <c r="E151" s="92">
        <v>1</v>
      </c>
      <c r="F151" s="92">
        <v>2020</v>
      </c>
      <c r="G151" s="92">
        <v>30</v>
      </c>
      <c r="H151" s="93" t="b">
        <v>1</v>
      </c>
      <c r="I151" s="95">
        <v>44034</v>
      </c>
      <c r="J151" s="95">
        <v>44035</v>
      </c>
      <c r="K151" s="95">
        <v>44034</v>
      </c>
      <c r="L151" s="95">
        <v>44036</v>
      </c>
      <c r="M151" s="95">
        <v>44036</v>
      </c>
      <c r="N151" s="96">
        <v>1.5557799999999999</v>
      </c>
      <c r="O151" s="96">
        <v>0.499</v>
      </c>
      <c r="P151" s="91"/>
      <c r="Q151" s="90" t="s">
        <v>889</v>
      </c>
      <c r="R151" s="90" t="s">
        <v>118</v>
      </c>
      <c r="S151" s="90" t="s">
        <v>742</v>
      </c>
      <c r="T151" s="93" t="b">
        <v>0</v>
      </c>
      <c r="U151" s="91"/>
    </row>
    <row r="152" spans="1:21" x14ac:dyDescent="0.25">
      <c r="A152" s="90" t="s">
        <v>1187</v>
      </c>
      <c r="B152" s="90" t="s">
        <v>836</v>
      </c>
      <c r="C152" s="90" t="s">
        <v>1188</v>
      </c>
      <c r="D152" s="90" t="s">
        <v>848</v>
      </c>
      <c r="E152" s="92">
        <v>24</v>
      </c>
      <c r="F152" s="92">
        <v>2020</v>
      </c>
      <c r="G152" s="92">
        <v>30</v>
      </c>
      <c r="H152" s="93" t="b">
        <v>1</v>
      </c>
      <c r="I152" s="95">
        <v>44035</v>
      </c>
      <c r="J152" s="95">
        <v>44039</v>
      </c>
      <c r="K152" s="95">
        <v>44035</v>
      </c>
      <c r="L152" s="95">
        <v>44041</v>
      </c>
      <c r="M152" s="95">
        <v>44041</v>
      </c>
      <c r="N152" s="96">
        <v>1</v>
      </c>
      <c r="O152" s="96">
        <v>0.55700000000000005</v>
      </c>
      <c r="P152" s="91"/>
      <c r="Q152" s="90" t="s">
        <v>970</v>
      </c>
      <c r="R152" s="90" t="s">
        <v>1189</v>
      </c>
      <c r="S152" s="90" t="s">
        <v>742</v>
      </c>
      <c r="T152" s="93" t="b">
        <v>0</v>
      </c>
      <c r="U152" s="91"/>
    </row>
    <row r="153" spans="1:21" x14ac:dyDescent="0.25">
      <c r="A153" s="90" t="s">
        <v>1190</v>
      </c>
      <c r="B153" s="90" t="s">
        <v>836</v>
      </c>
      <c r="C153" s="90" t="s">
        <v>854</v>
      </c>
      <c r="D153" s="90" t="s">
        <v>848</v>
      </c>
      <c r="E153" s="92">
        <v>11</v>
      </c>
      <c r="F153" s="92">
        <v>2020</v>
      </c>
      <c r="G153" s="92">
        <v>17</v>
      </c>
      <c r="H153" s="93" t="b">
        <v>1</v>
      </c>
      <c r="I153" s="95">
        <v>43943</v>
      </c>
      <c r="J153" s="95">
        <v>43948</v>
      </c>
      <c r="K153" s="95">
        <v>43943</v>
      </c>
      <c r="L153" s="95">
        <v>43962</v>
      </c>
      <c r="M153" s="95">
        <v>43962</v>
      </c>
      <c r="N153" s="96">
        <v>5.5</v>
      </c>
      <c r="O153" s="96">
        <v>6.8390000000000004</v>
      </c>
      <c r="P153" s="91"/>
      <c r="Q153" s="90" t="s">
        <v>839</v>
      </c>
      <c r="R153" s="90" t="s">
        <v>855</v>
      </c>
      <c r="S153" s="90" t="s">
        <v>742</v>
      </c>
      <c r="T153" s="93" t="b">
        <v>0</v>
      </c>
      <c r="U153" s="91"/>
    </row>
    <row r="154" spans="1:21" x14ac:dyDescent="0.25">
      <c r="A154" s="90" t="s">
        <v>554</v>
      </c>
      <c r="B154" s="90" t="s">
        <v>836</v>
      </c>
      <c r="C154" s="90" t="s">
        <v>1191</v>
      </c>
      <c r="D154" s="90" t="s">
        <v>822</v>
      </c>
      <c r="E154" s="92">
        <v>14</v>
      </c>
      <c r="F154" s="92">
        <v>2020</v>
      </c>
      <c r="G154" s="92">
        <v>25</v>
      </c>
      <c r="H154" s="93" t="b">
        <v>1</v>
      </c>
      <c r="I154" s="95">
        <v>44001</v>
      </c>
      <c r="J154" s="95">
        <v>44001</v>
      </c>
      <c r="K154" s="95">
        <v>44001</v>
      </c>
      <c r="L154" s="95">
        <v>44015</v>
      </c>
      <c r="M154" s="95">
        <v>44015</v>
      </c>
      <c r="N154" s="96">
        <v>0.36120000000000002</v>
      </c>
      <c r="O154" s="96">
        <v>1.4630000000000001</v>
      </c>
      <c r="P154" s="91"/>
      <c r="Q154" s="90" t="s">
        <v>823</v>
      </c>
      <c r="R154" s="90" t="s">
        <v>555</v>
      </c>
      <c r="S154" s="90" t="s">
        <v>742</v>
      </c>
      <c r="T154" s="94" t="b">
        <v>1</v>
      </c>
      <c r="U154" s="91"/>
    </row>
    <row r="155" spans="1:21" x14ac:dyDescent="0.25">
      <c r="A155" s="90" t="s">
        <v>1192</v>
      </c>
      <c r="B155" s="90" t="s">
        <v>836</v>
      </c>
      <c r="C155" s="90" t="s">
        <v>1141</v>
      </c>
      <c r="D155" s="90" t="s">
        <v>822</v>
      </c>
      <c r="E155" s="92">
        <v>40</v>
      </c>
      <c r="F155" s="92">
        <v>2020</v>
      </c>
      <c r="G155" s="92">
        <v>29</v>
      </c>
      <c r="H155" s="93" t="b">
        <v>1</v>
      </c>
      <c r="I155" s="95">
        <v>44028</v>
      </c>
      <c r="J155" s="95">
        <v>44028</v>
      </c>
      <c r="K155" s="95">
        <v>44028</v>
      </c>
      <c r="L155" s="95">
        <v>44063</v>
      </c>
      <c r="M155" s="95">
        <v>44063</v>
      </c>
      <c r="N155" s="96">
        <v>1</v>
      </c>
      <c r="O155" s="96">
        <v>0</v>
      </c>
      <c r="P155" s="91"/>
      <c r="Q155" s="90" t="s">
        <v>1136</v>
      </c>
      <c r="R155" s="90" t="s">
        <v>1142</v>
      </c>
      <c r="S155" s="90" t="s">
        <v>742</v>
      </c>
      <c r="T155" s="94" t="b">
        <v>1</v>
      </c>
      <c r="U155" s="91"/>
    </row>
    <row r="156" spans="1:21" x14ac:dyDescent="0.25">
      <c r="A156" s="90" t="s">
        <v>780</v>
      </c>
      <c r="B156" s="90" t="s">
        <v>836</v>
      </c>
      <c r="C156" s="90" t="s">
        <v>877</v>
      </c>
      <c r="D156" s="90" t="s">
        <v>822</v>
      </c>
      <c r="E156" s="92">
        <v>88</v>
      </c>
      <c r="F156" s="92">
        <v>2020</v>
      </c>
      <c r="G156" s="92">
        <v>28</v>
      </c>
      <c r="H156" s="93" t="b">
        <v>1</v>
      </c>
      <c r="I156" s="95">
        <v>44019</v>
      </c>
      <c r="J156" s="95">
        <v>44020</v>
      </c>
      <c r="K156" s="95">
        <v>44019</v>
      </c>
      <c r="L156" s="95">
        <v>44042</v>
      </c>
      <c r="M156" s="95">
        <v>44042</v>
      </c>
      <c r="N156" s="96">
        <v>0.28749999999999998</v>
      </c>
      <c r="O156" s="96">
        <v>0.64400000000000002</v>
      </c>
      <c r="P156" s="91"/>
      <c r="Q156" s="90" t="s">
        <v>823</v>
      </c>
      <c r="R156" s="90" t="s">
        <v>781</v>
      </c>
      <c r="S156" s="90" t="s">
        <v>742</v>
      </c>
      <c r="T156" s="93" t="b">
        <v>0</v>
      </c>
      <c r="U156" s="91"/>
    </row>
    <row r="157" spans="1:21" x14ac:dyDescent="0.25">
      <c r="A157" s="90" t="s">
        <v>1143</v>
      </c>
      <c r="B157" s="90" t="s">
        <v>825</v>
      </c>
      <c r="C157" s="90" t="s">
        <v>1193</v>
      </c>
      <c r="D157" s="90" t="s">
        <v>848</v>
      </c>
      <c r="E157" s="92">
        <v>33</v>
      </c>
      <c r="F157" s="92">
        <v>2020</v>
      </c>
      <c r="G157" s="92">
        <v>26</v>
      </c>
      <c r="H157" s="93" t="b">
        <v>1</v>
      </c>
      <c r="I157" s="95">
        <v>44007</v>
      </c>
      <c r="J157" s="95">
        <v>44012</v>
      </c>
      <c r="K157" s="95">
        <v>44007</v>
      </c>
      <c r="L157" s="95">
        <v>44013</v>
      </c>
      <c r="M157" s="95">
        <v>44013</v>
      </c>
      <c r="N157" s="96">
        <v>1.5272600000000001</v>
      </c>
      <c r="O157" s="96">
        <v>0.219</v>
      </c>
      <c r="P157" s="91"/>
      <c r="Q157" s="90" t="s">
        <v>827</v>
      </c>
      <c r="R157" s="90" t="s">
        <v>1145</v>
      </c>
      <c r="S157" s="90" t="s">
        <v>742</v>
      </c>
      <c r="T157" s="93" t="b">
        <v>0</v>
      </c>
      <c r="U157" s="91"/>
    </row>
    <row r="158" spans="1:21" x14ac:dyDescent="0.25">
      <c r="A158" s="90" t="s">
        <v>945</v>
      </c>
      <c r="B158" s="90" t="s">
        <v>836</v>
      </c>
      <c r="C158" s="90" t="s">
        <v>1194</v>
      </c>
      <c r="D158" s="90" t="s">
        <v>848</v>
      </c>
      <c r="E158" s="92">
        <v>24</v>
      </c>
      <c r="F158" s="92">
        <v>2020</v>
      </c>
      <c r="G158" s="92">
        <v>31</v>
      </c>
      <c r="H158" s="93" t="b">
        <v>1</v>
      </c>
      <c r="I158" s="95">
        <v>44039</v>
      </c>
      <c r="J158" s="95">
        <v>44042</v>
      </c>
      <c r="K158" s="95">
        <v>44039</v>
      </c>
      <c r="L158" s="95">
        <v>44043</v>
      </c>
      <c r="M158" s="95">
        <v>44043</v>
      </c>
      <c r="N158" s="96">
        <v>3.036</v>
      </c>
      <c r="O158" s="96">
        <v>0.64319999999999999</v>
      </c>
      <c r="P158" s="91"/>
      <c r="Q158" s="90" t="s">
        <v>827</v>
      </c>
      <c r="R158" s="90" t="s">
        <v>668</v>
      </c>
      <c r="S158" s="90" t="s">
        <v>742</v>
      </c>
      <c r="T158" s="93" t="b">
        <v>0</v>
      </c>
      <c r="U158" s="91"/>
    </row>
    <row r="159" spans="1:21" x14ac:dyDescent="0.25">
      <c r="A159" s="90" t="s">
        <v>323</v>
      </c>
      <c r="B159" s="90" t="s">
        <v>1135</v>
      </c>
      <c r="C159" s="90" t="s">
        <v>881</v>
      </c>
      <c r="D159" s="90" t="s">
        <v>848</v>
      </c>
      <c r="E159" s="92">
        <v>14</v>
      </c>
      <c r="F159" s="92">
        <v>2020</v>
      </c>
      <c r="G159" s="92">
        <v>15</v>
      </c>
      <c r="H159" s="93" t="b">
        <v>1</v>
      </c>
      <c r="I159" s="95">
        <v>43930</v>
      </c>
      <c r="J159" s="95">
        <v>43936</v>
      </c>
      <c r="K159" s="95">
        <v>43930</v>
      </c>
      <c r="L159" s="95">
        <v>43938</v>
      </c>
      <c r="M159" s="95">
        <v>43938</v>
      </c>
      <c r="N159" s="96">
        <v>2.6714000000000002</v>
      </c>
      <c r="O159" s="96">
        <v>0.63900000000000001</v>
      </c>
      <c r="P159" s="90" t="s">
        <v>324</v>
      </c>
      <c r="Q159" s="90" t="s">
        <v>851</v>
      </c>
      <c r="R159" s="90" t="s">
        <v>325</v>
      </c>
      <c r="S159" s="90" t="s">
        <v>742</v>
      </c>
      <c r="T159" s="93" t="b">
        <v>0</v>
      </c>
      <c r="U159" s="95">
        <v>44020.316643518498</v>
      </c>
    </row>
    <row r="160" spans="1:21" x14ac:dyDescent="0.25">
      <c r="A160" s="90" t="s">
        <v>1195</v>
      </c>
      <c r="B160" s="90" t="s">
        <v>836</v>
      </c>
      <c r="C160" s="90" t="s">
        <v>850</v>
      </c>
      <c r="D160" s="90" t="s">
        <v>848</v>
      </c>
      <c r="E160" s="92">
        <v>24</v>
      </c>
      <c r="F160" s="92">
        <v>2020</v>
      </c>
      <c r="G160" s="92">
        <v>3</v>
      </c>
      <c r="H160" s="93" t="b">
        <v>1</v>
      </c>
      <c r="I160" s="95">
        <v>43847</v>
      </c>
      <c r="J160" s="95">
        <v>43852</v>
      </c>
      <c r="K160" s="95">
        <v>43847</v>
      </c>
      <c r="L160" s="95">
        <v>43854</v>
      </c>
      <c r="M160" s="95">
        <v>43854</v>
      </c>
      <c r="N160" s="96">
        <v>1</v>
      </c>
      <c r="O160" s="96">
        <v>0.26500000000000001</v>
      </c>
      <c r="P160" s="91"/>
      <c r="Q160" s="90" t="s">
        <v>970</v>
      </c>
      <c r="R160" s="90" t="s">
        <v>468</v>
      </c>
      <c r="S160" s="90" t="s">
        <v>742</v>
      </c>
      <c r="T160" s="93" t="b">
        <v>0</v>
      </c>
      <c r="U160" s="91"/>
    </row>
    <row r="161" spans="1:21" x14ac:dyDescent="0.25">
      <c r="A161" s="90" t="s">
        <v>528</v>
      </c>
      <c r="B161" s="90" t="s">
        <v>836</v>
      </c>
      <c r="C161" s="90" t="s">
        <v>1170</v>
      </c>
      <c r="D161" s="90" t="s">
        <v>848</v>
      </c>
      <c r="E161" s="92">
        <v>18</v>
      </c>
      <c r="F161" s="92">
        <v>2020</v>
      </c>
      <c r="G161" s="92">
        <v>29</v>
      </c>
      <c r="H161" s="93" t="b">
        <v>1</v>
      </c>
      <c r="I161" s="95">
        <v>44025</v>
      </c>
      <c r="J161" s="95">
        <v>44028</v>
      </c>
      <c r="K161" s="95">
        <v>44025</v>
      </c>
      <c r="L161" s="95">
        <v>44034</v>
      </c>
      <c r="M161" s="95">
        <v>44034</v>
      </c>
      <c r="N161" s="96">
        <v>3.75</v>
      </c>
      <c r="O161" s="96">
        <v>1.738</v>
      </c>
      <c r="P161" s="90" t="s">
        <v>205</v>
      </c>
      <c r="Q161" s="90" t="s">
        <v>823</v>
      </c>
      <c r="R161" s="90" t="s">
        <v>529</v>
      </c>
      <c r="S161" s="90" t="s">
        <v>742</v>
      </c>
      <c r="T161" s="93" t="b">
        <v>0</v>
      </c>
      <c r="U161" s="95">
        <v>44032.664548611101</v>
      </c>
    </row>
    <row r="162" spans="1:21" x14ac:dyDescent="0.25">
      <c r="A162" s="90" t="s">
        <v>1143</v>
      </c>
      <c r="B162" s="90" t="s">
        <v>825</v>
      </c>
      <c r="C162" s="90" t="s">
        <v>1196</v>
      </c>
      <c r="D162" s="90" t="s">
        <v>848</v>
      </c>
      <c r="E162" s="92">
        <v>33</v>
      </c>
      <c r="F162" s="92">
        <v>2020</v>
      </c>
      <c r="G162" s="92">
        <v>26</v>
      </c>
      <c r="H162" s="93" t="b">
        <v>1</v>
      </c>
      <c r="I162" s="95">
        <v>44007</v>
      </c>
      <c r="J162" s="95">
        <v>44012</v>
      </c>
      <c r="K162" s="95">
        <v>44007</v>
      </c>
      <c r="L162" s="95">
        <v>44013</v>
      </c>
      <c r="M162" s="95">
        <v>44013</v>
      </c>
      <c r="N162" s="96">
        <v>1.5272600000000001</v>
      </c>
      <c r="O162" s="96">
        <v>0.219</v>
      </c>
      <c r="P162" s="91"/>
      <c r="Q162" s="90" t="s">
        <v>827</v>
      </c>
      <c r="R162" s="90" t="s">
        <v>1145</v>
      </c>
      <c r="S162" s="90" t="s">
        <v>742</v>
      </c>
      <c r="T162" s="93" t="b">
        <v>0</v>
      </c>
      <c r="U162" s="91"/>
    </row>
    <row r="163" spans="1:21" x14ac:dyDescent="0.25">
      <c r="A163" s="90" t="s">
        <v>1160</v>
      </c>
      <c r="B163" s="90" t="s">
        <v>836</v>
      </c>
      <c r="C163" s="90" t="s">
        <v>1197</v>
      </c>
      <c r="D163" s="90" t="s">
        <v>848</v>
      </c>
      <c r="E163" s="92">
        <v>14</v>
      </c>
      <c r="F163" s="92">
        <v>2020</v>
      </c>
      <c r="G163" s="92">
        <v>26</v>
      </c>
      <c r="H163" s="93" t="b">
        <v>1</v>
      </c>
      <c r="I163" s="95">
        <v>44008</v>
      </c>
      <c r="J163" s="95">
        <v>44014</v>
      </c>
      <c r="K163" s="95">
        <v>44008</v>
      </c>
      <c r="L163" s="95">
        <v>44015</v>
      </c>
      <c r="M163" s="95">
        <v>44015</v>
      </c>
      <c r="N163" s="96">
        <v>4.7636399999999997</v>
      </c>
      <c r="O163" s="96">
        <v>0.70799999999999996</v>
      </c>
      <c r="P163" s="91"/>
      <c r="Q163" s="90" t="s">
        <v>827</v>
      </c>
      <c r="R163" s="90" t="s">
        <v>1026</v>
      </c>
      <c r="S163" s="90" t="s">
        <v>742</v>
      </c>
      <c r="T163" s="93" t="b">
        <v>0</v>
      </c>
      <c r="U163" s="91"/>
    </row>
    <row r="164" spans="1:21" x14ac:dyDescent="0.25">
      <c r="A164" s="90" t="s">
        <v>1098</v>
      </c>
      <c r="B164" s="90" t="s">
        <v>836</v>
      </c>
      <c r="C164" s="90" t="s">
        <v>1068</v>
      </c>
      <c r="D164" s="90" t="s">
        <v>1066</v>
      </c>
      <c r="E164" s="92">
        <v>1</v>
      </c>
      <c r="F164" s="92">
        <v>2020</v>
      </c>
      <c r="G164" s="92">
        <v>31</v>
      </c>
      <c r="H164" s="93" t="b">
        <v>1</v>
      </c>
      <c r="I164" s="95">
        <v>44039</v>
      </c>
      <c r="J164" s="95">
        <v>44040</v>
      </c>
      <c r="K164" s="95">
        <v>44039</v>
      </c>
      <c r="L164" s="95">
        <v>44043</v>
      </c>
      <c r="M164" s="95">
        <v>44043</v>
      </c>
      <c r="N164" s="96">
        <v>3.4009999999999998</v>
      </c>
      <c r="O164" s="96">
        <v>0.2371395</v>
      </c>
      <c r="P164" s="91"/>
      <c r="Q164" s="90" t="s">
        <v>851</v>
      </c>
      <c r="R164" s="90" t="s">
        <v>1069</v>
      </c>
      <c r="S164" s="90" t="s">
        <v>742</v>
      </c>
      <c r="T164" s="93" t="b">
        <v>0</v>
      </c>
      <c r="U164" s="91"/>
    </row>
    <row r="165" spans="1:21" x14ac:dyDescent="0.25">
      <c r="A165" s="90" t="s">
        <v>1198</v>
      </c>
      <c r="B165" s="90" t="s">
        <v>836</v>
      </c>
      <c r="C165" s="90" t="s">
        <v>1199</v>
      </c>
      <c r="D165" s="90" t="s">
        <v>848</v>
      </c>
      <c r="E165" s="92">
        <v>12</v>
      </c>
      <c r="F165" s="92">
        <v>2020</v>
      </c>
      <c r="G165" s="92">
        <v>28</v>
      </c>
      <c r="H165" s="93" t="b">
        <v>1</v>
      </c>
      <c r="I165" s="95">
        <v>44022</v>
      </c>
      <c r="J165" s="95">
        <v>44027</v>
      </c>
      <c r="K165" s="95">
        <v>44022</v>
      </c>
      <c r="L165" s="95">
        <v>44029</v>
      </c>
      <c r="M165" s="95">
        <v>44029</v>
      </c>
      <c r="N165" s="96">
        <v>0.26750000000000002</v>
      </c>
      <c r="O165" s="96">
        <v>0.70299999999999996</v>
      </c>
      <c r="P165" s="91"/>
      <c r="Q165" s="90" t="s">
        <v>839</v>
      </c>
      <c r="R165" s="90" t="s">
        <v>1200</v>
      </c>
      <c r="S165" s="90" t="s">
        <v>742</v>
      </c>
      <c r="T165" s="93" t="b">
        <v>0</v>
      </c>
      <c r="U165" s="91"/>
    </row>
    <row r="166" spans="1:21" x14ac:dyDescent="0.25">
      <c r="A166" s="90" t="s">
        <v>1201</v>
      </c>
      <c r="B166" s="90" t="s">
        <v>836</v>
      </c>
      <c r="C166" s="90" t="s">
        <v>1202</v>
      </c>
      <c r="D166" s="90" t="s">
        <v>848</v>
      </c>
      <c r="E166" s="92">
        <v>6</v>
      </c>
      <c r="F166" s="92">
        <v>2020</v>
      </c>
      <c r="G166" s="92">
        <v>13</v>
      </c>
      <c r="H166" s="93" t="b">
        <v>1</v>
      </c>
      <c r="I166" s="95">
        <v>43914</v>
      </c>
      <c r="J166" s="95">
        <v>43917</v>
      </c>
      <c r="K166" s="95">
        <v>43914</v>
      </c>
      <c r="L166" s="95">
        <v>43924</v>
      </c>
      <c r="M166" s="95">
        <v>43924</v>
      </c>
      <c r="N166" s="96">
        <v>5.5</v>
      </c>
      <c r="O166" s="96">
        <v>3.2040000000000002</v>
      </c>
      <c r="P166" s="91"/>
      <c r="Q166" s="90" t="s">
        <v>839</v>
      </c>
      <c r="R166" s="90" t="s">
        <v>553</v>
      </c>
      <c r="S166" s="90" t="s">
        <v>742</v>
      </c>
      <c r="T166" s="93" t="b">
        <v>0</v>
      </c>
      <c r="U166" s="91"/>
    </row>
    <row r="167" spans="1:21" x14ac:dyDescent="0.25">
      <c r="A167" s="90" t="s">
        <v>1203</v>
      </c>
      <c r="B167" s="90" t="s">
        <v>820</v>
      </c>
      <c r="C167" s="90" t="s">
        <v>1204</v>
      </c>
      <c r="D167" s="90" t="s">
        <v>848</v>
      </c>
      <c r="E167" s="92">
        <v>1</v>
      </c>
      <c r="F167" s="92">
        <v>2020</v>
      </c>
      <c r="G167" s="92">
        <v>29</v>
      </c>
      <c r="H167" s="93" t="b">
        <v>1</v>
      </c>
      <c r="I167" s="95">
        <v>44025</v>
      </c>
      <c r="J167" s="95">
        <v>44025</v>
      </c>
      <c r="K167" s="95">
        <v>44025</v>
      </c>
      <c r="L167" s="95">
        <v>44022</v>
      </c>
      <c r="M167" s="95">
        <v>44022</v>
      </c>
      <c r="N167" s="96">
        <v>0.4</v>
      </c>
      <c r="O167" s="96">
        <v>0</v>
      </c>
      <c r="P167" s="91"/>
      <c r="Q167" s="90" t="s">
        <v>839</v>
      </c>
      <c r="R167" s="90" t="s">
        <v>320</v>
      </c>
      <c r="S167" s="90" t="s">
        <v>742</v>
      </c>
      <c r="T167" s="93" t="b">
        <v>0</v>
      </c>
      <c r="U167" s="91"/>
    </row>
    <row r="168" spans="1:21" x14ac:dyDescent="0.25">
      <c r="A168" s="90" t="s">
        <v>1205</v>
      </c>
      <c r="B168" s="90" t="s">
        <v>836</v>
      </c>
      <c r="C168" s="90" t="s">
        <v>996</v>
      </c>
      <c r="D168" s="90" t="s">
        <v>848</v>
      </c>
      <c r="E168" s="92">
        <v>19</v>
      </c>
      <c r="F168" s="92">
        <v>2020</v>
      </c>
      <c r="G168" s="92">
        <v>29</v>
      </c>
      <c r="H168" s="93" t="b">
        <v>1</v>
      </c>
      <c r="I168" s="95">
        <v>44028</v>
      </c>
      <c r="J168" s="95">
        <v>44035</v>
      </c>
      <c r="K168" s="95">
        <v>44028</v>
      </c>
      <c r="L168" s="95">
        <v>44039</v>
      </c>
      <c r="M168" s="95">
        <v>44039</v>
      </c>
      <c r="N168" s="96">
        <v>0.32</v>
      </c>
      <c r="O168" s="96">
        <v>40.457000000000001</v>
      </c>
      <c r="P168" s="91"/>
      <c r="Q168" s="90" t="s">
        <v>866</v>
      </c>
      <c r="R168" s="90" t="s">
        <v>997</v>
      </c>
      <c r="S168" s="90" t="s">
        <v>742</v>
      </c>
      <c r="T168" s="93" t="b">
        <v>0</v>
      </c>
      <c r="U168" s="91"/>
    </row>
    <row r="169" spans="1:21" x14ac:dyDescent="0.25">
      <c r="A169" s="90" t="s">
        <v>1049</v>
      </c>
      <c r="B169" s="90" t="s">
        <v>836</v>
      </c>
      <c r="C169" s="90" t="s">
        <v>1050</v>
      </c>
      <c r="D169" s="90" t="s">
        <v>848</v>
      </c>
      <c r="E169" s="92">
        <v>12</v>
      </c>
      <c r="F169" s="92">
        <v>2020</v>
      </c>
      <c r="G169" s="92">
        <v>31</v>
      </c>
      <c r="H169" s="93" t="b">
        <v>1</v>
      </c>
      <c r="I169" s="95">
        <v>44039</v>
      </c>
      <c r="J169" s="95">
        <v>44042</v>
      </c>
      <c r="K169" s="95">
        <v>44039</v>
      </c>
      <c r="L169" s="95">
        <v>44050</v>
      </c>
      <c r="M169" s="95">
        <v>44050</v>
      </c>
      <c r="N169" s="96">
        <v>0.53500000000000003</v>
      </c>
      <c r="O169" s="96">
        <v>0.59111666666666696</v>
      </c>
      <c r="P169" s="91"/>
      <c r="Q169" s="90" t="s">
        <v>823</v>
      </c>
      <c r="R169" s="90" t="s">
        <v>1051</v>
      </c>
      <c r="S169" s="90" t="s">
        <v>742</v>
      </c>
      <c r="T169" s="93" t="b">
        <v>0</v>
      </c>
      <c r="U169" s="91"/>
    </row>
    <row r="170" spans="1:21" x14ac:dyDescent="0.25">
      <c r="A170" s="90" t="s">
        <v>1206</v>
      </c>
      <c r="B170" s="90" t="s">
        <v>836</v>
      </c>
      <c r="C170" s="90" t="s">
        <v>1207</v>
      </c>
      <c r="D170" s="90" t="s">
        <v>848</v>
      </c>
      <c r="E170" s="92">
        <v>14</v>
      </c>
      <c r="F170" s="92">
        <v>2020</v>
      </c>
      <c r="G170" s="92">
        <v>26</v>
      </c>
      <c r="H170" s="93" t="b">
        <v>1</v>
      </c>
      <c r="I170" s="95">
        <v>44008</v>
      </c>
      <c r="J170" s="95">
        <v>44012</v>
      </c>
      <c r="K170" s="95">
        <v>44008</v>
      </c>
      <c r="L170" s="95">
        <v>44014</v>
      </c>
      <c r="M170" s="95">
        <v>44014</v>
      </c>
      <c r="N170" s="96">
        <v>1.1000000000000001</v>
      </c>
      <c r="O170" s="96">
        <v>2.0870000000000002</v>
      </c>
      <c r="P170" s="91"/>
      <c r="Q170" s="90" t="s">
        <v>839</v>
      </c>
      <c r="R170" s="90" t="s">
        <v>1208</v>
      </c>
      <c r="S170" s="90" t="s">
        <v>742</v>
      </c>
      <c r="T170" s="93" t="b">
        <v>0</v>
      </c>
      <c r="U170" s="91"/>
    </row>
    <row r="171" spans="1:21" x14ac:dyDescent="0.25">
      <c r="A171" s="90" t="s">
        <v>1209</v>
      </c>
      <c r="B171" s="90" t="s">
        <v>820</v>
      </c>
      <c r="C171" s="90" t="s">
        <v>1210</v>
      </c>
      <c r="D171" s="90" t="s">
        <v>848</v>
      </c>
      <c r="E171" s="92">
        <v>19</v>
      </c>
      <c r="F171" s="92">
        <v>2020</v>
      </c>
      <c r="G171" s="92">
        <v>30</v>
      </c>
      <c r="H171" s="93" t="b">
        <v>1</v>
      </c>
      <c r="I171" s="95">
        <v>44035</v>
      </c>
      <c r="J171" s="95">
        <v>44039</v>
      </c>
      <c r="K171" s="95">
        <v>44035</v>
      </c>
      <c r="L171" s="95">
        <v>44043</v>
      </c>
      <c r="M171" s="95">
        <v>44043</v>
      </c>
      <c r="N171" s="96">
        <v>1</v>
      </c>
      <c r="O171" s="96">
        <v>0.08</v>
      </c>
      <c r="P171" s="91"/>
      <c r="Q171" s="90" t="s">
        <v>851</v>
      </c>
      <c r="R171" s="90" t="s">
        <v>892</v>
      </c>
      <c r="S171" s="90" t="s">
        <v>742</v>
      </c>
      <c r="T171" s="93" t="b">
        <v>0</v>
      </c>
      <c r="U171" s="91"/>
    </row>
    <row r="172" spans="1:21" x14ac:dyDescent="0.25">
      <c r="A172" s="90" t="s">
        <v>1211</v>
      </c>
      <c r="B172" s="90" t="s">
        <v>836</v>
      </c>
      <c r="C172" s="90" t="s">
        <v>1207</v>
      </c>
      <c r="D172" s="90" t="s">
        <v>848</v>
      </c>
      <c r="E172" s="92">
        <v>14</v>
      </c>
      <c r="F172" s="92">
        <v>2020</v>
      </c>
      <c r="G172" s="92">
        <v>28</v>
      </c>
      <c r="H172" s="93" t="b">
        <v>1</v>
      </c>
      <c r="I172" s="95">
        <v>44022</v>
      </c>
      <c r="J172" s="95">
        <v>44027</v>
      </c>
      <c r="K172" s="95">
        <v>44022</v>
      </c>
      <c r="L172" s="95">
        <v>44029</v>
      </c>
      <c r="M172" s="95">
        <v>44029</v>
      </c>
      <c r="N172" s="96">
        <v>1.5620000000000001</v>
      </c>
      <c r="O172" s="96">
        <v>2.1739999999999999</v>
      </c>
      <c r="P172" s="91"/>
      <c r="Q172" s="90" t="s">
        <v>839</v>
      </c>
      <c r="R172" s="90" t="s">
        <v>1208</v>
      </c>
      <c r="S172" s="90" t="s">
        <v>742</v>
      </c>
      <c r="T172" s="93" t="b">
        <v>0</v>
      </c>
      <c r="U172" s="91"/>
    </row>
    <row r="173" spans="1:21" x14ac:dyDescent="0.25">
      <c r="A173" s="90" t="s">
        <v>755</v>
      </c>
      <c r="B173" s="90" t="s">
        <v>836</v>
      </c>
      <c r="C173" s="90" t="s">
        <v>1212</v>
      </c>
      <c r="D173" s="90" t="s">
        <v>848</v>
      </c>
      <c r="E173" s="92">
        <v>9</v>
      </c>
      <c r="F173" s="92">
        <v>2020</v>
      </c>
      <c r="G173" s="92">
        <v>29</v>
      </c>
      <c r="H173" s="93" t="b">
        <v>1</v>
      </c>
      <c r="I173" s="95">
        <v>44029</v>
      </c>
      <c r="J173" s="95">
        <v>44034</v>
      </c>
      <c r="K173" s="95">
        <v>44029</v>
      </c>
      <c r="L173" s="95">
        <v>44036</v>
      </c>
      <c r="M173" s="95">
        <v>44036</v>
      </c>
      <c r="N173" s="96">
        <v>8.0250000000000004</v>
      </c>
      <c r="O173" s="96">
        <v>1.3620000000000001</v>
      </c>
      <c r="P173" s="91"/>
      <c r="Q173" s="90" t="s">
        <v>827</v>
      </c>
      <c r="R173" s="90" t="s">
        <v>1213</v>
      </c>
      <c r="S173" s="90" t="s">
        <v>742</v>
      </c>
      <c r="T173" s="93" t="b">
        <v>0</v>
      </c>
      <c r="U173" s="91"/>
    </row>
    <row r="174" spans="1:21" x14ac:dyDescent="0.25">
      <c r="A174" s="90" t="s">
        <v>761</v>
      </c>
      <c r="B174" s="90" t="s">
        <v>836</v>
      </c>
      <c r="C174" s="90" t="s">
        <v>762</v>
      </c>
      <c r="D174" s="90" t="s">
        <v>848</v>
      </c>
      <c r="E174" s="92">
        <v>1</v>
      </c>
      <c r="F174" s="92">
        <v>2020</v>
      </c>
      <c r="G174" s="92">
        <v>31</v>
      </c>
      <c r="H174" s="93" t="b">
        <v>1</v>
      </c>
      <c r="I174" s="95">
        <v>44039</v>
      </c>
      <c r="J174" s="95">
        <v>44043</v>
      </c>
      <c r="K174" s="95">
        <v>44039</v>
      </c>
      <c r="L174" s="95">
        <v>44043</v>
      </c>
      <c r="M174" s="95">
        <v>44043</v>
      </c>
      <c r="N174" s="96">
        <v>50</v>
      </c>
      <c r="O174" s="96">
        <v>0</v>
      </c>
      <c r="P174" s="90" t="s">
        <v>188</v>
      </c>
      <c r="Q174" s="90" t="s">
        <v>970</v>
      </c>
      <c r="R174" s="90" t="s">
        <v>763</v>
      </c>
      <c r="S174" s="90" t="s">
        <v>742</v>
      </c>
      <c r="T174" s="93" t="b">
        <v>0</v>
      </c>
      <c r="U174" s="95">
        <v>44036.286886574097</v>
      </c>
    </row>
    <row r="175" spans="1:21" x14ac:dyDescent="0.25">
      <c r="A175" s="90" t="s">
        <v>1214</v>
      </c>
      <c r="B175" s="90" t="s">
        <v>820</v>
      </c>
      <c r="C175" s="90" t="s">
        <v>1215</v>
      </c>
      <c r="D175" s="90" t="s">
        <v>1066</v>
      </c>
      <c r="E175" s="92">
        <v>1</v>
      </c>
      <c r="F175" s="92">
        <v>2019</v>
      </c>
      <c r="G175" s="92">
        <v>50</v>
      </c>
      <c r="H175" s="93" t="b">
        <v>1</v>
      </c>
      <c r="I175" s="95">
        <v>43812</v>
      </c>
      <c r="J175" s="95">
        <v>43817</v>
      </c>
      <c r="K175" s="95">
        <v>43812</v>
      </c>
      <c r="L175" s="95">
        <v>43819</v>
      </c>
      <c r="M175" s="95">
        <v>43819</v>
      </c>
      <c r="N175" s="96">
        <v>1</v>
      </c>
      <c r="O175" s="96">
        <v>0</v>
      </c>
      <c r="P175" s="91"/>
      <c r="Q175" s="90" t="s">
        <v>851</v>
      </c>
      <c r="R175" s="90" t="s">
        <v>1216</v>
      </c>
      <c r="S175" s="90" t="s">
        <v>742</v>
      </c>
      <c r="T175" s="93" t="b">
        <v>0</v>
      </c>
      <c r="U175" s="91"/>
    </row>
    <row r="176" spans="1:21" x14ac:dyDescent="0.25">
      <c r="A176" s="90" t="s">
        <v>1217</v>
      </c>
      <c r="B176" s="90" t="s">
        <v>836</v>
      </c>
      <c r="C176" s="90" t="s">
        <v>850</v>
      </c>
      <c r="D176" s="90" t="s">
        <v>822</v>
      </c>
      <c r="E176" s="92">
        <v>88</v>
      </c>
      <c r="F176" s="92">
        <v>2020</v>
      </c>
      <c r="G176" s="92">
        <v>19</v>
      </c>
      <c r="H176" s="93" t="b">
        <v>1</v>
      </c>
      <c r="I176" s="95">
        <v>43957</v>
      </c>
      <c r="J176" s="95">
        <v>43957</v>
      </c>
      <c r="K176" s="95">
        <v>43957</v>
      </c>
      <c r="L176" s="95">
        <v>43973</v>
      </c>
      <c r="M176" s="95">
        <v>43973</v>
      </c>
      <c r="N176" s="96">
        <v>1</v>
      </c>
      <c r="O176" s="96">
        <v>1</v>
      </c>
      <c r="P176" s="91"/>
      <c r="Q176" s="90" t="s">
        <v>970</v>
      </c>
      <c r="R176" s="90" t="s">
        <v>1218</v>
      </c>
      <c r="S176" s="90" t="s">
        <v>742</v>
      </c>
      <c r="T176" s="93" t="b">
        <v>0</v>
      </c>
      <c r="U176" s="91"/>
    </row>
    <row r="177" spans="1:21" x14ac:dyDescent="0.25">
      <c r="A177" s="90" t="s">
        <v>1174</v>
      </c>
      <c r="B177" s="90" t="s">
        <v>820</v>
      </c>
      <c r="C177" s="90" t="s">
        <v>1219</v>
      </c>
      <c r="D177" s="90" t="s">
        <v>848</v>
      </c>
      <c r="E177" s="92">
        <v>12</v>
      </c>
      <c r="F177" s="92">
        <v>2020</v>
      </c>
      <c r="G177" s="92">
        <v>29</v>
      </c>
      <c r="H177" s="93" t="b">
        <v>1</v>
      </c>
      <c r="I177" s="95">
        <v>44028</v>
      </c>
      <c r="J177" s="95">
        <v>44033</v>
      </c>
      <c r="K177" s="95">
        <v>44028</v>
      </c>
      <c r="L177" s="95">
        <v>44034</v>
      </c>
      <c r="M177" s="95">
        <v>44034</v>
      </c>
      <c r="N177" s="96">
        <v>0.57750000000000001</v>
      </c>
      <c r="O177" s="96">
        <v>0.745</v>
      </c>
      <c r="P177" s="91"/>
      <c r="Q177" s="90" t="s">
        <v>827</v>
      </c>
      <c r="R177" s="90" t="s">
        <v>1176</v>
      </c>
      <c r="S177" s="90" t="s">
        <v>742</v>
      </c>
      <c r="T177" s="93" t="b">
        <v>0</v>
      </c>
      <c r="U177" s="91"/>
    </row>
    <row r="178" spans="1:21" x14ac:dyDescent="0.25">
      <c r="A178" s="90" t="s">
        <v>1174</v>
      </c>
      <c r="B178" s="90" t="s">
        <v>820</v>
      </c>
      <c r="C178" s="90" t="s">
        <v>1220</v>
      </c>
      <c r="D178" s="90" t="s">
        <v>848</v>
      </c>
      <c r="E178" s="92">
        <v>12</v>
      </c>
      <c r="F178" s="92">
        <v>2020</v>
      </c>
      <c r="G178" s="92">
        <v>29</v>
      </c>
      <c r="H178" s="93" t="b">
        <v>1</v>
      </c>
      <c r="I178" s="95">
        <v>44028</v>
      </c>
      <c r="J178" s="95">
        <v>44033</v>
      </c>
      <c r="K178" s="95">
        <v>44028</v>
      </c>
      <c r="L178" s="95">
        <v>44034</v>
      </c>
      <c r="M178" s="95">
        <v>44034</v>
      </c>
      <c r="N178" s="96">
        <v>0.57750000000000001</v>
      </c>
      <c r="O178" s="96">
        <v>0.745</v>
      </c>
      <c r="P178" s="91"/>
      <c r="Q178" s="90" t="s">
        <v>827</v>
      </c>
      <c r="R178" s="90" t="s">
        <v>1176</v>
      </c>
      <c r="S178" s="90" t="s">
        <v>742</v>
      </c>
      <c r="T178" s="93" t="b">
        <v>0</v>
      </c>
      <c r="U178" s="91"/>
    </row>
    <row r="179" spans="1:21" x14ac:dyDescent="0.25">
      <c r="A179" s="90" t="s">
        <v>1143</v>
      </c>
      <c r="B179" s="90" t="s">
        <v>825</v>
      </c>
      <c r="C179" s="90" t="s">
        <v>1221</v>
      </c>
      <c r="D179" s="90" t="s">
        <v>848</v>
      </c>
      <c r="E179" s="92">
        <v>33</v>
      </c>
      <c r="F179" s="92">
        <v>2020</v>
      </c>
      <c r="G179" s="92">
        <v>26</v>
      </c>
      <c r="H179" s="93" t="b">
        <v>1</v>
      </c>
      <c r="I179" s="95">
        <v>44007</v>
      </c>
      <c r="J179" s="95">
        <v>44012</v>
      </c>
      <c r="K179" s="95">
        <v>44007</v>
      </c>
      <c r="L179" s="95">
        <v>44013</v>
      </c>
      <c r="M179" s="95">
        <v>44013</v>
      </c>
      <c r="N179" s="96">
        <v>1.5272600000000001</v>
      </c>
      <c r="O179" s="96">
        <v>0.219</v>
      </c>
      <c r="P179" s="91"/>
      <c r="Q179" s="90" t="s">
        <v>827</v>
      </c>
      <c r="R179" s="90" t="s">
        <v>1145</v>
      </c>
      <c r="S179" s="90" t="s">
        <v>742</v>
      </c>
      <c r="T179" s="93" t="b">
        <v>0</v>
      </c>
      <c r="U179" s="91"/>
    </row>
    <row r="180" spans="1:21" x14ac:dyDescent="0.25">
      <c r="A180" s="90" t="s">
        <v>1222</v>
      </c>
      <c r="B180" s="90" t="s">
        <v>820</v>
      </c>
      <c r="C180" s="90" t="s">
        <v>1130</v>
      </c>
      <c r="D180" s="90" t="s">
        <v>848</v>
      </c>
      <c r="E180" s="92">
        <v>24</v>
      </c>
      <c r="F180" s="92">
        <v>2020</v>
      </c>
      <c r="G180" s="92">
        <v>30</v>
      </c>
      <c r="H180" s="93" t="b">
        <v>1</v>
      </c>
      <c r="I180" s="95">
        <v>44032</v>
      </c>
      <c r="J180" s="95">
        <v>44034</v>
      </c>
      <c r="K180" s="95">
        <v>44032</v>
      </c>
      <c r="L180" s="95">
        <v>44036</v>
      </c>
      <c r="M180" s="95">
        <v>44036</v>
      </c>
      <c r="N180" s="96">
        <v>1</v>
      </c>
      <c r="O180" s="96">
        <v>0.21099999999999999</v>
      </c>
      <c r="P180" s="91"/>
      <c r="Q180" s="90" t="s">
        <v>851</v>
      </c>
      <c r="R180" s="90" t="s">
        <v>1131</v>
      </c>
      <c r="S180" s="90" t="s">
        <v>742</v>
      </c>
      <c r="T180" s="93" t="b">
        <v>0</v>
      </c>
      <c r="U180" s="91"/>
    </row>
    <row r="181" spans="1:21" x14ac:dyDescent="0.25">
      <c r="A181" s="90" t="s">
        <v>1223</v>
      </c>
      <c r="B181" s="90" t="s">
        <v>836</v>
      </c>
      <c r="C181" s="90" t="s">
        <v>1224</v>
      </c>
      <c r="D181" s="90" t="s">
        <v>1066</v>
      </c>
      <c r="E181" s="92">
        <v>24</v>
      </c>
      <c r="F181" s="92">
        <v>2020</v>
      </c>
      <c r="G181" s="92">
        <v>30</v>
      </c>
      <c r="H181" s="93" t="b">
        <v>1</v>
      </c>
      <c r="I181" s="95">
        <v>44032</v>
      </c>
      <c r="J181" s="95">
        <v>44033</v>
      </c>
      <c r="K181" s="95">
        <v>44032</v>
      </c>
      <c r="L181" s="95">
        <v>44036</v>
      </c>
      <c r="M181" s="95">
        <v>44036</v>
      </c>
      <c r="N181" s="96">
        <v>11.33451</v>
      </c>
      <c r="O181" s="96">
        <v>0.27600000000000002</v>
      </c>
      <c r="P181" s="91"/>
      <c r="Q181" s="90" t="s">
        <v>823</v>
      </c>
      <c r="R181" s="90" t="s">
        <v>746</v>
      </c>
      <c r="S181" s="90" t="s">
        <v>742</v>
      </c>
      <c r="T181" s="93" t="b">
        <v>0</v>
      </c>
      <c r="U181" s="91"/>
    </row>
    <row r="182" spans="1:21" x14ac:dyDescent="0.25">
      <c r="A182" s="90" t="s">
        <v>1225</v>
      </c>
      <c r="B182" s="90" t="s">
        <v>836</v>
      </c>
      <c r="C182" s="90" t="s">
        <v>1226</v>
      </c>
      <c r="D182" s="90" t="s">
        <v>848</v>
      </c>
      <c r="E182" s="92">
        <v>24</v>
      </c>
      <c r="F182" s="92">
        <v>2020</v>
      </c>
      <c r="G182" s="92">
        <v>28</v>
      </c>
      <c r="H182" s="93" t="b">
        <v>1</v>
      </c>
      <c r="I182" s="95">
        <v>44018</v>
      </c>
      <c r="J182" s="95">
        <v>44020</v>
      </c>
      <c r="K182" s="95">
        <v>44018</v>
      </c>
      <c r="L182" s="95">
        <v>44022</v>
      </c>
      <c r="M182" s="95">
        <v>44022</v>
      </c>
      <c r="N182" s="96">
        <v>1</v>
      </c>
      <c r="O182" s="96">
        <v>0.96199999999999997</v>
      </c>
      <c r="P182" s="91"/>
      <c r="Q182" s="90" t="s">
        <v>851</v>
      </c>
      <c r="R182" s="90" t="s">
        <v>1139</v>
      </c>
      <c r="S182" s="90" t="s">
        <v>742</v>
      </c>
      <c r="T182" s="93" t="b">
        <v>0</v>
      </c>
      <c r="U182" s="91"/>
    </row>
    <row r="183" spans="1:21" x14ac:dyDescent="0.25">
      <c r="A183" s="90" t="s">
        <v>1183</v>
      </c>
      <c r="B183" s="90" t="s">
        <v>836</v>
      </c>
      <c r="C183" s="90" t="s">
        <v>1227</v>
      </c>
      <c r="D183" s="90" t="s">
        <v>848</v>
      </c>
      <c r="E183" s="92">
        <v>24</v>
      </c>
      <c r="F183" s="92">
        <v>2020</v>
      </c>
      <c r="G183" s="92">
        <v>30</v>
      </c>
      <c r="H183" s="93" t="b">
        <v>1</v>
      </c>
      <c r="I183" s="95">
        <v>44034</v>
      </c>
      <c r="J183" s="95">
        <v>44039</v>
      </c>
      <c r="K183" s="95">
        <v>44034</v>
      </c>
      <c r="L183" s="95">
        <v>44041</v>
      </c>
      <c r="M183" s="95">
        <v>44041</v>
      </c>
      <c r="N183" s="96">
        <v>7.4676</v>
      </c>
      <c r="O183" s="96">
        <v>0.50608330000000001</v>
      </c>
      <c r="P183" s="91"/>
      <c r="Q183" s="90" t="s">
        <v>851</v>
      </c>
      <c r="R183" s="90" t="s">
        <v>318</v>
      </c>
      <c r="S183" s="90" t="s">
        <v>742</v>
      </c>
      <c r="T183" s="93" t="b">
        <v>0</v>
      </c>
      <c r="U183" s="91"/>
    </row>
    <row r="184" spans="1:21" x14ac:dyDescent="0.25">
      <c r="A184" s="90" t="s">
        <v>1228</v>
      </c>
      <c r="B184" s="90" t="s">
        <v>836</v>
      </c>
      <c r="C184" s="90" t="s">
        <v>1229</v>
      </c>
      <c r="D184" s="90" t="s">
        <v>848</v>
      </c>
      <c r="E184" s="92">
        <v>1</v>
      </c>
      <c r="F184" s="92">
        <v>2020</v>
      </c>
      <c r="G184" s="92">
        <v>7</v>
      </c>
      <c r="H184" s="93" t="b">
        <v>1</v>
      </c>
      <c r="I184" s="95">
        <v>43872</v>
      </c>
      <c r="J184" s="95">
        <v>43873</v>
      </c>
      <c r="K184" s="95">
        <v>43872</v>
      </c>
      <c r="L184" s="95">
        <v>43875</v>
      </c>
      <c r="M184" s="95">
        <v>43875</v>
      </c>
      <c r="N184" s="96">
        <v>1</v>
      </c>
      <c r="O184" s="96">
        <v>2.02</v>
      </c>
      <c r="P184" s="91"/>
      <c r="Q184" s="90" t="s">
        <v>851</v>
      </c>
      <c r="R184" s="90" t="s">
        <v>1230</v>
      </c>
      <c r="S184" s="90" t="s">
        <v>742</v>
      </c>
      <c r="T184" s="93" t="b">
        <v>0</v>
      </c>
      <c r="U184" s="91"/>
    </row>
    <row r="185" spans="1:21" x14ac:dyDescent="0.25">
      <c r="A185" s="90" t="s">
        <v>1231</v>
      </c>
      <c r="B185" s="90" t="s">
        <v>836</v>
      </c>
      <c r="C185" s="90" t="s">
        <v>1232</v>
      </c>
      <c r="D185" s="90" t="s">
        <v>848</v>
      </c>
      <c r="E185" s="92">
        <v>14</v>
      </c>
      <c r="F185" s="92">
        <v>2020</v>
      </c>
      <c r="G185" s="92">
        <v>29</v>
      </c>
      <c r="H185" s="93" t="b">
        <v>1</v>
      </c>
      <c r="I185" s="95">
        <v>44025</v>
      </c>
      <c r="J185" s="95">
        <v>44029</v>
      </c>
      <c r="K185" s="95">
        <v>44025</v>
      </c>
      <c r="L185" s="95">
        <v>44036</v>
      </c>
      <c r="M185" s="95">
        <v>44036</v>
      </c>
      <c r="N185" s="96">
        <v>0.32634999999999997</v>
      </c>
      <c r="O185" s="96">
        <v>0.94599999999999995</v>
      </c>
      <c r="P185" s="91"/>
      <c r="Q185" s="90" t="s">
        <v>866</v>
      </c>
      <c r="R185" s="90" t="s">
        <v>1233</v>
      </c>
      <c r="S185" s="90" t="s">
        <v>742</v>
      </c>
      <c r="T185" s="93" t="b">
        <v>0</v>
      </c>
      <c r="U185" s="91"/>
    </row>
    <row r="186" spans="1:21" x14ac:dyDescent="0.25">
      <c r="A186" s="90" t="s">
        <v>766</v>
      </c>
      <c r="B186" s="90" t="s">
        <v>836</v>
      </c>
      <c r="C186" s="90" t="s">
        <v>767</v>
      </c>
      <c r="D186" s="90" t="s">
        <v>848</v>
      </c>
      <c r="E186" s="92">
        <v>1</v>
      </c>
      <c r="F186" s="92">
        <v>2020</v>
      </c>
      <c r="G186" s="92">
        <v>31</v>
      </c>
      <c r="H186" s="93" t="b">
        <v>1</v>
      </c>
      <c r="I186" s="95">
        <v>44039</v>
      </c>
      <c r="J186" s="95">
        <v>44043</v>
      </c>
      <c r="K186" s="95">
        <v>44039</v>
      </c>
      <c r="L186" s="95">
        <v>44046</v>
      </c>
      <c r="M186" s="95">
        <v>44046</v>
      </c>
      <c r="N186" s="96">
        <v>20</v>
      </c>
      <c r="O186" s="96">
        <v>0</v>
      </c>
      <c r="P186" s="90" t="s">
        <v>188</v>
      </c>
      <c r="Q186" s="90" t="s">
        <v>970</v>
      </c>
      <c r="R186" s="90" t="s">
        <v>758</v>
      </c>
      <c r="S186" s="90" t="s">
        <v>742</v>
      </c>
      <c r="T186" s="93" t="b">
        <v>0</v>
      </c>
      <c r="U186" s="95">
        <v>44033.958993055603</v>
      </c>
    </row>
    <row r="187" spans="1:21" x14ac:dyDescent="0.25">
      <c r="A187" s="90" t="s">
        <v>893</v>
      </c>
      <c r="B187" s="90" t="s">
        <v>836</v>
      </c>
      <c r="C187" s="90" t="s">
        <v>1234</v>
      </c>
      <c r="D187" s="90" t="s">
        <v>848</v>
      </c>
      <c r="E187" s="92">
        <v>14</v>
      </c>
      <c r="F187" s="92">
        <v>2020</v>
      </c>
      <c r="G187" s="92">
        <v>31</v>
      </c>
      <c r="H187" s="93" t="b">
        <v>1</v>
      </c>
      <c r="I187" s="95">
        <v>44039</v>
      </c>
      <c r="J187" s="95">
        <v>44046</v>
      </c>
      <c r="K187" s="95">
        <v>44039</v>
      </c>
      <c r="L187" s="95">
        <v>44048</v>
      </c>
      <c r="M187" s="95">
        <v>44048</v>
      </c>
      <c r="N187" s="96">
        <v>1.08284</v>
      </c>
      <c r="O187" s="96">
        <v>0.50151670000000004</v>
      </c>
      <c r="P187" s="91"/>
      <c r="Q187" s="90" t="s">
        <v>839</v>
      </c>
      <c r="R187" s="90" t="s">
        <v>895</v>
      </c>
      <c r="S187" s="90" t="s">
        <v>742</v>
      </c>
      <c r="T187" s="93" t="b">
        <v>0</v>
      </c>
      <c r="U187" s="91"/>
    </row>
    <row r="188" spans="1:21" x14ac:dyDescent="0.25">
      <c r="A188" s="90" t="s">
        <v>592</v>
      </c>
      <c r="B188" s="90" t="s">
        <v>836</v>
      </c>
      <c r="C188" s="90" t="s">
        <v>914</v>
      </c>
      <c r="D188" s="90" t="s">
        <v>822</v>
      </c>
      <c r="E188" s="92">
        <v>9</v>
      </c>
      <c r="F188" s="92">
        <v>2020</v>
      </c>
      <c r="G188" s="92">
        <v>30</v>
      </c>
      <c r="H188" s="93" t="b">
        <v>1</v>
      </c>
      <c r="I188" s="95">
        <v>44036</v>
      </c>
      <c r="J188" s="95">
        <v>44036</v>
      </c>
      <c r="K188" s="95">
        <v>44036</v>
      </c>
      <c r="L188" s="95">
        <v>44055</v>
      </c>
      <c r="M188" s="95">
        <v>44055</v>
      </c>
      <c r="N188" s="96">
        <v>0.21360000000000001</v>
      </c>
      <c r="O188" s="96">
        <v>1.2310000000000001</v>
      </c>
      <c r="P188" s="91"/>
      <c r="Q188" s="90" t="s">
        <v>823</v>
      </c>
      <c r="R188" s="90" t="s">
        <v>593</v>
      </c>
      <c r="S188" s="90" t="s">
        <v>742</v>
      </c>
      <c r="T188" s="93" t="b">
        <v>0</v>
      </c>
      <c r="U188" s="91"/>
    </row>
    <row r="189" spans="1:21" x14ac:dyDescent="0.25">
      <c r="A189" s="90" t="s">
        <v>874</v>
      </c>
      <c r="B189" s="90" t="s">
        <v>825</v>
      </c>
      <c r="C189" s="90" t="s">
        <v>875</v>
      </c>
      <c r="D189" s="90" t="s">
        <v>822</v>
      </c>
      <c r="E189" s="92">
        <v>66</v>
      </c>
      <c r="F189" s="92">
        <v>2020</v>
      </c>
      <c r="G189" s="92">
        <v>30</v>
      </c>
      <c r="H189" s="93" t="b">
        <v>1</v>
      </c>
      <c r="I189" s="95">
        <v>44032</v>
      </c>
      <c r="J189" s="95">
        <v>44032</v>
      </c>
      <c r="K189" s="95">
        <v>44032</v>
      </c>
      <c r="L189" s="95">
        <v>44047</v>
      </c>
      <c r="M189" s="95">
        <v>44047</v>
      </c>
      <c r="N189" s="96">
        <v>0.1177</v>
      </c>
      <c r="O189" s="96">
        <v>0.34300000000000003</v>
      </c>
      <c r="P189" s="91"/>
      <c r="Q189" s="90" t="s">
        <v>866</v>
      </c>
      <c r="R189" s="90" t="s">
        <v>876</v>
      </c>
      <c r="S189" s="90" t="s">
        <v>742</v>
      </c>
      <c r="T189" s="93" t="b">
        <v>0</v>
      </c>
      <c r="U189" s="91"/>
    </row>
    <row r="190" spans="1:21" x14ac:dyDescent="0.25">
      <c r="A190" s="90" t="s">
        <v>919</v>
      </c>
      <c r="B190" s="90" t="s">
        <v>836</v>
      </c>
      <c r="C190" s="90" t="s">
        <v>920</v>
      </c>
      <c r="D190" s="90" t="s">
        <v>848</v>
      </c>
      <c r="E190" s="92">
        <v>12</v>
      </c>
      <c r="F190" s="92">
        <v>2020</v>
      </c>
      <c r="G190" s="92">
        <v>31</v>
      </c>
      <c r="H190" s="93" t="b">
        <v>1</v>
      </c>
      <c r="I190" s="95">
        <v>44039</v>
      </c>
      <c r="J190" s="95">
        <v>44042</v>
      </c>
      <c r="K190" s="95">
        <v>44039</v>
      </c>
      <c r="L190" s="95">
        <v>44050</v>
      </c>
      <c r="M190" s="95">
        <v>44050</v>
      </c>
      <c r="N190" s="96">
        <v>1.712</v>
      </c>
      <c r="O190" s="96">
        <v>0.82899999999999996</v>
      </c>
      <c r="P190" s="91"/>
      <c r="Q190" s="90" t="s">
        <v>823</v>
      </c>
      <c r="R190" s="90" t="s">
        <v>921</v>
      </c>
      <c r="S190" s="90" t="s">
        <v>742</v>
      </c>
      <c r="T190" s="93" t="b">
        <v>0</v>
      </c>
      <c r="U190" s="91"/>
    </row>
    <row r="191" spans="1:21" x14ac:dyDescent="0.25">
      <c r="A191" s="90" t="s">
        <v>1235</v>
      </c>
      <c r="B191" s="90" t="s">
        <v>836</v>
      </c>
      <c r="C191" s="90" t="s">
        <v>1202</v>
      </c>
      <c r="D191" s="90" t="s">
        <v>848</v>
      </c>
      <c r="E191" s="92">
        <v>6</v>
      </c>
      <c r="F191" s="92">
        <v>2020</v>
      </c>
      <c r="G191" s="92">
        <v>9</v>
      </c>
      <c r="H191" s="93" t="b">
        <v>1</v>
      </c>
      <c r="I191" s="95">
        <v>43886</v>
      </c>
      <c r="J191" s="95">
        <v>43889</v>
      </c>
      <c r="K191" s="95">
        <v>43886</v>
      </c>
      <c r="L191" s="95">
        <v>43896</v>
      </c>
      <c r="M191" s="95">
        <v>43896</v>
      </c>
      <c r="N191" s="96">
        <v>5.5</v>
      </c>
      <c r="O191" s="96">
        <v>3.2040000000000002</v>
      </c>
      <c r="P191" s="91"/>
      <c r="Q191" s="90" t="s">
        <v>839</v>
      </c>
      <c r="R191" s="90" t="s">
        <v>553</v>
      </c>
      <c r="S191" s="90" t="s">
        <v>742</v>
      </c>
      <c r="T191" s="93" t="b">
        <v>0</v>
      </c>
      <c r="U191" s="91"/>
    </row>
    <row r="192" spans="1:21" x14ac:dyDescent="0.25">
      <c r="A192" s="90" t="s">
        <v>552</v>
      </c>
      <c r="B192" s="90" t="s">
        <v>836</v>
      </c>
      <c r="C192" s="90" t="s">
        <v>1202</v>
      </c>
      <c r="D192" s="90" t="s">
        <v>848</v>
      </c>
      <c r="E192" s="92">
        <v>6</v>
      </c>
      <c r="F192" s="92">
        <v>2020</v>
      </c>
      <c r="G192" s="92">
        <v>17</v>
      </c>
      <c r="H192" s="93" t="b">
        <v>1</v>
      </c>
      <c r="I192" s="95">
        <v>43944</v>
      </c>
      <c r="J192" s="95">
        <v>43949</v>
      </c>
      <c r="K192" s="95">
        <v>43944</v>
      </c>
      <c r="L192" s="95">
        <v>43952</v>
      </c>
      <c r="M192" s="95">
        <v>43952</v>
      </c>
      <c r="N192" s="96">
        <v>4.2361000000000004</v>
      </c>
      <c r="O192" s="96">
        <v>2.9430000000000001</v>
      </c>
      <c r="P192" s="91"/>
      <c r="Q192" s="90" t="s">
        <v>839</v>
      </c>
      <c r="R192" s="90" t="s">
        <v>553</v>
      </c>
      <c r="S192" s="90" t="s">
        <v>742</v>
      </c>
      <c r="T192" s="93" t="b">
        <v>0</v>
      </c>
      <c r="U192" s="91"/>
    </row>
    <row r="193" spans="1:21" x14ac:dyDescent="0.25">
      <c r="A193" s="90" t="s">
        <v>1236</v>
      </c>
      <c r="B193" s="90" t="s">
        <v>825</v>
      </c>
      <c r="C193" s="90" t="s">
        <v>1237</v>
      </c>
      <c r="D193" s="90" t="s">
        <v>848</v>
      </c>
      <c r="E193" s="92">
        <v>14</v>
      </c>
      <c r="F193" s="92">
        <v>2020</v>
      </c>
      <c r="G193" s="92">
        <v>29</v>
      </c>
      <c r="H193" s="93" t="b">
        <v>1</v>
      </c>
      <c r="I193" s="95">
        <v>44029</v>
      </c>
      <c r="J193" s="95">
        <v>44034</v>
      </c>
      <c r="K193" s="95">
        <v>44029</v>
      </c>
      <c r="L193" s="95">
        <v>44036</v>
      </c>
      <c r="M193" s="95">
        <v>44036</v>
      </c>
      <c r="N193" s="96">
        <v>0.16830000000000001</v>
      </c>
      <c r="O193" s="96">
        <v>0.83899999999999997</v>
      </c>
      <c r="P193" s="91"/>
      <c r="Q193" s="90" t="s">
        <v>827</v>
      </c>
      <c r="R193" s="90" t="s">
        <v>1238</v>
      </c>
      <c r="S193" s="90" t="s">
        <v>742</v>
      </c>
      <c r="T193" s="94" t="b">
        <v>1</v>
      </c>
      <c r="U193" s="91"/>
    </row>
    <row r="194" spans="1:21" x14ac:dyDescent="0.25">
      <c r="A194" s="90" t="s">
        <v>780</v>
      </c>
      <c r="B194" s="90" t="s">
        <v>836</v>
      </c>
      <c r="C194" s="90" t="s">
        <v>877</v>
      </c>
      <c r="D194" s="90" t="s">
        <v>822</v>
      </c>
      <c r="E194" s="92">
        <v>22</v>
      </c>
      <c r="F194" s="92">
        <v>2020</v>
      </c>
      <c r="G194" s="92">
        <v>30</v>
      </c>
      <c r="H194" s="93" t="b">
        <v>1</v>
      </c>
      <c r="I194" s="95">
        <v>44033</v>
      </c>
      <c r="J194" s="95">
        <v>44034</v>
      </c>
      <c r="K194" s="95">
        <v>44033</v>
      </c>
      <c r="L194" s="95">
        <v>44042</v>
      </c>
      <c r="M194" s="95">
        <v>44042</v>
      </c>
      <c r="N194" s="96">
        <v>0.28749999999999998</v>
      </c>
      <c r="O194" s="96">
        <v>0.64400000000000002</v>
      </c>
      <c r="P194" s="91"/>
      <c r="Q194" s="90" t="s">
        <v>823</v>
      </c>
      <c r="R194" s="90" t="s">
        <v>781</v>
      </c>
      <c r="S194" s="90" t="s">
        <v>742</v>
      </c>
      <c r="T194" s="93" t="b">
        <v>0</v>
      </c>
      <c r="U194" s="91"/>
    </row>
    <row r="195" spans="1:21" x14ac:dyDescent="0.25">
      <c r="A195" s="90" t="s">
        <v>1239</v>
      </c>
      <c r="B195" s="90" t="s">
        <v>836</v>
      </c>
      <c r="C195" s="90" t="s">
        <v>845</v>
      </c>
      <c r="D195" s="90" t="s">
        <v>822</v>
      </c>
      <c r="E195" s="92">
        <v>49</v>
      </c>
      <c r="F195" s="92">
        <v>2020</v>
      </c>
      <c r="G195" s="92">
        <v>7</v>
      </c>
      <c r="H195" s="93" t="b">
        <v>1</v>
      </c>
      <c r="I195" s="95">
        <v>43875</v>
      </c>
      <c r="J195" s="95">
        <v>43875</v>
      </c>
      <c r="K195" s="95">
        <v>43875</v>
      </c>
      <c r="L195" s="95">
        <v>43896</v>
      </c>
      <c r="M195" s="95">
        <v>43896</v>
      </c>
      <c r="N195" s="96">
        <v>0.32100000000000001</v>
      </c>
      <c r="O195" s="96">
        <v>0.55400000000000005</v>
      </c>
      <c r="P195" s="91"/>
      <c r="Q195" s="90" t="s">
        <v>846</v>
      </c>
      <c r="R195" s="90" t="s">
        <v>847</v>
      </c>
      <c r="S195" s="90" t="s">
        <v>742</v>
      </c>
      <c r="T195" s="93" t="b">
        <v>0</v>
      </c>
      <c r="U195" s="91"/>
    </row>
    <row r="196" spans="1:21" x14ac:dyDescent="0.25">
      <c r="A196" s="90" t="s">
        <v>1240</v>
      </c>
      <c r="B196" s="90" t="s">
        <v>825</v>
      </c>
      <c r="C196" s="90" t="s">
        <v>1241</v>
      </c>
      <c r="D196" s="90" t="s">
        <v>848</v>
      </c>
      <c r="E196" s="92">
        <v>11</v>
      </c>
      <c r="F196" s="92">
        <v>2020</v>
      </c>
      <c r="G196" s="92">
        <v>26</v>
      </c>
      <c r="H196" s="93" t="b">
        <v>1</v>
      </c>
      <c r="I196" s="95">
        <v>44006</v>
      </c>
      <c r="J196" s="95">
        <v>44011</v>
      </c>
      <c r="K196" s="95">
        <v>44006</v>
      </c>
      <c r="L196" s="95">
        <v>44013</v>
      </c>
      <c r="M196" s="95">
        <v>44013</v>
      </c>
      <c r="N196" s="96">
        <v>0.22</v>
      </c>
      <c r="O196" s="96">
        <v>2.2770000000000001</v>
      </c>
      <c r="P196" s="91"/>
      <c r="Q196" s="90" t="s">
        <v>866</v>
      </c>
      <c r="R196" s="90" t="s">
        <v>1173</v>
      </c>
      <c r="S196" s="90" t="s">
        <v>742</v>
      </c>
      <c r="T196" s="93" t="b">
        <v>0</v>
      </c>
      <c r="U196" s="91"/>
    </row>
    <row r="197" spans="1:21" x14ac:dyDescent="0.25">
      <c r="A197" s="90" t="s">
        <v>819</v>
      </c>
      <c r="B197" s="90" t="s">
        <v>820</v>
      </c>
      <c r="C197" s="90" t="s">
        <v>821</v>
      </c>
      <c r="D197" s="90" t="s">
        <v>848</v>
      </c>
      <c r="E197" s="92">
        <v>9</v>
      </c>
      <c r="F197" s="92">
        <v>2018</v>
      </c>
      <c r="G197" s="92">
        <v>39</v>
      </c>
      <c r="H197" s="93" t="b">
        <v>1</v>
      </c>
      <c r="I197" s="95">
        <v>43370</v>
      </c>
      <c r="J197" s="91"/>
      <c r="K197" s="95">
        <v>43370</v>
      </c>
      <c r="L197" s="95">
        <v>43377</v>
      </c>
      <c r="M197" s="95">
        <v>43377</v>
      </c>
      <c r="N197" s="96">
        <v>1.15E-2</v>
      </c>
      <c r="O197" s="96">
        <v>4.9492500000000001</v>
      </c>
      <c r="P197" s="91"/>
      <c r="Q197" s="90" t="s">
        <v>823</v>
      </c>
      <c r="R197" s="90" t="s">
        <v>255</v>
      </c>
      <c r="S197" s="90" t="s">
        <v>742</v>
      </c>
      <c r="T197" s="93" t="b">
        <v>0</v>
      </c>
      <c r="U197" s="91"/>
    </row>
    <row r="198" spans="1:21" x14ac:dyDescent="0.25">
      <c r="A198" s="90" t="s">
        <v>1242</v>
      </c>
      <c r="B198" s="90" t="s">
        <v>820</v>
      </c>
      <c r="C198" s="90" t="s">
        <v>1243</v>
      </c>
      <c r="D198" s="90" t="s">
        <v>822</v>
      </c>
      <c r="E198" s="92">
        <v>88</v>
      </c>
      <c r="F198" s="92">
        <v>2019</v>
      </c>
      <c r="G198" s="92">
        <v>20</v>
      </c>
      <c r="H198" s="93" t="b">
        <v>1</v>
      </c>
      <c r="I198" s="95">
        <v>43600</v>
      </c>
      <c r="J198" s="95">
        <v>43601</v>
      </c>
      <c r="K198" s="95">
        <v>43600</v>
      </c>
      <c r="L198" s="95">
        <v>43637</v>
      </c>
      <c r="M198" s="95">
        <v>43637</v>
      </c>
      <c r="N198" s="96">
        <v>1</v>
      </c>
      <c r="O198" s="96">
        <v>1</v>
      </c>
      <c r="P198" s="91"/>
      <c r="Q198" s="90" t="s">
        <v>851</v>
      </c>
      <c r="R198" s="90" t="s">
        <v>1173</v>
      </c>
      <c r="S198" s="90" t="s">
        <v>742</v>
      </c>
      <c r="T198" s="93" t="b">
        <v>0</v>
      </c>
      <c r="U198" s="91"/>
    </row>
    <row r="199" spans="1:21" x14ac:dyDescent="0.25">
      <c r="A199" s="90" t="s">
        <v>1244</v>
      </c>
      <c r="B199" s="90" t="s">
        <v>836</v>
      </c>
      <c r="C199" s="90" t="s">
        <v>1245</v>
      </c>
      <c r="D199" s="90" t="s">
        <v>822</v>
      </c>
      <c r="E199" s="92">
        <v>10</v>
      </c>
      <c r="F199" s="92">
        <v>2020</v>
      </c>
      <c r="G199" s="92">
        <v>12</v>
      </c>
      <c r="H199" s="93" t="b">
        <v>1</v>
      </c>
      <c r="I199" s="95">
        <v>43909</v>
      </c>
      <c r="J199" s="95">
        <v>43910</v>
      </c>
      <c r="K199" s="95">
        <v>43909</v>
      </c>
      <c r="L199" s="95">
        <v>43917</v>
      </c>
      <c r="M199" s="95">
        <v>43917</v>
      </c>
      <c r="N199" s="96">
        <v>1</v>
      </c>
      <c r="O199" s="96">
        <v>10</v>
      </c>
      <c r="P199" s="91"/>
      <c r="Q199" s="90" t="s">
        <v>1246</v>
      </c>
      <c r="R199" s="90" t="s">
        <v>1247</v>
      </c>
      <c r="S199" s="90" t="s">
        <v>742</v>
      </c>
      <c r="T199" s="93" t="b">
        <v>0</v>
      </c>
      <c r="U199" s="91"/>
    </row>
    <row r="200" spans="1:21" x14ac:dyDescent="0.25">
      <c r="A200" s="90" t="s">
        <v>1235</v>
      </c>
      <c r="B200" s="90" t="s">
        <v>836</v>
      </c>
      <c r="C200" s="90" t="s">
        <v>1202</v>
      </c>
      <c r="D200" s="90" t="s">
        <v>848</v>
      </c>
      <c r="E200" s="92">
        <v>18</v>
      </c>
      <c r="F200" s="92">
        <v>2020</v>
      </c>
      <c r="G200" s="92">
        <v>7</v>
      </c>
      <c r="H200" s="93" t="b">
        <v>1</v>
      </c>
      <c r="I200" s="95">
        <v>43874</v>
      </c>
      <c r="J200" s="95">
        <v>43880</v>
      </c>
      <c r="K200" s="95">
        <v>43874</v>
      </c>
      <c r="L200" s="95">
        <v>43896</v>
      </c>
      <c r="M200" s="95">
        <v>43896</v>
      </c>
      <c r="N200" s="96">
        <v>5.5</v>
      </c>
      <c r="O200" s="96">
        <v>3.0720000000000001</v>
      </c>
      <c r="P200" s="91"/>
      <c r="Q200" s="90" t="s">
        <v>839</v>
      </c>
      <c r="R200" s="90" t="s">
        <v>553</v>
      </c>
      <c r="S200" s="90" t="s">
        <v>742</v>
      </c>
      <c r="T200" s="93" t="b">
        <v>0</v>
      </c>
      <c r="U200" s="91"/>
    </row>
    <row r="201" spans="1:21" x14ac:dyDescent="0.25">
      <c r="A201" s="90" t="s">
        <v>1248</v>
      </c>
      <c r="B201" s="90" t="s">
        <v>836</v>
      </c>
      <c r="C201" s="90" t="s">
        <v>1202</v>
      </c>
      <c r="D201" s="90" t="s">
        <v>848</v>
      </c>
      <c r="E201" s="92">
        <v>6</v>
      </c>
      <c r="F201" s="92">
        <v>2020</v>
      </c>
      <c r="G201" s="92">
        <v>8</v>
      </c>
      <c r="H201" s="93" t="b">
        <v>1</v>
      </c>
      <c r="I201" s="95">
        <v>43880</v>
      </c>
      <c r="J201" s="95">
        <v>43885</v>
      </c>
      <c r="K201" s="95">
        <v>43880</v>
      </c>
      <c r="L201" s="95">
        <v>43889</v>
      </c>
      <c r="M201" s="95">
        <v>43889</v>
      </c>
      <c r="N201" s="96">
        <v>2.2000000000000002</v>
      </c>
      <c r="O201" s="96">
        <v>2.5209999999999999</v>
      </c>
      <c r="P201" s="91"/>
      <c r="Q201" s="90" t="s">
        <v>839</v>
      </c>
      <c r="R201" s="90" t="s">
        <v>553</v>
      </c>
      <c r="S201" s="90" t="s">
        <v>742</v>
      </c>
      <c r="T201" s="93" t="b">
        <v>0</v>
      </c>
      <c r="U201" s="91"/>
    </row>
    <row r="202" spans="1:21" x14ac:dyDescent="0.25">
      <c r="A202" s="90" t="s">
        <v>1249</v>
      </c>
      <c r="B202" s="90" t="s">
        <v>836</v>
      </c>
      <c r="C202" s="90" t="s">
        <v>1250</v>
      </c>
      <c r="D202" s="90" t="s">
        <v>822</v>
      </c>
      <c r="E202" s="92">
        <v>50</v>
      </c>
      <c r="F202" s="92">
        <v>2020</v>
      </c>
      <c r="G202" s="92">
        <v>17</v>
      </c>
      <c r="H202" s="93" t="b">
        <v>1</v>
      </c>
      <c r="I202" s="95">
        <v>43943</v>
      </c>
      <c r="J202" s="95">
        <v>43943</v>
      </c>
      <c r="K202" s="95">
        <v>43943</v>
      </c>
      <c r="L202" s="95">
        <v>43952</v>
      </c>
      <c r="M202" s="95">
        <v>43952</v>
      </c>
      <c r="N202" s="96">
        <v>1</v>
      </c>
      <c r="O202" s="96">
        <v>0</v>
      </c>
      <c r="P202" s="91"/>
      <c r="Q202" s="90" t="s">
        <v>1251</v>
      </c>
      <c r="R202" s="90" t="s">
        <v>1252</v>
      </c>
      <c r="S202" s="90" t="s">
        <v>742</v>
      </c>
      <c r="T202" s="94" t="b">
        <v>1</v>
      </c>
      <c r="U202" s="91"/>
    </row>
    <row r="203" spans="1:21" x14ac:dyDescent="0.25">
      <c r="A203" s="90" t="s">
        <v>961</v>
      </c>
      <c r="B203" s="90" t="s">
        <v>836</v>
      </c>
      <c r="C203" s="90" t="s">
        <v>821</v>
      </c>
      <c r="D203" s="90" t="s">
        <v>822</v>
      </c>
      <c r="E203" s="92">
        <v>79</v>
      </c>
      <c r="F203" s="92">
        <v>2020</v>
      </c>
      <c r="G203" s="92">
        <v>28</v>
      </c>
      <c r="H203" s="93" t="b">
        <v>1</v>
      </c>
      <c r="I203" s="95">
        <v>44021</v>
      </c>
      <c r="J203" s="95">
        <v>44022</v>
      </c>
      <c r="K203" s="95">
        <v>44021</v>
      </c>
      <c r="L203" s="95">
        <v>44046</v>
      </c>
      <c r="M203" s="95">
        <v>44046</v>
      </c>
      <c r="N203" s="96">
        <v>0.86250000000000004</v>
      </c>
      <c r="O203" s="96">
        <v>0.216</v>
      </c>
      <c r="P203" s="91"/>
      <c r="Q203" s="90" t="s">
        <v>823</v>
      </c>
      <c r="R203" s="90" t="s">
        <v>255</v>
      </c>
      <c r="S203" s="90" t="s">
        <v>742</v>
      </c>
      <c r="T203" s="93" t="b">
        <v>0</v>
      </c>
      <c r="U203" s="91"/>
    </row>
    <row r="204" spans="1:21" x14ac:dyDescent="0.25">
      <c r="A204" s="90" t="s">
        <v>1253</v>
      </c>
      <c r="B204" s="90" t="s">
        <v>836</v>
      </c>
      <c r="C204" s="90" t="s">
        <v>1254</v>
      </c>
      <c r="D204" s="90" t="s">
        <v>848</v>
      </c>
      <c r="E204" s="92">
        <v>12</v>
      </c>
      <c r="F204" s="92">
        <v>2020</v>
      </c>
      <c r="G204" s="92">
        <v>28</v>
      </c>
      <c r="H204" s="93" t="b">
        <v>1</v>
      </c>
      <c r="I204" s="95">
        <v>44022</v>
      </c>
      <c r="J204" s="95">
        <v>44028</v>
      </c>
      <c r="K204" s="95">
        <v>44022</v>
      </c>
      <c r="L204" s="95">
        <v>44032</v>
      </c>
      <c r="M204" s="95">
        <v>44032</v>
      </c>
      <c r="N204" s="96">
        <v>0.16581699999999999</v>
      </c>
      <c r="O204" s="96">
        <v>1.1180000000000001</v>
      </c>
      <c r="P204" s="91"/>
      <c r="Q204" s="90" t="s">
        <v>823</v>
      </c>
      <c r="R204" s="90" t="s">
        <v>1255</v>
      </c>
      <c r="S204" s="90" t="s">
        <v>742</v>
      </c>
      <c r="T204" s="93" t="b">
        <v>0</v>
      </c>
      <c r="U204" s="91"/>
    </row>
    <row r="205" spans="1:21" x14ac:dyDescent="0.25">
      <c r="A205" s="90" t="s">
        <v>1079</v>
      </c>
      <c r="B205" s="90" t="s">
        <v>836</v>
      </c>
      <c r="C205" s="90" t="s">
        <v>1080</v>
      </c>
      <c r="D205" s="90" t="s">
        <v>1066</v>
      </c>
      <c r="E205" s="92">
        <v>33</v>
      </c>
      <c r="F205" s="92">
        <v>2020</v>
      </c>
      <c r="G205" s="92">
        <v>31</v>
      </c>
      <c r="H205" s="93" t="b">
        <v>1</v>
      </c>
      <c r="I205" s="95">
        <v>44039</v>
      </c>
      <c r="J205" s="95">
        <v>44040</v>
      </c>
      <c r="K205" s="95">
        <v>44039</v>
      </c>
      <c r="L205" s="95">
        <v>44043</v>
      </c>
      <c r="M205" s="95">
        <v>44043</v>
      </c>
      <c r="N205" s="96">
        <v>15.217072999999999</v>
      </c>
      <c r="O205" s="96">
        <v>0.56194877469539595</v>
      </c>
      <c r="P205" s="91"/>
      <c r="Q205" s="90" t="s">
        <v>970</v>
      </c>
      <c r="R205" s="90" t="s">
        <v>148</v>
      </c>
      <c r="S205" s="90" t="s">
        <v>742</v>
      </c>
      <c r="T205" s="93" t="b">
        <v>0</v>
      </c>
      <c r="U205" s="91"/>
    </row>
    <row r="206" spans="1:21" x14ac:dyDescent="0.25">
      <c r="A206" s="90" t="s">
        <v>1240</v>
      </c>
      <c r="B206" s="90" t="s">
        <v>825</v>
      </c>
      <c r="C206" s="90" t="s">
        <v>1241</v>
      </c>
      <c r="D206" s="90" t="s">
        <v>822</v>
      </c>
      <c r="E206" s="92">
        <v>22</v>
      </c>
      <c r="F206" s="92">
        <v>2020</v>
      </c>
      <c r="G206" s="92">
        <v>26</v>
      </c>
      <c r="H206" s="93" t="b">
        <v>1</v>
      </c>
      <c r="I206" s="95">
        <v>44004</v>
      </c>
      <c r="J206" s="95">
        <v>44004</v>
      </c>
      <c r="K206" s="95">
        <v>44004</v>
      </c>
      <c r="L206" s="95">
        <v>44013</v>
      </c>
      <c r="M206" s="95">
        <v>44013</v>
      </c>
      <c r="N206" s="96">
        <v>0.22</v>
      </c>
      <c r="O206" s="96">
        <v>0.61</v>
      </c>
      <c r="P206" s="91"/>
      <c r="Q206" s="90" t="s">
        <v>866</v>
      </c>
      <c r="R206" s="90" t="s">
        <v>1173</v>
      </c>
      <c r="S206" s="90" t="s">
        <v>742</v>
      </c>
      <c r="T206" s="93" t="b">
        <v>0</v>
      </c>
      <c r="U206" s="91"/>
    </row>
    <row r="207" spans="1:21" x14ac:dyDescent="0.25">
      <c r="A207" s="90" t="s">
        <v>221</v>
      </c>
      <c r="B207" s="90" t="s">
        <v>836</v>
      </c>
      <c r="C207" s="90" t="s">
        <v>1256</v>
      </c>
      <c r="D207" s="90" t="s">
        <v>848</v>
      </c>
      <c r="E207" s="92">
        <v>24</v>
      </c>
      <c r="F207" s="92">
        <v>2020</v>
      </c>
      <c r="G207" s="92">
        <v>23</v>
      </c>
      <c r="H207" s="93" t="b">
        <v>1</v>
      </c>
      <c r="I207" s="95">
        <v>43983</v>
      </c>
      <c r="J207" s="95">
        <v>43986</v>
      </c>
      <c r="K207" s="95">
        <v>43983</v>
      </c>
      <c r="L207" s="95">
        <v>43987</v>
      </c>
      <c r="M207" s="95">
        <v>43987</v>
      </c>
      <c r="N207" s="96">
        <v>7.242</v>
      </c>
      <c r="O207" s="96">
        <v>0.45100000000000001</v>
      </c>
      <c r="P207" s="90" t="s">
        <v>205</v>
      </c>
      <c r="Q207" s="90" t="s">
        <v>970</v>
      </c>
      <c r="R207" s="90" t="s">
        <v>222</v>
      </c>
      <c r="S207" s="90" t="s">
        <v>742</v>
      </c>
      <c r="T207" s="93" t="b">
        <v>0</v>
      </c>
      <c r="U207" s="95">
        <v>44020.498645833301</v>
      </c>
    </row>
    <row r="208" spans="1:21" x14ac:dyDescent="0.25">
      <c r="A208" s="90" t="s">
        <v>1257</v>
      </c>
      <c r="B208" s="90" t="s">
        <v>836</v>
      </c>
      <c r="C208" s="90" t="s">
        <v>1229</v>
      </c>
      <c r="D208" s="90" t="s">
        <v>848</v>
      </c>
      <c r="E208" s="92">
        <v>1</v>
      </c>
      <c r="F208" s="92">
        <v>2020</v>
      </c>
      <c r="G208" s="92">
        <v>6</v>
      </c>
      <c r="H208" s="93" t="b">
        <v>1</v>
      </c>
      <c r="I208" s="95">
        <v>43868</v>
      </c>
      <c r="J208" s="95">
        <v>43871</v>
      </c>
      <c r="K208" s="95">
        <v>43868</v>
      </c>
      <c r="L208" s="95">
        <v>43873</v>
      </c>
      <c r="M208" s="95">
        <v>43873</v>
      </c>
      <c r="N208" s="96">
        <v>1</v>
      </c>
      <c r="O208" s="96">
        <v>2.02</v>
      </c>
      <c r="P208" s="91"/>
      <c r="Q208" s="90" t="s">
        <v>851</v>
      </c>
      <c r="R208" s="90" t="s">
        <v>1230</v>
      </c>
      <c r="S208" s="90" t="s">
        <v>742</v>
      </c>
      <c r="T208" s="93" t="b">
        <v>0</v>
      </c>
      <c r="U208" s="91"/>
    </row>
    <row r="209" spans="1:21" x14ac:dyDescent="0.25">
      <c r="A209" s="90" t="s">
        <v>1258</v>
      </c>
      <c r="B209" s="90" t="s">
        <v>836</v>
      </c>
      <c r="C209" s="90" t="s">
        <v>1259</v>
      </c>
      <c r="D209" s="90" t="s">
        <v>848</v>
      </c>
      <c r="E209" s="92">
        <v>4</v>
      </c>
      <c r="F209" s="92">
        <v>2020</v>
      </c>
      <c r="G209" s="92">
        <v>12</v>
      </c>
      <c r="H209" s="93" t="b">
        <v>1</v>
      </c>
      <c r="I209" s="95">
        <v>43908</v>
      </c>
      <c r="J209" s="95">
        <v>43913</v>
      </c>
      <c r="K209" s="95">
        <v>43908</v>
      </c>
      <c r="L209" s="95">
        <v>43917</v>
      </c>
      <c r="M209" s="95">
        <v>43917</v>
      </c>
      <c r="N209" s="96">
        <v>0.96299999999999997</v>
      </c>
      <c r="O209" s="96">
        <v>3.5619999999999998</v>
      </c>
      <c r="P209" s="91"/>
      <c r="Q209" s="90" t="s">
        <v>839</v>
      </c>
      <c r="R209" s="90" t="s">
        <v>1260</v>
      </c>
      <c r="S209" s="90" t="s">
        <v>742</v>
      </c>
      <c r="T209" s="93" t="b">
        <v>0</v>
      </c>
      <c r="U209" s="91"/>
    </row>
    <row r="210" spans="1:21" x14ac:dyDescent="0.25">
      <c r="A210" s="90" t="s">
        <v>1248</v>
      </c>
      <c r="B210" s="90" t="s">
        <v>836</v>
      </c>
      <c r="C210" s="90" t="s">
        <v>1202</v>
      </c>
      <c r="D210" s="90" t="s">
        <v>848</v>
      </c>
      <c r="E210" s="92">
        <v>18</v>
      </c>
      <c r="F210" s="92">
        <v>2020</v>
      </c>
      <c r="G210" s="92">
        <v>7</v>
      </c>
      <c r="H210" s="93" t="b">
        <v>1</v>
      </c>
      <c r="I210" s="95">
        <v>43874</v>
      </c>
      <c r="J210" s="95">
        <v>43879</v>
      </c>
      <c r="K210" s="95">
        <v>43874</v>
      </c>
      <c r="L210" s="95">
        <v>43889</v>
      </c>
      <c r="M210" s="95">
        <v>43889</v>
      </c>
      <c r="N210" s="96">
        <v>2.2000000000000002</v>
      </c>
      <c r="O210" s="96">
        <v>2.419</v>
      </c>
      <c r="P210" s="91"/>
      <c r="Q210" s="90" t="s">
        <v>839</v>
      </c>
      <c r="R210" s="90" t="s">
        <v>553</v>
      </c>
      <c r="S210" s="90" t="s">
        <v>742</v>
      </c>
      <c r="T210" s="93" t="b">
        <v>0</v>
      </c>
      <c r="U210" s="91"/>
    </row>
    <row r="211" spans="1:21" x14ac:dyDescent="0.25">
      <c r="A211" s="90" t="s">
        <v>221</v>
      </c>
      <c r="B211" s="90" t="s">
        <v>836</v>
      </c>
      <c r="C211" s="90" t="s">
        <v>1261</v>
      </c>
      <c r="D211" s="90" t="s">
        <v>848</v>
      </c>
      <c r="E211" s="92">
        <v>24</v>
      </c>
      <c r="F211" s="92">
        <v>2020</v>
      </c>
      <c r="G211" s="92">
        <v>23</v>
      </c>
      <c r="H211" s="93" t="b">
        <v>1</v>
      </c>
      <c r="I211" s="95">
        <v>43983</v>
      </c>
      <c r="J211" s="95">
        <v>43986</v>
      </c>
      <c r="K211" s="95">
        <v>43983</v>
      </c>
      <c r="L211" s="95">
        <v>43987</v>
      </c>
      <c r="M211" s="95">
        <v>43987</v>
      </c>
      <c r="N211" s="96">
        <v>7.242</v>
      </c>
      <c r="O211" s="96">
        <v>0.45100000000000001</v>
      </c>
      <c r="P211" s="90" t="s">
        <v>205</v>
      </c>
      <c r="Q211" s="90" t="s">
        <v>970</v>
      </c>
      <c r="R211" s="90" t="s">
        <v>222</v>
      </c>
      <c r="S211" s="90" t="s">
        <v>742</v>
      </c>
      <c r="T211" s="93" t="b">
        <v>0</v>
      </c>
      <c r="U211" s="95">
        <v>44020.498645833301</v>
      </c>
    </row>
    <row r="212" spans="1:21" x14ac:dyDescent="0.25">
      <c r="A212" s="90" t="s">
        <v>1262</v>
      </c>
      <c r="B212" s="90" t="s">
        <v>825</v>
      </c>
      <c r="C212" s="90" t="s">
        <v>860</v>
      </c>
      <c r="D212" s="90" t="s">
        <v>848</v>
      </c>
      <c r="E212" s="92">
        <v>1</v>
      </c>
      <c r="F212" s="92">
        <v>2020</v>
      </c>
      <c r="G212" s="92">
        <v>25</v>
      </c>
      <c r="H212" s="93" t="b">
        <v>1</v>
      </c>
      <c r="I212" s="95">
        <v>43998</v>
      </c>
      <c r="J212" s="95">
        <v>44005</v>
      </c>
      <c r="K212" s="95">
        <v>43998</v>
      </c>
      <c r="L212" s="95">
        <v>44006</v>
      </c>
      <c r="M212" s="95">
        <v>44006</v>
      </c>
      <c r="N212" s="96">
        <v>31.096399999999999</v>
      </c>
      <c r="O212" s="96">
        <v>44.11</v>
      </c>
      <c r="P212" s="91"/>
      <c r="Q212" s="90" t="s">
        <v>866</v>
      </c>
      <c r="R212" s="90" t="s">
        <v>858</v>
      </c>
      <c r="S212" s="90" t="s">
        <v>742</v>
      </c>
      <c r="T212" s="93" t="b">
        <v>0</v>
      </c>
      <c r="U212" s="91"/>
    </row>
    <row r="213" spans="1:21" x14ac:dyDescent="0.25">
      <c r="A213" s="90" t="s">
        <v>864</v>
      </c>
      <c r="B213" s="90" t="s">
        <v>825</v>
      </c>
      <c r="C213" s="90" t="s">
        <v>865</v>
      </c>
      <c r="D213" s="90" t="s">
        <v>848</v>
      </c>
      <c r="E213" s="92">
        <v>1</v>
      </c>
      <c r="F213" s="92">
        <v>2020</v>
      </c>
      <c r="G213" s="92">
        <v>30</v>
      </c>
      <c r="H213" s="93" t="b">
        <v>1</v>
      </c>
      <c r="I213" s="95">
        <v>44034</v>
      </c>
      <c r="J213" s="95">
        <v>44041</v>
      </c>
      <c r="K213" s="95">
        <v>44034</v>
      </c>
      <c r="L213" s="95">
        <v>44048</v>
      </c>
      <c r="M213" s="95">
        <v>44048</v>
      </c>
      <c r="N213" s="96">
        <v>0.27</v>
      </c>
      <c r="O213" s="96">
        <v>41.027000000000001</v>
      </c>
      <c r="P213" s="91"/>
      <c r="Q213" s="90" t="s">
        <v>866</v>
      </c>
      <c r="R213" s="90" t="s">
        <v>1263</v>
      </c>
      <c r="S213" s="90" t="s">
        <v>742</v>
      </c>
      <c r="T213" s="93" t="b">
        <v>0</v>
      </c>
      <c r="U213" s="91"/>
    </row>
    <row r="214" spans="1:21" x14ac:dyDescent="0.25">
      <c r="A214" s="90" t="s">
        <v>786</v>
      </c>
      <c r="B214" s="90" t="s">
        <v>836</v>
      </c>
      <c r="C214" s="90" t="s">
        <v>1264</v>
      </c>
      <c r="D214" s="90" t="s">
        <v>848</v>
      </c>
      <c r="E214" s="92">
        <v>16</v>
      </c>
      <c r="F214" s="92">
        <v>2020</v>
      </c>
      <c r="G214" s="92">
        <v>27</v>
      </c>
      <c r="H214" s="93" t="b">
        <v>1</v>
      </c>
      <c r="I214" s="95">
        <v>44013</v>
      </c>
      <c r="J214" s="95">
        <v>44020</v>
      </c>
      <c r="K214" s="95">
        <v>44013</v>
      </c>
      <c r="L214" s="95">
        <v>44022</v>
      </c>
      <c r="M214" s="95">
        <v>44022</v>
      </c>
      <c r="N214" s="96">
        <v>2.12</v>
      </c>
      <c r="O214" s="96">
        <v>40.4808667</v>
      </c>
      <c r="P214" s="90" t="s">
        <v>188</v>
      </c>
      <c r="Q214" s="90" t="s">
        <v>823</v>
      </c>
      <c r="R214" s="90" t="s">
        <v>787</v>
      </c>
      <c r="S214" s="90" t="s">
        <v>742</v>
      </c>
      <c r="T214" s="93" t="b">
        <v>0</v>
      </c>
      <c r="U214" s="95">
        <v>44039.367939814802</v>
      </c>
    </row>
    <row r="215" spans="1:21" x14ac:dyDescent="0.25">
      <c r="A215" s="90" t="s">
        <v>1265</v>
      </c>
      <c r="B215" s="90" t="s">
        <v>836</v>
      </c>
      <c r="C215" s="90" t="s">
        <v>1044</v>
      </c>
      <c r="D215" s="90" t="s">
        <v>848</v>
      </c>
      <c r="E215" s="92">
        <v>24</v>
      </c>
      <c r="F215" s="92">
        <v>2020</v>
      </c>
      <c r="G215" s="92">
        <v>29</v>
      </c>
      <c r="H215" s="93" t="b">
        <v>1</v>
      </c>
      <c r="I215" s="95">
        <v>44029</v>
      </c>
      <c r="J215" s="95">
        <v>44034</v>
      </c>
      <c r="K215" s="95">
        <v>44029</v>
      </c>
      <c r="L215" s="95">
        <v>44035</v>
      </c>
      <c r="M215" s="95">
        <v>44035</v>
      </c>
      <c r="N215" s="96">
        <v>0.28000000000000003</v>
      </c>
      <c r="O215" s="96">
        <v>0.22700000000000001</v>
      </c>
      <c r="P215" s="91"/>
      <c r="Q215" s="90" t="s">
        <v>827</v>
      </c>
      <c r="R215" s="90" t="s">
        <v>1045</v>
      </c>
      <c r="S215" s="90" t="s">
        <v>742</v>
      </c>
      <c r="T215" s="93" t="b">
        <v>0</v>
      </c>
      <c r="U215" s="91"/>
    </row>
    <row r="216" spans="1:21" x14ac:dyDescent="0.25">
      <c r="A216" s="90" t="s">
        <v>1239</v>
      </c>
      <c r="B216" s="90" t="s">
        <v>836</v>
      </c>
      <c r="C216" s="90" t="s">
        <v>845</v>
      </c>
      <c r="D216" s="90" t="s">
        <v>822</v>
      </c>
      <c r="E216" s="92">
        <v>86</v>
      </c>
      <c r="F216" s="92">
        <v>2020</v>
      </c>
      <c r="G216" s="92">
        <v>6</v>
      </c>
      <c r="H216" s="93" t="b">
        <v>1</v>
      </c>
      <c r="I216" s="95">
        <v>43865</v>
      </c>
      <c r="J216" s="95">
        <v>43866</v>
      </c>
      <c r="K216" s="95">
        <v>43865</v>
      </c>
      <c r="L216" s="95">
        <v>43896</v>
      </c>
      <c r="M216" s="95">
        <v>43896</v>
      </c>
      <c r="N216" s="96">
        <v>0.32100000000000001</v>
      </c>
      <c r="O216" s="96">
        <v>0</v>
      </c>
      <c r="P216" s="91"/>
      <c r="Q216" s="90" t="s">
        <v>846</v>
      </c>
      <c r="R216" s="90" t="s">
        <v>847</v>
      </c>
      <c r="S216" s="90" t="s">
        <v>742</v>
      </c>
      <c r="T216" s="93" t="b">
        <v>0</v>
      </c>
      <c r="U216" s="91"/>
    </row>
    <row r="217" spans="1:21" x14ac:dyDescent="0.25">
      <c r="A217" s="90" t="s">
        <v>655</v>
      </c>
      <c r="B217" s="90" t="s">
        <v>836</v>
      </c>
      <c r="C217" s="90" t="s">
        <v>878</v>
      </c>
      <c r="D217" s="90" t="s">
        <v>848</v>
      </c>
      <c r="E217" s="92">
        <v>9</v>
      </c>
      <c r="F217" s="92">
        <v>2020</v>
      </c>
      <c r="G217" s="92">
        <v>30</v>
      </c>
      <c r="H217" s="93" t="b">
        <v>1</v>
      </c>
      <c r="I217" s="95">
        <v>44035</v>
      </c>
      <c r="J217" s="95">
        <v>44040</v>
      </c>
      <c r="K217" s="95">
        <v>44035</v>
      </c>
      <c r="L217" s="95">
        <v>44043</v>
      </c>
      <c r="M217" s="95">
        <v>44043</v>
      </c>
      <c r="N217" s="96">
        <v>0.28749999999999998</v>
      </c>
      <c r="O217" s="96">
        <v>0.94499999999999995</v>
      </c>
      <c r="P217" s="90" t="s">
        <v>205</v>
      </c>
      <c r="Q217" s="90" t="s">
        <v>823</v>
      </c>
      <c r="R217" s="90" t="s">
        <v>656</v>
      </c>
      <c r="S217" s="90" t="s">
        <v>742</v>
      </c>
      <c r="T217" s="93" t="b">
        <v>0</v>
      </c>
      <c r="U217" s="95">
        <v>44036.361655092602</v>
      </c>
    </row>
    <row r="218" spans="1:21" x14ac:dyDescent="0.25">
      <c r="A218" s="90" t="s">
        <v>1266</v>
      </c>
      <c r="B218" s="90" t="s">
        <v>1135</v>
      </c>
      <c r="C218" s="90" t="s">
        <v>914</v>
      </c>
      <c r="D218" s="90" t="s">
        <v>822</v>
      </c>
      <c r="E218" s="92">
        <v>9</v>
      </c>
      <c r="F218" s="92">
        <v>2019</v>
      </c>
      <c r="G218" s="92">
        <v>37</v>
      </c>
      <c r="H218" s="93" t="b">
        <v>1</v>
      </c>
      <c r="I218" s="95">
        <v>43718</v>
      </c>
      <c r="J218" s="95">
        <v>43719</v>
      </c>
      <c r="K218" s="95">
        <v>43718</v>
      </c>
      <c r="L218" s="95">
        <v>43735</v>
      </c>
      <c r="M218" s="95">
        <v>43735</v>
      </c>
      <c r="N218" s="96">
        <v>2.5000000000000001E-2</v>
      </c>
      <c r="O218" s="96">
        <v>1.65</v>
      </c>
      <c r="P218" s="91"/>
      <c r="Q218" s="90" t="s">
        <v>1136</v>
      </c>
      <c r="R218" s="90" t="s">
        <v>593</v>
      </c>
      <c r="S218" s="90" t="s">
        <v>742</v>
      </c>
      <c r="T218" s="93" t="b">
        <v>0</v>
      </c>
      <c r="U218" s="91"/>
    </row>
    <row r="219" spans="1:21" x14ac:dyDescent="0.25">
      <c r="A219" s="90" t="s">
        <v>1267</v>
      </c>
      <c r="B219" s="90" t="s">
        <v>836</v>
      </c>
      <c r="C219" s="90" t="s">
        <v>1268</v>
      </c>
      <c r="D219" s="90" t="s">
        <v>822</v>
      </c>
      <c r="E219" s="92">
        <v>19</v>
      </c>
      <c r="F219" s="92">
        <v>2019</v>
      </c>
      <c r="G219" s="92">
        <v>3</v>
      </c>
      <c r="H219" s="93" t="b">
        <v>1</v>
      </c>
      <c r="I219" s="95">
        <v>43483</v>
      </c>
      <c r="J219" s="95">
        <v>43488</v>
      </c>
      <c r="K219" s="95">
        <v>43483</v>
      </c>
      <c r="L219" s="95">
        <v>43490</v>
      </c>
      <c r="M219" s="95">
        <v>43490</v>
      </c>
      <c r="N219" s="96">
        <v>5.7500000000000002E-2</v>
      </c>
      <c r="O219" s="96">
        <v>0</v>
      </c>
      <c r="P219" s="91"/>
      <c r="Q219" s="90" t="s">
        <v>823</v>
      </c>
      <c r="R219" s="90" t="s">
        <v>255</v>
      </c>
      <c r="S219" s="90" t="s">
        <v>742</v>
      </c>
      <c r="T219" s="93" t="b">
        <v>0</v>
      </c>
      <c r="U219" s="91"/>
    </row>
    <row r="220" spans="1:21" x14ac:dyDescent="0.25">
      <c r="A220" s="90" t="s">
        <v>1269</v>
      </c>
      <c r="B220" s="90" t="s">
        <v>836</v>
      </c>
      <c r="C220" s="90" t="s">
        <v>1141</v>
      </c>
      <c r="D220" s="90" t="s">
        <v>822</v>
      </c>
      <c r="E220" s="92">
        <v>70</v>
      </c>
      <c r="F220" s="92">
        <v>2020</v>
      </c>
      <c r="G220" s="92">
        <v>23</v>
      </c>
      <c r="H220" s="93" t="b">
        <v>1</v>
      </c>
      <c r="I220" s="95">
        <v>43985</v>
      </c>
      <c r="J220" s="95">
        <v>43987</v>
      </c>
      <c r="K220" s="95">
        <v>43985</v>
      </c>
      <c r="L220" s="95">
        <v>44133</v>
      </c>
      <c r="M220" s="95">
        <v>44133</v>
      </c>
      <c r="N220" s="96">
        <v>1</v>
      </c>
      <c r="O220" s="96">
        <v>0</v>
      </c>
      <c r="P220" s="91"/>
      <c r="Q220" s="90" t="s">
        <v>1136</v>
      </c>
      <c r="R220" s="90" t="s">
        <v>1142</v>
      </c>
      <c r="S220" s="90" t="s">
        <v>742</v>
      </c>
      <c r="T220" s="94" t="b">
        <v>1</v>
      </c>
      <c r="U220" s="91"/>
    </row>
    <row r="221" spans="1:21" x14ac:dyDescent="0.25">
      <c r="A221" s="90" t="s">
        <v>751</v>
      </c>
      <c r="B221" s="90" t="s">
        <v>1135</v>
      </c>
      <c r="C221" s="90" t="s">
        <v>1270</v>
      </c>
      <c r="D221" s="90" t="s">
        <v>848</v>
      </c>
      <c r="E221" s="92">
        <v>9</v>
      </c>
      <c r="F221" s="92">
        <v>2020</v>
      </c>
      <c r="G221" s="92">
        <v>25</v>
      </c>
      <c r="H221" s="93" t="b">
        <v>1</v>
      </c>
      <c r="I221" s="95">
        <v>43999</v>
      </c>
      <c r="J221" s="95">
        <v>44004</v>
      </c>
      <c r="K221" s="95">
        <v>43999</v>
      </c>
      <c r="L221" s="95">
        <v>44006</v>
      </c>
      <c r="M221" s="95">
        <v>44006</v>
      </c>
      <c r="N221" s="96">
        <v>1.04</v>
      </c>
      <c r="O221" s="96">
        <v>2.0350000000000001</v>
      </c>
      <c r="P221" s="90" t="s">
        <v>324</v>
      </c>
      <c r="Q221" s="90" t="s">
        <v>823</v>
      </c>
      <c r="R221" s="90" t="s">
        <v>752</v>
      </c>
      <c r="S221" s="90" t="s">
        <v>742</v>
      </c>
      <c r="T221" s="93" t="b">
        <v>0</v>
      </c>
      <c r="U221" s="95">
        <v>44001.389178240701</v>
      </c>
    </row>
    <row r="222" spans="1:21" x14ac:dyDescent="0.25">
      <c r="A222" s="90" t="s">
        <v>1239</v>
      </c>
      <c r="B222" s="90" t="s">
        <v>836</v>
      </c>
      <c r="C222" s="90" t="s">
        <v>845</v>
      </c>
      <c r="D222" s="90" t="s">
        <v>822</v>
      </c>
      <c r="E222" s="92">
        <v>30</v>
      </c>
      <c r="F222" s="92">
        <v>2020</v>
      </c>
      <c r="G222" s="92">
        <v>8</v>
      </c>
      <c r="H222" s="93" t="b">
        <v>1</v>
      </c>
      <c r="I222" s="95">
        <v>43880</v>
      </c>
      <c r="J222" s="95">
        <v>43881</v>
      </c>
      <c r="K222" s="95">
        <v>43880</v>
      </c>
      <c r="L222" s="95">
        <v>43896</v>
      </c>
      <c r="M222" s="95">
        <v>43896</v>
      </c>
      <c r="N222" s="96">
        <v>0.32100000000000001</v>
      </c>
      <c r="O222" s="96">
        <v>1.214</v>
      </c>
      <c r="P222" s="91"/>
      <c r="Q222" s="90" t="s">
        <v>846</v>
      </c>
      <c r="R222" s="90" t="s">
        <v>847</v>
      </c>
      <c r="S222" s="90" t="s">
        <v>742</v>
      </c>
      <c r="T222" s="93" t="b">
        <v>0</v>
      </c>
      <c r="U222" s="91"/>
    </row>
    <row r="223" spans="1:21" x14ac:dyDescent="0.25">
      <c r="A223" s="90" t="s">
        <v>780</v>
      </c>
      <c r="B223" s="90" t="s">
        <v>836</v>
      </c>
      <c r="C223" s="90" t="s">
        <v>877</v>
      </c>
      <c r="D223" s="90" t="s">
        <v>848</v>
      </c>
      <c r="E223" s="92">
        <v>11</v>
      </c>
      <c r="F223" s="92">
        <v>2020</v>
      </c>
      <c r="G223" s="92">
        <v>30</v>
      </c>
      <c r="H223" s="93" t="b">
        <v>1</v>
      </c>
      <c r="I223" s="95">
        <v>44035</v>
      </c>
      <c r="J223" s="95">
        <v>44040</v>
      </c>
      <c r="K223" s="95">
        <v>44035</v>
      </c>
      <c r="L223" s="95">
        <v>44042</v>
      </c>
      <c r="M223" s="95">
        <v>44042</v>
      </c>
      <c r="N223" s="96">
        <v>0.28749999999999998</v>
      </c>
      <c r="O223" s="96">
        <v>1.7</v>
      </c>
      <c r="P223" s="90" t="s">
        <v>188</v>
      </c>
      <c r="Q223" s="90" t="s">
        <v>823</v>
      </c>
      <c r="R223" s="90" t="s">
        <v>781</v>
      </c>
      <c r="S223" s="90" t="s">
        <v>742</v>
      </c>
      <c r="T223" s="93" t="b">
        <v>0</v>
      </c>
      <c r="U223" s="95">
        <v>44039.363125000003</v>
      </c>
    </row>
    <row r="224" spans="1:21" x14ac:dyDescent="0.25">
      <c r="A224" s="90" t="s">
        <v>1271</v>
      </c>
      <c r="B224" s="90" t="s">
        <v>1135</v>
      </c>
      <c r="C224" s="90" t="s">
        <v>1272</v>
      </c>
      <c r="D224" s="90" t="s">
        <v>848</v>
      </c>
      <c r="E224" s="92">
        <v>12</v>
      </c>
      <c r="F224" s="92">
        <v>2020</v>
      </c>
      <c r="G224" s="92">
        <v>21</v>
      </c>
      <c r="H224" s="93" t="b">
        <v>1</v>
      </c>
      <c r="I224" s="95">
        <v>43971</v>
      </c>
      <c r="J224" s="95">
        <v>43976</v>
      </c>
      <c r="K224" s="95">
        <v>43971</v>
      </c>
      <c r="L224" s="95">
        <v>43980</v>
      </c>
      <c r="M224" s="95">
        <v>43980</v>
      </c>
      <c r="N224" s="96">
        <v>1.2061569999999999</v>
      </c>
      <c r="O224" s="96">
        <v>1.335</v>
      </c>
      <c r="P224" s="90" t="s">
        <v>188</v>
      </c>
      <c r="Q224" s="90" t="s">
        <v>839</v>
      </c>
      <c r="R224" s="90" t="s">
        <v>1273</v>
      </c>
      <c r="S224" s="90" t="s">
        <v>742</v>
      </c>
      <c r="T224" s="93" t="b">
        <v>0</v>
      </c>
      <c r="U224" s="95">
        <v>43993.412303240701</v>
      </c>
    </row>
    <row r="225" spans="1:21" x14ac:dyDescent="0.25">
      <c r="A225" s="90" t="s">
        <v>1274</v>
      </c>
      <c r="B225" s="90" t="s">
        <v>836</v>
      </c>
      <c r="C225" s="90" t="s">
        <v>1275</v>
      </c>
      <c r="D225" s="90" t="s">
        <v>822</v>
      </c>
      <c r="E225" s="92">
        <v>8</v>
      </c>
      <c r="F225" s="92">
        <v>2020</v>
      </c>
      <c r="G225" s="92">
        <v>30</v>
      </c>
      <c r="H225" s="93" t="b">
        <v>1</v>
      </c>
      <c r="I225" s="95">
        <v>44032</v>
      </c>
      <c r="J225" s="95">
        <v>44035</v>
      </c>
      <c r="K225" s="95">
        <v>44032</v>
      </c>
      <c r="L225" s="95">
        <v>44043</v>
      </c>
      <c r="M225" s="95">
        <v>44043</v>
      </c>
      <c r="N225" s="96">
        <v>1</v>
      </c>
      <c r="O225" s="96">
        <v>26</v>
      </c>
      <c r="P225" s="91"/>
      <c r="Q225" s="90" t="s">
        <v>1276</v>
      </c>
      <c r="R225" s="90" t="s">
        <v>1277</v>
      </c>
      <c r="S225" s="90" t="s">
        <v>742</v>
      </c>
      <c r="T225" s="94" t="b">
        <v>1</v>
      </c>
      <c r="U225" s="91"/>
    </row>
    <row r="226" spans="1:21" x14ac:dyDescent="0.25">
      <c r="A226" s="90" t="s">
        <v>1098</v>
      </c>
      <c r="B226" s="90" t="s">
        <v>836</v>
      </c>
      <c r="C226" s="90" t="s">
        <v>1278</v>
      </c>
      <c r="D226" s="90" t="s">
        <v>1066</v>
      </c>
      <c r="E226" s="92">
        <v>1</v>
      </c>
      <c r="F226" s="92">
        <v>2020</v>
      </c>
      <c r="G226" s="92">
        <v>31</v>
      </c>
      <c r="H226" s="93" t="b">
        <v>1</v>
      </c>
      <c r="I226" s="95">
        <v>44039</v>
      </c>
      <c r="J226" s="95">
        <v>44040</v>
      </c>
      <c r="K226" s="95">
        <v>44039</v>
      </c>
      <c r="L226" s="95">
        <v>44043</v>
      </c>
      <c r="M226" s="95">
        <v>44043</v>
      </c>
      <c r="N226" s="96">
        <v>3.4009999999999998</v>
      </c>
      <c r="O226" s="96">
        <v>0.2371395</v>
      </c>
      <c r="P226" s="91"/>
      <c r="Q226" s="90" t="s">
        <v>851</v>
      </c>
      <c r="R226" s="90" t="s">
        <v>1069</v>
      </c>
      <c r="S226" s="90" t="s">
        <v>742</v>
      </c>
      <c r="T226" s="93" t="b">
        <v>0</v>
      </c>
      <c r="U226" s="91"/>
    </row>
    <row r="227" spans="1:21" x14ac:dyDescent="0.25">
      <c r="A227" s="90" t="s">
        <v>1174</v>
      </c>
      <c r="B227" s="90" t="s">
        <v>820</v>
      </c>
      <c r="C227" s="90" t="s">
        <v>1279</v>
      </c>
      <c r="D227" s="90" t="s">
        <v>848</v>
      </c>
      <c r="E227" s="92">
        <v>12</v>
      </c>
      <c r="F227" s="92">
        <v>2020</v>
      </c>
      <c r="G227" s="92">
        <v>29</v>
      </c>
      <c r="H227" s="93" t="b">
        <v>1</v>
      </c>
      <c r="I227" s="95">
        <v>44028</v>
      </c>
      <c r="J227" s="95">
        <v>44033</v>
      </c>
      <c r="K227" s="95">
        <v>44028</v>
      </c>
      <c r="L227" s="95">
        <v>44034</v>
      </c>
      <c r="M227" s="95">
        <v>44034</v>
      </c>
      <c r="N227" s="96">
        <v>0.57750000000000001</v>
      </c>
      <c r="O227" s="96">
        <v>0.745</v>
      </c>
      <c r="P227" s="91"/>
      <c r="Q227" s="90" t="s">
        <v>827</v>
      </c>
      <c r="R227" s="90" t="s">
        <v>1176</v>
      </c>
      <c r="S227" s="90" t="s">
        <v>742</v>
      </c>
      <c r="T227" s="93" t="b">
        <v>0</v>
      </c>
      <c r="U227" s="91"/>
    </row>
    <row r="228" spans="1:21" x14ac:dyDescent="0.25">
      <c r="A228" s="90" t="s">
        <v>1280</v>
      </c>
      <c r="B228" s="90" t="s">
        <v>836</v>
      </c>
      <c r="C228" s="90" t="s">
        <v>1281</v>
      </c>
      <c r="D228" s="90" t="s">
        <v>848</v>
      </c>
      <c r="E228" s="92">
        <v>24</v>
      </c>
      <c r="F228" s="92">
        <v>2020</v>
      </c>
      <c r="G228" s="92">
        <v>30</v>
      </c>
      <c r="H228" s="93" t="b">
        <v>1</v>
      </c>
      <c r="I228" s="95">
        <v>44032</v>
      </c>
      <c r="J228" s="95">
        <v>44035</v>
      </c>
      <c r="K228" s="95">
        <v>44032</v>
      </c>
      <c r="L228" s="95">
        <v>44036</v>
      </c>
      <c r="M228" s="95">
        <v>44036</v>
      </c>
      <c r="N228" s="96">
        <v>3.09E-2</v>
      </c>
      <c r="O228" s="96">
        <v>0.111</v>
      </c>
      <c r="P228" s="91"/>
      <c r="Q228" s="90" t="s">
        <v>827</v>
      </c>
      <c r="R228" s="90" t="s">
        <v>1282</v>
      </c>
      <c r="S228" s="90" t="s">
        <v>742</v>
      </c>
      <c r="T228" s="93" t="b">
        <v>0</v>
      </c>
      <c r="U228" s="91"/>
    </row>
    <row r="229" spans="1:21" x14ac:dyDescent="0.25">
      <c r="A229" s="90" t="s">
        <v>221</v>
      </c>
      <c r="B229" s="90" t="s">
        <v>836</v>
      </c>
      <c r="C229" s="90" t="s">
        <v>1283</v>
      </c>
      <c r="D229" s="90" t="s">
        <v>848</v>
      </c>
      <c r="E229" s="92">
        <v>24</v>
      </c>
      <c r="F229" s="92">
        <v>2020</v>
      </c>
      <c r="G229" s="92">
        <v>23</v>
      </c>
      <c r="H229" s="93" t="b">
        <v>1</v>
      </c>
      <c r="I229" s="95">
        <v>43983</v>
      </c>
      <c r="J229" s="95">
        <v>43986</v>
      </c>
      <c r="K229" s="95">
        <v>43983</v>
      </c>
      <c r="L229" s="95">
        <v>43987</v>
      </c>
      <c r="M229" s="95">
        <v>43987</v>
      </c>
      <c r="N229" s="96">
        <v>7.242</v>
      </c>
      <c r="O229" s="96">
        <v>0.45100000000000001</v>
      </c>
      <c r="P229" s="90" t="s">
        <v>205</v>
      </c>
      <c r="Q229" s="90" t="s">
        <v>970</v>
      </c>
      <c r="R229" s="90" t="s">
        <v>222</v>
      </c>
      <c r="S229" s="90" t="s">
        <v>742</v>
      </c>
      <c r="T229" s="93" t="b">
        <v>0</v>
      </c>
      <c r="U229" s="95">
        <v>44020.498645833301</v>
      </c>
    </row>
    <row r="230" spans="1:21" x14ac:dyDescent="0.25">
      <c r="A230" s="90" t="s">
        <v>1284</v>
      </c>
      <c r="B230" s="90" t="s">
        <v>836</v>
      </c>
      <c r="C230" s="90" t="s">
        <v>1047</v>
      </c>
      <c r="D230" s="90" t="s">
        <v>848</v>
      </c>
      <c r="E230" s="92">
        <v>1</v>
      </c>
      <c r="F230" s="92">
        <v>2020</v>
      </c>
      <c r="G230" s="92">
        <v>30</v>
      </c>
      <c r="H230" s="93" t="b">
        <v>1</v>
      </c>
      <c r="I230" s="95">
        <v>44033</v>
      </c>
      <c r="J230" s="95">
        <v>44033</v>
      </c>
      <c r="K230" s="95">
        <v>44033</v>
      </c>
      <c r="L230" s="95">
        <v>44034</v>
      </c>
      <c r="M230" s="95">
        <v>44034</v>
      </c>
      <c r="N230" s="96">
        <v>1960</v>
      </c>
      <c r="O230" s="96">
        <v>33.32</v>
      </c>
      <c r="P230" s="91"/>
      <c r="Q230" s="90" t="s">
        <v>970</v>
      </c>
      <c r="R230" s="90" t="s">
        <v>1048</v>
      </c>
      <c r="S230" s="90" t="s">
        <v>742</v>
      </c>
      <c r="T230" s="93" t="b">
        <v>0</v>
      </c>
      <c r="U230" s="91"/>
    </row>
    <row r="231" spans="1:21" x14ac:dyDescent="0.25">
      <c r="A231" s="90" t="s">
        <v>235</v>
      </c>
      <c r="B231" s="90" t="s">
        <v>836</v>
      </c>
      <c r="C231" s="90" t="s">
        <v>1285</v>
      </c>
      <c r="D231" s="90" t="s">
        <v>848</v>
      </c>
      <c r="E231" s="92">
        <v>9</v>
      </c>
      <c r="F231" s="92">
        <v>2020</v>
      </c>
      <c r="G231" s="92">
        <v>27</v>
      </c>
      <c r="H231" s="93" t="b">
        <v>1</v>
      </c>
      <c r="I231" s="95">
        <v>44015</v>
      </c>
      <c r="J231" s="95">
        <v>44020</v>
      </c>
      <c r="K231" s="95">
        <v>44015</v>
      </c>
      <c r="L231" s="95">
        <v>44022</v>
      </c>
      <c r="M231" s="95">
        <v>44022</v>
      </c>
      <c r="N231" s="96">
        <v>0.32100000000000001</v>
      </c>
      <c r="O231" s="96">
        <v>1.008</v>
      </c>
      <c r="P231" s="90" t="s">
        <v>205</v>
      </c>
      <c r="Q231" s="90" t="s">
        <v>889</v>
      </c>
      <c r="R231" s="90" t="s">
        <v>236</v>
      </c>
      <c r="S231" s="90" t="s">
        <v>742</v>
      </c>
      <c r="T231" s="93" t="b">
        <v>0</v>
      </c>
      <c r="U231" s="95">
        <v>44013.545740740701</v>
      </c>
    </row>
    <row r="232" spans="1:21" x14ac:dyDescent="0.25">
      <c r="A232" s="90" t="s">
        <v>756</v>
      </c>
      <c r="B232" s="90" t="s">
        <v>836</v>
      </c>
      <c r="C232" s="90" t="s">
        <v>757</v>
      </c>
      <c r="D232" s="90" t="s">
        <v>848</v>
      </c>
      <c r="E232" s="92">
        <v>1</v>
      </c>
      <c r="F232" s="92">
        <v>2020</v>
      </c>
      <c r="G232" s="92">
        <v>31</v>
      </c>
      <c r="H232" s="93" t="b">
        <v>1</v>
      </c>
      <c r="I232" s="95">
        <v>44039</v>
      </c>
      <c r="J232" s="95">
        <v>44043</v>
      </c>
      <c r="K232" s="95">
        <v>44039</v>
      </c>
      <c r="L232" s="95">
        <v>44046</v>
      </c>
      <c r="M232" s="95">
        <v>44046</v>
      </c>
      <c r="N232" s="96">
        <v>50</v>
      </c>
      <c r="O232" s="96">
        <v>0</v>
      </c>
      <c r="P232" s="90" t="s">
        <v>188</v>
      </c>
      <c r="Q232" s="90" t="s">
        <v>970</v>
      </c>
      <c r="R232" s="90" t="s">
        <v>758</v>
      </c>
      <c r="S232" s="90" t="s">
        <v>742</v>
      </c>
      <c r="T232" s="93" t="b">
        <v>0</v>
      </c>
      <c r="U232" s="95">
        <v>44035.716307870403</v>
      </c>
    </row>
    <row r="233" spans="1:21" x14ac:dyDescent="0.25">
      <c r="A233" s="90" t="s">
        <v>582</v>
      </c>
      <c r="B233" s="90" t="s">
        <v>836</v>
      </c>
      <c r="C233" s="90" t="s">
        <v>1286</v>
      </c>
      <c r="D233" s="90" t="s">
        <v>848</v>
      </c>
      <c r="E233" s="92">
        <v>19</v>
      </c>
      <c r="F233" s="92">
        <v>2020</v>
      </c>
      <c r="G233" s="92">
        <v>30</v>
      </c>
      <c r="H233" s="93" t="b">
        <v>1</v>
      </c>
      <c r="I233" s="95">
        <v>44033</v>
      </c>
      <c r="J233" s="95">
        <v>44036</v>
      </c>
      <c r="K233" s="95">
        <v>44033</v>
      </c>
      <c r="L233" s="95">
        <v>44040</v>
      </c>
      <c r="M233" s="95">
        <v>44040</v>
      </c>
      <c r="N233" s="96">
        <v>80.55</v>
      </c>
      <c r="O233" s="96">
        <v>0.90600000000000003</v>
      </c>
      <c r="P233" s="90" t="s">
        <v>205</v>
      </c>
      <c r="Q233" s="90" t="s">
        <v>1287</v>
      </c>
      <c r="R233" s="90" t="s">
        <v>583</v>
      </c>
      <c r="S233" s="90" t="s">
        <v>742</v>
      </c>
      <c r="T233" s="93" t="b">
        <v>0</v>
      </c>
      <c r="U233" s="95">
        <v>44034.561944444402</v>
      </c>
    </row>
    <row r="234" spans="1:21" x14ac:dyDescent="0.25">
      <c r="A234" s="90" t="s">
        <v>221</v>
      </c>
      <c r="B234" s="90" t="s">
        <v>836</v>
      </c>
      <c r="C234" s="90" t="s">
        <v>1288</v>
      </c>
      <c r="D234" s="90" t="s">
        <v>848</v>
      </c>
      <c r="E234" s="92">
        <v>24</v>
      </c>
      <c r="F234" s="92">
        <v>2020</v>
      </c>
      <c r="G234" s="92">
        <v>23</v>
      </c>
      <c r="H234" s="93" t="b">
        <v>1</v>
      </c>
      <c r="I234" s="95">
        <v>43983</v>
      </c>
      <c r="J234" s="95">
        <v>43986</v>
      </c>
      <c r="K234" s="95">
        <v>43983</v>
      </c>
      <c r="L234" s="95">
        <v>43987</v>
      </c>
      <c r="M234" s="95">
        <v>43987</v>
      </c>
      <c r="N234" s="96">
        <v>7.242</v>
      </c>
      <c r="O234" s="96">
        <v>0.45100000000000001</v>
      </c>
      <c r="P234" s="90" t="s">
        <v>205</v>
      </c>
      <c r="Q234" s="90" t="s">
        <v>970</v>
      </c>
      <c r="R234" s="90" t="s">
        <v>222</v>
      </c>
      <c r="S234" s="90" t="s">
        <v>742</v>
      </c>
      <c r="T234" s="93" t="b">
        <v>0</v>
      </c>
      <c r="U234" s="95">
        <v>44020.498645833301</v>
      </c>
    </row>
    <row r="235" spans="1:21" x14ac:dyDescent="0.25">
      <c r="A235" s="90" t="s">
        <v>1223</v>
      </c>
      <c r="B235" s="90" t="s">
        <v>836</v>
      </c>
      <c r="C235" s="90" t="s">
        <v>1289</v>
      </c>
      <c r="D235" s="90" t="s">
        <v>1066</v>
      </c>
      <c r="E235" s="92">
        <v>24</v>
      </c>
      <c r="F235" s="92">
        <v>2020</v>
      </c>
      <c r="G235" s="92">
        <v>30</v>
      </c>
      <c r="H235" s="93" t="b">
        <v>1</v>
      </c>
      <c r="I235" s="95">
        <v>44032</v>
      </c>
      <c r="J235" s="95">
        <v>44033</v>
      </c>
      <c r="K235" s="95">
        <v>44032</v>
      </c>
      <c r="L235" s="95">
        <v>44036</v>
      </c>
      <c r="M235" s="95">
        <v>44036</v>
      </c>
      <c r="N235" s="96">
        <v>11.33451</v>
      </c>
      <c r="O235" s="96">
        <v>0.27600000000000002</v>
      </c>
      <c r="P235" s="91"/>
      <c r="Q235" s="90" t="s">
        <v>823</v>
      </c>
      <c r="R235" s="90" t="s">
        <v>746</v>
      </c>
      <c r="S235" s="90" t="s">
        <v>742</v>
      </c>
      <c r="T235" s="93" t="b">
        <v>0</v>
      </c>
      <c r="U235" s="91"/>
    </row>
    <row r="236" spans="1:21" x14ac:dyDescent="0.25">
      <c r="A236" s="90" t="s">
        <v>1290</v>
      </c>
      <c r="B236" s="90" t="s">
        <v>825</v>
      </c>
      <c r="C236" s="90" t="s">
        <v>1291</v>
      </c>
      <c r="D236" s="90" t="s">
        <v>822</v>
      </c>
      <c r="E236" s="92">
        <v>69</v>
      </c>
      <c r="F236" s="92">
        <v>2020</v>
      </c>
      <c r="G236" s="92">
        <v>23</v>
      </c>
      <c r="H236" s="93" t="b">
        <v>1</v>
      </c>
      <c r="I236" s="95">
        <v>43985</v>
      </c>
      <c r="J236" s="95">
        <v>43985</v>
      </c>
      <c r="K236" s="95">
        <v>43985</v>
      </c>
      <c r="L236" s="95">
        <v>43990</v>
      </c>
      <c r="M236" s="95">
        <v>43990</v>
      </c>
      <c r="N236" s="96">
        <v>1</v>
      </c>
      <c r="O236" s="96">
        <v>1</v>
      </c>
      <c r="P236" s="91"/>
      <c r="Q236" s="90" t="s">
        <v>970</v>
      </c>
      <c r="R236" s="90" t="s">
        <v>1292</v>
      </c>
      <c r="S236" s="90" t="s">
        <v>742</v>
      </c>
      <c r="T236" s="93" t="b">
        <v>0</v>
      </c>
      <c r="U236" s="91"/>
    </row>
    <row r="237" spans="1:21" x14ac:dyDescent="0.25">
      <c r="A237" s="90" t="s">
        <v>1293</v>
      </c>
      <c r="B237" s="90" t="s">
        <v>820</v>
      </c>
      <c r="C237" s="90" t="s">
        <v>1243</v>
      </c>
      <c r="D237" s="90" t="s">
        <v>822</v>
      </c>
      <c r="E237" s="92">
        <v>88</v>
      </c>
      <c r="F237" s="92">
        <v>2019</v>
      </c>
      <c r="G237" s="92">
        <v>20</v>
      </c>
      <c r="H237" s="93" t="b">
        <v>1</v>
      </c>
      <c r="I237" s="95">
        <v>43601</v>
      </c>
      <c r="J237" s="95">
        <v>43602</v>
      </c>
      <c r="K237" s="95">
        <v>43601</v>
      </c>
      <c r="L237" s="95">
        <v>43623</v>
      </c>
      <c r="M237" s="95">
        <v>43623</v>
      </c>
      <c r="N237" s="96">
        <v>1</v>
      </c>
      <c r="O237" s="96">
        <v>1</v>
      </c>
      <c r="P237" s="91"/>
      <c r="Q237" s="90" t="s">
        <v>851</v>
      </c>
      <c r="R237" s="90" t="s">
        <v>1173</v>
      </c>
      <c r="S237" s="90" t="s">
        <v>742</v>
      </c>
      <c r="T237" s="93" t="b">
        <v>0</v>
      </c>
      <c r="U237" s="91"/>
    </row>
    <row r="238" spans="1:21" x14ac:dyDescent="0.25">
      <c r="A238" s="90" t="s">
        <v>1294</v>
      </c>
      <c r="B238" s="90" t="s">
        <v>820</v>
      </c>
      <c r="C238" s="90" t="s">
        <v>821</v>
      </c>
      <c r="D238" s="90" t="s">
        <v>848</v>
      </c>
      <c r="E238" s="92">
        <v>9</v>
      </c>
      <c r="F238" s="92">
        <v>2019</v>
      </c>
      <c r="G238" s="92">
        <v>23</v>
      </c>
      <c r="H238" s="93" t="b">
        <v>1</v>
      </c>
      <c r="I238" s="95">
        <v>43620</v>
      </c>
      <c r="J238" s="95">
        <v>43622</v>
      </c>
      <c r="K238" s="95">
        <v>43620</v>
      </c>
      <c r="L238" s="95">
        <v>43627</v>
      </c>
      <c r="M238" s="95">
        <v>43627</v>
      </c>
      <c r="N238" s="96">
        <v>2.3E-2</v>
      </c>
      <c r="O238" s="96">
        <v>4.95425</v>
      </c>
      <c r="P238" s="91"/>
      <c r="Q238" s="90" t="s">
        <v>823</v>
      </c>
      <c r="R238" s="90" t="s">
        <v>255</v>
      </c>
      <c r="S238" s="90" t="s">
        <v>742</v>
      </c>
      <c r="T238" s="93" t="b">
        <v>0</v>
      </c>
      <c r="U238" s="91"/>
    </row>
    <row r="239" spans="1:21" x14ac:dyDescent="0.25">
      <c r="A239" s="90" t="s">
        <v>1295</v>
      </c>
      <c r="B239" s="90" t="s">
        <v>836</v>
      </c>
      <c r="C239" s="90" t="s">
        <v>850</v>
      </c>
      <c r="D239" s="90" t="s">
        <v>822</v>
      </c>
      <c r="E239" s="92">
        <v>22</v>
      </c>
      <c r="F239" s="92">
        <v>2019</v>
      </c>
      <c r="G239" s="92">
        <v>32</v>
      </c>
      <c r="H239" s="93" t="b">
        <v>1</v>
      </c>
      <c r="I239" s="95">
        <v>43685</v>
      </c>
      <c r="J239" s="95">
        <v>43686</v>
      </c>
      <c r="K239" s="95">
        <v>43685</v>
      </c>
      <c r="L239" s="95">
        <v>43693</v>
      </c>
      <c r="M239" s="95">
        <v>43693</v>
      </c>
      <c r="N239" s="96">
        <v>1</v>
      </c>
      <c r="O239" s="96">
        <v>1</v>
      </c>
      <c r="P239" s="91"/>
      <c r="Q239" s="90" t="s">
        <v>851</v>
      </c>
      <c r="R239" s="90" t="s">
        <v>1173</v>
      </c>
      <c r="S239" s="90" t="s">
        <v>742</v>
      </c>
      <c r="T239" s="93" t="b">
        <v>0</v>
      </c>
      <c r="U239" s="91"/>
    </row>
    <row r="240" spans="1:21" x14ac:dyDescent="0.25">
      <c r="A240" s="90" t="s">
        <v>274</v>
      </c>
      <c r="B240" s="90" t="s">
        <v>836</v>
      </c>
      <c r="C240" s="90" t="s">
        <v>1296</v>
      </c>
      <c r="D240" s="90" t="s">
        <v>848</v>
      </c>
      <c r="E240" s="92">
        <v>11</v>
      </c>
      <c r="F240" s="92">
        <v>2020</v>
      </c>
      <c r="G240" s="92">
        <v>26</v>
      </c>
      <c r="H240" s="93" t="b">
        <v>1</v>
      </c>
      <c r="I240" s="95">
        <v>44005</v>
      </c>
      <c r="J240" s="95">
        <v>44008</v>
      </c>
      <c r="K240" s="95">
        <v>44005</v>
      </c>
      <c r="L240" s="95">
        <v>44012</v>
      </c>
      <c r="M240" s="95">
        <v>44012</v>
      </c>
      <c r="N240" s="96">
        <v>0.32100000000000001</v>
      </c>
      <c r="O240" s="96">
        <v>6.5000000000000002E-2</v>
      </c>
      <c r="P240" s="90" t="s">
        <v>205</v>
      </c>
      <c r="Q240" s="90" t="s">
        <v>866</v>
      </c>
      <c r="R240" s="90" t="s">
        <v>275</v>
      </c>
      <c r="S240" s="90" t="s">
        <v>742</v>
      </c>
      <c r="T240" s="93" t="b">
        <v>0</v>
      </c>
      <c r="U240" s="95">
        <v>44001.444513888899</v>
      </c>
    </row>
    <row r="241" spans="1:21" x14ac:dyDescent="0.25">
      <c r="A241" s="90" t="s">
        <v>1297</v>
      </c>
      <c r="B241" s="90" t="s">
        <v>836</v>
      </c>
      <c r="C241" s="90" t="s">
        <v>1298</v>
      </c>
      <c r="D241" s="90" t="s">
        <v>848</v>
      </c>
      <c r="E241" s="92">
        <v>14</v>
      </c>
      <c r="F241" s="92">
        <v>2020</v>
      </c>
      <c r="G241" s="92">
        <v>29</v>
      </c>
      <c r="H241" s="93" t="b">
        <v>1</v>
      </c>
      <c r="I241" s="95">
        <v>44029</v>
      </c>
      <c r="J241" s="95">
        <v>44036</v>
      </c>
      <c r="K241" s="95">
        <v>44029</v>
      </c>
      <c r="L241" s="95">
        <v>44040</v>
      </c>
      <c r="M241" s="95">
        <v>44040</v>
      </c>
      <c r="N241" s="96">
        <v>0.34634999999999999</v>
      </c>
      <c r="O241" s="96">
        <v>40.679000000000002</v>
      </c>
      <c r="P241" s="91"/>
      <c r="Q241" s="90" t="s">
        <v>866</v>
      </c>
      <c r="R241" s="90" t="s">
        <v>1299</v>
      </c>
      <c r="S241" s="90" t="s">
        <v>742</v>
      </c>
      <c r="T241" s="93" t="b">
        <v>0</v>
      </c>
      <c r="U241" s="91"/>
    </row>
    <row r="242" spans="1:21" x14ac:dyDescent="0.25">
      <c r="A242" s="90" t="s">
        <v>1052</v>
      </c>
      <c r="B242" s="90" t="s">
        <v>836</v>
      </c>
      <c r="C242" s="90" t="s">
        <v>1300</v>
      </c>
      <c r="D242" s="90" t="s">
        <v>848</v>
      </c>
      <c r="E242" s="92">
        <v>24</v>
      </c>
      <c r="F242" s="92">
        <v>2020</v>
      </c>
      <c r="G242" s="92">
        <v>31</v>
      </c>
      <c r="H242" s="93" t="b">
        <v>1</v>
      </c>
      <c r="I242" s="95">
        <v>44039</v>
      </c>
      <c r="J242" s="95">
        <v>44042</v>
      </c>
      <c r="K242" s="95">
        <v>44039</v>
      </c>
      <c r="L242" s="95">
        <v>44050</v>
      </c>
      <c r="M242" s="95">
        <v>44050</v>
      </c>
      <c r="N242" s="96">
        <v>1.2716000000000001</v>
      </c>
      <c r="O242" s="96">
        <v>0.35199999999999998</v>
      </c>
      <c r="P242" s="91"/>
      <c r="Q242" s="90" t="s">
        <v>1035</v>
      </c>
      <c r="R242" s="90" t="s">
        <v>1054</v>
      </c>
      <c r="S242" s="90" t="s">
        <v>742</v>
      </c>
      <c r="T242" s="93" t="b">
        <v>0</v>
      </c>
      <c r="U242" s="91"/>
    </row>
    <row r="243" spans="1:21" x14ac:dyDescent="0.25">
      <c r="A243" s="90" t="s">
        <v>1301</v>
      </c>
      <c r="B243" s="90" t="s">
        <v>836</v>
      </c>
      <c r="C243" s="90" t="s">
        <v>821</v>
      </c>
      <c r="D243" s="90" t="s">
        <v>822</v>
      </c>
      <c r="E243" s="92">
        <v>19</v>
      </c>
      <c r="F243" s="92">
        <v>2018</v>
      </c>
      <c r="G243" s="92">
        <v>15</v>
      </c>
      <c r="H243" s="93" t="b">
        <v>1</v>
      </c>
      <c r="I243" s="95">
        <v>43203</v>
      </c>
      <c r="J243" s="95">
        <v>43206</v>
      </c>
      <c r="K243" s="95">
        <v>43203</v>
      </c>
      <c r="L243" s="95">
        <v>43462</v>
      </c>
      <c r="M243" s="95">
        <v>43462</v>
      </c>
      <c r="N243" s="96">
        <v>5.7500000000000002E-2</v>
      </c>
      <c r="O243" s="96">
        <v>0.40300000000000002</v>
      </c>
      <c r="P243" s="91"/>
      <c r="Q243" s="90" t="s">
        <v>823</v>
      </c>
      <c r="R243" s="90" t="s">
        <v>255</v>
      </c>
      <c r="S243" s="90" t="s">
        <v>742</v>
      </c>
      <c r="T243" s="93" t="b">
        <v>0</v>
      </c>
      <c r="U243" s="91"/>
    </row>
    <row r="244" spans="1:21" x14ac:dyDescent="0.25">
      <c r="A244" s="90" t="s">
        <v>1172</v>
      </c>
      <c r="B244" s="90" t="s">
        <v>836</v>
      </c>
      <c r="C244" s="90" t="s">
        <v>850</v>
      </c>
      <c r="D244" s="90" t="s">
        <v>822</v>
      </c>
      <c r="E244" s="92">
        <v>88</v>
      </c>
      <c r="F244" s="92">
        <v>2019</v>
      </c>
      <c r="G244" s="92">
        <v>29</v>
      </c>
      <c r="H244" s="93" t="b">
        <v>1</v>
      </c>
      <c r="I244" s="95">
        <v>43665</v>
      </c>
      <c r="J244" s="95">
        <v>43668</v>
      </c>
      <c r="K244" s="95">
        <v>43665</v>
      </c>
      <c r="L244" s="95">
        <v>43693</v>
      </c>
      <c r="M244" s="95">
        <v>43693</v>
      </c>
      <c r="N244" s="96">
        <v>1</v>
      </c>
      <c r="O244" s="96">
        <v>1</v>
      </c>
      <c r="P244" s="91"/>
      <c r="Q244" s="90" t="s">
        <v>851</v>
      </c>
      <c r="R244" s="90" t="s">
        <v>1173</v>
      </c>
      <c r="S244" s="90" t="s">
        <v>742</v>
      </c>
      <c r="T244" s="93" t="b">
        <v>0</v>
      </c>
      <c r="U244" s="91"/>
    </row>
    <row r="245" spans="1:21" x14ac:dyDescent="0.25">
      <c r="A245" s="90" t="s">
        <v>1302</v>
      </c>
      <c r="B245" s="90" t="s">
        <v>820</v>
      </c>
      <c r="C245" s="90" t="s">
        <v>1243</v>
      </c>
      <c r="D245" s="90" t="s">
        <v>822</v>
      </c>
      <c r="E245" s="92">
        <v>22</v>
      </c>
      <c r="F245" s="92">
        <v>2019</v>
      </c>
      <c r="G245" s="92">
        <v>22</v>
      </c>
      <c r="H245" s="93" t="b">
        <v>1</v>
      </c>
      <c r="I245" s="95">
        <v>43614</v>
      </c>
      <c r="J245" s="95">
        <v>43615</v>
      </c>
      <c r="K245" s="95">
        <v>43614</v>
      </c>
      <c r="L245" s="95">
        <v>43623</v>
      </c>
      <c r="M245" s="95">
        <v>43623</v>
      </c>
      <c r="N245" s="96">
        <v>1</v>
      </c>
      <c r="O245" s="96">
        <v>1</v>
      </c>
      <c r="P245" s="91"/>
      <c r="Q245" s="90" t="s">
        <v>851</v>
      </c>
      <c r="R245" s="90" t="s">
        <v>1173</v>
      </c>
      <c r="S245" s="90" t="s">
        <v>742</v>
      </c>
      <c r="T245" s="93" t="b">
        <v>0</v>
      </c>
      <c r="U245" s="91"/>
    </row>
    <row r="246" spans="1:21" x14ac:dyDescent="0.25">
      <c r="A246" s="90" t="s">
        <v>1303</v>
      </c>
      <c r="B246" s="90" t="s">
        <v>836</v>
      </c>
      <c r="C246" s="90" t="s">
        <v>1304</v>
      </c>
      <c r="D246" s="90" t="s">
        <v>848</v>
      </c>
      <c r="E246" s="92">
        <v>14</v>
      </c>
      <c r="F246" s="92">
        <v>2020</v>
      </c>
      <c r="G246" s="92">
        <v>25</v>
      </c>
      <c r="H246" s="93" t="b">
        <v>1</v>
      </c>
      <c r="I246" s="95">
        <v>44001</v>
      </c>
      <c r="J246" s="95">
        <v>44005</v>
      </c>
      <c r="K246" s="95">
        <v>44001</v>
      </c>
      <c r="L246" s="95">
        <v>44007</v>
      </c>
      <c r="M246" s="95">
        <v>44007</v>
      </c>
      <c r="N246" s="96">
        <v>1.1499999999999999</v>
      </c>
      <c r="O246" s="96">
        <v>2.1030000000000002</v>
      </c>
      <c r="P246" s="91"/>
      <c r="Q246" s="90" t="s">
        <v>839</v>
      </c>
      <c r="R246" s="90" t="s">
        <v>1305</v>
      </c>
      <c r="S246" s="90" t="s">
        <v>742</v>
      </c>
      <c r="T246" s="93" t="b">
        <v>0</v>
      </c>
      <c r="U246" s="91"/>
    </row>
    <row r="247" spans="1:21" x14ac:dyDescent="0.25">
      <c r="A247" s="90" t="s">
        <v>1160</v>
      </c>
      <c r="B247" s="90" t="s">
        <v>836</v>
      </c>
      <c r="C247" s="90" t="s">
        <v>1306</v>
      </c>
      <c r="D247" s="90" t="s">
        <v>848</v>
      </c>
      <c r="E247" s="92">
        <v>14</v>
      </c>
      <c r="F247" s="92">
        <v>2020</v>
      </c>
      <c r="G247" s="92">
        <v>26</v>
      </c>
      <c r="H247" s="93" t="b">
        <v>1</v>
      </c>
      <c r="I247" s="95">
        <v>44008</v>
      </c>
      <c r="J247" s="95">
        <v>44014</v>
      </c>
      <c r="K247" s="95">
        <v>44008</v>
      </c>
      <c r="L247" s="95">
        <v>44015</v>
      </c>
      <c r="M247" s="95">
        <v>44015</v>
      </c>
      <c r="N247" s="96">
        <v>4.7636399999999997</v>
      </c>
      <c r="O247" s="96">
        <v>0.70799999999999996</v>
      </c>
      <c r="P247" s="91"/>
      <c r="Q247" s="90" t="s">
        <v>827</v>
      </c>
      <c r="R247" s="90" t="s">
        <v>1026</v>
      </c>
      <c r="S247" s="90" t="s">
        <v>742</v>
      </c>
      <c r="T247" s="93" t="b">
        <v>0</v>
      </c>
      <c r="U247" s="91"/>
    </row>
    <row r="248" spans="1:21" x14ac:dyDescent="0.25">
      <c r="A248" s="90" t="s">
        <v>1052</v>
      </c>
      <c r="B248" s="90" t="s">
        <v>836</v>
      </c>
      <c r="C248" s="90" t="s">
        <v>1307</v>
      </c>
      <c r="D248" s="90" t="s">
        <v>848</v>
      </c>
      <c r="E248" s="92">
        <v>24</v>
      </c>
      <c r="F248" s="92">
        <v>2020</v>
      </c>
      <c r="G248" s="92">
        <v>31</v>
      </c>
      <c r="H248" s="93" t="b">
        <v>1</v>
      </c>
      <c r="I248" s="95">
        <v>44039</v>
      </c>
      <c r="J248" s="95">
        <v>44042</v>
      </c>
      <c r="K248" s="95">
        <v>44039</v>
      </c>
      <c r="L248" s="95">
        <v>44050</v>
      </c>
      <c r="M248" s="95">
        <v>44050</v>
      </c>
      <c r="N248" s="96">
        <v>1.2716000000000001</v>
      </c>
      <c r="O248" s="96">
        <v>0.35199999999999998</v>
      </c>
      <c r="P248" s="91"/>
      <c r="Q248" s="90" t="s">
        <v>1035</v>
      </c>
      <c r="R248" s="90" t="s">
        <v>1054</v>
      </c>
      <c r="S248" s="90" t="s">
        <v>742</v>
      </c>
      <c r="T248" s="93" t="b">
        <v>0</v>
      </c>
      <c r="U248" s="91"/>
    </row>
    <row r="249" spans="1:21" x14ac:dyDescent="0.25">
      <c r="A249" s="90" t="s">
        <v>1308</v>
      </c>
      <c r="B249" s="90" t="s">
        <v>836</v>
      </c>
      <c r="C249" s="90" t="s">
        <v>1309</v>
      </c>
      <c r="D249" s="90" t="s">
        <v>848</v>
      </c>
      <c r="E249" s="92">
        <v>16</v>
      </c>
      <c r="F249" s="92">
        <v>2020</v>
      </c>
      <c r="G249" s="92">
        <v>19</v>
      </c>
      <c r="H249" s="93" t="b">
        <v>1</v>
      </c>
      <c r="I249" s="95">
        <v>43956</v>
      </c>
      <c r="J249" s="95">
        <v>43957</v>
      </c>
      <c r="K249" s="95">
        <v>43956</v>
      </c>
      <c r="L249" s="95">
        <v>43959</v>
      </c>
      <c r="M249" s="95">
        <v>43959</v>
      </c>
      <c r="N249" s="96">
        <v>1</v>
      </c>
      <c r="O249" s="96">
        <v>0.73899999999999999</v>
      </c>
      <c r="P249" s="91"/>
      <c r="Q249" s="90" t="s">
        <v>851</v>
      </c>
      <c r="R249" s="90" t="s">
        <v>464</v>
      </c>
      <c r="S249" s="90" t="s">
        <v>742</v>
      </c>
      <c r="T249" s="93" t="b">
        <v>0</v>
      </c>
      <c r="U249" s="91"/>
    </row>
    <row r="250" spans="1:21" x14ac:dyDescent="0.25">
      <c r="A250" s="90" t="s">
        <v>835</v>
      </c>
      <c r="B250" s="90" t="s">
        <v>836</v>
      </c>
      <c r="C250" s="90" t="s">
        <v>821</v>
      </c>
      <c r="D250" s="90" t="s">
        <v>822</v>
      </c>
      <c r="E250" s="92">
        <v>19</v>
      </c>
      <c r="F250" s="92">
        <v>2020</v>
      </c>
      <c r="G250" s="92">
        <v>31</v>
      </c>
      <c r="H250" s="93" t="b">
        <v>1</v>
      </c>
      <c r="I250" s="95">
        <v>44039</v>
      </c>
      <c r="J250" s="95">
        <v>44040</v>
      </c>
      <c r="K250" s="95">
        <v>44039</v>
      </c>
      <c r="L250" s="95">
        <v>44046</v>
      </c>
      <c r="M250" s="95">
        <v>44046</v>
      </c>
      <c r="N250" s="96">
        <v>0.86250000000000004</v>
      </c>
      <c r="O250" s="96">
        <v>6.0380000000000003</v>
      </c>
      <c r="P250" s="91"/>
      <c r="Q250" s="90" t="s">
        <v>823</v>
      </c>
      <c r="R250" s="90" t="s">
        <v>255</v>
      </c>
      <c r="S250" s="90" t="s">
        <v>742</v>
      </c>
      <c r="T250" s="93" t="b">
        <v>0</v>
      </c>
      <c r="U250" s="91"/>
    </row>
    <row r="251" spans="1:21" x14ac:dyDescent="0.25">
      <c r="A251" s="90" t="s">
        <v>1310</v>
      </c>
      <c r="B251" s="90" t="s">
        <v>825</v>
      </c>
      <c r="C251" s="90" t="s">
        <v>1311</v>
      </c>
      <c r="D251" s="90" t="s">
        <v>848</v>
      </c>
      <c r="E251" s="92">
        <v>1</v>
      </c>
      <c r="F251" s="92">
        <v>2020</v>
      </c>
      <c r="G251" s="92">
        <v>25</v>
      </c>
      <c r="H251" s="93" t="b">
        <v>1</v>
      </c>
      <c r="I251" s="95">
        <v>44000</v>
      </c>
      <c r="J251" s="95">
        <v>44005</v>
      </c>
      <c r="K251" s="95">
        <v>44000</v>
      </c>
      <c r="L251" s="95">
        <v>44007</v>
      </c>
      <c r="M251" s="95">
        <v>44007</v>
      </c>
      <c r="N251" s="96">
        <v>164</v>
      </c>
      <c r="O251" s="96">
        <v>16.399999999999999</v>
      </c>
      <c r="P251" s="91"/>
      <c r="Q251" s="90" t="s">
        <v>1312</v>
      </c>
      <c r="R251" s="90" t="s">
        <v>322</v>
      </c>
      <c r="S251" s="90" t="s">
        <v>742</v>
      </c>
      <c r="T251" s="93" t="b">
        <v>0</v>
      </c>
      <c r="U251" s="91"/>
    </row>
    <row r="252" spans="1:21" x14ac:dyDescent="0.25">
      <c r="A252" s="90" t="s">
        <v>765</v>
      </c>
      <c r="B252" s="90" t="s">
        <v>836</v>
      </c>
      <c r="C252" s="90" t="s">
        <v>906</v>
      </c>
      <c r="D252" s="90" t="s">
        <v>848</v>
      </c>
      <c r="E252" s="92">
        <v>11</v>
      </c>
      <c r="F252" s="92">
        <v>2020</v>
      </c>
      <c r="G252" s="92">
        <v>30</v>
      </c>
      <c r="H252" s="93" t="b">
        <v>1</v>
      </c>
      <c r="I252" s="95">
        <v>44033</v>
      </c>
      <c r="J252" s="95">
        <v>44036</v>
      </c>
      <c r="K252" s="95">
        <v>44033</v>
      </c>
      <c r="L252" s="95">
        <v>44040</v>
      </c>
      <c r="M252" s="95">
        <v>44040</v>
      </c>
      <c r="N252" s="96">
        <v>2.14</v>
      </c>
      <c r="O252" s="96">
        <v>0.55700000000000005</v>
      </c>
      <c r="P252" s="90" t="s">
        <v>259</v>
      </c>
      <c r="Q252" s="90" t="s">
        <v>889</v>
      </c>
      <c r="R252" s="90" t="s">
        <v>277</v>
      </c>
      <c r="S252" s="90" t="s">
        <v>742</v>
      </c>
      <c r="T252" s="93" t="b">
        <v>0</v>
      </c>
      <c r="U252" s="95">
        <v>44036.586412037002</v>
      </c>
    </row>
    <row r="253" spans="1:21" x14ac:dyDescent="0.25">
      <c r="A253" s="90" t="s">
        <v>1313</v>
      </c>
      <c r="B253" s="90" t="s">
        <v>836</v>
      </c>
      <c r="C253" s="90" t="s">
        <v>1314</v>
      </c>
      <c r="D253" s="90" t="s">
        <v>848</v>
      </c>
      <c r="E253" s="92">
        <v>28</v>
      </c>
      <c r="F253" s="92">
        <v>2020</v>
      </c>
      <c r="G253" s="92">
        <v>16</v>
      </c>
      <c r="H253" s="93" t="b">
        <v>1</v>
      </c>
      <c r="I253" s="95">
        <v>43938</v>
      </c>
      <c r="J253" s="95">
        <v>43943</v>
      </c>
      <c r="K253" s="95">
        <v>43938</v>
      </c>
      <c r="L253" s="95">
        <v>43945</v>
      </c>
      <c r="M253" s="95">
        <v>43945</v>
      </c>
      <c r="N253" s="96">
        <v>0.33</v>
      </c>
      <c r="O253" s="96">
        <v>1.0580000000000001</v>
      </c>
      <c r="P253" s="91"/>
      <c r="Q253" s="90" t="s">
        <v>827</v>
      </c>
      <c r="R253" s="90" t="s">
        <v>1315</v>
      </c>
      <c r="S253" s="90" t="s">
        <v>742</v>
      </c>
      <c r="T253" s="93" t="b">
        <v>0</v>
      </c>
      <c r="U253" s="91"/>
    </row>
    <row r="254" spans="1:21" x14ac:dyDescent="0.25">
      <c r="A254" s="90" t="s">
        <v>1098</v>
      </c>
      <c r="B254" s="90" t="s">
        <v>836</v>
      </c>
      <c r="C254" s="90" t="s">
        <v>1316</v>
      </c>
      <c r="D254" s="90" t="s">
        <v>1066</v>
      </c>
      <c r="E254" s="92">
        <v>1</v>
      </c>
      <c r="F254" s="92">
        <v>2020</v>
      </c>
      <c r="G254" s="92">
        <v>31</v>
      </c>
      <c r="H254" s="93" t="b">
        <v>1</v>
      </c>
      <c r="I254" s="95">
        <v>44039</v>
      </c>
      <c r="J254" s="95">
        <v>44040</v>
      </c>
      <c r="K254" s="95">
        <v>44039</v>
      </c>
      <c r="L254" s="95">
        <v>44043</v>
      </c>
      <c r="M254" s="95">
        <v>44043</v>
      </c>
      <c r="N254" s="96">
        <v>3.4009999999999998</v>
      </c>
      <c r="O254" s="96">
        <v>0.2371395</v>
      </c>
      <c r="P254" s="91"/>
      <c r="Q254" s="90" t="s">
        <v>851</v>
      </c>
      <c r="R254" s="90" t="s">
        <v>1069</v>
      </c>
      <c r="S254" s="90" t="s">
        <v>742</v>
      </c>
      <c r="T254" s="93" t="b">
        <v>0</v>
      </c>
      <c r="U254" s="91"/>
    </row>
    <row r="255" spans="1:21" x14ac:dyDescent="0.25">
      <c r="A255" s="90" t="s">
        <v>1098</v>
      </c>
      <c r="B255" s="90" t="s">
        <v>836</v>
      </c>
      <c r="C255" s="90" t="s">
        <v>1317</v>
      </c>
      <c r="D255" s="90" t="s">
        <v>1066</v>
      </c>
      <c r="E255" s="92">
        <v>1</v>
      </c>
      <c r="F255" s="92">
        <v>2020</v>
      </c>
      <c r="G255" s="92">
        <v>31</v>
      </c>
      <c r="H255" s="93" t="b">
        <v>1</v>
      </c>
      <c r="I255" s="95">
        <v>44039</v>
      </c>
      <c r="J255" s="95">
        <v>44040</v>
      </c>
      <c r="K255" s="95">
        <v>44039</v>
      </c>
      <c r="L255" s="95">
        <v>44043</v>
      </c>
      <c r="M255" s="95">
        <v>44043</v>
      </c>
      <c r="N255" s="96">
        <v>3.4009999999999998</v>
      </c>
      <c r="O255" s="96">
        <v>0.2371395</v>
      </c>
      <c r="P255" s="91"/>
      <c r="Q255" s="90" t="s">
        <v>851</v>
      </c>
      <c r="R255" s="90" t="s">
        <v>1069</v>
      </c>
      <c r="S255" s="90" t="s">
        <v>742</v>
      </c>
      <c r="T255" s="93" t="b">
        <v>0</v>
      </c>
      <c r="U255" s="91"/>
    </row>
    <row r="256" spans="1:21" x14ac:dyDescent="0.25">
      <c r="A256" s="90" t="s">
        <v>871</v>
      </c>
      <c r="B256" s="90" t="s">
        <v>836</v>
      </c>
      <c r="C256" s="90" t="s">
        <v>872</v>
      </c>
      <c r="D256" s="90" t="s">
        <v>848</v>
      </c>
      <c r="E256" s="92">
        <v>16</v>
      </c>
      <c r="F256" s="92">
        <v>2020</v>
      </c>
      <c r="G256" s="92">
        <v>30</v>
      </c>
      <c r="H256" s="93" t="b">
        <v>1</v>
      </c>
      <c r="I256" s="95">
        <v>44034</v>
      </c>
      <c r="J256" s="95">
        <v>44041</v>
      </c>
      <c r="K256" s="95">
        <v>44034</v>
      </c>
      <c r="L256" s="95">
        <v>44043</v>
      </c>
      <c r="M256" s="95">
        <v>44043</v>
      </c>
      <c r="N256" s="96">
        <v>0.86319999999999997</v>
      </c>
      <c r="O256" s="96">
        <v>80.852999999999994</v>
      </c>
      <c r="P256" s="91"/>
      <c r="Q256" s="90" t="s">
        <v>851</v>
      </c>
      <c r="R256" s="90" t="s">
        <v>873</v>
      </c>
      <c r="S256" s="90" t="s">
        <v>742</v>
      </c>
      <c r="T256" s="93" t="b">
        <v>0</v>
      </c>
      <c r="U256" s="91"/>
    </row>
    <row r="257" spans="1:21" x14ac:dyDescent="0.25">
      <c r="A257" s="90" t="s">
        <v>1318</v>
      </c>
      <c r="B257" s="90" t="s">
        <v>820</v>
      </c>
      <c r="C257" s="90" t="s">
        <v>1319</v>
      </c>
      <c r="D257" s="90" t="s">
        <v>848</v>
      </c>
      <c r="E257" s="92">
        <v>24</v>
      </c>
      <c r="F257" s="92">
        <v>2020</v>
      </c>
      <c r="G257" s="92">
        <v>30</v>
      </c>
      <c r="H257" s="93" t="b">
        <v>1</v>
      </c>
      <c r="I257" s="95">
        <v>44032</v>
      </c>
      <c r="J257" s="95">
        <v>44035</v>
      </c>
      <c r="K257" s="95">
        <v>44032</v>
      </c>
      <c r="L257" s="95">
        <v>44039</v>
      </c>
      <c r="M257" s="95">
        <v>44039</v>
      </c>
      <c r="N257" s="96">
        <v>9.0639999999999998E-2</v>
      </c>
      <c r="O257" s="96">
        <v>0.37</v>
      </c>
      <c r="P257" s="91"/>
      <c r="Q257" s="90" t="s">
        <v>823</v>
      </c>
      <c r="R257" s="90" t="s">
        <v>1320</v>
      </c>
      <c r="S257" s="90" t="s">
        <v>742</v>
      </c>
      <c r="T257" s="93" t="b">
        <v>0</v>
      </c>
      <c r="U257" s="91"/>
    </row>
    <row r="258" spans="1:21" x14ac:dyDescent="0.25">
      <c r="A258" s="90" t="s">
        <v>221</v>
      </c>
      <c r="B258" s="90" t="s">
        <v>836</v>
      </c>
      <c r="C258" s="90" t="s">
        <v>1321</v>
      </c>
      <c r="D258" s="90" t="s">
        <v>848</v>
      </c>
      <c r="E258" s="92">
        <v>24</v>
      </c>
      <c r="F258" s="92">
        <v>2020</v>
      </c>
      <c r="G258" s="92">
        <v>23</v>
      </c>
      <c r="H258" s="93" t="b">
        <v>1</v>
      </c>
      <c r="I258" s="95">
        <v>43983</v>
      </c>
      <c r="J258" s="95">
        <v>43986</v>
      </c>
      <c r="K258" s="95">
        <v>43983</v>
      </c>
      <c r="L258" s="95">
        <v>43987</v>
      </c>
      <c r="M258" s="95">
        <v>43987</v>
      </c>
      <c r="N258" s="96">
        <v>7.242</v>
      </c>
      <c r="O258" s="96">
        <v>0.45100000000000001</v>
      </c>
      <c r="P258" s="90" t="s">
        <v>205</v>
      </c>
      <c r="Q258" s="90" t="s">
        <v>970</v>
      </c>
      <c r="R258" s="90" t="s">
        <v>222</v>
      </c>
      <c r="S258" s="90" t="s">
        <v>742</v>
      </c>
      <c r="T258" s="93" t="b">
        <v>0</v>
      </c>
      <c r="U258" s="95">
        <v>44020.498645833301</v>
      </c>
    </row>
    <row r="259" spans="1:21" x14ac:dyDescent="0.25">
      <c r="A259" s="90" t="s">
        <v>1322</v>
      </c>
      <c r="B259" s="90" t="s">
        <v>820</v>
      </c>
      <c r="C259" s="90" t="s">
        <v>850</v>
      </c>
      <c r="D259" s="90" t="s">
        <v>848</v>
      </c>
      <c r="E259" s="92">
        <v>9</v>
      </c>
      <c r="F259" s="92">
        <v>2020</v>
      </c>
      <c r="G259" s="92">
        <v>14</v>
      </c>
      <c r="H259" s="93" t="b">
        <v>1</v>
      </c>
      <c r="I259" s="95">
        <v>43924</v>
      </c>
      <c r="J259" s="95">
        <v>43929</v>
      </c>
      <c r="K259" s="95">
        <v>43924</v>
      </c>
      <c r="L259" s="95">
        <v>43931</v>
      </c>
      <c r="M259" s="95">
        <v>43931</v>
      </c>
      <c r="N259" s="96">
        <v>1</v>
      </c>
      <c r="O259" s="96">
        <v>0.53100000000000003</v>
      </c>
      <c r="P259" s="91"/>
      <c r="Q259" s="90" t="s">
        <v>970</v>
      </c>
      <c r="R259" s="90" t="s">
        <v>852</v>
      </c>
      <c r="S259" s="90" t="s">
        <v>742</v>
      </c>
      <c r="T259" s="93" t="b">
        <v>0</v>
      </c>
      <c r="U259" s="91"/>
    </row>
    <row r="260" spans="1:21" x14ac:dyDescent="0.25">
      <c r="A260" s="90" t="s">
        <v>798</v>
      </c>
      <c r="B260" s="90" t="s">
        <v>836</v>
      </c>
      <c r="C260" s="90" t="s">
        <v>888</v>
      </c>
      <c r="D260" s="90" t="s">
        <v>848</v>
      </c>
      <c r="E260" s="92">
        <v>19</v>
      </c>
      <c r="F260" s="92">
        <v>2020</v>
      </c>
      <c r="G260" s="92">
        <v>31</v>
      </c>
      <c r="H260" s="93" t="b">
        <v>1</v>
      </c>
      <c r="I260" s="95">
        <v>44039</v>
      </c>
      <c r="J260" s="95">
        <v>44042</v>
      </c>
      <c r="K260" s="95">
        <v>44039</v>
      </c>
      <c r="L260" s="95">
        <v>44046</v>
      </c>
      <c r="M260" s="95">
        <v>44046</v>
      </c>
      <c r="N260" s="96">
        <v>12</v>
      </c>
      <c r="O260" s="96">
        <v>0.44500000000000001</v>
      </c>
      <c r="P260" s="90" t="s">
        <v>188</v>
      </c>
      <c r="Q260" s="90" t="s">
        <v>889</v>
      </c>
      <c r="R260" s="90" t="s">
        <v>197</v>
      </c>
      <c r="S260" s="90" t="s">
        <v>742</v>
      </c>
      <c r="T260" s="93" t="b">
        <v>0</v>
      </c>
      <c r="U260" s="95">
        <v>44039.487743055601</v>
      </c>
    </row>
    <row r="261" spans="1:21" x14ac:dyDescent="0.25">
      <c r="A261" s="90" t="s">
        <v>1323</v>
      </c>
      <c r="B261" s="90" t="s">
        <v>820</v>
      </c>
      <c r="C261" s="90" t="s">
        <v>1324</v>
      </c>
      <c r="D261" s="90" t="s">
        <v>848</v>
      </c>
      <c r="E261" s="92">
        <v>1</v>
      </c>
      <c r="F261" s="92">
        <v>2019</v>
      </c>
      <c r="G261" s="92">
        <v>27</v>
      </c>
      <c r="H261" s="93" t="b">
        <v>1</v>
      </c>
      <c r="I261" s="95">
        <v>43651</v>
      </c>
      <c r="J261" s="95">
        <v>43656</v>
      </c>
      <c r="K261" s="95">
        <v>43651</v>
      </c>
      <c r="L261" s="95">
        <v>43658</v>
      </c>
      <c r="M261" s="95">
        <v>43658</v>
      </c>
      <c r="N261" s="96">
        <v>0.51100000000000001</v>
      </c>
      <c r="O261" s="96">
        <v>0</v>
      </c>
      <c r="P261" s="91"/>
      <c r="Q261" s="90" t="s">
        <v>823</v>
      </c>
      <c r="R261" s="90" t="s">
        <v>1325</v>
      </c>
      <c r="S261" s="90" t="s">
        <v>742</v>
      </c>
      <c r="T261" s="93" t="b">
        <v>0</v>
      </c>
      <c r="U261" s="91"/>
    </row>
    <row r="262" spans="1:21" x14ac:dyDescent="0.25">
      <c r="A262" s="90" t="s">
        <v>1326</v>
      </c>
      <c r="B262" s="90" t="s">
        <v>836</v>
      </c>
      <c r="C262" s="90" t="s">
        <v>1141</v>
      </c>
      <c r="D262" s="90" t="s">
        <v>822</v>
      </c>
      <c r="E262" s="92">
        <v>70</v>
      </c>
      <c r="F262" s="92">
        <v>2020</v>
      </c>
      <c r="G262" s="92">
        <v>7</v>
      </c>
      <c r="H262" s="93" t="b">
        <v>1</v>
      </c>
      <c r="I262" s="95">
        <v>43872</v>
      </c>
      <c r="J262" s="95">
        <v>43874</v>
      </c>
      <c r="K262" s="95">
        <v>43872</v>
      </c>
      <c r="L262" s="95">
        <v>44063</v>
      </c>
      <c r="M262" s="95">
        <v>44063</v>
      </c>
      <c r="N262" s="96">
        <v>1</v>
      </c>
      <c r="O262" s="96">
        <v>0</v>
      </c>
      <c r="P262" s="91"/>
      <c r="Q262" s="90" t="s">
        <v>1276</v>
      </c>
      <c r="R262" s="90" t="s">
        <v>1142</v>
      </c>
      <c r="S262" s="90" t="s">
        <v>742</v>
      </c>
      <c r="T262" s="94" t="b">
        <v>1</v>
      </c>
      <c r="U262" s="91"/>
    </row>
    <row r="263" spans="1:21" x14ac:dyDescent="0.25">
      <c r="A263" s="90" t="s">
        <v>1327</v>
      </c>
      <c r="B263" s="90" t="s">
        <v>836</v>
      </c>
      <c r="C263" s="90" t="s">
        <v>1245</v>
      </c>
      <c r="D263" s="90" t="s">
        <v>822</v>
      </c>
      <c r="E263" s="92">
        <v>10</v>
      </c>
      <c r="F263" s="92">
        <v>2020</v>
      </c>
      <c r="G263" s="92">
        <v>8</v>
      </c>
      <c r="H263" s="93" t="b">
        <v>1</v>
      </c>
      <c r="I263" s="95">
        <v>43881</v>
      </c>
      <c r="J263" s="95">
        <v>43882</v>
      </c>
      <c r="K263" s="95">
        <v>43881</v>
      </c>
      <c r="L263" s="95">
        <v>43889</v>
      </c>
      <c r="M263" s="95">
        <v>43889</v>
      </c>
      <c r="N263" s="96">
        <v>1</v>
      </c>
      <c r="O263" s="96">
        <v>10</v>
      </c>
      <c r="P263" s="91"/>
      <c r="Q263" s="90" t="s">
        <v>1276</v>
      </c>
      <c r="R263" s="90" t="s">
        <v>1247</v>
      </c>
      <c r="S263" s="90" t="s">
        <v>742</v>
      </c>
      <c r="T263" s="93" t="b">
        <v>0</v>
      </c>
      <c r="U263" s="91"/>
    </row>
    <row r="264" spans="1:21" x14ac:dyDescent="0.25">
      <c r="A264" s="90" t="s">
        <v>1328</v>
      </c>
      <c r="B264" s="90" t="s">
        <v>836</v>
      </c>
      <c r="C264" s="90" t="s">
        <v>1329</v>
      </c>
      <c r="D264" s="90" t="s">
        <v>848</v>
      </c>
      <c r="E264" s="92">
        <v>7</v>
      </c>
      <c r="F264" s="92">
        <v>2020</v>
      </c>
      <c r="G264" s="92">
        <v>29</v>
      </c>
      <c r="H264" s="93" t="b">
        <v>1</v>
      </c>
      <c r="I264" s="95">
        <v>44027</v>
      </c>
      <c r="J264" s="95">
        <v>44032</v>
      </c>
      <c r="K264" s="95">
        <v>44027</v>
      </c>
      <c r="L264" s="95">
        <v>44033</v>
      </c>
      <c r="M264" s="95">
        <v>44033</v>
      </c>
      <c r="N264" s="96">
        <v>0.28749999999999998</v>
      </c>
      <c r="O264" s="96">
        <v>1.242</v>
      </c>
      <c r="P264" s="91"/>
      <c r="Q264" s="90" t="s">
        <v>823</v>
      </c>
      <c r="R264" s="90" t="s">
        <v>1330</v>
      </c>
      <c r="S264" s="90" t="s">
        <v>742</v>
      </c>
      <c r="T264" s="93" t="b">
        <v>0</v>
      </c>
      <c r="U264" s="91"/>
    </row>
    <row r="265" spans="1:21" x14ac:dyDescent="0.25">
      <c r="A265" s="90" t="s">
        <v>603</v>
      </c>
      <c r="B265" s="90" t="s">
        <v>836</v>
      </c>
      <c r="C265" s="90" t="s">
        <v>1331</v>
      </c>
      <c r="D265" s="90" t="s">
        <v>822</v>
      </c>
      <c r="E265" s="92">
        <v>59</v>
      </c>
      <c r="F265" s="92">
        <v>2020</v>
      </c>
      <c r="G265" s="92">
        <v>29</v>
      </c>
      <c r="H265" s="93" t="b">
        <v>1</v>
      </c>
      <c r="I265" s="95">
        <v>44029</v>
      </c>
      <c r="J265" s="95">
        <v>44029</v>
      </c>
      <c r="K265" s="95">
        <v>44029</v>
      </c>
      <c r="L265" s="95">
        <v>44040</v>
      </c>
      <c r="M265" s="95">
        <v>44040</v>
      </c>
      <c r="N265" s="96">
        <v>3.762</v>
      </c>
      <c r="O265" s="96">
        <v>0.64500000000000002</v>
      </c>
      <c r="P265" s="91"/>
      <c r="Q265" s="90" t="s">
        <v>827</v>
      </c>
      <c r="R265" s="90" t="s">
        <v>604</v>
      </c>
      <c r="S265" s="90" t="s">
        <v>742</v>
      </c>
      <c r="T265" s="93" t="b">
        <v>0</v>
      </c>
      <c r="U265" s="91"/>
    </row>
    <row r="266" spans="1:21" x14ac:dyDescent="0.25">
      <c r="A266" s="90" t="s">
        <v>1258</v>
      </c>
      <c r="B266" s="90" t="s">
        <v>836</v>
      </c>
      <c r="C266" s="90" t="s">
        <v>1259</v>
      </c>
      <c r="D266" s="90" t="s">
        <v>848</v>
      </c>
      <c r="E266" s="92">
        <v>14</v>
      </c>
      <c r="F266" s="92">
        <v>2020</v>
      </c>
      <c r="G266" s="92">
        <v>11</v>
      </c>
      <c r="H266" s="93" t="b">
        <v>1</v>
      </c>
      <c r="I266" s="95">
        <v>43900</v>
      </c>
      <c r="J266" s="95">
        <v>43903</v>
      </c>
      <c r="K266" s="95">
        <v>43900</v>
      </c>
      <c r="L266" s="95">
        <v>43917</v>
      </c>
      <c r="M266" s="95">
        <v>43917</v>
      </c>
      <c r="N266" s="96">
        <v>0.96299999999999997</v>
      </c>
      <c r="O266" s="96">
        <v>3.464</v>
      </c>
      <c r="P266" s="91"/>
      <c r="Q266" s="90" t="s">
        <v>839</v>
      </c>
      <c r="R266" s="90" t="s">
        <v>1260</v>
      </c>
      <c r="S266" s="90" t="s">
        <v>742</v>
      </c>
      <c r="T266" s="93" t="b">
        <v>0</v>
      </c>
      <c r="U266" s="91"/>
    </row>
    <row r="267" spans="1:21" x14ac:dyDescent="0.25">
      <c r="A267" s="90" t="s">
        <v>1332</v>
      </c>
      <c r="B267" s="90" t="s">
        <v>836</v>
      </c>
      <c r="C267" s="90" t="s">
        <v>1245</v>
      </c>
      <c r="D267" s="90" t="s">
        <v>822</v>
      </c>
      <c r="E267" s="92">
        <v>10</v>
      </c>
      <c r="F267" s="92">
        <v>2020</v>
      </c>
      <c r="G267" s="92">
        <v>15</v>
      </c>
      <c r="H267" s="93" t="b">
        <v>1</v>
      </c>
      <c r="I267" s="95">
        <v>43929</v>
      </c>
      <c r="J267" s="95">
        <v>43930</v>
      </c>
      <c r="K267" s="95">
        <v>43929</v>
      </c>
      <c r="L267" s="95">
        <v>43938</v>
      </c>
      <c r="M267" s="95">
        <v>43938</v>
      </c>
      <c r="N267" s="96">
        <v>1</v>
      </c>
      <c r="O267" s="96">
        <v>10</v>
      </c>
      <c r="P267" s="91"/>
      <c r="Q267" s="90" t="s">
        <v>1246</v>
      </c>
      <c r="R267" s="90" t="s">
        <v>1247</v>
      </c>
      <c r="S267" s="90" t="s">
        <v>742</v>
      </c>
      <c r="T267" s="93" t="b">
        <v>0</v>
      </c>
      <c r="U267" s="91"/>
    </row>
    <row r="268" spans="1:21" x14ac:dyDescent="0.25">
      <c r="A268" s="90" t="s">
        <v>1333</v>
      </c>
      <c r="B268" s="90" t="s">
        <v>836</v>
      </c>
      <c r="C268" s="90" t="s">
        <v>1275</v>
      </c>
      <c r="D268" s="90" t="s">
        <v>822</v>
      </c>
      <c r="E268" s="92">
        <v>8</v>
      </c>
      <c r="F268" s="92">
        <v>2020</v>
      </c>
      <c r="G268" s="92">
        <v>30</v>
      </c>
      <c r="H268" s="93" t="b">
        <v>1</v>
      </c>
      <c r="I268" s="95">
        <v>44032</v>
      </c>
      <c r="J268" s="95">
        <v>44035</v>
      </c>
      <c r="K268" s="95">
        <v>44032</v>
      </c>
      <c r="L268" s="95">
        <v>44043</v>
      </c>
      <c r="M268" s="95">
        <v>44043</v>
      </c>
      <c r="N268" s="96">
        <v>1</v>
      </c>
      <c r="O268" s="96">
        <v>26</v>
      </c>
      <c r="P268" s="91"/>
      <c r="Q268" s="90" t="s">
        <v>1276</v>
      </c>
      <c r="R268" s="90" t="s">
        <v>1277</v>
      </c>
      <c r="S268" s="90" t="s">
        <v>742</v>
      </c>
      <c r="T268" s="94" t="b">
        <v>1</v>
      </c>
      <c r="U268" s="91"/>
    </row>
    <row r="269" spans="1:21" x14ac:dyDescent="0.25">
      <c r="A269" s="90" t="s">
        <v>1334</v>
      </c>
      <c r="B269" s="90" t="s">
        <v>825</v>
      </c>
      <c r="C269" s="90" t="s">
        <v>6</v>
      </c>
      <c r="D269" s="90" t="s">
        <v>848</v>
      </c>
      <c r="E269" s="92">
        <v>12</v>
      </c>
      <c r="F269" s="92">
        <v>2020</v>
      </c>
      <c r="G269" s="92">
        <v>30</v>
      </c>
      <c r="H269" s="93" t="b">
        <v>1</v>
      </c>
      <c r="I269" s="95">
        <v>44032</v>
      </c>
      <c r="J269" s="95">
        <v>44036</v>
      </c>
      <c r="K269" s="95">
        <v>44032</v>
      </c>
      <c r="L269" s="95">
        <v>44039</v>
      </c>
      <c r="M269" s="95">
        <v>44039</v>
      </c>
      <c r="N269" s="96">
        <v>1</v>
      </c>
      <c r="O269" s="96">
        <v>0.56200000000000006</v>
      </c>
      <c r="P269" s="91"/>
      <c r="Q269" s="90" t="s">
        <v>851</v>
      </c>
      <c r="R269" s="90" t="s">
        <v>1335</v>
      </c>
      <c r="S269" s="90" t="s">
        <v>742</v>
      </c>
      <c r="T269" s="93" t="b">
        <v>0</v>
      </c>
      <c r="U269" s="91"/>
    </row>
    <row r="270" spans="1:21" x14ac:dyDescent="0.25">
      <c r="A270" s="90" t="s">
        <v>1336</v>
      </c>
      <c r="B270" s="90" t="s">
        <v>836</v>
      </c>
      <c r="C270" s="90" t="s">
        <v>1229</v>
      </c>
      <c r="D270" s="90" t="s">
        <v>848</v>
      </c>
      <c r="E270" s="92">
        <v>1</v>
      </c>
      <c r="F270" s="92">
        <v>2020</v>
      </c>
      <c r="G270" s="92">
        <v>6</v>
      </c>
      <c r="H270" s="93" t="b">
        <v>1</v>
      </c>
      <c r="I270" s="95">
        <v>43868</v>
      </c>
      <c r="J270" s="95">
        <v>43871</v>
      </c>
      <c r="K270" s="95">
        <v>43868</v>
      </c>
      <c r="L270" s="95">
        <v>43873</v>
      </c>
      <c r="M270" s="95">
        <v>43873</v>
      </c>
      <c r="N270" s="96">
        <v>1</v>
      </c>
      <c r="O270" s="96">
        <v>2.02</v>
      </c>
      <c r="P270" s="91"/>
      <c r="Q270" s="90" t="s">
        <v>851</v>
      </c>
      <c r="R270" s="90" t="s">
        <v>1230</v>
      </c>
      <c r="S270" s="90" t="s">
        <v>742</v>
      </c>
      <c r="T270" s="93" t="b">
        <v>0</v>
      </c>
      <c r="U270" s="91"/>
    </row>
    <row r="271" spans="1:21" x14ac:dyDescent="0.25">
      <c r="A271" s="90" t="s">
        <v>782</v>
      </c>
      <c r="B271" s="90" t="s">
        <v>836</v>
      </c>
      <c r="C271" s="90" t="s">
        <v>931</v>
      </c>
      <c r="D271" s="90" t="s">
        <v>822</v>
      </c>
      <c r="E271" s="92">
        <v>66</v>
      </c>
      <c r="F271" s="92">
        <v>2020</v>
      </c>
      <c r="G271" s="92">
        <v>30</v>
      </c>
      <c r="H271" s="93" t="b">
        <v>1</v>
      </c>
      <c r="I271" s="95">
        <v>44034</v>
      </c>
      <c r="J271" s="95">
        <v>44035</v>
      </c>
      <c r="K271" s="95">
        <v>44034</v>
      </c>
      <c r="L271" s="95">
        <v>44048</v>
      </c>
      <c r="M271" s="95">
        <v>44048</v>
      </c>
      <c r="N271" s="96">
        <v>5.5</v>
      </c>
      <c r="O271" s="96">
        <v>0.79</v>
      </c>
      <c r="P271" s="91"/>
      <c r="Q271" s="90" t="s">
        <v>827</v>
      </c>
      <c r="R271" s="90" t="s">
        <v>783</v>
      </c>
      <c r="S271" s="90" t="s">
        <v>742</v>
      </c>
      <c r="T271" s="93" t="b">
        <v>0</v>
      </c>
      <c r="U271" s="91"/>
    </row>
    <row r="272" spans="1:21" x14ac:dyDescent="0.25">
      <c r="A272" s="90" t="s">
        <v>1160</v>
      </c>
      <c r="B272" s="90" t="s">
        <v>836</v>
      </c>
      <c r="C272" s="90" t="s">
        <v>1337</v>
      </c>
      <c r="D272" s="90" t="s">
        <v>848</v>
      </c>
      <c r="E272" s="92">
        <v>14</v>
      </c>
      <c r="F272" s="92">
        <v>2020</v>
      </c>
      <c r="G272" s="92">
        <v>26</v>
      </c>
      <c r="H272" s="93" t="b">
        <v>1</v>
      </c>
      <c r="I272" s="95">
        <v>44008</v>
      </c>
      <c r="J272" s="95">
        <v>44014</v>
      </c>
      <c r="K272" s="95">
        <v>44008</v>
      </c>
      <c r="L272" s="95">
        <v>44015</v>
      </c>
      <c r="M272" s="95">
        <v>44015</v>
      </c>
      <c r="N272" s="96">
        <v>4.7636399999999997</v>
      </c>
      <c r="O272" s="96">
        <v>0.70799999999999996</v>
      </c>
      <c r="P272" s="91"/>
      <c r="Q272" s="90" t="s">
        <v>827</v>
      </c>
      <c r="R272" s="90" t="s">
        <v>1026</v>
      </c>
      <c r="S272" s="90" t="s">
        <v>742</v>
      </c>
      <c r="T272" s="93" t="b">
        <v>0</v>
      </c>
      <c r="U272" s="91"/>
    </row>
    <row r="273" spans="1:21" x14ac:dyDescent="0.25">
      <c r="A273" s="90" t="s">
        <v>1338</v>
      </c>
      <c r="B273" s="90" t="s">
        <v>836</v>
      </c>
      <c r="C273" s="90" t="s">
        <v>1229</v>
      </c>
      <c r="D273" s="90" t="s">
        <v>848</v>
      </c>
      <c r="E273" s="92">
        <v>1</v>
      </c>
      <c r="F273" s="92">
        <v>2020</v>
      </c>
      <c r="G273" s="92">
        <v>7</v>
      </c>
      <c r="H273" s="93" t="b">
        <v>1</v>
      </c>
      <c r="I273" s="95">
        <v>43871</v>
      </c>
      <c r="J273" s="95">
        <v>43873</v>
      </c>
      <c r="K273" s="95">
        <v>43871</v>
      </c>
      <c r="L273" s="95">
        <v>43878</v>
      </c>
      <c r="M273" s="95">
        <v>43878</v>
      </c>
      <c r="N273" s="96">
        <v>1</v>
      </c>
      <c r="O273" s="96">
        <v>2.02</v>
      </c>
      <c r="P273" s="91"/>
      <c r="Q273" s="90" t="s">
        <v>851</v>
      </c>
      <c r="R273" s="90" t="s">
        <v>1230</v>
      </c>
      <c r="S273" s="90" t="s">
        <v>742</v>
      </c>
      <c r="T273" s="93" t="b">
        <v>0</v>
      </c>
      <c r="U273" s="91"/>
    </row>
    <row r="274" spans="1:21" x14ac:dyDescent="0.25">
      <c r="A274" s="90" t="s">
        <v>1093</v>
      </c>
      <c r="B274" s="90" t="s">
        <v>836</v>
      </c>
      <c r="C274" s="90" t="s">
        <v>1094</v>
      </c>
      <c r="D274" s="90" t="s">
        <v>1066</v>
      </c>
      <c r="E274" s="92">
        <v>1</v>
      </c>
      <c r="F274" s="92">
        <v>2020</v>
      </c>
      <c r="G274" s="92">
        <v>31</v>
      </c>
      <c r="H274" s="93" t="b">
        <v>1</v>
      </c>
      <c r="I274" s="95">
        <v>44039</v>
      </c>
      <c r="J274" s="95">
        <v>44040</v>
      </c>
      <c r="K274" s="95">
        <v>44039</v>
      </c>
      <c r="L274" s="95">
        <v>44042</v>
      </c>
      <c r="M274" s="95">
        <v>44042</v>
      </c>
      <c r="N274" s="96">
        <v>0.55000000000000004</v>
      </c>
      <c r="O274" s="96">
        <v>4.2220033377408997E-2</v>
      </c>
      <c r="P274" s="90" t="s">
        <v>188</v>
      </c>
      <c r="Q274" s="90" t="s">
        <v>823</v>
      </c>
      <c r="R274" s="90" t="s">
        <v>117</v>
      </c>
      <c r="S274" s="90" t="s">
        <v>742</v>
      </c>
      <c r="T274" s="93" t="b">
        <v>0</v>
      </c>
      <c r="U274" s="95">
        <v>44039.576261574097</v>
      </c>
    </row>
    <row r="275" spans="1:21" x14ac:dyDescent="0.25">
      <c r="A275" s="90" t="s">
        <v>1339</v>
      </c>
      <c r="B275" s="90" t="s">
        <v>836</v>
      </c>
      <c r="C275" s="90" t="s">
        <v>1309</v>
      </c>
      <c r="D275" s="90" t="s">
        <v>848</v>
      </c>
      <c r="E275" s="92">
        <v>16</v>
      </c>
      <c r="F275" s="92">
        <v>2020</v>
      </c>
      <c r="G275" s="92">
        <v>19</v>
      </c>
      <c r="H275" s="93" t="b">
        <v>1</v>
      </c>
      <c r="I275" s="95">
        <v>43956</v>
      </c>
      <c r="J275" s="95">
        <v>43957</v>
      </c>
      <c r="K275" s="95">
        <v>43956</v>
      </c>
      <c r="L275" s="95">
        <v>43959</v>
      </c>
      <c r="M275" s="95">
        <v>43959</v>
      </c>
      <c r="N275" s="96">
        <v>1</v>
      </c>
      <c r="O275" s="96">
        <v>0.73899999999999999</v>
      </c>
      <c r="P275" s="91"/>
      <c r="Q275" s="90" t="s">
        <v>851</v>
      </c>
      <c r="R275" s="90" t="s">
        <v>464</v>
      </c>
      <c r="S275" s="90" t="s">
        <v>742</v>
      </c>
      <c r="T275" s="93" t="b">
        <v>0</v>
      </c>
      <c r="U275" s="91"/>
    </row>
    <row r="276" spans="1:21" x14ac:dyDescent="0.25">
      <c r="A276" s="90" t="s">
        <v>1340</v>
      </c>
      <c r="B276" s="90" t="s">
        <v>820</v>
      </c>
      <c r="C276" s="90" t="s">
        <v>1215</v>
      </c>
      <c r="D276" s="90" t="s">
        <v>848</v>
      </c>
      <c r="E276" s="92">
        <v>24</v>
      </c>
      <c r="F276" s="92">
        <v>2019</v>
      </c>
      <c r="G276" s="92">
        <v>37</v>
      </c>
      <c r="H276" s="93" t="b">
        <v>1</v>
      </c>
      <c r="I276" s="95">
        <v>43717</v>
      </c>
      <c r="J276" s="95">
        <v>43719</v>
      </c>
      <c r="K276" s="95">
        <v>43717</v>
      </c>
      <c r="L276" s="95">
        <v>43721</v>
      </c>
      <c r="M276" s="95">
        <v>43721</v>
      </c>
      <c r="N276" s="96">
        <v>1</v>
      </c>
      <c r="O276" s="96">
        <v>0.36399999999999999</v>
      </c>
      <c r="P276" s="91"/>
      <c r="Q276" s="90" t="s">
        <v>851</v>
      </c>
      <c r="R276" s="90" t="s">
        <v>1341</v>
      </c>
      <c r="S276" s="90" t="s">
        <v>742</v>
      </c>
      <c r="T276" s="93" t="b">
        <v>0</v>
      </c>
      <c r="U276" s="91"/>
    </row>
    <row r="277" spans="1:21" x14ac:dyDescent="0.25">
      <c r="A277" s="90" t="s">
        <v>540</v>
      </c>
      <c r="B277" s="90" t="s">
        <v>836</v>
      </c>
      <c r="C277" s="90" t="s">
        <v>882</v>
      </c>
      <c r="D277" s="90" t="s">
        <v>848</v>
      </c>
      <c r="E277" s="92">
        <v>24</v>
      </c>
      <c r="F277" s="92">
        <v>2020</v>
      </c>
      <c r="G277" s="92">
        <v>30</v>
      </c>
      <c r="H277" s="93" t="b">
        <v>1</v>
      </c>
      <c r="I277" s="95">
        <v>44036</v>
      </c>
      <c r="J277" s="95">
        <v>44041</v>
      </c>
      <c r="K277" s="95">
        <v>44036</v>
      </c>
      <c r="L277" s="95">
        <v>44043</v>
      </c>
      <c r="M277" s="95">
        <v>44043</v>
      </c>
      <c r="N277" s="96">
        <v>0.3</v>
      </c>
      <c r="O277" s="96">
        <v>0.91200000000000003</v>
      </c>
      <c r="P277" s="90" t="s">
        <v>205</v>
      </c>
      <c r="Q277" s="90" t="s">
        <v>851</v>
      </c>
      <c r="R277" s="90" t="s">
        <v>541</v>
      </c>
      <c r="S277" s="90" t="s">
        <v>742</v>
      </c>
      <c r="T277" s="93" t="b">
        <v>0</v>
      </c>
      <c r="U277" s="95">
        <v>44033.4456712963</v>
      </c>
    </row>
    <row r="278" spans="1:21" x14ac:dyDescent="0.25">
      <c r="A278" s="90" t="s">
        <v>1342</v>
      </c>
      <c r="B278" s="90" t="s">
        <v>820</v>
      </c>
      <c r="C278" s="90" t="s">
        <v>1343</v>
      </c>
      <c r="D278" s="90" t="s">
        <v>848</v>
      </c>
      <c r="E278" s="92">
        <v>7</v>
      </c>
      <c r="F278" s="92">
        <v>2020</v>
      </c>
      <c r="G278" s="92">
        <v>25</v>
      </c>
      <c r="H278" s="93" t="b">
        <v>1</v>
      </c>
      <c r="I278" s="95">
        <v>43997</v>
      </c>
      <c r="J278" s="95">
        <v>43997</v>
      </c>
      <c r="K278" s="95">
        <v>43997</v>
      </c>
      <c r="L278" s="95">
        <v>43999</v>
      </c>
      <c r="M278" s="95">
        <v>43999</v>
      </c>
      <c r="N278" s="96">
        <v>1</v>
      </c>
      <c r="O278" s="96">
        <v>1.127</v>
      </c>
      <c r="P278" s="91"/>
      <c r="Q278" s="90" t="s">
        <v>851</v>
      </c>
      <c r="R278" s="90" t="s">
        <v>1344</v>
      </c>
      <c r="S278" s="90" t="s">
        <v>742</v>
      </c>
      <c r="T278" s="93" t="b">
        <v>0</v>
      </c>
      <c r="U278" s="91"/>
    </row>
    <row r="279" spans="1:21" x14ac:dyDescent="0.25">
      <c r="A279" s="90" t="s">
        <v>874</v>
      </c>
      <c r="B279" s="90" t="s">
        <v>825</v>
      </c>
      <c r="C279" s="90" t="s">
        <v>875</v>
      </c>
      <c r="D279" s="90" t="s">
        <v>848</v>
      </c>
      <c r="E279" s="92">
        <v>33</v>
      </c>
      <c r="F279" s="92">
        <v>2020</v>
      </c>
      <c r="G279" s="92">
        <v>30</v>
      </c>
      <c r="H279" s="93" t="b">
        <v>1</v>
      </c>
      <c r="I279" s="95">
        <v>44035</v>
      </c>
      <c r="J279" s="95">
        <v>44040</v>
      </c>
      <c r="K279" s="95">
        <v>44035</v>
      </c>
      <c r="L279" s="95">
        <v>44047</v>
      </c>
      <c r="M279" s="95">
        <v>44047</v>
      </c>
      <c r="N279" s="96">
        <v>0.1177</v>
      </c>
      <c r="O279" s="96">
        <v>0.626</v>
      </c>
      <c r="P279" s="91"/>
      <c r="Q279" s="90" t="s">
        <v>866</v>
      </c>
      <c r="R279" s="90" t="s">
        <v>876</v>
      </c>
      <c r="S279" s="90" t="s">
        <v>742</v>
      </c>
      <c r="T279" s="93" t="b">
        <v>0</v>
      </c>
      <c r="U279" s="91"/>
    </row>
    <row r="280" spans="1:21" x14ac:dyDescent="0.25">
      <c r="A280" s="90" t="s">
        <v>1160</v>
      </c>
      <c r="B280" s="90" t="s">
        <v>836</v>
      </c>
      <c r="C280" s="90" t="s">
        <v>1345</v>
      </c>
      <c r="D280" s="90" t="s">
        <v>848</v>
      </c>
      <c r="E280" s="92">
        <v>14</v>
      </c>
      <c r="F280" s="92">
        <v>2020</v>
      </c>
      <c r="G280" s="92">
        <v>26</v>
      </c>
      <c r="H280" s="93" t="b">
        <v>1</v>
      </c>
      <c r="I280" s="95">
        <v>44008</v>
      </c>
      <c r="J280" s="95">
        <v>44014</v>
      </c>
      <c r="K280" s="95">
        <v>44008</v>
      </c>
      <c r="L280" s="95">
        <v>44015</v>
      </c>
      <c r="M280" s="95">
        <v>44015</v>
      </c>
      <c r="N280" s="96">
        <v>4.7636399999999997</v>
      </c>
      <c r="O280" s="96">
        <v>0.70799999999999996</v>
      </c>
      <c r="P280" s="91"/>
      <c r="Q280" s="90" t="s">
        <v>827</v>
      </c>
      <c r="R280" s="90" t="s">
        <v>1026</v>
      </c>
      <c r="S280" s="90" t="s">
        <v>742</v>
      </c>
      <c r="T280" s="93" t="b">
        <v>0</v>
      </c>
      <c r="U280" s="91"/>
    </row>
    <row r="281" spans="1:21" x14ac:dyDescent="0.25">
      <c r="A281" s="90" t="s">
        <v>764</v>
      </c>
      <c r="B281" s="90" t="s">
        <v>836</v>
      </c>
      <c r="C281" s="90" t="s">
        <v>1346</v>
      </c>
      <c r="D281" s="90" t="s">
        <v>848</v>
      </c>
      <c r="E281" s="92">
        <v>1</v>
      </c>
      <c r="F281" s="92">
        <v>2020</v>
      </c>
      <c r="G281" s="92">
        <v>30</v>
      </c>
      <c r="H281" s="93" t="b">
        <v>1</v>
      </c>
      <c r="I281" s="95">
        <v>44036</v>
      </c>
      <c r="J281" s="95">
        <v>44036</v>
      </c>
      <c r="K281" s="95">
        <v>44036</v>
      </c>
      <c r="L281" s="95">
        <v>44039</v>
      </c>
      <c r="M281" s="95">
        <v>44039</v>
      </c>
      <c r="N281" s="96">
        <v>0.05</v>
      </c>
      <c r="O281" s="96">
        <v>0</v>
      </c>
      <c r="P281" s="90" t="s">
        <v>188</v>
      </c>
      <c r="Q281" s="91"/>
      <c r="R281" s="90" t="s">
        <v>320</v>
      </c>
      <c r="S281" s="90" t="s">
        <v>742</v>
      </c>
      <c r="T281" s="93" t="b">
        <v>0</v>
      </c>
      <c r="U281" s="95">
        <v>44036.638831018499</v>
      </c>
    </row>
    <row r="282" spans="1:21" x14ac:dyDescent="0.25">
      <c r="A282" s="90" t="s">
        <v>782</v>
      </c>
      <c r="B282" s="90" t="s">
        <v>836</v>
      </c>
      <c r="C282" s="90" t="s">
        <v>1204</v>
      </c>
      <c r="D282" s="90" t="s">
        <v>822</v>
      </c>
      <c r="E282" s="92">
        <v>66</v>
      </c>
      <c r="F282" s="92">
        <v>2020</v>
      </c>
      <c r="G282" s="92">
        <v>30</v>
      </c>
      <c r="H282" s="93" t="b">
        <v>1</v>
      </c>
      <c r="I282" s="95">
        <v>44034</v>
      </c>
      <c r="J282" s="95">
        <v>44035</v>
      </c>
      <c r="K282" s="95">
        <v>44034</v>
      </c>
      <c r="L282" s="95">
        <v>44048</v>
      </c>
      <c r="M282" s="95">
        <v>44048</v>
      </c>
      <c r="N282" s="96">
        <v>5.5</v>
      </c>
      <c r="O282" s="96">
        <v>0.79</v>
      </c>
      <c r="P282" s="91"/>
      <c r="Q282" s="90" t="s">
        <v>827</v>
      </c>
      <c r="R282" s="90" t="s">
        <v>783</v>
      </c>
      <c r="S282" s="90" t="s">
        <v>742</v>
      </c>
      <c r="T282" s="93" t="b">
        <v>0</v>
      </c>
      <c r="U282" s="91"/>
    </row>
    <row r="283" spans="1:21" x14ac:dyDescent="0.25">
      <c r="A283" s="90" t="s">
        <v>1217</v>
      </c>
      <c r="B283" s="90" t="s">
        <v>836</v>
      </c>
      <c r="C283" s="90" t="s">
        <v>850</v>
      </c>
      <c r="D283" s="90" t="s">
        <v>822</v>
      </c>
      <c r="E283" s="92">
        <v>22</v>
      </c>
      <c r="F283" s="92">
        <v>2020</v>
      </c>
      <c r="G283" s="92">
        <v>20</v>
      </c>
      <c r="H283" s="93" t="b">
        <v>1</v>
      </c>
      <c r="I283" s="95">
        <v>43966</v>
      </c>
      <c r="J283" s="95">
        <v>43966</v>
      </c>
      <c r="K283" s="95">
        <v>43966</v>
      </c>
      <c r="L283" s="95">
        <v>43973</v>
      </c>
      <c r="M283" s="95">
        <v>43973</v>
      </c>
      <c r="N283" s="96">
        <v>1</v>
      </c>
      <c r="O283" s="96">
        <v>1</v>
      </c>
      <c r="P283" s="91"/>
      <c r="Q283" s="90" t="s">
        <v>970</v>
      </c>
      <c r="R283" s="90" t="s">
        <v>1218</v>
      </c>
      <c r="S283" s="90" t="s">
        <v>742</v>
      </c>
      <c r="T283" s="93" t="b">
        <v>0</v>
      </c>
      <c r="U283" s="91"/>
    </row>
    <row r="284" spans="1:21" x14ac:dyDescent="0.25">
      <c r="A284" s="90" t="s">
        <v>1347</v>
      </c>
      <c r="B284" s="90" t="s">
        <v>836</v>
      </c>
      <c r="C284" s="90" t="s">
        <v>1348</v>
      </c>
      <c r="D284" s="90" t="s">
        <v>848</v>
      </c>
      <c r="E284" s="92">
        <v>16</v>
      </c>
      <c r="F284" s="92">
        <v>2020</v>
      </c>
      <c r="G284" s="92">
        <v>30</v>
      </c>
      <c r="H284" s="93" t="b">
        <v>1</v>
      </c>
      <c r="I284" s="95">
        <v>44034</v>
      </c>
      <c r="J284" s="95">
        <v>44036</v>
      </c>
      <c r="K284" s="95">
        <v>44034</v>
      </c>
      <c r="L284" s="95">
        <v>44043</v>
      </c>
      <c r="M284" s="95">
        <v>44043</v>
      </c>
      <c r="N284" s="96">
        <v>0.81359999999999999</v>
      </c>
      <c r="O284" s="96">
        <v>0.69899999999999995</v>
      </c>
      <c r="P284" s="91"/>
      <c r="Q284" s="90" t="s">
        <v>839</v>
      </c>
      <c r="R284" s="90" t="s">
        <v>1349</v>
      </c>
      <c r="S284" s="90" t="s">
        <v>742</v>
      </c>
      <c r="T284" s="93" t="b">
        <v>0</v>
      </c>
      <c r="U284" s="91"/>
    </row>
    <row r="285" spans="1:21" x14ac:dyDescent="0.25">
      <c r="A285" s="90" t="s">
        <v>221</v>
      </c>
      <c r="B285" s="90" t="s">
        <v>836</v>
      </c>
      <c r="C285" s="90" t="s">
        <v>1350</v>
      </c>
      <c r="D285" s="90" t="s">
        <v>848</v>
      </c>
      <c r="E285" s="92">
        <v>24</v>
      </c>
      <c r="F285" s="92">
        <v>2020</v>
      </c>
      <c r="G285" s="92">
        <v>23</v>
      </c>
      <c r="H285" s="93" t="b">
        <v>1</v>
      </c>
      <c r="I285" s="95">
        <v>43983</v>
      </c>
      <c r="J285" s="95">
        <v>43986</v>
      </c>
      <c r="K285" s="95">
        <v>43983</v>
      </c>
      <c r="L285" s="95">
        <v>43987</v>
      </c>
      <c r="M285" s="95">
        <v>43987</v>
      </c>
      <c r="N285" s="96">
        <v>7.242</v>
      </c>
      <c r="O285" s="96">
        <v>0.45100000000000001</v>
      </c>
      <c r="P285" s="90" t="s">
        <v>205</v>
      </c>
      <c r="Q285" s="90" t="s">
        <v>970</v>
      </c>
      <c r="R285" s="90" t="s">
        <v>222</v>
      </c>
      <c r="S285" s="90" t="s">
        <v>742</v>
      </c>
      <c r="T285" s="93" t="b">
        <v>0</v>
      </c>
      <c r="U285" s="95">
        <v>44020.498645833301</v>
      </c>
    </row>
    <row r="286" spans="1:21" x14ac:dyDescent="0.25">
      <c r="A286" s="90" t="s">
        <v>1098</v>
      </c>
      <c r="B286" s="90" t="s">
        <v>836</v>
      </c>
      <c r="C286" s="90" t="s">
        <v>1351</v>
      </c>
      <c r="D286" s="90" t="s">
        <v>1066</v>
      </c>
      <c r="E286" s="92">
        <v>1</v>
      </c>
      <c r="F286" s="92">
        <v>2020</v>
      </c>
      <c r="G286" s="92">
        <v>31</v>
      </c>
      <c r="H286" s="93" t="b">
        <v>1</v>
      </c>
      <c r="I286" s="95">
        <v>44039</v>
      </c>
      <c r="J286" s="95">
        <v>44040</v>
      </c>
      <c r="K286" s="95">
        <v>44039</v>
      </c>
      <c r="L286" s="95">
        <v>44043</v>
      </c>
      <c r="M286" s="95">
        <v>44043</v>
      </c>
      <c r="N286" s="96">
        <v>3.4009999999999998</v>
      </c>
      <c r="O286" s="96">
        <v>0.2371395</v>
      </c>
      <c r="P286" s="91"/>
      <c r="Q286" s="90" t="s">
        <v>851</v>
      </c>
      <c r="R286" s="90" t="s">
        <v>1069</v>
      </c>
      <c r="S286" s="90" t="s">
        <v>742</v>
      </c>
      <c r="T286" s="93" t="b">
        <v>0</v>
      </c>
      <c r="U286" s="91"/>
    </row>
    <row r="287" spans="1:21" x14ac:dyDescent="0.25">
      <c r="A287" s="90" t="s">
        <v>945</v>
      </c>
      <c r="B287" s="90" t="s">
        <v>836</v>
      </c>
      <c r="C287" s="90" t="s">
        <v>1352</v>
      </c>
      <c r="D287" s="90" t="s">
        <v>848</v>
      </c>
      <c r="E287" s="92">
        <v>24</v>
      </c>
      <c r="F287" s="92">
        <v>2020</v>
      </c>
      <c r="G287" s="92">
        <v>31</v>
      </c>
      <c r="H287" s="93" t="b">
        <v>1</v>
      </c>
      <c r="I287" s="95">
        <v>44039</v>
      </c>
      <c r="J287" s="95">
        <v>44042</v>
      </c>
      <c r="K287" s="95">
        <v>44039</v>
      </c>
      <c r="L287" s="95">
        <v>44043</v>
      </c>
      <c r="M287" s="95">
        <v>44043</v>
      </c>
      <c r="N287" s="96">
        <v>3.036</v>
      </c>
      <c r="O287" s="96">
        <v>0.64319999999999999</v>
      </c>
      <c r="P287" s="91"/>
      <c r="Q287" s="90" t="s">
        <v>827</v>
      </c>
      <c r="R287" s="90" t="s">
        <v>668</v>
      </c>
      <c r="S287" s="90" t="s">
        <v>742</v>
      </c>
      <c r="T287" s="93" t="b">
        <v>0</v>
      </c>
      <c r="U287" s="91"/>
    </row>
    <row r="288" spans="1:21" x14ac:dyDescent="0.25">
      <c r="A288" s="90" t="s">
        <v>1353</v>
      </c>
      <c r="B288" s="90" t="s">
        <v>825</v>
      </c>
      <c r="C288" s="90" t="s">
        <v>865</v>
      </c>
      <c r="D288" s="90" t="s">
        <v>848</v>
      </c>
      <c r="E288" s="92">
        <v>1</v>
      </c>
      <c r="F288" s="92">
        <v>2020</v>
      </c>
      <c r="G288" s="92">
        <v>30</v>
      </c>
      <c r="H288" s="93" t="b">
        <v>1</v>
      </c>
      <c r="I288" s="95">
        <v>44035</v>
      </c>
      <c r="J288" s="95">
        <v>44039</v>
      </c>
      <c r="K288" s="95">
        <v>44035</v>
      </c>
      <c r="L288" s="95">
        <v>44040</v>
      </c>
      <c r="M288" s="95">
        <v>44040</v>
      </c>
      <c r="N288" s="96">
        <v>0.52</v>
      </c>
      <c r="O288" s="96">
        <v>41.052</v>
      </c>
      <c r="P288" s="91"/>
      <c r="Q288" s="90" t="s">
        <v>866</v>
      </c>
      <c r="R288" s="90" t="s">
        <v>1263</v>
      </c>
      <c r="S288" s="90" t="s">
        <v>742</v>
      </c>
      <c r="T288" s="93" t="b">
        <v>0</v>
      </c>
      <c r="U288" s="91"/>
    </row>
    <row r="289" spans="1:21" x14ac:dyDescent="0.25">
      <c r="A289" s="90" t="s">
        <v>1354</v>
      </c>
      <c r="B289" s="90" t="s">
        <v>825</v>
      </c>
      <c r="C289" s="90" t="s">
        <v>881</v>
      </c>
      <c r="D289" s="90" t="s">
        <v>848</v>
      </c>
      <c r="E289" s="92">
        <v>14</v>
      </c>
      <c r="F289" s="92">
        <v>2019</v>
      </c>
      <c r="G289" s="92">
        <v>35</v>
      </c>
      <c r="H289" s="93" t="b">
        <v>1</v>
      </c>
      <c r="I289" s="95">
        <v>43703</v>
      </c>
      <c r="J289" s="95">
        <v>43706</v>
      </c>
      <c r="K289" s="95">
        <v>43703</v>
      </c>
      <c r="L289" s="95">
        <v>43707</v>
      </c>
      <c r="M289" s="95">
        <v>43707</v>
      </c>
      <c r="N289" s="96">
        <v>0.36</v>
      </c>
      <c r="O289" s="96">
        <v>0.47499999999999998</v>
      </c>
      <c r="P289" s="91"/>
      <c r="Q289" s="90" t="s">
        <v>851</v>
      </c>
      <c r="R289" s="90" t="s">
        <v>325</v>
      </c>
      <c r="S289" s="90" t="s">
        <v>742</v>
      </c>
      <c r="T289" s="93" t="b">
        <v>0</v>
      </c>
      <c r="U289" s="91"/>
    </row>
    <row r="290" spans="1:21" x14ac:dyDescent="0.25">
      <c r="A290" s="90" t="s">
        <v>1355</v>
      </c>
      <c r="B290" s="90" t="s">
        <v>820</v>
      </c>
      <c r="C290" s="90" t="s">
        <v>6</v>
      </c>
      <c r="D290" s="90" t="s">
        <v>848</v>
      </c>
      <c r="E290" s="92">
        <v>24</v>
      </c>
      <c r="F290" s="92">
        <v>2020</v>
      </c>
      <c r="G290" s="92">
        <v>22</v>
      </c>
      <c r="H290" s="93" t="b">
        <v>1</v>
      </c>
      <c r="I290" s="95">
        <v>43979</v>
      </c>
      <c r="J290" s="95">
        <v>43980</v>
      </c>
      <c r="K290" s="95">
        <v>43979</v>
      </c>
      <c r="L290" s="95">
        <v>43983</v>
      </c>
      <c r="M290" s="95">
        <v>43983</v>
      </c>
      <c r="N290" s="96">
        <v>1</v>
      </c>
      <c r="O290" s="96">
        <v>0.66900000000000004</v>
      </c>
      <c r="P290" s="91"/>
      <c r="Q290" s="90" t="s">
        <v>851</v>
      </c>
      <c r="R290" s="90" t="s">
        <v>1356</v>
      </c>
      <c r="S290" s="90" t="s">
        <v>742</v>
      </c>
      <c r="T290" s="93" t="b">
        <v>0</v>
      </c>
      <c r="U290" s="91"/>
    </row>
    <row r="291" spans="1:21" x14ac:dyDescent="0.25">
      <c r="A291" s="90" t="s">
        <v>1357</v>
      </c>
      <c r="B291" s="90" t="s">
        <v>820</v>
      </c>
      <c r="C291" s="90" t="s">
        <v>1358</v>
      </c>
      <c r="D291" s="90" t="s">
        <v>848</v>
      </c>
      <c r="E291" s="92">
        <v>1</v>
      </c>
      <c r="F291" s="92">
        <v>2020</v>
      </c>
      <c r="G291" s="92">
        <v>29</v>
      </c>
      <c r="H291" s="93" t="b">
        <v>1</v>
      </c>
      <c r="I291" s="95">
        <v>44027</v>
      </c>
      <c r="J291" s="95">
        <v>44033</v>
      </c>
      <c r="K291" s="95">
        <v>44027</v>
      </c>
      <c r="L291" s="95">
        <v>44034</v>
      </c>
      <c r="M291" s="95">
        <v>44034</v>
      </c>
      <c r="N291" s="96">
        <v>4</v>
      </c>
      <c r="O291" s="96">
        <v>1.008</v>
      </c>
      <c r="P291" s="91"/>
      <c r="Q291" s="90" t="s">
        <v>866</v>
      </c>
      <c r="R291" s="90" t="s">
        <v>1359</v>
      </c>
      <c r="S291" s="90" t="s">
        <v>742</v>
      </c>
      <c r="T291" s="93" t="b">
        <v>0</v>
      </c>
      <c r="U291" s="91"/>
    </row>
    <row r="292" spans="1:21" x14ac:dyDescent="0.25">
      <c r="A292" s="90" t="s">
        <v>899</v>
      </c>
      <c r="B292" s="90" t="s">
        <v>836</v>
      </c>
      <c r="C292" s="90" t="s">
        <v>900</v>
      </c>
      <c r="D292" s="90" t="s">
        <v>848</v>
      </c>
      <c r="E292" s="92">
        <v>19</v>
      </c>
      <c r="F292" s="92">
        <v>2020</v>
      </c>
      <c r="G292" s="92">
        <v>31</v>
      </c>
      <c r="H292" s="93" t="b">
        <v>1</v>
      </c>
      <c r="I292" s="95">
        <v>44039</v>
      </c>
      <c r="J292" s="95">
        <v>44042</v>
      </c>
      <c r="K292" s="95">
        <v>44039</v>
      </c>
      <c r="L292" s="95">
        <v>44046</v>
      </c>
      <c r="M292" s="95">
        <v>44046</v>
      </c>
      <c r="N292" s="96">
        <v>1.52</v>
      </c>
      <c r="O292" s="96">
        <v>40.624000000000002</v>
      </c>
      <c r="P292" s="91"/>
      <c r="Q292" s="90" t="s">
        <v>866</v>
      </c>
      <c r="R292" s="90" t="s">
        <v>1360</v>
      </c>
      <c r="S292" s="90" t="s">
        <v>742</v>
      </c>
      <c r="T292" s="93" t="b">
        <v>0</v>
      </c>
      <c r="U292" s="91"/>
    </row>
    <row r="293" spans="1:21" x14ac:dyDescent="0.25">
      <c r="A293" s="90" t="s">
        <v>1174</v>
      </c>
      <c r="B293" s="90" t="s">
        <v>820</v>
      </c>
      <c r="C293" s="90" t="s">
        <v>1361</v>
      </c>
      <c r="D293" s="90" t="s">
        <v>848</v>
      </c>
      <c r="E293" s="92">
        <v>12</v>
      </c>
      <c r="F293" s="92">
        <v>2020</v>
      </c>
      <c r="G293" s="92">
        <v>29</v>
      </c>
      <c r="H293" s="93" t="b">
        <v>1</v>
      </c>
      <c r="I293" s="95">
        <v>44028</v>
      </c>
      <c r="J293" s="95">
        <v>44033</v>
      </c>
      <c r="K293" s="95">
        <v>44028</v>
      </c>
      <c r="L293" s="95">
        <v>44034</v>
      </c>
      <c r="M293" s="95">
        <v>44034</v>
      </c>
      <c r="N293" s="96">
        <v>0.57750000000000001</v>
      </c>
      <c r="O293" s="96">
        <v>0.745</v>
      </c>
      <c r="P293" s="91"/>
      <c r="Q293" s="90" t="s">
        <v>827</v>
      </c>
      <c r="R293" s="90" t="s">
        <v>1176</v>
      </c>
      <c r="S293" s="90" t="s">
        <v>742</v>
      </c>
      <c r="T293" s="93" t="b">
        <v>0</v>
      </c>
      <c r="U293" s="91"/>
    </row>
    <row r="294" spans="1:21" x14ac:dyDescent="0.25">
      <c r="A294" s="90" t="s">
        <v>296</v>
      </c>
      <c r="B294" s="90" t="s">
        <v>1135</v>
      </c>
      <c r="C294" s="90" t="s">
        <v>1362</v>
      </c>
      <c r="D294" s="90" t="s">
        <v>848</v>
      </c>
      <c r="E294" s="92">
        <v>19</v>
      </c>
      <c r="F294" s="92">
        <v>2020</v>
      </c>
      <c r="G294" s="92">
        <v>29</v>
      </c>
      <c r="H294" s="93" t="b">
        <v>1</v>
      </c>
      <c r="I294" s="95">
        <v>44027</v>
      </c>
      <c r="J294" s="95">
        <v>44032</v>
      </c>
      <c r="K294" s="95">
        <v>44027</v>
      </c>
      <c r="L294" s="95">
        <v>44034</v>
      </c>
      <c r="M294" s="95">
        <v>44034</v>
      </c>
      <c r="N294" s="96">
        <v>1.0720000000000001</v>
      </c>
      <c r="O294" s="96">
        <v>0.38411669999999998</v>
      </c>
      <c r="P294" s="90" t="s">
        <v>324</v>
      </c>
      <c r="Q294" s="90" t="s">
        <v>889</v>
      </c>
      <c r="R294" s="90" t="s">
        <v>297</v>
      </c>
      <c r="S294" s="90" t="s">
        <v>742</v>
      </c>
      <c r="T294" s="93" t="b">
        <v>0</v>
      </c>
      <c r="U294" s="95">
        <v>44027.4555555556</v>
      </c>
    </row>
    <row r="295" spans="1:21" x14ac:dyDescent="0.25">
      <c r="A295" s="90" t="s">
        <v>1363</v>
      </c>
      <c r="B295" s="90" t="s">
        <v>820</v>
      </c>
      <c r="C295" s="90" t="s">
        <v>1364</v>
      </c>
      <c r="D295" s="90" t="s">
        <v>848</v>
      </c>
      <c r="E295" s="92">
        <v>24</v>
      </c>
      <c r="F295" s="92">
        <v>2019</v>
      </c>
      <c r="G295" s="92">
        <v>18</v>
      </c>
      <c r="H295" s="93" t="b">
        <v>1</v>
      </c>
      <c r="I295" s="95">
        <v>43588</v>
      </c>
      <c r="J295" s="95">
        <v>43593</v>
      </c>
      <c r="K295" s="95">
        <v>43588</v>
      </c>
      <c r="L295" s="95">
        <v>43595</v>
      </c>
      <c r="M295" s="95">
        <v>43595</v>
      </c>
      <c r="N295" s="96">
        <v>0.12</v>
      </c>
      <c r="O295" s="96">
        <v>0.2436333</v>
      </c>
      <c r="P295" s="91"/>
      <c r="Q295" s="90" t="s">
        <v>851</v>
      </c>
      <c r="R295" s="90" t="s">
        <v>468</v>
      </c>
      <c r="S295" s="90" t="s">
        <v>742</v>
      </c>
      <c r="T295" s="93" t="b">
        <v>0</v>
      </c>
      <c r="U295" s="91"/>
    </row>
    <row r="296" spans="1:21" x14ac:dyDescent="0.25">
      <c r="A296" s="90" t="s">
        <v>880</v>
      </c>
      <c r="B296" s="90" t="s">
        <v>820</v>
      </c>
      <c r="C296" s="90" t="s">
        <v>881</v>
      </c>
      <c r="D296" s="90" t="s">
        <v>848</v>
      </c>
      <c r="E296" s="92">
        <v>14</v>
      </c>
      <c r="F296" s="92">
        <v>2020</v>
      </c>
      <c r="G296" s="92">
        <v>30</v>
      </c>
      <c r="H296" s="93" t="b">
        <v>1</v>
      </c>
      <c r="I296" s="95">
        <v>44036</v>
      </c>
      <c r="J296" s="95">
        <v>44041</v>
      </c>
      <c r="K296" s="95">
        <v>44036</v>
      </c>
      <c r="L296" s="95">
        <v>44043</v>
      </c>
      <c r="M296" s="95">
        <v>44043</v>
      </c>
      <c r="N296" s="96">
        <v>30</v>
      </c>
      <c r="O296" s="96">
        <v>1.8380000000000001</v>
      </c>
      <c r="P296" s="91"/>
      <c r="Q296" s="90" t="s">
        <v>823</v>
      </c>
      <c r="R296" s="90" t="s">
        <v>325</v>
      </c>
      <c r="S296" s="90" t="s">
        <v>742</v>
      </c>
      <c r="T296" s="93" t="b">
        <v>0</v>
      </c>
      <c r="U296" s="91"/>
    </row>
    <row r="297" spans="1:21" x14ac:dyDescent="0.25">
      <c r="A297" s="90" t="s">
        <v>893</v>
      </c>
      <c r="B297" s="90" t="s">
        <v>836</v>
      </c>
      <c r="C297" s="90" t="s">
        <v>894</v>
      </c>
      <c r="D297" s="90" t="s">
        <v>848</v>
      </c>
      <c r="E297" s="92">
        <v>14</v>
      </c>
      <c r="F297" s="92">
        <v>2020</v>
      </c>
      <c r="G297" s="92">
        <v>31</v>
      </c>
      <c r="H297" s="93" t="b">
        <v>1</v>
      </c>
      <c r="I297" s="95">
        <v>44039</v>
      </c>
      <c r="J297" s="95">
        <v>44046</v>
      </c>
      <c r="K297" s="95">
        <v>44039</v>
      </c>
      <c r="L297" s="95">
        <v>44048</v>
      </c>
      <c r="M297" s="95">
        <v>44048</v>
      </c>
      <c r="N297" s="96">
        <v>1.08284</v>
      </c>
      <c r="O297" s="96">
        <v>0.50151670000000004</v>
      </c>
      <c r="P297" s="91"/>
      <c r="Q297" s="90" t="s">
        <v>839</v>
      </c>
      <c r="R297" s="90" t="s">
        <v>895</v>
      </c>
      <c r="S297" s="90" t="s">
        <v>742</v>
      </c>
      <c r="T297" s="93" t="b">
        <v>0</v>
      </c>
      <c r="U297" s="91"/>
    </row>
    <row r="298" spans="1:21" x14ac:dyDescent="0.25">
      <c r="A298" s="90" t="s">
        <v>1365</v>
      </c>
      <c r="B298" s="90" t="s">
        <v>836</v>
      </c>
      <c r="C298" s="90" t="s">
        <v>1229</v>
      </c>
      <c r="D298" s="90" t="s">
        <v>848</v>
      </c>
      <c r="E298" s="92">
        <v>1</v>
      </c>
      <c r="F298" s="92">
        <v>2020</v>
      </c>
      <c r="G298" s="92">
        <v>7</v>
      </c>
      <c r="H298" s="93" t="b">
        <v>1</v>
      </c>
      <c r="I298" s="95">
        <v>43874</v>
      </c>
      <c r="J298" s="95">
        <v>43875</v>
      </c>
      <c r="K298" s="95">
        <v>43874</v>
      </c>
      <c r="L298" s="95">
        <v>43878</v>
      </c>
      <c r="M298" s="95">
        <v>43878</v>
      </c>
      <c r="N298" s="96">
        <v>1</v>
      </c>
      <c r="O298" s="96">
        <v>0.2</v>
      </c>
      <c r="P298" s="91"/>
      <c r="Q298" s="90" t="s">
        <v>851</v>
      </c>
      <c r="R298" s="90" t="s">
        <v>1230</v>
      </c>
      <c r="S298" s="90" t="s">
        <v>742</v>
      </c>
      <c r="T298" s="93" t="b">
        <v>0</v>
      </c>
      <c r="U298" s="91"/>
    </row>
    <row r="299" spans="1:21" x14ac:dyDescent="0.25">
      <c r="A299" s="90" t="s">
        <v>1052</v>
      </c>
      <c r="B299" s="90" t="s">
        <v>836</v>
      </c>
      <c r="C299" s="90" t="s">
        <v>1366</v>
      </c>
      <c r="D299" s="90" t="s">
        <v>848</v>
      </c>
      <c r="E299" s="92">
        <v>24</v>
      </c>
      <c r="F299" s="92">
        <v>2020</v>
      </c>
      <c r="G299" s="92">
        <v>31</v>
      </c>
      <c r="H299" s="93" t="b">
        <v>1</v>
      </c>
      <c r="I299" s="95">
        <v>44039</v>
      </c>
      <c r="J299" s="95">
        <v>44042</v>
      </c>
      <c r="K299" s="95">
        <v>44039</v>
      </c>
      <c r="L299" s="95">
        <v>44050</v>
      </c>
      <c r="M299" s="95">
        <v>44050</v>
      </c>
      <c r="N299" s="96">
        <v>1.2716000000000001</v>
      </c>
      <c r="O299" s="96">
        <v>0.35199999999999998</v>
      </c>
      <c r="P299" s="91"/>
      <c r="Q299" s="90" t="s">
        <v>1035</v>
      </c>
      <c r="R299" s="90" t="s">
        <v>1054</v>
      </c>
      <c r="S299" s="90" t="s">
        <v>742</v>
      </c>
      <c r="T299" s="93" t="b">
        <v>0</v>
      </c>
      <c r="U299" s="91"/>
    </row>
    <row r="300" spans="1:21" x14ac:dyDescent="0.25">
      <c r="A300" s="90" t="s">
        <v>1367</v>
      </c>
      <c r="B300" s="90" t="s">
        <v>836</v>
      </c>
      <c r="C300" s="90" t="s">
        <v>1141</v>
      </c>
      <c r="D300" s="90" t="s">
        <v>822</v>
      </c>
      <c r="E300" s="92">
        <v>70</v>
      </c>
      <c r="F300" s="92">
        <v>2020</v>
      </c>
      <c r="G300" s="92">
        <v>23</v>
      </c>
      <c r="H300" s="93" t="b">
        <v>1</v>
      </c>
      <c r="I300" s="95">
        <v>43985</v>
      </c>
      <c r="J300" s="95">
        <v>43987</v>
      </c>
      <c r="K300" s="95">
        <v>43985</v>
      </c>
      <c r="L300" s="95">
        <v>44133</v>
      </c>
      <c r="M300" s="95">
        <v>44133</v>
      </c>
      <c r="N300" s="96">
        <v>1</v>
      </c>
      <c r="O300" s="96">
        <v>0</v>
      </c>
      <c r="P300" s="91"/>
      <c r="Q300" s="90" t="s">
        <v>1136</v>
      </c>
      <c r="R300" s="90" t="s">
        <v>1142</v>
      </c>
      <c r="S300" s="90" t="s">
        <v>742</v>
      </c>
      <c r="T300" s="94" t="b">
        <v>1</v>
      </c>
      <c r="U300" s="91"/>
    </row>
    <row r="301" spans="1:21" x14ac:dyDescent="0.25">
      <c r="A301" s="90" t="s">
        <v>1368</v>
      </c>
      <c r="B301" s="90" t="s">
        <v>836</v>
      </c>
      <c r="C301" s="90" t="s">
        <v>1369</v>
      </c>
      <c r="D301" s="90" t="s">
        <v>848</v>
      </c>
      <c r="E301" s="92">
        <v>2</v>
      </c>
      <c r="F301" s="92">
        <v>2020</v>
      </c>
      <c r="G301" s="92">
        <v>10</v>
      </c>
      <c r="H301" s="93" t="b">
        <v>1</v>
      </c>
      <c r="I301" s="95">
        <v>43895</v>
      </c>
      <c r="J301" s="95">
        <v>43899</v>
      </c>
      <c r="K301" s="95">
        <v>43895</v>
      </c>
      <c r="L301" s="95">
        <v>43900</v>
      </c>
      <c r="M301" s="95">
        <v>43900</v>
      </c>
      <c r="N301" s="96">
        <v>1</v>
      </c>
      <c r="O301" s="96">
        <v>1.7000000000000001E-2</v>
      </c>
      <c r="P301" s="91"/>
      <c r="Q301" s="90" t="s">
        <v>827</v>
      </c>
      <c r="R301" s="90" t="s">
        <v>1370</v>
      </c>
      <c r="S301" s="90" t="s">
        <v>742</v>
      </c>
      <c r="T301" s="93" t="b">
        <v>0</v>
      </c>
      <c r="U301" s="91"/>
    </row>
    <row r="302" spans="1:21" x14ac:dyDescent="0.25">
      <c r="A302" s="90" t="s">
        <v>1293</v>
      </c>
      <c r="B302" s="90" t="s">
        <v>820</v>
      </c>
      <c r="C302" s="90" t="s">
        <v>1243</v>
      </c>
      <c r="D302" s="90" t="s">
        <v>822</v>
      </c>
      <c r="E302" s="92">
        <v>22</v>
      </c>
      <c r="F302" s="92">
        <v>2019</v>
      </c>
      <c r="G302" s="92">
        <v>22</v>
      </c>
      <c r="H302" s="93" t="b">
        <v>1</v>
      </c>
      <c r="I302" s="95">
        <v>43616</v>
      </c>
      <c r="J302" s="95">
        <v>43616</v>
      </c>
      <c r="K302" s="95">
        <v>43616</v>
      </c>
      <c r="L302" s="95">
        <v>43623</v>
      </c>
      <c r="M302" s="95">
        <v>43623</v>
      </c>
      <c r="N302" s="96">
        <v>1</v>
      </c>
      <c r="O302" s="96">
        <v>1</v>
      </c>
      <c r="P302" s="91"/>
      <c r="Q302" s="90" t="s">
        <v>851</v>
      </c>
      <c r="R302" s="90" t="s">
        <v>1173</v>
      </c>
      <c r="S302" s="90" t="s">
        <v>742</v>
      </c>
      <c r="T302" s="93" t="b">
        <v>0</v>
      </c>
      <c r="U302" s="91"/>
    </row>
    <row r="303" spans="1:21" x14ac:dyDescent="0.25">
      <c r="A303" s="90" t="s">
        <v>1240</v>
      </c>
      <c r="B303" s="90" t="s">
        <v>825</v>
      </c>
      <c r="C303" s="90" t="s">
        <v>1241</v>
      </c>
      <c r="D303" s="90" t="s">
        <v>822</v>
      </c>
      <c r="E303" s="92">
        <v>88</v>
      </c>
      <c r="F303" s="92">
        <v>2020</v>
      </c>
      <c r="G303" s="92">
        <v>23</v>
      </c>
      <c r="H303" s="93" t="b">
        <v>1</v>
      </c>
      <c r="I303" s="95">
        <v>43985</v>
      </c>
      <c r="J303" s="95">
        <v>43985</v>
      </c>
      <c r="K303" s="95">
        <v>43985</v>
      </c>
      <c r="L303" s="95">
        <v>44013</v>
      </c>
      <c r="M303" s="95">
        <v>44013</v>
      </c>
      <c r="N303" s="96">
        <v>0.22</v>
      </c>
      <c r="O303" s="96">
        <v>0.61</v>
      </c>
      <c r="P303" s="91"/>
      <c r="Q303" s="90" t="s">
        <v>866</v>
      </c>
      <c r="R303" s="90" t="s">
        <v>1173</v>
      </c>
      <c r="S303" s="90" t="s">
        <v>742</v>
      </c>
      <c r="T303" s="93" t="b">
        <v>0</v>
      </c>
      <c r="U303" s="91"/>
    </row>
    <row r="304" spans="1:21" x14ac:dyDescent="0.25">
      <c r="A304" s="90" t="s">
        <v>1371</v>
      </c>
      <c r="B304" s="90" t="s">
        <v>825</v>
      </c>
      <c r="C304" s="90" t="s">
        <v>821</v>
      </c>
      <c r="D304" s="90" t="s">
        <v>822</v>
      </c>
      <c r="E304" s="92">
        <v>19</v>
      </c>
      <c r="F304" s="92">
        <v>2020</v>
      </c>
      <c r="G304" s="92">
        <v>28</v>
      </c>
      <c r="H304" s="93" t="b">
        <v>1</v>
      </c>
      <c r="I304" s="95">
        <v>44019</v>
      </c>
      <c r="J304" s="95">
        <v>44020</v>
      </c>
      <c r="K304" s="95">
        <v>44019</v>
      </c>
      <c r="L304" s="95">
        <v>44029</v>
      </c>
      <c r="M304" s="95">
        <v>44029</v>
      </c>
      <c r="N304" s="96">
        <v>3.4500000000000003E-2</v>
      </c>
      <c r="O304" s="96">
        <v>0.24199999999999999</v>
      </c>
      <c r="P304" s="91"/>
      <c r="Q304" s="90" t="s">
        <v>823</v>
      </c>
      <c r="R304" s="90" t="s">
        <v>255</v>
      </c>
      <c r="S304" s="90" t="s">
        <v>742</v>
      </c>
      <c r="T304" s="93" t="b">
        <v>0</v>
      </c>
      <c r="U304" s="91"/>
    </row>
    <row r="305" spans="1:21" x14ac:dyDescent="0.25">
      <c r="A305" s="90" t="s">
        <v>1372</v>
      </c>
      <c r="B305" s="90" t="s">
        <v>836</v>
      </c>
      <c r="C305" s="90" t="s">
        <v>1138</v>
      </c>
      <c r="D305" s="90" t="s">
        <v>848</v>
      </c>
      <c r="E305" s="92">
        <v>24</v>
      </c>
      <c r="F305" s="92">
        <v>2020</v>
      </c>
      <c r="G305" s="92">
        <v>27</v>
      </c>
      <c r="H305" s="93" t="b">
        <v>1</v>
      </c>
      <c r="I305" s="95">
        <v>44014</v>
      </c>
      <c r="J305" s="95">
        <v>44015</v>
      </c>
      <c r="K305" s="95">
        <v>44014</v>
      </c>
      <c r="L305" s="95">
        <v>44018</v>
      </c>
      <c r="M305" s="95">
        <v>44018</v>
      </c>
      <c r="N305" s="96">
        <v>1</v>
      </c>
      <c r="O305" s="96">
        <v>0.96199999999999997</v>
      </c>
      <c r="P305" s="91"/>
      <c r="Q305" s="90" t="s">
        <v>851</v>
      </c>
      <c r="R305" s="90" t="s">
        <v>1139</v>
      </c>
      <c r="S305" s="90" t="s">
        <v>742</v>
      </c>
      <c r="T305" s="93" t="b">
        <v>0</v>
      </c>
      <c r="U305" s="91"/>
    </row>
    <row r="306" spans="1:21" x14ac:dyDescent="0.25">
      <c r="A306" s="90" t="s">
        <v>1373</v>
      </c>
      <c r="B306" s="90" t="s">
        <v>836</v>
      </c>
      <c r="C306" s="90" t="s">
        <v>1141</v>
      </c>
      <c r="D306" s="90" t="s">
        <v>822</v>
      </c>
      <c r="E306" s="92">
        <v>70</v>
      </c>
      <c r="F306" s="92">
        <v>2020</v>
      </c>
      <c r="G306" s="92">
        <v>23</v>
      </c>
      <c r="H306" s="93" t="b">
        <v>1</v>
      </c>
      <c r="I306" s="95">
        <v>43985</v>
      </c>
      <c r="J306" s="95">
        <v>43987</v>
      </c>
      <c r="K306" s="95">
        <v>43985</v>
      </c>
      <c r="L306" s="95">
        <v>44133</v>
      </c>
      <c r="M306" s="95">
        <v>44133</v>
      </c>
      <c r="N306" s="96">
        <v>1</v>
      </c>
      <c r="O306" s="96">
        <v>0</v>
      </c>
      <c r="P306" s="91"/>
      <c r="Q306" s="90" t="s">
        <v>1136</v>
      </c>
      <c r="R306" s="90" t="s">
        <v>1142</v>
      </c>
      <c r="S306" s="90" t="s">
        <v>742</v>
      </c>
      <c r="T306" s="94" t="b">
        <v>1</v>
      </c>
      <c r="U306" s="91"/>
    </row>
    <row r="307" spans="1:21" x14ac:dyDescent="0.25">
      <c r="A307" s="90" t="s">
        <v>856</v>
      </c>
      <c r="B307" s="90" t="s">
        <v>820</v>
      </c>
      <c r="C307" s="90" t="s">
        <v>857</v>
      </c>
      <c r="D307" s="90" t="s">
        <v>848</v>
      </c>
      <c r="E307" s="92">
        <v>1</v>
      </c>
      <c r="F307" s="92">
        <v>2020</v>
      </c>
      <c r="G307" s="92">
        <v>30</v>
      </c>
      <c r="H307" s="93" t="b">
        <v>1</v>
      </c>
      <c r="I307" s="95">
        <v>44033</v>
      </c>
      <c r="J307" s="95">
        <v>44040</v>
      </c>
      <c r="K307" s="95">
        <v>44033</v>
      </c>
      <c r="L307" s="95">
        <v>44042</v>
      </c>
      <c r="M307" s="95">
        <v>44042</v>
      </c>
      <c r="N307" s="96">
        <v>0.76400000000000001</v>
      </c>
      <c r="O307" s="96">
        <v>41.076000000000001</v>
      </c>
      <c r="P307" s="91"/>
      <c r="Q307" s="90" t="s">
        <v>823</v>
      </c>
      <c r="R307" s="90" t="s">
        <v>858</v>
      </c>
      <c r="S307" s="90" t="s">
        <v>742</v>
      </c>
      <c r="T307" s="93" t="b">
        <v>0</v>
      </c>
      <c r="U307" s="91"/>
    </row>
    <row r="308" spans="1:21" x14ac:dyDescent="0.25">
      <c r="A308" s="90" t="s">
        <v>819</v>
      </c>
      <c r="B308" s="90" t="s">
        <v>820</v>
      </c>
      <c r="C308" s="90" t="s">
        <v>821</v>
      </c>
      <c r="D308" s="90" t="s">
        <v>822</v>
      </c>
      <c r="E308" s="92">
        <v>19</v>
      </c>
      <c r="F308" s="92">
        <v>2018</v>
      </c>
      <c r="G308" s="92">
        <v>39</v>
      </c>
      <c r="H308" s="93" t="b">
        <v>1</v>
      </c>
      <c r="I308" s="95">
        <v>43370</v>
      </c>
      <c r="J308" s="91"/>
      <c r="K308" s="95">
        <v>43370</v>
      </c>
      <c r="L308" s="95">
        <v>43377</v>
      </c>
      <c r="M308" s="95">
        <v>43377</v>
      </c>
      <c r="N308" s="96">
        <v>1.15E-2</v>
      </c>
      <c r="O308" s="96">
        <v>8.1000000000000003E-2</v>
      </c>
      <c r="P308" s="91"/>
      <c r="Q308" s="90" t="s">
        <v>823</v>
      </c>
      <c r="R308" s="90" t="s">
        <v>255</v>
      </c>
      <c r="S308" s="90" t="s">
        <v>742</v>
      </c>
      <c r="T308" s="93" t="b">
        <v>0</v>
      </c>
      <c r="U308" s="91"/>
    </row>
    <row r="309" spans="1:21" x14ac:dyDescent="0.25">
      <c r="A309" s="90" t="s">
        <v>1132</v>
      </c>
      <c r="B309" s="90" t="s">
        <v>836</v>
      </c>
      <c r="C309" s="90" t="s">
        <v>1374</v>
      </c>
      <c r="D309" s="90" t="s">
        <v>1066</v>
      </c>
      <c r="E309" s="92">
        <v>1</v>
      </c>
      <c r="F309" s="92">
        <v>2020</v>
      </c>
      <c r="G309" s="92">
        <v>30</v>
      </c>
      <c r="H309" s="93" t="b">
        <v>1</v>
      </c>
      <c r="I309" s="95">
        <v>44034</v>
      </c>
      <c r="J309" s="95">
        <v>44035</v>
      </c>
      <c r="K309" s="95">
        <v>44034</v>
      </c>
      <c r="L309" s="95">
        <v>44036</v>
      </c>
      <c r="M309" s="95">
        <v>44036</v>
      </c>
      <c r="N309" s="96">
        <v>1.5557799999999999</v>
      </c>
      <c r="O309" s="96">
        <v>0.499</v>
      </c>
      <c r="P309" s="91"/>
      <c r="Q309" s="90" t="s">
        <v>889</v>
      </c>
      <c r="R309" s="90" t="s">
        <v>118</v>
      </c>
      <c r="S309" s="90" t="s">
        <v>742</v>
      </c>
      <c r="T309" s="93" t="b">
        <v>0</v>
      </c>
      <c r="U309" s="91"/>
    </row>
    <row r="310" spans="1:21" x14ac:dyDescent="0.25">
      <c r="A310" s="90" t="s">
        <v>1201</v>
      </c>
      <c r="B310" s="90" t="s">
        <v>836</v>
      </c>
      <c r="C310" s="90" t="s">
        <v>1202</v>
      </c>
      <c r="D310" s="90" t="s">
        <v>848</v>
      </c>
      <c r="E310" s="92">
        <v>18</v>
      </c>
      <c r="F310" s="92">
        <v>2020</v>
      </c>
      <c r="G310" s="92">
        <v>11</v>
      </c>
      <c r="H310" s="93" t="b">
        <v>1</v>
      </c>
      <c r="I310" s="95">
        <v>43902</v>
      </c>
      <c r="J310" s="95">
        <v>43908</v>
      </c>
      <c r="K310" s="95">
        <v>43902</v>
      </c>
      <c r="L310" s="95">
        <v>43924</v>
      </c>
      <c r="M310" s="95">
        <v>43924</v>
      </c>
      <c r="N310" s="96">
        <v>5.5</v>
      </c>
      <c r="O310" s="96">
        <v>3.0720000000000001</v>
      </c>
      <c r="P310" s="91"/>
      <c r="Q310" s="90" t="s">
        <v>839</v>
      </c>
      <c r="R310" s="90" t="s">
        <v>553</v>
      </c>
      <c r="S310" s="90" t="s">
        <v>742</v>
      </c>
      <c r="T310" s="93" t="b">
        <v>0</v>
      </c>
      <c r="U310" s="91"/>
    </row>
    <row r="311" spans="1:21" x14ac:dyDescent="0.25">
      <c r="A311" s="90" t="s">
        <v>1375</v>
      </c>
      <c r="B311" s="90" t="s">
        <v>836</v>
      </c>
      <c r="C311" s="90" t="s">
        <v>850</v>
      </c>
      <c r="D311" s="90" t="s">
        <v>822</v>
      </c>
      <c r="E311" s="92">
        <v>22</v>
      </c>
      <c r="F311" s="92">
        <v>2020</v>
      </c>
      <c r="G311" s="92">
        <v>14</v>
      </c>
      <c r="H311" s="93" t="b">
        <v>1</v>
      </c>
      <c r="I311" s="95">
        <v>43921</v>
      </c>
      <c r="J311" s="95">
        <v>43921</v>
      </c>
      <c r="K311" s="95">
        <v>43921</v>
      </c>
      <c r="L311" s="95">
        <v>43924</v>
      </c>
      <c r="M311" s="95">
        <v>43924</v>
      </c>
      <c r="N311" s="96">
        <v>1</v>
      </c>
      <c r="O311" s="96">
        <v>1</v>
      </c>
      <c r="P311" s="91"/>
      <c r="Q311" s="90" t="s">
        <v>970</v>
      </c>
      <c r="R311" s="90" t="s">
        <v>1376</v>
      </c>
      <c r="S311" s="90" t="s">
        <v>742</v>
      </c>
      <c r="T311" s="93" t="b">
        <v>0</v>
      </c>
      <c r="U311" s="91"/>
    </row>
    <row r="312" spans="1:21" x14ac:dyDescent="0.25">
      <c r="A312" s="90" t="s">
        <v>1377</v>
      </c>
      <c r="B312" s="90" t="s">
        <v>836</v>
      </c>
      <c r="C312" s="90" t="s">
        <v>1309</v>
      </c>
      <c r="D312" s="90" t="s">
        <v>848</v>
      </c>
      <c r="E312" s="92">
        <v>16</v>
      </c>
      <c r="F312" s="92">
        <v>2020</v>
      </c>
      <c r="G312" s="92">
        <v>19</v>
      </c>
      <c r="H312" s="93" t="b">
        <v>1</v>
      </c>
      <c r="I312" s="95">
        <v>43956</v>
      </c>
      <c r="J312" s="95">
        <v>43957</v>
      </c>
      <c r="K312" s="95">
        <v>43956</v>
      </c>
      <c r="L312" s="95">
        <v>43959</v>
      </c>
      <c r="M312" s="95">
        <v>43959</v>
      </c>
      <c r="N312" s="96">
        <v>1</v>
      </c>
      <c r="O312" s="96">
        <v>0.73899999999999999</v>
      </c>
      <c r="P312" s="91"/>
      <c r="Q312" s="90" t="s">
        <v>851</v>
      </c>
      <c r="R312" s="90" t="s">
        <v>464</v>
      </c>
      <c r="S312" s="90" t="s">
        <v>742</v>
      </c>
      <c r="T312" s="93" t="b">
        <v>0</v>
      </c>
      <c r="U312" s="91"/>
    </row>
    <row r="313" spans="1:21" x14ac:dyDescent="0.25">
      <c r="A313" s="90" t="s">
        <v>1378</v>
      </c>
      <c r="B313" s="90" t="s">
        <v>820</v>
      </c>
      <c r="C313" s="90" t="s">
        <v>1379</v>
      </c>
      <c r="D313" s="90" t="s">
        <v>1066</v>
      </c>
      <c r="E313" s="92">
        <v>1</v>
      </c>
      <c r="F313" s="92">
        <v>2020</v>
      </c>
      <c r="G313" s="92">
        <v>24</v>
      </c>
      <c r="H313" s="93" t="b">
        <v>1</v>
      </c>
      <c r="I313" s="95">
        <v>43992</v>
      </c>
      <c r="J313" s="95">
        <v>43994</v>
      </c>
      <c r="K313" s="95">
        <v>43992</v>
      </c>
      <c r="L313" s="95">
        <v>44001</v>
      </c>
      <c r="M313" s="95">
        <v>44001</v>
      </c>
      <c r="N313" s="96">
        <v>5.3499999999999999E-2</v>
      </c>
      <c r="O313" s="96">
        <v>3.0000000000000001E-3</v>
      </c>
      <c r="P313" s="91"/>
      <c r="Q313" s="90" t="s">
        <v>866</v>
      </c>
      <c r="R313" s="90" t="s">
        <v>1380</v>
      </c>
      <c r="S313" s="90" t="s">
        <v>742</v>
      </c>
      <c r="T313" s="93" t="b">
        <v>0</v>
      </c>
      <c r="U313" s="91"/>
    </row>
    <row r="314" spans="1:21" x14ac:dyDescent="0.25">
      <c r="A314" s="90" t="s">
        <v>1098</v>
      </c>
      <c r="B314" s="90" t="s">
        <v>836</v>
      </c>
      <c r="C314" s="90" t="s">
        <v>1381</v>
      </c>
      <c r="D314" s="90" t="s">
        <v>1066</v>
      </c>
      <c r="E314" s="92">
        <v>1</v>
      </c>
      <c r="F314" s="92">
        <v>2020</v>
      </c>
      <c r="G314" s="92">
        <v>31</v>
      </c>
      <c r="H314" s="93" t="b">
        <v>1</v>
      </c>
      <c r="I314" s="95">
        <v>44039</v>
      </c>
      <c r="J314" s="95">
        <v>44040</v>
      </c>
      <c r="K314" s="95">
        <v>44039</v>
      </c>
      <c r="L314" s="95">
        <v>44043</v>
      </c>
      <c r="M314" s="95">
        <v>44043</v>
      </c>
      <c r="N314" s="96">
        <v>3.4009999999999998</v>
      </c>
      <c r="O314" s="96">
        <v>0.2371395</v>
      </c>
      <c r="P314" s="91"/>
      <c r="Q314" s="90" t="s">
        <v>851</v>
      </c>
      <c r="R314" s="90" t="s">
        <v>1069</v>
      </c>
      <c r="S314" s="90" t="s">
        <v>742</v>
      </c>
      <c r="T314" s="93" t="b">
        <v>0</v>
      </c>
      <c r="U314" s="91"/>
    </row>
    <row r="315" spans="1:21" x14ac:dyDescent="0.25">
      <c r="A315" s="90" t="s">
        <v>1239</v>
      </c>
      <c r="B315" s="90" t="s">
        <v>836</v>
      </c>
      <c r="C315" s="90" t="s">
        <v>845</v>
      </c>
      <c r="D315" s="90" t="s">
        <v>822</v>
      </c>
      <c r="E315" s="92">
        <v>68</v>
      </c>
      <c r="F315" s="92">
        <v>2020</v>
      </c>
      <c r="G315" s="92">
        <v>7</v>
      </c>
      <c r="H315" s="93" t="b">
        <v>1</v>
      </c>
      <c r="I315" s="95">
        <v>43871</v>
      </c>
      <c r="J315" s="95">
        <v>43872</v>
      </c>
      <c r="K315" s="95">
        <v>43871</v>
      </c>
      <c r="L315" s="95">
        <v>43896</v>
      </c>
      <c r="M315" s="95">
        <v>43896</v>
      </c>
      <c r="N315" s="96">
        <v>0.32100000000000001</v>
      </c>
      <c r="O315" s="96">
        <v>1.214</v>
      </c>
      <c r="P315" s="91"/>
      <c r="Q315" s="90" t="s">
        <v>846</v>
      </c>
      <c r="R315" s="90" t="s">
        <v>847</v>
      </c>
      <c r="S315" s="90" t="s">
        <v>742</v>
      </c>
      <c r="T315" s="93" t="b">
        <v>0</v>
      </c>
      <c r="U315" s="91"/>
    </row>
    <row r="316" spans="1:21" x14ac:dyDescent="0.25">
      <c r="A316" s="90" t="s">
        <v>1382</v>
      </c>
      <c r="B316" s="90" t="s">
        <v>836</v>
      </c>
      <c r="C316" s="90" t="s">
        <v>1383</v>
      </c>
      <c r="D316" s="90" t="s">
        <v>822</v>
      </c>
      <c r="E316" s="92">
        <v>14</v>
      </c>
      <c r="F316" s="92">
        <v>2020</v>
      </c>
      <c r="G316" s="92">
        <v>24</v>
      </c>
      <c r="H316" s="93" t="b">
        <v>1</v>
      </c>
      <c r="I316" s="95">
        <v>43993</v>
      </c>
      <c r="J316" s="95">
        <v>43994</v>
      </c>
      <c r="K316" s="95">
        <v>43993</v>
      </c>
      <c r="L316" s="95">
        <v>44008</v>
      </c>
      <c r="M316" s="95">
        <v>44008</v>
      </c>
      <c r="N316" s="96">
        <v>0.82440000000000002</v>
      </c>
      <c r="O316" s="96">
        <v>2.1539999999999999</v>
      </c>
      <c r="P316" s="91"/>
      <c r="Q316" s="90" t="s">
        <v>823</v>
      </c>
      <c r="R316" s="90" t="s">
        <v>1384</v>
      </c>
      <c r="S316" s="90" t="s">
        <v>742</v>
      </c>
      <c r="T316" s="93" t="b">
        <v>0</v>
      </c>
      <c r="U316" s="91"/>
    </row>
    <row r="317" spans="1:21" x14ac:dyDescent="0.25">
      <c r="A317" s="90" t="s">
        <v>884</v>
      </c>
      <c r="B317" s="90" t="s">
        <v>836</v>
      </c>
      <c r="C317" s="90" t="s">
        <v>885</v>
      </c>
      <c r="D317" s="90" t="s">
        <v>848</v>
      </c>
      <c r="E317" s="92">
        <v>24</v>
      </c>
      <c r="F317" s="92">
        <v>2020</v>
      </c>
      <c r="G317" s="92">
        <v>30</v>
      </c>
      <c r="H317" s="93" t="b">
        <v>1</v>
      </c>
      <c r="I317" s="95">
        <v>44036</v>
      </c>
      <c r="J317" s="95">
        <v>44043</v>
      </c>
      <c r="K317" s="95">
        <v>44036</v>
      </c>
      <c r="L317" s="95">
        <v>44047</v>
      </c>
      <c r="M317" s="95">
        <v>44047</v>
      </c>
      <c r="N317" s="96">
        <v>0.79249999999999998</v>
      </c>
      <c r="O317" s="96">
        <v>40.134833299999997</v>
      </c>
      <c r="P317" s="91"/>
      <c r="Q317" s="90" t="s">
        <v>823</v>
      </c>
      <c r="R317" s="90" t="s">
        <v>886</v>
      </c>
      <c r="S317" s="90" t="s">
        <v>742</v>
      </c>
      <c r="T317" s="93" t="b">
        <v>0</v>
      </c>
      <c r="U317" s="91"/>
    </row>
    <row r="318" spans="1:21" x14ac:dyDescent="0.25">
      <c r="A318" s="90" t="s">
        <v>1132</v>
      </c>
      <c r="B318" s="90" t="s">
        <v>836</v>
      </c>
      <c r="C318" s="90" t="s">
        <v>1385</v>
      </c>
      <c r="D318" s="90" t="s">
        <v>1066</v>
      </c>
      <c r="E318" s="92">
        <v>1</v>
      </c>
      <c r="F318" s="92">
        <v>2020</v>
      </c>
      <c r="G318" s="92">
        <v>30</v>
      </c>
      <c r="H318" s="93" t="b">
        <v>1</v>
      </c>
      <c r="I318" s="95">
        <v>44034</v>
      </c>
      <c r="J318" s="95">
        <v>44035</v>
      </c>
      <c r="K318" s="95">
        <v>44034</v>
      </c>
      <c r="L318" s="95">
        <v>44036</v>
      </c>
      <c r="M318" s="95">
        <v>44036</v>
      </c>
      <c r="N318" s="96">
        <v>1.5557799999999999</v>
      </c>
      <c r="O318" s="96">
        <v>0.499</v>
      </c>
      <c r="P318" s="91"/>
      <c r="Q318" s="90" t="s">
        <v>889</v>
      </c>
      <c r="R318" s="90" t="s">
        <v>118</v>
      </c>
      <c r="S318" s="90" t="s">
        <v>742</v>
      </c>
      <c r="T318" s="93" t="b">
        <v>0</v>
      </c>
      <c r="U318" s="91"/>
    </row>
    <row r="319" spans="1:21" x14ac:dyDescent="0.25">
      <c r="A319" s="90" t="s">
        <v>1386</v>
      </c>
      <c r="B319" s="90" t="s">
        <v>836</v>
      </c>
      <c r="C319" s="90" t="s">
        <v>850</v>
      </c>
      <c r="D319" s="90" t="s">
        <v>848</v>
      </c>
      <c r="E319" s="92">
        <v>24</v>
      </c>
      <c r="F319" s="92">
        <v>2019</v>
      </c>
      <c r="G319" s="92">
        <v>41</v>
      </c>
      <c r="H319" s="93" t="b">
        <v>1</v>
      </c>
      <c r="I319" s="95">
        <v>43745</v>
      </c>
      <c r="J319" s="95">
        <v>43747</v>
      </c>
      <c r="K319" s="95">
        <v>43745</v>
      </c>
      <c r="L319" s="95">
        <v>43749</v>
      </c>
      <c r="M319" s="95">
        <v>43749</v>
      </c>
      <c r="N319" s="96">
        <v>1</v>
      </c>
      <c r="O319" s="96">
        <v>0.26500000000000001</v>
      </c>
      <c r="P319" s="91"/>
      <c r="Q319" s="90" t="s">
        <v>851</v>
      </c>
      <c r="R319" s="90" t="s">
        <v>468</v>
      </c>
      <c r="S319" s="90" t="s">
        <v>742</v>
      </c>
      <c r="T319" s="93" t="b">
        <v>0</v>
      </c>
      <c r="U319" s="91"/>
    </row>
    <row r="320" spans="1:21" x14ac:dyDescent="0.25">
      <c r="A320" s="90" t="s">
        <v>1160</v>
      </c>
      <c r="B320" s="90" t="s">
        <v>836</v>
      </c>
      <c r="C320" s="90" t="s">
        <v>1387</v>
      </c>
      <c r="D320" s="90" t="s">
        <v>848</v>
      </c>
      <c r="E320" s="92">
        <v>14</v>
      </c>
      <c r="F320" s="92">
        <v>2020</v>
      </c>
      <c r="G320" s="92">
        <v>26</v>
      </c>
      <c r="H320" s="93" t="b">
        <v>1</v>
      </c>
      <c r="I320" s="95">
        <v>44008</v>
      </c>
      <c r="J320" s="95">
        <v>44014</v>
      </c>
      <c r="K320" s="95">
        <v>44008</v>
      </c>
      <c r="L320" s="95">
        <v>44015</v>
      </c>
      <c r="M320" s="95">
        <v>44015</v>
      </c>
      <c r="N320" s="96">
        <v>4.7636399999999997</v>
      </c>
      <c r="O320" s="96">
        <v>0.70799999999999996</v>
      </c>
      <c r="P320" s="91"/>
      <c r="Q320" s="90" t="s">
        <v>827</v>
      </c>
      <c r="R320" s="90" t="s">
        <v>1026</v>
      </c>
      <c r="S320" s="90" t="s">
        <v>742</v>
      </c>
      <c r="T320" s="93" t="b">
        <v>0</v>
      </c>
      <c r="U320" s="91"/>
    </row>
    <row r="321" spans="1:21" x14ac:dyDescent="0.25">
      <c r="A321" s="90" t="s">
        <v>1388</v>
      </c>
      <c r="B321" s="90" t="s">
        <v>836</v>
      </c>
      <c r="C321" s="90" t="s">
        <v>1389</v>
      </c>
      <c r="D321" s="90" t="s">
        <v>848</v>
      </c>
      <c r="E321" s="92">
        <v>19</v>
      </c>
      <c r="F321" s="92">
        <v>2020</v>
      </c>
      <c r="G321" s="92">
        <v>28</v>
      </c>
      <c r="H321" s="93" t="b">
        <v>1</v>
      </c>
      <c r="I321" s="95">
        <v>44020</v>
      </c>
      <c r="J321" s="95">
        <v>44028</v>
      </c>
      <c r="K321" s="95">
        <v>44020</v>
      </c>
      <c r="L321" s="95">
        <v>44032</v>
      </c>
      <c r="M321" s="95">
        <v>44032</v>
      </c>
      <c r="N321" s="96">
        <v>8.4</v>
      </c>
      <c r="O321" s="96">
        <v>1.107</v>
      </c>
      <c r="P321" s="91"/>
      <c r="Q321" s="90" t="s">
        <v>866</v>
      </c>
      <c r="R321" s="90" t="s">
        <v>1390</v>
      </c>
      <c r="S321" s="90" t="s">
        <v>742</v>
      </c>
      <c r="T321" s="93" t="b">
        <v>0</v>
      </c>
      <c r="U321" s="91"/>
    </row>
    <row r="322" spans="1:21" x14ac:dyDescent="0.25">
      <c r="A322" s="90" t="s">
        <v>1391</v>
      </c>
      <c r="B322" s="90" t="s">
        <v>820</v>
      </c>
      <c r="C322" s="90" t="s">
        <v>1215</v>
      </c>
      <c r="D322" s="90" t="s">
        <v>1066</v>
      </c>
      <c r="E322" s="92">
        <v>1</v>
      </c>
      <c r="F322" s="92">
        <v>2019</v>
      </c>
      <c r="G322" s="92">
        <v>50</v>
      </c>
      <c r="H322" s="93" t="b">
        <v>1</v>
      </c>
      <c r="I322" s="95">
        <v>43812</v>
      </c>
      <c r="J322" s="95">
        <v>43817</v>
      </c>
      <c r="K322" s="95">
        <v>43812</v>
      </c>
      <c r="L322" s="95">
        <v>43819</v>
      </c>
      <c r="M322" s="95">
        <v>43819</v>
      </c>
      <c r="N322" s="96">
        <v>1</v>
      </c>
      <c r="O322" s="96">
        <v>0</v>
      </c>
      <c r="P322" s="91"/>
      <c r="Q322" s="90" t="s">
        <v>851</v>
      </c>
      <c r="R322" s="90" t="s">
        <v>1216</v>
      </c>
      <c r="S322" s="90" t="s">
        <v>742</v>
      </c>
      <c r="T322" s="93" t="b">
        <v>0</v>
      </c>
      <c r="U322" s="91"/>
    </row>
    <row r="323" spans="1:21" x14ac:dyDescent="0.25">
      <c r="A323" s="90" t="s">
        <v>1143</v>
      </c>
      <c r="B323" s="90" t="s">
        <v>825</v>
      </c>
      <c r="C323" s="90" t="s">
        <v>1392</v>
      </c>
      <c r="D323" s="90" t="s">
        <v>848</v>
      </c>
      <c r="E323" s="92">
        <v>33</v>
      </c>
      <c r="F323" s="92">
        <v>2020</v>
      </c>
      <c r="G323" s="92">
        <v>26</v>
      </c>
      <c r="H323" s="93" t="b">
        <v>1</v>
      </c>
      <c r="I323" s="95">
        <v>44007</v>
      </c>
      <c r="J323" s="95">
        <v>44012</v>
      </c>
      <c r="K323" s="95">
        <v>44007</v>
      </c>
      <c r="L323" s="95">
        <v>44013</v>
      </c>
      <c r="M323" s="95">
        <v>44013</v>
      </c>
      <c r="N323" s="96">
        <v>1.5272600000000001</v>
      </c>
      <c r="O323" s="96">
        <v>0.219</v>
      </c>
      <c r="P323" s="91"/>
      <c r="Q323" s="90" t="s">
        <v>827</v>
      </c>
      <c r="R323" s="90" t="s">
        <v>1145</v>
      </c>
      <c r="S323" s="90" t="s">
        <v>742</v>
      </c>
      <c r="T323" s="93" t="b">
        <v>0</v>
      </c>
      <c r="U323" s="91"/>
    </row>
    <row r="324" spans="1:21" x14ac:dyDescent="0.25">
      <c r="A324" s="90" t="s">
        <v>1242</v>
      </c>
      <c r="B324" s="90" t="s">
        <v>820</v>
      </c>
      <c r="C324" s="90" t="s">
        <v>1243</v>
      </c>
      <c r="D324" s="90" t="s">
        <v>848</v>
      </c>
      <c r="E324" s="92">
        <v>11</v>
      </c>
      <c r="F324" s="92">
        <v>2019</v>
      </c>
      <c r="G324" s="92">
        <v>24</v>
      </c>
      <c r="H324" s="93" t="b">
        <v>1</v>
      </c>
      <c r="I324" s="95">
        <v>43628</v>
      </c>
      <c r="J324" s="95">
        <v>43630</v>
      </c>
      <c r="K324" s="95">
        <v>43628</v>
      </c>
      <c r="L324" s="95">
        <v>43637</v>
      </c>
      <c r="M324" s="95">
        <v>43637</v>
      </c>
      <c r="N324" s="96">
        <v>1</v>
      </c>
      <c r="O324" s="96">
        <v>2.4514166666666699</v>
      </c>
      <c r="P324" s="91"/>
      <c r="Q324" s="90" t="s">
        <v>851</v>
      </c>
      <c r="R324" s="90" t="s">
        <v>1173</v>
      </c>
      <c r="S324" s="90" t="s">
        <v>742</v>
      </c>
      <c r="T324" s="93" t="b">
        <v>0</v>
      </c>
      <c r="U324" s="91"/>
    </row>
    <row r="325" spans="1:21" x14ac:dyDescent="0.25">
      <c r="A325" s="90" t="s">
        <v>237</v>
      </c>
      <c r="B325" s="90" t="s">
        <v>836</v>
      </c>
      <c r="C325" s="90" t="s">
        <v>1393</v>
      </c>
      <c r="D325" s="90" t="s">
        <v>848</v>
      </c>
      <c r="E325" s="92">
        <v>9</v>
      </c>
      <c r="F325" s="92">
        <v>2020</v>
      </c>
      <c r="G325" s="92">
        <v>26</v>
      </c>
      <c r="H325" s="93" t="b">
        <v>1</v>
      </c>
      <c r="I325" s="95">
        <v>44004</v>
      </c>
      <c r="J325" s="95">
        <v>44006</v>
      </c>
      <c r="K325" s="95">
        <v>44004</v>
      </c>
      <c r="L325" s="95">
        <v>44008</v>
      </c>
      <c r="M325" s="95">
        <v>44008</v>
      </c>
      <c r="N325" s="96">
        <v>5.3499999999999999E-2</v>
      </c>
      <c r="O325" s="96">
        <v>1.0409999999999999</v>
      </c>
      <c r="P325" s="90" t="s">
        <v>205</v>
      </c>
      <c r="Q325" s="90" t="s">
        <v>970</v>
      </c>
      <c r="R325" s="90" t="s">
        <v>238</v>
      </c>
      <c r="S325" s="90" t="s">
        <v>742</v>
      </c>
      <c r="T325" s="93" t="b">
        <v>0</v>
      </c>
      <c r="U325" s="95">
        <v>44019.645324074103</v>
      </c>
    </row>
    <row r="326" spans="1:21" x14ac:dyDescent="0.25">
      <c r="A326" s="90" t="s">
        <v>1098</v>
      </c>
      <c r="B326" s="90" t="s">
        <v>836</v>
      </c>
      <c r="C326" s="90" t="s">
        <v>1394</v>
      </c>
      <c r="D326" s="90" t="s">
        <v>1066</v>
      </c>
      <c r="E326" s="92">
        <v>1</v>
      </c>
      <c r="F326" s="92">
        <v>2020</v>
      </c>
      <c r="G326" s="92">
        <v>31</v>
      </c>
      <c r="H326" s="93" t="b">
        <v>1</v>
      </c>
      <c r="I326" s="95">
        <v>44039</v>
      </c>
      <c r="J326" s="95">
        <v>44040</v>
      </c>
      <c r="K326" s="95">
        <v>44039</v>
      </c>
      <c r="L326" s="95">
        <v>44043</v>
      </c>
      <c r="M326" s="95">
        <v>44043</v>
      </c>
      <c r="N326" s="96">
        <v>3.4009999999999998</v>
      </c>
      <c r="O326" s="96">
        <v>0.2371395</v>
      </c>
      <c r="P326" s="91"/>
      <c r="Q326" s="90" t="s">
        <v>851</v>
      </c>
      <c r="R326" s="90" t="s">
        <v>1069</v>
      </c>
      <c r="S326" s="90" t="s">
        <v>742</v>
      </c>
      <c r="T326" s="93" t="b">
        <v>0</v>
      </c>
      <c r="U326" s="91"/>
    </row>
    <row r="327" spans="1:21" x14ac:dyDescent="0.25">
      <c r="A327" s="90" t="s">
        <v>835</v>
      </c>
      <c r="B327" s="90" t="s">
        <v>836</v>
      </c>
      <c r="C327" s="90" t="s">
        <v>821</v>
      </c>
      <c r="D327" s="90" t="s">
        <v>822</v>
      </c>
      <c r="E327" s="92">
        <v>79</v>
      </c>
      <c r="F327" s="92">
        <v>2020</v>
      </c>
      <c r="G327" s="92">
        <v>28</v>
      </c>
      <c r="H327" s="93" t="b">
        <v>1</v>
      </c>
      <c r="I327" s="95">
        <v>44020</v>
      </c>
      <c r="J327" s="95">
        <v>44021</v>
      </c>
      <c r="K327" s="95">
        <v>44020</v>
      </c>
      <c r="L327" s="95">
        <v>44046</v>
      </c>
      <c r="M327" s="95">
        <v>44046</v>
      </c>
      <c r="N327" s="96">
        <v>0.86250000000000004</v>
      </c>
      <c r="O327" s="96">
        <v>0.216</v>
      </c>
      <c r="P327" s="91"/>
      <c r="Q327" s="90" t="s">
        <v>823</v>
      </c>
      <c r="R327" s="90" t="s">
        <v>255</v>
      </c>
      <c r="S327" s="90" t="s">
        <v>742</v>
      </c>
      <c r="T327" s="93" t="b">
        <v>0</v>
      </c>
      <c r="U327" s="91"/>
    </row>
    <row r="328" spans="1:21" x14ac:dyDescent="0.25">
      <c r="A328" s="90" t="s">
        <v>266</v>
      </c>
      <c r="B328" s="90" t="s">
        <v>836</v>
      </c>
      <c r="C328" s="90" t="s">
        <v>1395</v>
      </c>
      <c r="D328" s="90" t="s">
        <v>848</v>
      </c>
      <c r="E328" s="92">
        <v>16</v>
      </c>
      <c r="F328" s="92">
        <v>2020</v>
      </c>
      <c r="G328" s="92">
        <v>28</v>
      </c>
      <c r="H328" s="93" t="b">
        <v>1</v>
      </c>
      <c r="I328" s="95">
        <v>44018</v>
      </c>
      <c r="J328" s="95">
        <v>44021</v>
      </c>
      <c r="K328" s="95">
        <v>44018</v>
      </c>
      <c r="L328" s="95">
        <v>44029</v>
      </c>
      <c r="M328" s="95">
        <v>44029</v>
      </c>
      <c r="N328" s="96">
        <v>0.33937899999999999</v>
      </c>
      <c r="O328" s="96">
        <v>0.31</v>
      </c>
      <c r="P328" s="90" t="s">
        <v>205</v>
      </c>
      <c r="Q328" s="90" t="s">
        <v>823</v>
      </c>
      <c r="R328" s="90" t="s">
        <v>267</v>
      </c>
      <c r="S328" s="90" t="s">
        <v>742</v>
      </c>
      <c r="T328" s="93" t="b">
        <v>0</v>
      </c>
      <c r="U328" s="95">
        <v>44015.574930555602</v>
      </c>
    </row>
    <row r="329" spans="1:21" x14ac:dyDescent="0.25">
      <c r="A329" s="90" t="s">
        <v>1396</v>
      </c>
      <c r="B329" s="90" t="s">
        <v>825</v>
      </c>
      <c r="C329" s="90" t="s">
        <v>1397</v>
      </c>
      <c r="D329" s="90" t="s">
        <v>848</v>
      </c>
      <c r="E329" s="92">
        <v>1</v>
      </c>
      <c r="F329" s="92">
        <v>2020</v>
      </c>
      <c r="G329" s="92">
        <v>27</v>
      </c>
      <c r="H329" s="93" t="b">
        <v>1</v>
      </c>
      <c r="I329" s="95">
        <v>44011</v>
      </c>
      <c r="J329" s="95">
        <v>44018</v>
      </c>
      <c r="K329" s="95">
        <v>44011</v>
      </c>
      <c r="L329" s="95">
        <v>44019</v>
      </c>
      <c r="M329" s="95">
        <v>44019</v>
      </c>
      <c r="N329" s="96">
        <v>0.52</v>
      </c>
      <c r="O329" s="96">
        <v>41.015999999999998</v>
      </c>
      <c r="P329" s="91"/>
      <c r="Q329" s="90" t="s">
        <v>839</v>
      </c>
      <c r="R329" s="90" t="s">
        <v>1398</v>
      </c>
      <c r="S329" s="90" t="s">
        <v>742</v>
      </c>
      <c r="T329" s="93" t="b">
        <v>0</v>
      </c>
      <c r="U329" s="91"/>
    </row>
    <row r="330" spans="1:21" x14ac:dyDescent="0.25">
      <c r="A330" s="90" t="s">
        <v>890</v>
      </c>
      <c r="B330" s="90" t="s">
        <v>825</v>
      </c>
      <c r="C330" s="90" t="s">
        <v>891</v>
      </c>
      <c r="D330" s="90" t="s">
        <v>848</v>
      </c>
      <c r="E330" s="92">
        <v>19</v>
      </c>
      <c r="F330" s="92">
        <v>2020</v>
      </c>
      <c r="G330" s="92">
        <v>31</v>
      </c>
      <c r="H330" s="93" t="b">
        <v>1</v>
      </c>
      <c r="I330" s="95">
        <v>44039</v>
      </c>
      <c r="J330" s="95">
        <v>44042</v>
      </c>
      <c r="K330" s="95">
        <v>44039</v>
      </c>
      <c r="L330" s="95">
        <v>44043</v>
      </c>
      <c r="M330" s="95">
        <v>44043</v>
      </c>
      <c r="N330" s="96">
        <v>48</v>
      </c>
      <c r="O330" s="96">
        <v>0.40899999999999997</v>
      </c>
      <c r="P330" s="91"/>
      <c r="Q330" s="90" t="s">
        <v>866</v>
      </c>
      <c r="R330" s="90" t="s">
        <v>892</v>
      </c>
      <c r="S330" s="90" t="s">
        <v>742</v>
      </c>
      <c r="T330" s="93" t="b">
        <v>0</v>
      </c>
      <c r="U330" s="91"/>
    </row>
    <row r="331" spans="1:21" x14ac:dyDescent="0.25">
      <c r="A331" s="90" t="s">
        <v>1399</v>
      </c>
      <c r="B331" s="90" t="s">
        <v>836</v>
      </c>
      <c r="C331" s="90" t="s">
        <v>1202</v>
      </c>
      <c r="D331" s="90" t="s">
        <v>848</v>
      </c>
      <c r="E331" s="92">
        <v>18</v>
      </c>
      <c r="F331" s="92">
        <v>2020</v>
      </c>
      <c r="G331" s="92">
        <v>5</v>
      </c>
      <c r="H331" s="93" t="b">
        <v>1</v>
      </c>
      <c r="I331" s="95">
        <v>43860</v>
      </c>
      <c r="J331" s="95">
        <v>43866</v>
      </c>
      <c r="K331" s="95">
        <v>43860</v>
      </c>
      <c r="L331" s="95">
        <v>43882</v>
      </c>
      <c r="M331" s="95">
        <v>43882</v>
      </c>
      <c r="N331" s="96">
        <v>5.5</v>
      </c>
      <c r="O331" s="96">
        <v>3.0720000000000001</v>
      </c>
      <c r="P331" s="91"/>
      <c r="Q331" s="90" t="s">
        <v>839</v>
      </c>
      <c r="R331" s="90" t="s">
        <v>553</v>
      </c>
      <c r="S331" s="90" t="s">
        <v>742</v>
      </c>
      <c r="T331" s="93" t="b">
        <v>0</v>
      </c>
      <c r="U331" s="91"/>
    </row>
    <row r="332" spans="1:21" x14ac:dyDescent="0.25">
      <c r="A332" s="90" t="s">
        <v>1399</v>
      </c>
      <c r="B332" s="90" t="s">
        <v>836</v>
      </c>
      <c r="C332" s="90" t="s">
        <v>1202</v>
      </c>
      <c r="D332" s="90" t="s">
        <v>848</v>
      </c>
      <c r="E332" s="92">
        <v>6</v>
      </c>
      <c r="F332" s="92">
        <v>2020</v>
      </c>
      <c r="G332" s="92">
        <v>7</v>
      </c>
      <c r="H332" s="93" t="b">
        <v>1</v>
      </c>
      <c r="I332" s="95">
        <v>43872</v>
      </c>
      <c r="J332" s="95">
        <v>43875</v>
      </c>
      <c r="K332" s="95">
        <v>43872</v>
      </c>
      <c r="L332" s="95">
        <v>43882</v>
      </c>
      <c r="M332" s="95">
        <v>43882</v>
      </c>
      <c r="N332" s="96">
        <v>5.5</v>
      </c>
      <c r="O332" s="96">
        <v>3.2040000000000002</v>
      </c>
      <c r="P332" s="91"/>
      <c r="Q332" s="90" t="s">
        <v>839</v>
      </c>
      <c r="R332" s="90" t="s">
        <v>553</v>
      </c>
      <c r="S332" s="90" t="s">
        <v>742</v>
      </c>
      <c r="T332" s="93" t="b">
        <v>0</v>
      </c>
      <c r="U332" s="91"/>
    </row>
    <row r="333" spans="1:21" x14ac:dyDescent="0.25">
      <c r="A333" s="90" t="s">
        <v>592</v>
      </c>
      <c r="B333" s="90" t="s">
        <v>836</v>
      </c>
      <c r="C333" s="90" t="s">
        <v>914</v>
      </c>
      <c r="D333" s="90" t="s">
        <v>822</v>
      </c>
      <c r="E333" s="92">
        <v>47</v>
      </c>
      <c r="F333" s="92">
        <v>2020</v>
      </c>
      <c r="G333" s="92">
        <v>25</v>
      </c>
      <c r="H333" s="93" t="b">
        <v>1</v>
      </c>
      <c r="I333" s="95">
        <v>44000</v>
      </c>
      <c r="J333" s="95">
        <v>44000</v>
      </c>
      <c r="K333" s="95">
        <v>44000</v>
      </c>
      <c r="L333" s="95">
        <v>44055</v>
      </c>
      <c r="M333" s="95">
        <v>44055</v>
      </c>
      <c r="N333" s="96">
        <v>0.21360000000000001</v>
      </c>
      <c r="O333" s="96">
        <v>0.504</v>
      </c>
      <c r="P333" s="91"/>
      <c r="Q333" s="90" t="s">
        <v>823</v>
      </c>
      <c r="R333" s="90" t="s">
        <v>593</v>
      </c>
      <c r="S333" s="90" t="s">
        <v>742</v>
      </c>
      <c r="T333" s="93" t="b">
        <v>0</v>
      </c>
      <c r="U333" s="91"/>
    </row>
    <row r="334" spans="1:21" x14ac:dyDescent="0.25">
      <c r="A334" s="90" t="s">
        <v>961</v>
      </c>
      <c r="B334" s="90" t="s">
        <v>836</v>
      </c>
      <c r="C334" s="90" t="s">
        <v>821</v>
      </c>
      <c r="D334" s="90" t="s">
        <v>822</v>
      </c>
      <c r="E334" s="92">
        <v>19</v>
      </c>
      <c r="F334" s="92">
        <v>2020</v>
      </c>
      <c r="G334" s="92">
        <v>31</v>
      </c>
      <c r="H334" s="93" t="b">
        <v>1</v>
      </c>
      <c r="I334" s="95">
        <v>44039</v>
      </c>
      <c r="J334" s="95">
        <v>44039</v>
      </c>
      <c r="K334" s="95">
        <v>44039</v>
      </c>
      <c r="L334" s="95">
        <v>44046</v>
      </c>
      <c r="M334" s="95">
        <v>44046</v>
      </c>
      <c r="N334" s="96">
        <v>0.86250000000000004</v>
      </c>
      <c r="O334" s="96">
        <v>6.0380000000000003</v>
      </c>
      <c r="P334" s="91"/>
      <c r="Q334" s="90" t="s">
        <v>823</v>
      </c>
      <c r="R334" s="90" t="s">
        <v>255</v>
      </c>
      <c r="S334" s="90" t="s">
        <v>742</v>
      </c>
      <c r="T334" s="93" t="b">
        <v>0</v>
      </c>
      <c r="U334" s="91"/>
    </row>
    <row r="335" spans="1:21" x14ac:dyDescent="0.25">
      <c r="A335" s="90" t="s">
        <v>1400</v>
      </c>
      <c r="B335" s="90" t="s">
        <v>836</v>
      </c>
      <c r="C335" s="90" t="s">
        <v>1401</v>
      </c>
      <c r="D335" s="90" t="s">
        <v>848</v>
      </c>
      <c r="E335" s="92">
        <v>6</v>
      </c>
      <c r="F335" s="92">
        <v>2020</v>
      </c>
      <c r="G335" s="92">
        <v>9</v>
      </c>
      <c r="H335" s="93" t="b">
        <v>1</v>
      </c>
      <c r="I335" s="95">
        <v>43888</v>
      </c>
      <c r="J335" s="95">
        <v>43893</v>
      </c>
      <c r="K335" s="95">
        <v>43888</v>
      </c>
      <c r="L335" s="95">
        <v>43895</v>
      </c>
      <c r="M335" s="95">
        <v>43895</v>
      </c>
      <c r="N335" s="96">
        <v>1.95</v>
      </c>
      <c r="O335" s="96">
        <v>3.8479999999999999</v>
      </c>
      <c r="P335" s="91"/>
      <c r="Q335" s="90" t="s">
        <v>1312</v>
      </c>
      <c r="R335" s="90" t="s">
        <v>1402</v>
      </c>
      <c r="S335" s="90" t="s">
        <v>742</v>
      </c>
      <c r="T335" s="93" t="b">
        <v>0</v>
      </c>
      <c r="U335" s="91"/>
    </row>
    <row r="336" spans="1:21" x14ac:dyDescent="0.25">
      <c r="A336" s="90" t="s">
        <v>1403</v>
      </c>
      <c r="B336" s="90" t="s">
        <v>820</v>
      </c>
      <c r="C336" s="90" t="s">
        <v>1404</v>
      </c>
      <c r="D336" s="90" t="s">
        <v>848</v>
      </c>
      <c r="E336" s="92">
        <v>11</v>
      </c>
      <c r="F336" s="92">
        <v>2018</v>
      </c>
      <c r="G336" s="92">
        <v>36</v>
      </c>
      <c r="H336" s="93" t="b">
        <v>1</v>
      </c>
      <c r="I336" s="95">
        <v>43350</v>
      </c>
      <c r="J336" s="95">
        <v>43355</v>
      </c>
      <c r="K336" s="95">
        <v>43350</v>
      </c>
      <c r="L336" s="95">
        <v>43357</v>
      </c>
      <c r="M336" s="95">
        <v>43357</v>
      </c>
      <c r="N336" s="96">
        <v>1</v>
      </c>
      <c r="O336" s="96">
        <v>0.92491666666666605</v>
      </c>
      <c r="P336" s="91"/>
      <c r="Q336" s="90" t="s">
        <v>851</v>
      </c>
      <c r="R336" s="90" t="s">
        <v>1405</v>
      </c>
      <c r="S336" s="90" t="s">
        <v>742</v>
      </c>
      <c r="T336" s="93" t="b">
        <v>0</v>
      </c>
      <c r="U336" s="91"/>
    </row>
    <row r="337" spans="1:21" x14ac:dyDescent="0.25">
      <c r="A337" s="90" t="s">
        <v>1406</v>
      </c>
      <c r="B337" s="90" t="s">
        <v>836</v>
      </c>
      <c r="C337" s="90" t="s">
        <v>1250</v>
      </c>
      <c r="D337" s="90" t="s">
        <v>822</v>
      </c>
      <c r="E337" s="92">
        <v>50</v>
      </c>
      <c r="F337" s="92">
        <v>2020</v>
      </c>
      <c r="G337" s="92">
        <v>14</v>
      </c>
      <c r="H337" s="93" t="b">
        <v>1</v>
      </c>
      <c r="I337" s="95">
        <v>43923</v>
      </c>
      <c r="J337" s="95">
        <v>43923</v>
      </c>
      <c r="K337" s="95">
        <v>43923</v>
      </c>
      <c r="L337" s="95">
        <v>43931</v>
      </c>
      <c r="M337" s="95">
        <v>43931</v>
      </c>
      <c r="N337" s="96">
        <v>1</v>
      </c>
      <c r="O337" s="96">
        <v>0</v>
      </c>
      <c r="P337" s="91"/>
      <c r="Q337" s="90" t="s">
        <v>1251</v>
      </c>
      <c r="R337" s="90" t="s">
        <v>1252</v>
      </c>
      <c r="S337" s="90" t="s">
        <v>742</v>
      </c>
      <c r="T337" s="94" t="b">
        <v>1</v>
      </c>
      <c r="U337" s="91"/>
    </row>
    <row r="338" spans="1:21" x14ac:dyDescent="0.25">
      <c r="A338" s="90" t="s">
        <v>1239</v>
      </c>
      <c r="B338" s="90" t="s">
        <v>836</v>
      </c>
      <c r="C338" s="90" t="s">
        <v>845</v>
      </c>
      <c r="D338" s="90" t="s">
        <v>848</v>
      </c>
      <c r="E338" s="92">
        <v>6</v>
      </c>
      <c r="F338" s="92">
        <v>2020</v>
      </c>
      <c r="G338" s="92">
        <v>10</v>
      </c>
      <c r="H338" s="93" t="b">
        <v>1</v>
      </c>
      <c r="I338" s="95">
        <v>43892</v>
      </c>
      <c r="J338" s="95">
        <v>43892</v>
      </c>
      <c r="K338" s="95">
        <v>43892</v>
      </c>
      <c r="L338" s="95">
        <v>43896</v>
      </c>
      <c r="M338" s="95">
        <v>43896</v>
      </c>
      <c r="N338" s="96">
        <v>0.32100000000000001</v>
      </c>
      <c r="O338" s="96">
        <v>2.0569999999999999</v>
      </c>
      <c r="P338" s="91"/>
      <c r="Q338" s="90" t="s">
        <v>846</v>
      </c>
      <c r="R338" s="90" t="s">
        <v>847</v>
      </c>
      <c r="S338" s="90" t="s">
        <v>742</v>
      </c>
      <c r="T338" s="93" t="b">
        <v>0</v>
      </c>
      <c r="U338" s="91"/>
    </row>
    <row r="339" spans="1:21" x14ac:dyDescent="0.25">
      <c r="A339" s="90" t="s">
        <v>544</v>
      </c>
      <c r="B339" s="90" t="s">
        <v>836</v>
      </c>
      <c r="C339" s="90" t="s">
        <v>912</v>
      </c>
      <c r="D339" s="90" t="s">
        <v>822</v>
      </c>
      <c r="E339" s="92">
        <v>47</v>
      </c>
      <c r="F339" s="92">
        <v>2020</v>
      </c>
      <c r="G339" s="92">
        <v>24</v>
      </c>
      <c r="H339" s="93" t="b">
        <v>1</v>
      </c>
      <c r="I339" s="95">
        <v>43993</v>
      </c>
      <c r="J339" s="95">
        <v>43993</v>
      </c>
      <c r="K339" s="95">
        <v>43993</v>
      </c>
      <c r="L339" s="95">
        <v>44053</v>
      </c>
      <c r="M339" s="95">
        <v>44053</v>
      </c>
      <c r="N339" s="96">
        <v>0.1452</v>
      </c>
      <c r="O339" s="96">
        <v>0.502</v>
      </c>
      <c r="P339" s="91"/>
      <c r="Q339" s="90" t="s">
        <v>823</v>
      </c>
      <c r="R339" s="90" t="s">
        <v>545</v>
      </c>
      <c r="S339" s="90" t="s">
        <v>742</v>
      </c>
      <c r="T339" s="93" t="b">
        <v>0</v>
      </c>
      <c r="U339" s="91"/>
    </row>
    <row r="340" spans="1:21" x14ac:dyDescent="0.25">
      <c r="A340" s="90" t="s">
        <v>1294</v>
      </c>
      <c r="B340" s="90" t="s">
        <v>820</v>
      </c>
      <c r="C340" s="90" t="s">
        <v>821</v>
      </c>
      <c r="D340" s="90" t="s">
        <v>822</v>
      </c>
      <c r="E340" s="92">
        <v>19</v>
      </c>
      <c r="F340" s="92">
        <v>2019</v>
      </c>
      <c r="G340" s="92">
        <v>22</v>
      </c>
      <c r="H340" s="93" t="b">
        <v>1</v>
      </c>
      <c r="I340" s="95">
        <v>43616</v>
      </c>
      <c r="J340" s="95">
        <v>43619</v>
      </c>
      <c r="K340" s="95">
        <v>43616</v>
      </c>
      <c r="L340" s="95">
        <v>43627</v>
      </c>
      <c r="M340" s="95">
        <v>43627</v>
      </c>
      <c r="N340" s="96">
        <v>2.3E-2</v>
      </c>
      <c r="O340" s="96">
        <v>0.161</v>
      </c>
      <c r="P340" s="91"/>
      <c r="Q340" s="90" t="s">
        <v>823</v>
      </c>
      <c r="R340" s="90" t="s">
        <v>255</v>
      </c>
      <c r="S340" s="90" t="s">
        <v>742</v>
      </c>
      <c r="T340" s="93" t="b">
        <v>0</v>
      </c>
      <c r="U340" s="91"/>
    </row>
    <row r="341" spans="1:21" x14ac:dyDescent="0.25">
      <c r="A341" s="90" t="s">
        <v>1407</v>
      </c>
      <c r="B341" s="90" t="s">
        <v>836</v>
      </c>
      <c r="C341" s="90" t="s">
        <v>1207</v>
      </c>
      <c r="D341" s="90" t="s">
        <v>848</v>
      </c>
      <c r="E341" s="92">
        <v>14</v>
      </c>
      <c r="F341" s="92">
        <v>2020</v>
      </c>
      <c r="G341" s="92">
        <v>28</v>
      </c>
      <c r="H341" s="93" t="b">
        <v>1</v>
      </c>
      <c r="I341" s="95">
        <v>44018</v>
      </c>
      <c r="J341" s="95">
        <v>44019</v>
      </c>
      <c r="K341" s="95">
        <v>44018</v>
      </c>
      <c r="L341" s="95">
        <v>44021</v>
      </c>
      <c r="M341" s="95">
        <v>44021</v>
      </c>
      <c r="N341" s="96">
        <v>1.1000000000000001</v>
      </c>
      <c r="O341" s="96">
        <v>2.0870000000000002</v>
      </c>
      <c r="P341" s="91"/>
      <c r="Q341" s="90" t="s">
        <v>839</v>
      </c>
      <c r="R341" s="90" t="s">
        <v>1208</v>
      </c>
      <c r="S341" s="90" t="s">
        <v>742</v>
      </c>
      <c r="T341" s="93" t="b">
        <v>0</v>
      </c>
      <c r="U341" s="91"/>
    </row>
    <row r="342" spans="1:21" x14ac:dyDescent="0.25">
      <c r="A342" s="90" t="s">
        <v>1408</v>
      </c>
      <c r="B342" s="90" t="s">
        <v>836</v>
      </c>
      <c r="C342" s="90" t="s">
        <v>1309</v>
      </c>
      <c r="D342" s="90" t="s">
        <v>848</v>
      </c>
      <c r="E342" s="92">
        <v>16</v>
      </c>
      <c r="F342" s="92">
        <v>2020</v>
      </c>
      <c r="G342" s="92">
        <v>19</v>
      </c>
      <c r="H342" s="93" t="b">
        <v>1</v>
      </c>
      <c r="I342" s="95">
        <v>43956</v>
      </c>
      <c r="J342" s="95">
        <v>43957</v>
      </c>
      <c r="K342" s="95">
        <v>43956</v>
      </c>
      <c r="L342" s="95">
        <v>43959</v>
      </c>
      <c r="M342" s="95">
        <v>43959</v>
      </c>
      <c r="N342" s="96">
        <v>1</v>
      </c>
      <c r="O342" s="96">
        <v>0.73899999999999999</v>
      </c>
      <c r="P342" s="91"/>
      <c r="Q342" s="90" t="s">
        <v>851</v>
      </c>
      <c r="R342" s="90" t="s">
        <v>464</v>
      </c>
      <c r="S342" s="90" t="s">
        <v>742</v>
      </c>
      <c r="T342" s="93" t="b">
        <v>0</v>
      </c>
      <c r="U342" s="91"/>
    </row>
    <row r="343" spans="1:21" x14ac:dyDescent="0.25">
      <c r="A343" s="90" t="s">
        <v>221</v>
      </c>
      <c r="B343" s="90" t="s">
        <v>836</v>
      </c>
      <c r="C343" s="90" t="s">
        <v>1409</v>
      </c>
      <c r="D343" s="90" t="s">
        <v>848</v>
      </c>
      <c r="E343" s="92">
        <v>24</v>
      </c>
      <c r="F343" s="92">
        <v>2020</v>
      </c>
      <c r="G343" s="92">
        <v>23</v>
      </c>
      <c r="H343" s="93" t="b">
        <v>1</v>
      </c>
      <c r="I343" s="95">
        <v>43983</v>
      </c>
      <c r="J343" s="95">
        <v>43986</v>
      </c>
      <c r="K343" s="95">
        <v>43983</v>
      </c>
      <c r="L343" s="95">
        <v>43987</v>
      </c>
      <c r="M343" s="95">
        <v>43987</v>
      </c>
      <c r="N343" s="96">
        <v>7.242</v>
      </c>
      <c r="O343" s="96">
        <v>0.45100000000000001</v>
      </c>
      <c r="P343" s="90" t="s">
        <v>205</v>
      </c>
      <c r="Q343" s="90" t="s">
        <v>970</v>
      </c>
      <c r="R343" s="90" t="s">
        <v>222</v>
      </c>
      <c r="S343" s="90" t="s">
        <v>742</v>
      </c>
      <c r="T343" s="93" t="b">
        <v>0</v>
      </c>
      <c r="U343" s="95">
        <v>44020.498645833301</v>
      </c>
    </row>
    <row r="344" spans="1:21" x14ac:dyDescent="0.25">
      <c r="A344" s="90" t="s">
        <v>1223</v>
      </c>
      <c r="B344" s="90" t="s">
        <v>836</v>
      </c>
      <c r="C344" s="90" t="s">
        <v>1410</v>
      </c>
      <c r="D344" s="90" t="s">
        <v>1066</v>
      </c>
      <c r="E344" s="92">
        <v>24</v>
      </c>
      <c r="F344" s="92">
        <v>2020</v>
      </c>
      <c r="G344" s="92">
        <v>30</v>
      </c>
      <c r="H344" s="93" t="b">
        <v>1</v>
      </c>
      <c r="I344" s="95">
        <v>44032</v>
      </c>
      <c r="J344" s="95">
        <v>44033</v>
      </c>
      <c r="K344" s="95">
        <v>44032</v>
      </c>
      <c r="L344" s="95">
        <v>44036</v>
      </c>
      <c r="M344" s="95">
        <v>44036</v>
      </c>
      <c r="N344" s="96">
        <v>11.33451</v>
      </c>
      <c r="O344" s="96">
        <v>0.27600000000000002</v>
      </c>
      <c r="P344" s="91"/>
      <c r="Q344" s="90" t="s">
        <v>823</v>
      </c>
      <c r="R344" s="90" t="s">
        <v>746</v>
      </c>
      <c r="S344" s="90" t="s">
        <v>742</v>
      </c>
      <c r="T344" s="93" t="b">
        <v>0</v>
      </c>
      <c r="U344" s="91"/>
    </row>
    <row r="345" spans="1:21" x14ac:dyDescent="0.25">
      <c r="A345" s="90" t="s">
        <v>1160</v>
      </c>
      <c r="B345" s="90" t="s">
        <v>836</v>
      </c>
      <c r="C345" s="90" t="s">
        <v>1411</v>
      </c>
      <c r="D345" s="90" t="s">
        <v>848</v>
      </c>
      <c r="E345" s="92">
        <v>14</v>
      </c>
      <c r="F345" s="92">
        <v>2020</v>
      </c>
      <c r="G345" s="92">
        <v>26</v>
      </c>
      <c r="H345" s="93" t="b">
        <v>1</v>
      </c>
      <c r="I345" s="95">
        <v>44008</v>
      </c>
      <c r="J345" s="95">
        <v>44014</v>
      </c>
      <c r="K345" s="95">
        <v>44008</v>
      </c>
      <c r="L345" s="95">
        <v>44015</v>
      </c>
      <c r="M345" s="95">
        <v>44015</v>
      </c>
      <c r="N345" s="96">
        <v>4.7636399999999997</v>
      </c>
      <c r="O345" s="96">
        <v>0.70799999999999996</v>
      </c>
      <c r="P345" s="91"/>
      <c r="Q345" s="90" t="s">
        <v>827</v>
      </c>
      <c r="R345" s="90" t="s">
        <v>1026</v>
      </c>
      <c r="S345" s="90" t="s">
        <v>742</v>
      </c>
      <c r="T345" s="93" t="b">
        <v>0</v>
      </c>
      <c r="U345" s="91"/>
    </row>
    <row r="346" spans="1:21" x14ac:dyDescent="0.25">
      <c r="A346" s="90" t="s">
        <v>1412</v>
      </c>
      <c r="B346" s="90" t="s">
        <v>836</v>
      </c>
      <c r="C346" s="90" t="s">
        <v>1215</v>
      </c>
      <c r="D346" s="90" t="s">
        <v>1066</v>
      </c>
      <c r="E346" s="92">
        <v>1</v>
      </c>
      <c r="F346" s="92">
        <v>2019</v>
      </c>
      <c r="G346" s="92">
        <v>49</v>
      </c>
      <c r="H346" s="93" t="b">
        <v>1</v>
      </c>
      <c r="I346" s="95">
        <v>43801</v>
      </c>
      <c r="J346" s="95">
        <v>43801</v>
      </c>
      <c r="K346" s="95">
        <v>43801</v>
      </c>
      <c r="L346" s="95">
        <v>43805</v>
      </c>
      <c r="M346" s="95">
        <v>43805</v>
      </c>
      <c r="N346" s="96">
        <v>1</v>
      </c>
      <c r="O346" s="96">
        <v>0.194139454545455</v>
      </c>
      <c r="P346" s="91"/>
      <c r="Q346" s="90" t="s">
        <v>970</v>
      </c>
      <c r="R346" s="90" t="s">
        <v>1069</v>
      </c>
      <c r="S346" s="90" t="s">
        <v>742</v>
      </c>
      <c r="T346" s="93" t="b">
        <v>0</v>
      </c>
      <c r="U346" s="91"/>
    </row>
    <row r="347" spans="1:21" x14ac:dyDescent="0.25">
      <c r="A347" s="90" t="s">
        <v>1371</v>
      </c>
      <c r="B347" s="90" t="s">
        <v>825</v>
      </c>
      <c r="C347" s="90" t="s">
        <v>821</v>
      </c>
      <c r="D347" s="90" t="s">
        <v>848</v>
      </c>
      <c r="E347" s="92">
        <v>9</v>
      </c>
      <c r="F347" s="92">
        <v>2020</v>
      </c>
      <c r="G347" s="92">
        <v>28</v>
      </c>
      <c r="H347" s="93" t="b">
        <v>1</v>
      </c>
      <c r="I347" s="95">
        <v>44021</v>
      </c>
      <c r="J347" s="95">
        <v>44027</v>
      </c>
      <c r="K347" s="95">
        <v>44021</v>
      </c>
      <c r="L347" s="95">
        <v>44029</v>
      </c>
      <c r="M347" s="95">
        <v>44029</v>
      </c>
      <c r="N347" s="96">
        <v>3.4500000000000003E-2</v>
      </c>
      <c r="O347" s="96">
        <v>4.9602500000000003</v>
      </c>
      <c r="P347" s="91"/>
      <c r="Q347" s="90" t="s">
        <v>823</v>
      </c>
      <c r="R347" s="90" t="s">
        <v>255</v>
      </c>
      <c r="S347" s="90" t="s">
        <v>742</v>
      </c>
      <c r="T347" s="93" t="b">
        <v>0</v>
      </c>
      <c r="U347" s="91"/>
    </row>
    <row r="348" spans="1:21" x14ac:dyDescent="0.25">
      <c r="A348" s="90" t="s">
        <v>1413</v>
      </c>
      <c r="B348" s="90" t="s">
        <v>1135</v>
      </c>
      <c r="C348" s="90" t="s">
        <v>912</v>
      </c>
      <c r="D348" s="90" t="s">
        <v>822</v>
      </c>
      <c r="E348" s="92">
        <v>3</v>
      </c>
      <c r="F348" s="92">
        <v>2019</v>
      </c>
      <c r="G348" s="92">
        <v>37</v>
      </c>
      <c r="H348" s="93" t="b">
        <v>1</v>
      </c>
      <c r="I348" s="95">
        <v>43719</v>
      </c>
      <c r="J348" s="95">
        <v>43720</v>
      </c>
      <c r="K348" s="95">
        <v>43719</v>
      </c>
      <c r="L348" s="95">
        <v>43735</v>
      </c>
      <c r="M348" s="95">
        <v>43735</v>
      </c>
      <c r="N348" s="96">
        <v>0.11</v>
      </c>
      <c r="O348" s="96">
        <v>0.59666666666666701</v>
      </c>
      <c r="P348" s="91"/>
      <c r="Q348" s="90" t="s">
        <v>1136</v>
      </c>
      <c r="R348" s="90" t="s">
        <v>545</v>
      </c>
      <c r="S348" s="90" t="s">
        <v>742</v>
      </c>
      <c r="T348" s="93" t="b">
        <v>0</v>
      </c>
      <c r="U348" s="91"/>
    </row>
    <row r="349" spans="1:21" x14ac:dyDescent="0.25">
      <c r="A349" s="90" t="s">
        <v>603</v>
      </c>
      <c r="B349" s="90" t="s">
        <v>836</v>
      </c>
      <c r="C349" s="90" t="s">
        <v>1331</v>
      </c>
      <c r="D349" s="90" t="s">
        <v>822</v>
      </c>
      <c r="E349" s="92">
        <v>39</v>
      </c>
      <c r="F349" s="92">
        <v>2020</v>
      </c>
      <c r="G349" s="92">
        <v>29</v>
      </c>
      <c r="H349" s="93" t="b">
        <v>1</v>
      </c>
      <c r="I349" s="95">
        <v>44029</v>
      </c>
      <c r="J349" s="95">
        <v>44029</v>
      </c>
      <c r="K349" s="95">
        <v>44029</v>
      </c>
      <c r="L349" s="95">
        <v>44040</v>
      </c>
      <c r="M349" s="95">
        <v>44040</v>
      </c>
      <c r="N349" s="96">
        <v>3.762</v>
      </c>
      <c r="O349" s="96">
        <v>0.64500000000000002</v>
      </c>
      <c r="P349" s="91"/>
      <c r="Q349" s="90" t="s">
        <v>827</v>
      </c>
      <c r="R349" s="90" t="s">
        <v>604</v>
      </c>
      <c r="S349" s="90" t="s">
        <v>742</v>
      </c>
      <c r="T349" s="93" t="b">
        <v>0</v>
      </c>
      <c r="U349" s="91"/>
    </row>
    <row r="350" spans="1:21" x14ac:dyDescent="0.25">
      <c r="A350" s="90" t="s">
        <v>755</v>
      </c>
      <c r="B350" s="90" t="s">
        <v>836</v>
      </c>
      <c r="C350" s="90" t="s">
        <v>1414</v>
      </c>
      <c r="D350" s="90" t="s">
        <v>848</v>
      </c>
      <c r="E350" s="92">
        <v>9</v>
      </c>
      <c r="F350" s="92">
        <v>2020</v>
      </c>
      <c r="G350" s="92">
        <v>29</v>
      </c>
      <c r="H350" s="93" t="b">
        <v>1</v>
      </c>
      <c r="I350" s="95">
        <v>44029</v>
      </c>
      <c r="J350" s="95">
        <v>44034</v>
      </c>
      <c r="K350" s="95">
        <v>44029</v>
      </c>
      <c r="L350" s="95">
        <v>44036</v>
      </c>
      <c r="M350" s="95">
        <v>44036</v>
      </c>
      <c r="N350" s="96">
        <v>8.0250000000000004</v>
      </c>
      <c r="O350" s="96">
        <v>1.3620000000000001</v>
      </c>
      <c r="P350" s="91"/>
      <c r="Q350" s="90" t="s">
        <v>827</v>
      </c>
      <c r="R350" s="90" t="s">
        <v>1213</v>
      </c>
      <c r="S350" s="90" t="s">
        <v>742</v>
      </c>
      <c r="T350" s="93" t="b">
        <v>0</v>
      </c>
      <c r="U350" s="91"/>
    </row>
    <row r="351" spans="1:21" x14ac:dyDescent="0.25">
      <c r="A351" s="90" t="s">
        <v>1134</v>
      </c>
      <c r="B351" s="90" t="s">
        <v>1135</v>
      </c>
      <c r="C351" s="90" t="s">
        <v>914</v>
      </c>
      <c r="D351" s="90" t="s">
        <v>822</v>
      </c>
      <c r="E351" s="92">
        <v>47</v>
      </c>
      <c r="F351" s="92">
        <v>2019</v>
      </c>
      <c r="G351" s="92">
        <v>39</v>
      </c>
      <c r="H351" s="93" t="b">
        <v>1</v>
      </c>
      <c r="I351" s="95">
        <v>43732</v>
      </c>
      <c r="J351" s="95">
        <v>43733</v>
      </c>
      <c r="K351" s="95">
        <v>43732</v>
      </c>
      <c r="L351" s="95">
        <v>43798</v>
      </c>
      <c r="M351" s="95">
        <v>43798</v>
      </c>
      <c r="N351" s="96">
        <v>0.23719999999999999</v>
      </c>
      <c r="O351" s="96">
        <v>0.50600000000000001</v>
      </c>
      <c r="P351" s="91"/>
      <c r="Q351" s="90" t="s">
        <v>1136</v>
      </c>
      <c r="R351" s="90" t="s">
        <v>593</v>
      </c>
      <c r="S351" s="90" t="s">
        <v>742</v>
      </c>
      <c r="T351" s="93" t="b">
        <v>0</v>
      </c>
      <c r="U351" s="91"/>
    </row>
    <row r="352" spans="1:21" x14ac:dyDescent="0.25">
      <c r="A352" s="90" t="s">
        <v>1415</v>
      </c>
      <c r="B352" s="90" t="s">
        <v>836</v>
      </c>
      <c r="C352" s="90" t="s">
        <v>1416</v>
      </c>
      <c r="D352" s="90" t="s">
        <v>1066</v>
      </c>
      <c r="E352" s="92">
        <v>24</v>
      </c>
      <c r="F352" s="92">
        <v>2020</v>
      </c>
      <c r="G352" s="92">
        <v>29</v>
      </c>
      <c r="H352" s="93" t="b">
        <v>1</v>
      </c>
      <c r="I352" s="95">
        <v>44027</v>
      </c>
      <c r="J352" s="95">
        <v>44027</v>
      </c>
      <c r="K352" s="95">
        <v>44027</v>
      </c>
      <c r="L352" s="95">
        <v>44029</v>
      </c>
      <c r="M352" s="95">
        <v>44029</v>
      </c>
      <c r="N352" s="96">
        <v>2.3220000000000001</v>
      </c>
      <c r="O352" s="96">
        <v>0.79300000000000004</v>
      </c>
      <c r="P352" s="91"/>
      <c r="Q352" s="90" t="s">
        <v>889</v>
      </c>
      <c r="R352" s="90" t="s">
        <v>1417</v>
      </c>
      <c r="S352" s="90" t="s">
        <v>742</v>
      </c>
      <c r="T352" s="93" t="b">
        <v>0</v>
      </c>
      <c r="U352" s="91"/>
    </row>
    <row r="353" spans="1:21" x14ac:dyDescent="0.25">
      <c r="A353" s="90" t="s">
        <v>1418</v>
      </c>
      <c r="B353" s="90" t="s">
        <v>836</v>
      </c>
      <c r="C353" s="90" t="s">
        <v>979</v>
      </c>
      <c r="D353" s="90" t="s">
        <v>848</v>
      </c>
      <c r="E353" s="92">
        <v>16</v>
      </c>
      <c r="F353" s="92">
        <v>2020</v>
      </c>
      <c r="G353" s="92">
        <v>29</v>
      </c>
      <c r="H353" s="93" t="b">
        <v>1</v>
      </c>
      <c r="I353" s="95">
        <v>44027</v>
      </c>
      <c r="J353" s="95">
        <v>44032</v>
      </c>
      <c r="K353" s="95">
        <v>44027</v>
      </c>
      <c r="L353" s="95">
        <v>44033</v>
      </c>
      <c r="M353" s="95">
        <v>44033</v>
      </c>
      <c r="N353" s="96">
        <v>3.2624300000000002</v>
      </c>
      <c r="O353" s="96">
        <v>1.1658834</v>
      </c>
      <c r="P353" s="91"/>
      <c r="Q353" s="90" t="s">
        <v>823</v>
      </c>
      <c r="R353" s="90" t="s">
        <v>466</v>
      </c>
      <c r="S353" s="90" t="s">
        <v>742</v>
      </c>
      <c r="T353" s="93" t="b">
        <v>0</v>
      </c>
      <c r="U353" s="91"/>
    </row>
    <row r="354" spans="1:21" x14ac:dyDescent="0.25">
      <c r="A354" s="90" t="s">
        <v>221</v>
      </c>
      <c r="B354" s="90" t="s">
        <v>836</v>
      </c>
      <c r="C354" s="90" t="s">
        <v>1419</v>
      </c>
      <c r="D354" s="90" t="s">
        <v>848</v>
      </c>
      <c r="E354" s="92">
        <v>24</v>
      </c>
      <c r="F354" s="92">
        <v>2020</v>
      </c>
      <c r="G354" s="92">
        <v>23</v>
      </c>
      <c r="H354" s="93" t="b">
        <v>1</v>
      </c>
      <c r="I354" s="95">
        <v>43983</v>
      </c>
      <c r="J354" s="95">
        <v>43986</v>
      </c>
      <c r="K354" s="95">
        <v>43983</v>
      </c>
      <c r="L354" s="95">
        <v>43987</v>
      </c>
      <c r="M354" s="95">
        <v>43987</v>
      </c>
      <c r="N354" s="96">
        <v>7.242</v>
      </c>
      <c r="O354" s="96">
        <v>0.45100000000000001</v>
      </c>
      <c r="P354" s="90" t="s">
        <v>205</v>
      </c>
      <c r="Q354" s="90" t="s">
        <v>970</v>
      </c>
      <c r="R354" s="90" t="s">
        <v>222</v>
      </c>
      <c r="S354" s="90" t="s">
        <v>742</v>
      </c>
      <c r="T354" s="93" t="b">
        <v>0</v>
      </c>
      <c r="U354" s="95">
        <v>44020.498645833301</v>
      </c>
    </row>
    <row r="355" spans="1:21" x14ac:dyDescent="0.25">
      <c r="A355" s="90" t="s">
        <v>945</v>
      </c>
      <c r="B355" s="90" t="s">
        <v>836</v>
      </c>
      <c r="C355" s="90" t="s">
        <v>1420</v>
      </c>
      <c r="D355" s="90" t="s">
        <v>848</v>
      </c>
      <c r="E355" s="92">
        <v>24</v>
      </c>
      <c r="F355" s="92">
        <v>2020</v>
      </c>
      <c r="G355" s="92">
        <v>31</v>
      </c>
      <c r="H355" s="93" t="b">
        <v>1</v>
      </c>
      <c r="I355" s="95">
        <v>44039</v>
      </c>
      <c r="J355" s="95">
        <v>44042</v>
      </c>
      <c r="K355" s="95">
        <v>44039</v>
      </c>
      <c r="L355" s="95">
        <v>44043</v>
      </c>
      <c r="M355" s="95">
        <v>44043</v>
      </c>
      <c r="N355" s="96">
        <v>3.036</v>
      </c>
      <c r="O355" s="96">
        <v>0.64319999999999999</v>
      </c>
      <c r="P355" s="91"/>
      <c r="Q355" s="90" t="s">
        <v>827</v>
      </c>
      <c r="R355" s="90" t="s">
        <v>668</v>
      </c>
      <c r="S355" s="90" t="s">
        <v>742</v>
      </c>
      <c r="T355" s="93" t="b">
        <v>0</v>
      </c>
      <c r="U355" s="91"/>
    </row>
    <row r="356" spans="1:21" x14ac:dyDescent="0.25">
      <c r="A356" s="90" t="s">
        <v>1293</v>
      </c>
      <c r="B356" s="90" t="s">
        <v>820</v>
      </c>
      <c r="C356" s="90" t="s">
        <v>1243</v>
      </c>
      <c r="D356" s="90" t="s">
        <v>848</v>
      </c>
      <c r="E356" s="92">
        <v>11</v>
      </c>
      <c r="F356" s="92">
        <v>2019</v>
      </c>
      <c r="G356" s="92">
        <v>23</v>
      </c>
      <c r="H356" s="93" t="b">
        <v>1</v>
      </c>
      <c r="I356" s="95">
        <v>43619</v>
      </c>
      <c r="J356" s="95">
        <v>43621</v>
      </c>
      <c r="K356" s="95">
        <v>43619</v>
      </c>
      <c r="L356" s="95">
        <v>43623</v>
      </c>
      <c r="M356" s="95">
        <v>43623</v>
      </c>
      <c r="N356" s="96">
        <v>1</v>
      </c>
      <c r="O356" s="96">
        <v>2.4514166666666699</v>
      </c>
      <c r="P356" s="91"/>
      <c r="Q356" s="90" t="s">
        <v>851</v>
      </c>
      <c r="R356" s="90" t="s">
        <v>1173</v>
      </c>
      <c r="S356" s="90" t="s">
        <v>742</v>
      </c>
      <c r="T356" s="93" t="b">
        <v>0</v>
      </c>
      <c r="U356" s="91"/>
    </row>
    <row r="357" spans="1:21" x14ac:dyDescent="0.25">
      <c r="A357" s="90" t="s">
        <v>1143</v>
      </c>
      <c r="B357" s="90" t="s">
        <v>825</v>
      </c>
      <c r="C357" s="90" t="s">
        <v>1421</v>
      </c>
      <c r="D357" s="90" t="s">
        <v>848</v>
      </c>
      <c r="E357" s="92">
        <v>33</v>
      </c>
      <c r="F357" s="92">
        <v>2020</v>
      </c>
      <c r="G357" s="92">
        <v>26</v>
      </c>
      <c r="H357" s="93" t="b">
        <v>1</v>
      </c>
      <c r="I357" s="95">
        <v>44007</v>
      </c>
      <c r="J357" s="95">
        <v>44012</v>
      </c>
      <c r="K357" s="95">
        <v>44007</v>
      </c>
      <c r="L357" s="95">
        <v>44013</v>
      </c>
      <c r="M357" s="95">
        <v>44013</v>
      </c>
      <c r="N357" s="96">
        <v>1.5272600000000001</v>
      </c>
      <c r="O357" s="96">
        <v>0.219</v>
      </c>
      <c r="P357" s="91"/>
      <c r="Q357" s="90" t="s">
        <v>827</v>
      </c>
      <c r="R357" s="90" t="s">
        <v>1145</v>
      </c>
      <c r="S357" s="90" t="s">
        <v>742</v>
      </c>
      <c r="T357" s="93" t="b">
        <v>0</v>
      </c>
      <c r="U357" s="91"/>
    </row>
    <row r="358" spans="1:21" x14ac:dyDescent="0.25">
      <c r="A358" s="90" t="s">
        <v>1295</v>
      </c>
      <c r="B358" s="90" t="s">
        <v>836</v>
      </c>
      <c r="C358" s="90" t="s">
        <v>850</v>
      </c>
      <c r="D358" s="90" t="s">
        <v>822</v>
      </c>
      <c r="E358" s="92">
        <v>88</v>
      </c>
      <c r="F358" s="92">
        <v>2019</v>
      </c>
      <c r="G358" s="92">
        <v>29</v>
      </c>
      <c r="H358" s="93" t="b">
        <v>1</v>
      </c>
      <c r="I358" s="95">
        <v>43665</v>
      </c>
      <c r="J358" s="95">
        <v>43668</v>
      </c>
      <c r="K358" s="95">
        <v>43665</v>
      </c>
      <c r="L358" s="95">
        <v>43693</v>
      </c>
      <c r="M358" s="95">
        <v>43693</v>
      </c>
      <c r="N358" s="96">
        <v>1</v>
      </c>
      <c r="O358" s="96">
        <v>1</v>
      </c>
      <c r="P358" s="91"/>
      <c r="Q358" s="90" t="s">
        <v>851</v>
      </c>
      <c r="R358" s="90" t="s">
        <v>1173</v>
      </c>
      <c r="S358" s="90" t="s">
        <v>742</v>
      </c>
      <c r="T358" s="93" t="b">
        <v>0</v>
      </c>
      <c r="U358" s="91"/>
    </row>
    <row r="359" spans="1:21" x14ac:dyDescent="0.25">
      <c r="A359" s="90" t="s">
        <v>1126</v>
      </c>
      <c r="B359" s="90" t="s">
        <v>836</v>
      </c>
      <c r="C359" s="90" t="s">
        <v>1127</v>
      </c>
      <c r="D359" s="90" t="s">
        <v>822</v>
      </c>
      <c r="E359" s="92">
        <v>19</v>
      </c>
      <c r="F359" s="92">
        <v>2020</v>
      </c>
      <c r="G359" s="92">
        <v>30</v>
      </c>
      <c r="H359" s="93" t="b">
        <v>1</v>
      </c>
      <c r="I359" s="95">
        <v>44032</v>
      </c>
      <c r="J359" s="95">
        <v>44033</v>
      </c>
      <c r="K359" s="95">
        <v>44032</v>
      </c>
      <c r="L359" s="95">
        <v>44043</v>
      </c>
      <c r="M359" s="95">
        <v>44043</v>
      </c>
      <c r="N359" s="96">
        <v>0.17249999999999999</v>
      </c>
      <c r="O359" s="96">
        <v>0.58599999999999997</v>
      </c>
      <c r="P359" s="91"/>
      <c r="Q359" s="90" t="s">
        <v>827</v>
      </c>
      <c r="R359" s="90" t="s">
        <v>1128</v>
      </c>
      <c r="S359" s="90" t="s">
        <v>742</v>
      </c>
      <c r="T359" s="93" t="b">
        <v>0</v>
      </c>
      <c r="U359" s="91"/>
    </row>
    <row r="360" spans="1:21" x14ac:dyDescent="0.25">
      <c r="A360" s="90" t="s">
        <v>844</v>
      </c>
      <c r="B360" s="90" t="s">
        <v>825</v>
      </c>
      <c r="C360" s="90" t="s">
        <v>845</v>
      </c>
      <c r="D360" s="90" t="s">
        <v>822</v>
      </c>
      <c r="E360" s="92">
        <v>87</v>
      </c>
      <c r="F360" s="92">
        <v>2020</v>
      </c>
      <c r="G360" s="92">
        <v>30</v>
      </c>
      <c r="H360" s="93" t="b">
        <v>1</v>
      </c>
      <c r="I360" s="95">
        <v>44035</v>
      </c>
      <c r="J360" s="95">
        <v>44035</v>
      </c>
      <c r="K360" s="95">
        <v>44035</v>
      </c>
      <c r="L360" s="95">
        <v>44078</v>
      </c>
      <c r="M360" s="95">
        <v>44078</v>
      </c>
      <c r="N360" s="96">
        <v>1.819</v>
      </c>
      <c r="O360" s="96">
        <v>0.40100000000000002</v>
      </c>
      <c r="P360" s="91"/>
      <c r="Q360" s="90" t="s">
        <v>846</v>
      </c>
      <c r="R360" s="90" t="s">
        <v>847</v>
      </c>
      <c r="S360" s="90" t="s">
        <v>742</v>
      </c>
      <c r="T360" s="93" t="b">
        <v>0</v>
      </c>
      <c r="U360" s="91"/>
    </row>
    <row r="361" spans="1:21" x14ac:dyDescent="0.25">
      <c r="A361" s="90" t="s">
        <v>1146</v>
      </c>
      <c r="B361" s="90" t="s">
        <v>836</v>
      </c>
      <c r="C361" s="90" t="s">
        <v>1422</v>
      </c>
      <c r="D361" s="90" t="s">
        <v>848</v>
      </c>
      <c r="E361" s="92">
        <v>11</v>
      </c>
      <c r="F361" s="92">
        <v>2020</v>
      </c>
      <c r="G361" s="92">
        <v>30</v>
      </c>
      <c r="H361" s="93" t="b">
        <v>1</v>
      </c>
      <c r="I361" s="95">
        <v>44033</v>
      </c>
      <c r="J361" s="95">
        <v>44034</v>
      </c>
      <c r="K361" s="95">
        <v>44033</v>
      </c>
      <c r="L361" s="95">
        <v>44036</v>
      </c>
      <c r="M361" s="95">
        <v>44036</v>
      </c>
      <c r="N361" s="96">
        <v>1.3101</v>
      </c>
      <c r="O361" s="96">
        <v>0.643183333333333</v>
      </c>
      <c r="P361" s="91"/>
      <c r="Q361" s="90" t="s">
        <v>846</v>
      </c>
      <c r="R361" s="90" t="s">
        <v>1148</v>
      </c>
      <c r="S361" s="90" t="s">
        <v>742</v>
      </c>
      <c r="T361" s="93" t="b">
        <v>0</v>
      </c>
      <c r="U361" s="91"/>
    </row>
    <row r="362" spans="1:21" x14ac:dyDescent="0.25">
      <c r="A362" s="90" t="s">
        <v>443</v>
      </c>
      <c r="B362" s="90" t="s">
        <v>836</v>
      </c>
      <c r="C362" s="90" t="s">
        <v>881</v>
      </c>
      <c r="D362" s="90" t="s">
        <v>848</v>
      </c>
      <c r="E362" s="92">
        <v>14</v>
      </c>
      <c r="F362" s="92">
        <v>2020</v>
      </c>
      <c r="G362" s="92">
        <v>9</v>
      </c>
      <c r="H362" s="93" t="b">
        <v>1</v>
      </c>
      <c r="I362" s="95">
        <v>43887</v>
      </c>
      <c r="J362" s="95">
        <v>43892</v>
      </c>
      <c r="K362" s="95">
        <v>43887</v>
      </c>
      <c r="L362" s="95">
        <v>43896</v>
      </c>
      <c r="M362" s="95">
        <v>43896</v>
      </c>
      <c r="N362" s="96">
        <v>3.96</v>
      </c>
      <c r="O362" s="96">
        <v>0.64</v>
      </c>
      <c r="P362" s="90" t="s">
        <v>444</v>
      </c>
      <c r="Q362" s="90" t="s">
        <v>851</v>
      </c>
      <c r="R362" s="90" t="s">
        <v>325</v>
      </c>
      <c r="S362" s="90" t="s">
        <v>742</v>
      </c>
      <c r="T362" s="93" t="b">
        <v>0</v>
      </c>
      <c r="U362" s="95">
        <v>43868.582523148201</v>
      </c>
    </row>
    <row r="363" spans="1:21" x14ac:dyDescent="0.25">
      <c r="A363" s="90" t="s">
        <v>1160</v>
      </c>
      <c r="B363" s="90" t="s">
        <v>836</v>
      </c>
      <c r="C363" s="90" t="s">
        <v>1423</v>
      </c>
      <c r="D363" s="90" t="s">
        <v>848</v>
      </c>
      <c r="E363" s="92">
        <v>14</v>
      </c>
      <c r="F363" s="92">
        <v>2020</v>
      </c>
      <c r="G363" s="92">
        <v>26</v>
      </c>
      <c r="H363" s="93" t="b">
        <v>1</v>
      </c>
      <c r="I363" s="95">
        <v>44008</v>
      </c>
      <c r="J363" s="95">
        <v>44014</v>
      </c>
      <c r="K363" s="95">
        <v>44008</v>
      </c>
      <c r="L363" s="95">
        <v>44015</v>
      </c>
      <c r="M363" s="95">
        <v>44015</v>
      </c>
      <c r="N363" s="96">
        <v>4.7636399999999997</v>
      </c>
      <c r="O363" s="96">
        <v>0.70799999999999996</v>
      </c>
      <c r="P363" s="91"/>
      <c r="Q363" s="90" t="s">
        <v>827</v>
      </c>
      <c r="R363" s="90" t="s">
        <v>1026</v>
      </c>
      <c r="S363" s="90" t="s">
        <v>742</v>
      </c>
      <c r="T363" s="93" t="b">
        <v>0</v>
      </c>
      <c r="U363" s="91"/>
    </row>
    <row r="364" spans="1:21" x14ac:dyDescent="0.25">
      <c r="A364" s="90" t="s">
        <v>1424</v>
      </c>
      <c r="B364" s="90" t="s">
        <v>820</v>
      </c>
      <c r="C364" s="90" t="s">
        <v>1425</v>
      </c>
      <c r="D364" s="90" t="s">
        <v>848</v>
      </c>
      <c r="E364" s="92">
        <v>1</v>
      </c>
      <c r="F364" s="92">
        <v>2019</v>
      </c>
      <c r="G364" s="92">
        <v>11</v>
      </c>
      <c r="H364" s="93" t="b">
        <v>1</v>
      </c>
      <c r="I364" s="95">
        <v>43537</v>
      </c>
      <c r="J364" s="91"/>
      <c r="K364" s="95">
        <v>43537</v>
      </c>
      <c r="L364" s="95">
        <v>43544</v>
      </c>
      <c r="M364" s="95">
        <v>43544</v>
      </c>
      <c r="N364" s="96">
        <v>1.2012</v>
      </c>
      <c r="O364" s="96">
        <v>0</v>
      </c>
      <c r="P364" s="91"/>
      <c r="Q364" s="90" t="s">
        <v>823</v>
      </c>
      <c r="R364" s="90" t="s">
        <v>1426</v>
      </c>
      <c r="S364" s="90" t="s">
        <v>742</v>
      </c>
      <c r="T364" s="93" t="b">
        <v>0</v>
      </c>
      <c r="U364" s="91"/>
    </row>
    <row r="365" spans="1:21" x14ac:dyDescent="0.25">
      <c r="A365" s="90" t="s">
        <v>1427</v>
      </c>
      <c r="B365" s="90" t="s">
        <v>836</v>
      </c>
      <c r="C365" s="90" t="s">
        <v>1250</v>
      </c>
      <c r="D365" s="90" t="s">
        <v>822</v>
      </c>
      <c r="E365" s="92">
        <v>50</v>
      </c>
      <c r="F365" s="92">
        <v>2020</v>
      </c>
      <c r="G365" s="92">
        <v>16</v>
      </c>
      <c r="H365" s="93" t="b">
        <v>1</v>
      </c>
      <c r="I365" s="95">
        <v>43937</v>
      </c>
      <c r="J365" s="95">
        <v>43937</v>
      </c>
      <c r="K365" s="95">
        <v>43937</v>
      </c>
      <c r="L365" s="95">
        <v>43945</v>
      </c>
      <c r="M365" s="95">
        <v>43945</v>
      </c>
      <c r="N365" s="96">
        <v>1</v>
      </c>
      <c r="O365" s="96">
        <v>0</v>
      </c>
      <c r="P365" s="91"/>
      <c r="Q365" s="90" t="s">
        <v>1251</v>
      </c>
      <c r="R365" s="90" t="s">
        <v>1252</v>
      </c>
      <c r="S365" s="90" t="s">
        <v>742</v>
      </c>
      <c r="T365" s="94" t="b">
        <v>1</v>
      </c>
      <c r="U365" s="91"/>
    </row>
    <row r="366" spans="1:21" x14ac:dyDescent="0.25">
      <c r="A366" s="90" t="s">
        <v>1160</v>
      </c>
      <c r="B366" s="90" t="s">
        <v>836</v>
      </c>
      <c r="C366" s="90" t="s">
        <v>1428</v>
      </c>
      <c r="D366" s="90" t="s">
        <v>848</v>
      </c>
      <c r="E366" s="92">
        <v>14</v>
      </c>
      <c r="F366" s="92">
        <v>2020</v>
      </c>
      <c r="G366" s="92">
        <v>26</v>
      </c>
      <c r="H366" s="93" t="b">
        <v>1</v>
      </c>
      <c r="I366" s="95">
        <v>44008</v>
      </c>
      <c r="J366" s="95">
        <v>44014</v>
      </c>
      <c r="K366" s="95">
        <v>44008</v>
      </c>
      <c r="L366" s="95">
        <v>44015</v>
      </c>
      <c r="M366" s="95">
        <v>44015</v>
      </c>
      <c r="N366" s="96">
        <v>4.7636399999999997</v>
      </c>
      <c r="O366" s="96">
        <v>0.70799999999999996</v>
      </c>
      <c r="P366" s="91"/>
      <c r="Q366" s="90" t="s">
        <v>827</v>
      </c>
      <c r="R366" s="90" t="s">
        <v>1026</v>
      </c>
      <c r="S366" s="90" t="s">
        <v>742</v>
      </c>
      <c r="T366" s="93" t="b">
        <v>0</v>
      </c>
      <c r="U366" s="91"/>
    </row>
    <row r="367" spans="1:21" x14ac:dyDescent="0.25">
      <c r="A367" s="90" t="s">
        <v>237</v>
      </c>
      <c r="B367" s="90" t="s">
        <v>836</v>
      </c>
      <c r="C367" s="90" t="s">
        <v>1393</v>
      </c>
      <c r="D367" s="90" t="s">
        <v>822</v>
      </c>
      <c r="E367" s="92">
        <v>18</v>
      </c>
      <c r="F367" s="92">
        <v>2020</v>
      </c>
      <c r="G367" s="92">
        <v>25</v>
      </c>
      <c r="H367" s="93" t="b">
        <v>1</v>
      </c>
      <c r="I367" s="95">
        <v>44001</v>
      </c>
      <c r="J367" s="95">
        <v>44001</v>
      </c>
      <c r="K367" s="95">
        <v>44001</v>
      </c>
      <c r="L367" s="95">
        <v>44008</v>
      </c>
      <c r="M367" s="95">
        <v>44008</v>
      </c>
      <c r="N367" s="96">
        <v>5.3499999999999999E-2</v>
      </c>
      <c r="O367" s="96">
        <v>0.30399999999999999</v>
      </c>
      <c r="P367" s="91"/>
      <c r="Q367" s="90" t="s">
        <v>970</v>
      </c>
      <c r="R367" s="90" t="s">
        <v>238</v>
      </c>
      <c r="S367" s="90" t="s">
        <v>742</v>
      </c>
      <c r="T367" s="93" t="b">
        <v>0</v>
      </c>
      <c r="U367" s="91"/>
    </row>
    <row r="368" spans="1:21" x14ac:dyDescent="0.25">
      <c r="A368" s="90" t="s">
        <v>1429</v>
      </c>
      <c r="B368" s="90" t="s">
        <v>836</v>
      </c>
      <c r="C368" s="90" t="s">
        <v>1245</v>
      </c>
      <c r="D368" s="90" t="s">
        <v>822</v>
      </c>
      <c r="E368" s="92">
        <v>10</v>
      </c>
      <c r="F368" s="92">
        <v>2020</v>
      </c>
      <c r="G368" s="92">
        <v>13</v>
      </c>
      <c r="H368" s="93" t="b">
        <v>1</v>
      </c>
      <c r="I368" s="95">
        <v>43916</v>
      </c>
      <c r="J368" s="95">
        <v>43917</v>
      </c>
      <c r="K368" s="95">
        <v>43916</v>
      </c>
      <c r="L368" s="95">
        <v>43924</v>
      </c>
      <c r="M368" s="95">
        <v>43924</v>
      </c>
      <c r="N368" s="96">
        <v>1</v>
      </c>
      <c r="O368" s="96">
        <v>10</v>
      </c>
      <c r="P368" s="91"/>
      <c r="Q368" s="90" t="s">
        <v>1246</v>
      </c>
      <c r="R368" s="90" t="s">
        <v>1247</v>
      </c>
      <c r="S368" s="90" t="s">
        <v>742</v>
      </c>
      <c r="T368" s="93" t="b">
        <v>0</v>
      </c>
      <c r="U368" s="91"/>
    </row>
    <row r="369" spans="1:21" x14ac:dyDescent="0.25">
      <c r="A369" s="90" t="s">
        <v>544</v>
      </c>
      <c r="B369" s="90" t="s">
        <v>836</v>
      </c>
      <c r="C369" s="90" t="s">
        <v>912</v>
      </c>
      <c r="D369" s="90" t="s">
        <v>822</v>
      </c>
      <c r="E369" s="92">
        <v>9</v>
      </c>
      <c r="F369" s="92">
        <v>2020</v>
      </c>
      <c r="G369" s="92">
        <v>30</v>
      </c>
      <c r="H369" s="93" t="b">
        <v>1</v>
      </c>
      <c r="I369" s="95">
        <v>44035</v>
      </c>
      <c r="J369" s="95">
        <v>44035</v>
      </c>
      <c r="K369" s="95">
        <v>44035</v>
      </c>
      <c r="L369" s="95">
        <v>44053</v>
      </c>
      <c r="M369" s="95">
        <v>44053</v>
      </c>
      <c r="N369" s="96">
        <v>0.1452</v>
      </c>
      <c r="O369" s="96">
        <v>1.157</v>
      </c>
      <c r="P369" s="91"/>
      <c r="Q369" s="90" t="s">
        <v>823</v>
      </c>
      <c r="R369" s="90" t="s">
        <v>545</v>
      </c>
      <c r="S369" s="90" t="s">
        <v>742</v>
      </c>
      <c r="T369" s="93" t="b">
        <v>0</v>
      </c>
      <c r="U369" s="91"/>
    </row>
    <row r="370" spans="1:21" x14ac:dyDescent="0.25">
      <c r="A370" s="90" t="s">
        <v>544</v>
      </c>
      <c r="B370" s="90" t="s">
        <v>836</v>
      </c>
      <c r="C370" s="90" t="s">
        <v>912</v>
      </c>
      <c r="D370" s="90" t="s">
        <v>848</v>
      </c>
      <c r="E370" s="92">
        <v>6</v>
      </c>
      <c r="F370" s="92">
        <v>2020</v>
      </c>
      <c r="G370" s="92">
        <v>31</v>
      </c>
      <c r="H370" s="93" t="b">
        <v>1</v>
      </c>
      <c r="I370" s="95">
        <v>44039</v>
      </c>
      <c r="J370" s="95">
        <v>44042</v>
      </c>
      <c r="K370" s="95">
        <v>44039</v>
      </c>
      <c r="L370" s="95">
        <v>44053</v>
      </c>
      <c r="M370" s="95">
        <v>44053</v>
      </c>
      <c r="N370" s="96">
        <v>0.1452</v>
      </c>
      <c r="O370" s="96">
        <v>6.266</v>
      </c>
      <c r="P370" s="90" t="s">
        <v>205</v>
      </c>
      <c r="Q370" s="90" t="s">
        <v>823</v>
      </c>
      <c r="R370" s="90" t="s">
        <v>545</v>
      </c>
      <c r="S370" s="90" t="s">
        <v>742</v>
      </c>
      <c r="T370" s="93" t="b">
        <v>0</v>
      </c>
      <c r="U370" s="95">
        <v>44033.351909722202</v>
      </c>
    </row>
    <row r="371" spans="1:21" x14ac:dyDescent="0.25">
      <c r="A371" s="90" t="s">
        <v>1183</v>
      </c>
      <c r="B371" s="90" t="s">
        <v>836</v>
      </c>
      <c r="C371" s="90" t="s">
        <v>1430</v>
      </c>
      <c r="D371" s="90" t="s">
        <v>848</v>
      </c>
      <c r="E371" s="92">
        <v>24</v>
      </c>
      <c r="F371" s="92">
        <v>2020</v>
      </c>
      <c r="G371" s="92">
        <v>30</v>
      </c>
      <c r="H371" s="93" t="b">
        <v>1</v>
      </c>
      <c r="I371" s="95">
        <v>44034</v>
      </c>
      <c r="J371" s="95">
        <v>44039</v>
      </c>
      <c r="K371" s="95">
        <v>44034</v>
      </c>
      <c r="L371" s="95">
        <v>44041</v>
      </c>
      <c r="M371" s="95">
        <v>44041</v>
      </c>
      <c r="N371" s="96">
        <v>7.4676</v>
      </c>
      <c r="O371" s="96">
        <v>0.50608330000000001</v>
      </c>
      <c r="P371" s="91"/>
      <c r="Q371" s="90" t="s">
        <v>851</v>
      </c>
      <c r="R371" s="90" t="s">
        <v>318</v>
      </c>
      <c r="S371" s="90" t="s">
        <v>742</v>
      </c>
      <c r="T371" s="93" t="b">
        <v>0</v>
      </c>
      <c r="U371" s="91"/>
    </row>
    <row r="372" spans="1:21" x14ac:dyDescent="0.25">
      <c r="A372" s="90" t="s">
        <v>1431</v>
      </c>
      <c r="B372" s="90" t="s">
        <v>836</v>
      </c>
      <c r="C372" s="90" t="s">
        <v>850</v>
      </c>
      <c r="D372" s="90" t="s">
        <v>822</v>
      </c>
      <c r="E372" s="92">
        <v>22</v>
      </c>
      <c r="F372" s="92">
        <v>2020</v>
      </c>
      <c r="G372" s="92">
        <v>20</v>
      </c>
      <c r="H372" s="93" t="b">
        <v>1</v>
      </c>
      <c r="I372" s="95">
        <v>43966</v>
      </c>
      <c r="J372" s="95">
        <v>43966</v>
      </c>
      <c r="K372" s="95">
        <v>43966</v>
      </c>
      <c r="L372" s="95">
        <v>43973</v>
      </c>
      <c r="M372" s="95">
        <v>43973</v>
      </c>
      <c r="N372" s="96">
        <v>1</v>
      </c>
      <c r="O372" s="96">
        <v>1</v>
      </c>
      <c r="P372" s="91"/>
      <c r="Q372" s="90" t="s">
        <v>970</v>
      </c>
      <c r="R372" s="90" t="s">
        <v>1218</v>
      </c>
      <c r="S372" s="90" t="s">
        <v>742</v>
      </c>
      <c r="T372" s="93" t="b">
        <v>0</v>
      </c>
      <c r="U372" s="91"/>
    </row>
    <row r="373" spans="1:21" x14ac:dyDescent="0.25">
      <c r="A373" s="90" t="s">
        <v>1432</v>
      </c>
      <c r="B373" s="90" t="s">
        <v>825</v>
      </c>
      <c r="C373" s="90" t="s">
        <v>1433</v>
      </c>
      <c r="D373" s="90" t="s">
        <v>848</v>
      </c>
      <c r="E373" s="92">
        <v>1</v>
      </c>
      <c r="F373" s="92">
        <v>2020</v>
      </c>
      <c r="G373" s="92">
        <v>27</v>
      </c>
      <c r="H373" s="93" t="b">
        <v>1</v>
      </c>
      <c r="I373" s="95">
        <v>44011</v>
      </c>
      <c r="J373" s="95">
        <v>44018</v>
      </c>
      <c r="K373" s="95">
        <v>44011</v>
      </c>
      <c r="L373" s="95">
        <v>44019</v>
      </c>
      <c r="M373" s="95">
        <v>44019</v>
      </c>
      <c r="N373" s="96">
        <v>0.52</v>
      </c>
      <c r="O373" s="96">
        <v>41.015999999999998</v>
      </c>
      <c r="P373" s="91"/>
      <c r="Q373" s="90" t="s">
        <v>839</v>
      </c>
      <c r="R373" s="90" t="s">
        <v>1398</v>
      </c>
      <c r="S373" s="90" t="s">
        <v>742</v>
      </c>
      <c r="T373" s="93" t="b">
        <v>0</v>
      </c>
      <c r="U373" s="91"/>
    </row>
    <row r="374" spans="1:21" x14ac:dyDescent="0.25">
      <c r="A374" s="90" t="s">
        <v>221</v>
      </c>
      <c r="B374" s="90" t="s">
        <v>836</v>
      </c>
      <c r="C374" s="90" t="s">
        <v>1434</v>
      </c>
      <c r="D374" s="90" t="s">
        <v>848</v>
      </c>
      <c r="E374" s="92">
        <v>24</v>
      </c>
      <c r="F374" s="92">
        <v>2020</v>
      </c>
      <c r="G374" s="92">
        <v>23</v>
      </c>
      <c r="H374" s="93" t="b">
        <v>1</v>
      </c>
      <c r="I374" s="95">
        <v>43983</v>
      </c>
      <c r="J374" s="95">
        <v>43986</v>
      </c>
      <c r="K374" s="95">
        <v>43983</v>
      </c>
      <c r="L374" s="95">
        <v>43987</v>
      </c>
      <c r="M374" s="95">
        <v>43987</v>
      </c>
      <c r="N374" s="96">
        <v>7.242</v>
      </c>
      <c r="O374" s="96">
        <v>0.45100000000000001</v>
      </c>
      <c r="P374" s="90" t="s">
        <v>205</v>
      </c>
      <c r="Q374" s="90" t="s">
        <v>970</v>
      </c>
      <c r="R374" s="90" t="s">
        <v>222</v>
      </c>
      <c r="S374" s="90" t="s">
        <v>742</v>
      </c>
      <c r="T374" s="93" t="b">
        <v>0</v>
      </c>
      <c r="U374" s="95">
        <v>44020.498645833301</v>
      </c>
    </row>
    <row r="375" spans="1:21" x14ac:dyDescent="0.25">
      <c r="A375" s="90" t="s">
        <v>1435</v>
      </c>
      <c r="B375" s="90" t="s">
        <v>1135</v>
      </c>
      <c r="C375" s="90" t="s">
        <v>1167</v>
      </c>
      <c r="D375" s="90" t="s">
        <v>822</v>
      </c>
      <c r="E375" s="92">
        <v>30</v>
      </c>
      <c r="F375" s="92">
        <v>2020</v>
      </c>
      <c r="G375" s="92">
        <v>25</v>
      </c>
      <c r="H375" s="93" t="b">
        <v>1</v>
      </c>
      <c r="I375" s="95">
        <v>44001</v>
      </c>
      <c r="J375" s="95">
        <v>44004</v>
      </c>
      <c r="K375" s="95">
        <v>44001</v>
      </c>
      <c r="L375" s="95">
        <v>44015</v>
      </c>
      <c r="M375" s="95">
        <v>44015</v>
      </c>
      <c r="N375" s="96">
        <v>4</v>
      </c>
      <c r="O375" s="96">
        <v>10</v>
      </c>
      <c r="P375" s="91"/>
      <c r="Q375" s="90" t="s">
        <v>1168</v>
      </c>
      <c r="R375" s="90" t="s">
        <v>1169</v>
      </c>
      <c r="S375" s="90" t="s">
        <v>742</v>
      </c>
      <c r="T375" s="93" t="b">
        <v>0</v>
      </c>
      <c r="U375" s="91"/>
    </row>
    <row r="376" spans="1:21" x14ac:dyDescent="0.25">
      <c r="A376" s="90" t="s">
        <v>868</v>
      </c>
      <c r="B376" s="90" t="s">
        <v>836</v>
      </c>
      <c r="C376" s="90" t="s">
        <v>869</v>
      </c>
      <c r="D376" s="90" t="s">
        <v>848</v>
      </c>
      <c r="E376" s="92">
        <v>19</v>
      </c>
      <c r="F376" s="92">
        <v>2020</v>
      </c>
      <c r="G376" s="92">
        <v>30</v>
      </c>
      <c r="H376" s="93" t="b">
        <v>1</v>
      </c>
      <c r="I376" s="95">
        <v>44034</v>
      </c>
      <c r="J376" s="95">
        <v>44041</v>
      </c>
      <c r="K376" s="95">
        <v>44034</v>
      </c>
      <c r="L376" s="95">
        <v>44043</v>
      </c>
      <c r="M376" s="95">
        <v>44043</v>
      </c>
      <c r="N376" s="96">
        <v>1.2</v>
      </c>
      <c r="O376" s="96">
        <v>40.606999999999999</v>
      </c>
      <c r="P376" s="91"/>
      <c r="Q376" s="90" t="s">
        <v>839</v>
      </c>
      <c r="R376" s="90" t="s">
        <v>1360</v>
      </c>
      <c r="S376" s="90" t="s">
        <v>742</v>
      </c>
      <c r="T376" s="93" t="b">
        <v>0</v>
      </c>
      <c r="U376" s="91"/>
    </row>
    <row r="377" spans="1:21" x14ac:dyDescent="0.25">
      <c r="A377" s="90" t="s">
        <v>1436</v>
      </c>
      <c r="B377" s="90" t="s">
        <v>836</v>
      </c>
      <c r="C377" s="90" t="s">
        <v>1250</v>
      </c>
      <c r="D377" s="90" t="s">
        <v>822</v>
      </c>
      <c r="E377" s="92">
        <v>40</v>
      </c>
      <c r="F377" s="92">
        <v>2020</v>
      </c>
      <c r="G377" s="92">
        <v>28</v>
      </c>
      <c r="H377" s="93" t="b">
        <v>1</v>
      </c>
      <c r="I377" s="95">
        <v>44021</v>
      </c>
      <c r="J377" s="95">
        <v>44021</v>
      </c>
      <c r="K377" s="95">
        <v>44021</v>
      </c>
      <c r="L377" s="95">
        <v>44036</v>
      </c>
      <c r="M377" s="95">
        <v>44036</v>
      </c>
      <c r="N377" s="96">
        <v>1</v>
      </c>
      <c r="O377" s="96">
        <v>0</v>
      </c>
      <c r="P377" s="91"/>
      <c r="Q377" s="90" t="s">
        <v>1276</v>
      </c>
      <c r="R377" s="90" t="s">
        <v>1252</v>
      </c>
      <c r="S377" s="90" t="s">
        <v>742</v>
      </c>
      <c r="T377" s="94" t="b">
        <v>1</v>
      </c>
      <c r="U377" s="91"/>
    </row>
    <row r="378" spans="1:21" x14ac:dyDescent="0.25">
      <c r="A378" s="90" t="s">
        <v>601</v>
      </c>
      <c r="B378" s="90" t="s">
        <v>836</v>
      </c>
      <c r="C378" s="90" t="s">
        <v>1437</v>
      </c>
      <c r="D378" s="90" t="s">
        <v>848</v>
      </c>
      <c r="E378" s="92">
        <v>12</v>
      </c>
      <c r="F378" s="92">
        <v>2020</v>
      </c>
      <c r="G378" s="92">
        <v>30</v>
      </c>
      <c r="H378" s="93" t="b">
        <v>1</v>
      </c>
      <c r="I378" s="95">
        <v>44032</v>
      </c>
      <c r="J378" s="95">
        <v>44039</v>
      </c>
      <c r="K378" s="95">
        <v>44032</v>
      </c>
      <c r="L378" s="95">
        <v>44041</v>
      </c>
      <c r="M378" s="95">
        <v>44041</v>
      </c>
      <c r="N378" s="96">
        <v>0.29272500000000001</v>
      </c>
      <c r="O378" s="96">
        <v>40.411000000000001</v>
      </c>
      <c r="P378" s="90" t="s">
        <v>259</v>
      </c>
      <c r="Q378" s="90" t="s">
        <v>866</v>
      </c>
      <c r="R378" s="90" t="s">
        <v>602</v>
      </c>
      <c r="S378" s="90" t="s">
        <v>742</v>
      </c>
      <c r="T378" s="93" t="b">
        <v>0</v>
      </c>
      <c r="U378" s="95">
        <v>44035.4167592593</v>
      </c>
    </row>
    <row r="379" spans="1:21" x14ac:dyDescent="0.25">
      <c r="A379" s="90" t="s">
        <v>1052</v>
      </c>
      <c r="B379" s="90" t="s">
        <v>836</v>
      </c>
      <c r="C379" s="90" t="s">
        <v>1053</v>
      </c>
      <c r="D379" s="90" t="s">
        <v>848</v>
      </c>
      <c r="E379" s="92">
        <v>24</v>
      </c>
      <c r="F379" s="92">
        <v>2020</v>
      </c>
      <c r="G379" s="92">
        <v>31</v>
      </c>
      <c r="H379" s="93" t="b">
        <v>1</v>
      </c>
      <c r="I379" s="95">
        <v>44039</v>
      </c>
      <c r="J379" s="95">
        <v>44042</v>
      </c>
      <c r="K379" s="95">
        <v>44039</v>
      </c>
      <c r="L379" s="95">
        <v>44050</v>
      </c>
      <c r="M379" s="95">
        <v>44050</v>
      </c>
      <c r="N379" s="96">
        <v>1.2716000000000001</v>
      </c>
      <c r="O379" s="96">
        <v>0.35199999999999998</v>
      </c>
      <c r="P379" s="91"/>
      <c r="Q379" s="90" t="s">
        <v>1035</v>
      </c>
      <c r="R379" s="90" t="s">
        <v>1054</v>
      </c>
      <c r="S379" s="90" t="s">
        <v>742</v>
      </c>
      <c r="T379" s="93" t="b">
        <v>0</v>
      </c>
      <c r="U379" s="91"/>
    </row>
    <row r="380" spans="1:21" x14ac:dyDescent="0.25">
      <c r="A380" s="90" t="s">
        <v>266</v>
      </c>
      <c r="B380" s="90" t="s">
        <v>836</v>
      </c>
      <c r="C380" s="90" t="s">
        <v>1438</v>
      </c>
      <c r="D380" s="90" t="s">
        <v>848</v>
      </c>
      <c r="E380" s="92">
        <v>16</v>
      </c>
      <c r="F380" s="92">
        <v>2020</v>
      </c>
      <c r="G380" s="92">
        <v>28</v>
      </c>
      <c r="H380" s="93" t="b">
        <v>1</v>
      </c>
      <c r="I380" s="95">
        <v>44018</v>
      </c>
      <c r="J380" s="95">
        <v>44021</v>
      </c>
      <c r="K380" s="95">
        <v>44018</v>
      </c>
      <c r="L380" s="95">
        <v>44029</v>
      </c>
      <c r="M380" s="95">
        <v>44029</v>
      </c>
      <c r="N380" s="96">
        <v>0.33937899999999999</v>
      </c>
      <c r="O380" s="96">
        <v>0.31</v>
      </c>
      <c r="P380" s="90" t="s">
        <v>205</v>
      </c>
      <c r="Q380" s="90" t="s">
        <v>823</v>
      </c>
      <c r="R380" s="90" t="s">
        <v>267</v>
      </c>
      <c r="S380" s="90" t="s">
        <v>742</v>
      </c>
      <c r="T380" s="93" t="b">
        <v>0</v>
      </c>
      <c r="U380" s="95">
        <v>44015.574930555602</v>
      </c>
    </row>
    <row r="381" spans="1:21" x14ac:dyDescent="0.25">
      <c r="A381" s="90" t="s">
        <v>1439</v>
      </c>
      <c r="B381" s="90" t="s">
        <v>836</v>
      </c>
      <c r="C381" s="90" t="s">
        <v>1250</v>
      </c>
      <c r="D381" s="90" t="s">
        <v>822</v>
      </c>
      <c r="E381" s="92">
        <v>40</v>
      </c>
      <c r="F381" s="92">
        <v>2020</v>
      </c>
      <c r="G381" s="92">
        <v>30</v>
      </c>
      <c r="H381" s="93" t="b">
        <v>1</v>
      </c>
      <c r="I381" s="95">
        <v>44032</v>
      </c>
      <c r="J381" s="95">
        <v>44032</v>
      </c>
      <c r="K381" s="95">
        <v>44032</v>
      </c>
      <c r="L381" s="95">
        <v>44043</v>
      </c>
      <c r="M381" s="95">
        <v>44043</v>
      </c>
      <c r="N381" s="96">
        <v>1</v>
      </c>
      <c r="O381" s="96">
        <v>0</v>
      </c>
      <c r="P381" s="91"/>
      <c r="Q381" s="90" t="s">
        <v>1276</v>
      </c>
      <c r="R381" s="90" t="s">
        <v>1252</v>
      </c>
      <c r="S381" s="90" t="s">
        <v>742</v>
      </c>
      <c r="T381" s="94" t="b">
        <v>1</v>
      </c>
      <c r="U381" s="91"/>
    </row>
    <row r="382" spans="1:21" x14ac:dyDescent="0.25">
      <c r="A382" s="90" t="s">
        <v>1347</v>
      </c>
      <c r="B382" s="90" t="s">
        <v>836</v>
      </c>
      <c r="C382" s="90" t="s">
        <v>1440</v>
      </c>
      <c r="D382" s="90" t="s">
        <v>848</v>
      </c>
      <c r="E382" s="92">
        <v>16</v>
      </c>
      <c r="F382" s="92">
        <v>2020</v>
      </c>
      <c r="G382" s="92">
        <v>30</v>
      </c>
      <c r="H382" s="93" t="b">
        <v>1</v>
      </c>
      <c r="I382" s="95">
        <v>44034</v>
      </c>
      <c r="J382" s="95">
        <v>44036</v>
      </c>
      <c r="K382" s="95">
        <v>44034</v>
      </c>
      <c r="L382" s="95">
        <v>44043</v>
      </c>
      <c r="M382" s="95">
        <v>44043</v>
      </c>
      <c r="N382" s="96">
        <v>0.81359999999999999</v>
      </c>
      <c r="O382" s="96">
        <v>0.69899999999999995</v>
      </c>
      <c r="P382" s="91"/>
      <c r="Q382" s="90" t="s">
        <v>839</v>
      </c>
      <c r="R382" s="90" t="s">
        <v>1349</v>
      </c>
      <c r="S382" s="90" t="s">
        <v>742</v>
      </c>
      <c r="T382" s="93" t="b">
        <v>0</v>
      </c>
      <c r="U382" s="91"/>
    </row>
    <row r="383" spans="1:21" x14ac:dyDescent="0.25">
      <c r="A383" s="90" t="s">
        <v>1441</v>
      </c>
      <c r="B383" s="90" t="s">
        <v>820</v>
      </c>
      <c r="C383" s="90" t="s">
        <v>1215</v>
      </c>
      <c r="D383" s="90" t="s">
        <v>1066</v>
      </c>
      <c r="E383" s="92">
        <v>1</v>
      </c>
      <c r="F383" s="92">
        <v>2019</v>
      </c>
      <c r="G383" s="92">
        <v>50</v>
      </c>
      <c r="H383" s="93" t="b">
        <v>1</v>
      </c>
      <c r="I383" s="95">
        <v>43812</v>
      </c>
      <c r="J383" s="95">
        <v>43817</v>
      </c>
      <c r="K383" s="95">
        <v>43812</v>
      </c>
      <c r="L383" s="95">
        <v>43819</v>
      </c>
      <c r="M383" s="95">
        <v>43819</v>
      </c>
      <c r="N383" s="96">
        <v>1</v>
      </c>
      <c r="O383" s="96">
        <v>0</v>
      </c>
      <c r="P383" s="91"/>
      <c r="Q383" s="90" t="s">
        <v>851</v>
      </c>
      <c r="R383" s="90" t="s">
        <v>1216</v>
      </c>
      <c r="S383" s="90" t="s">
        <v>742</v>
      </c>
      <c r="T383" s="93" t="b">
        <v>0</v>
      </c>
      <c r="U383" s="91"/>
    </row>
    <row r="384" spans="1:21" x14ac:dyDescent="0.25">
      <c r="A384" s="90" t="s">
        <v>595</v>
      </c>
      <c r="B384" s="90" t="s">
        <v>836</v>
      </c>
      <c r="C384" s="90" t="s">
        <v>910</v>
      </c>
      <c r="D384" s="90" t="s">
        <v>848</v>
      </c>
      <c r="E384" s="92">
        <v>6</v>
      </c>
      <c r="F384" s="92">
        <v>2020</v>
      </c>
      <c r="G384" s="92">
        <v>31</v>
      </c>
      <c r="H384" s="93" t="b">
        <v>1</v>
      </c>
      <c r="I384" s="95">
        <v>44039</v>
      </c>
      <c r="J384" s="95">
        <v>44042</v>
      </c>
      <c r="K384" s="95">
        <v>44039</v>
      </c>
      <c r="L384" s="95">
        <v>44057</v>
      </c>
      <c r="M384" s="95">
        <v>44057</v>
      </c>
      <c r="N384" s="96">
        <v>0.24479999999999999</v>
      </c>
      <c r="O384" s="96">
        <v>7.266</v>
      </c>
      <c r="P384" s="90" t="s">
        <v>205</v>
      </c>
      <c r="Q384" s="90" t="s">
        <v>823</v>
      </c>
      <c r="R384" s="90" t="s">
        <v>596</v>
      </c>
      <c r="S384" s="90" t="s">
        <v>742</v>
      </c>
      <c r="T384" s="93" t="b">
        <v>0</v>
      </c>
      <c r="U384" s="95">
        <v>44034.545057870397</v>
      </c>
    </row>
    <row r="385" spans="1:21" x14ac:dyDescent="0.25">
      <c r="A385" s="90" t="s">
        <v>1266</v>
      </c>
      <c r="B385" s="90" t="s">
        <v>1135</v>
      </c>
      <c r="C385" s="90" t="s">
        <v>914</v>
      </c>
      <c r="D385" s="90" t="s">
        <v>822</v>
      </c>
      <c r="E385" s="92">
        <v>47</v>
      </c>
      <c r="F385" s="92">
        <v>2019</v>
      </c>
      <c r="G385" s="92">
        <v>25</v>
      </c>
      <c r="H385" s="93" t="b">
        <v>1</v>
      </c>
      <c r="I385" s="95">
        <v>43635</v>
      </c>
      <c r="J385" s="95">
        <v>43635</v>
      </c>
      <c r="K385" s="95">
        <v>43635</v>
      </c>
      <c r="L385" s="95">
        <v>43735</v>
      </c>
      <c r="M385" s="95">
        <v>43735</v>
      </c>
      <c r="N385" s="96">
        <v>2.5000000000000001E-2</v>
      </c>
      <c r="O385" s="96">
        <v>0.51</v>
      </c>
      <c r="P385" s="91"/>
      <c r="Q385" s="90" t="s">
        <v>1136</v>
      </c>
      <c r="R385" s="90" t="s">
        <v>593</v>
      </c>
      <c r="S385" s="90" t="s">
        <v>742</v>
      </c>
      <c r="T385" s="93" t="b">
        <v>0</v>
      </c>
      <c r="U385" s="91"/>
    </row>
    <row r="386" spans="1:21" x14ac:dyDescent="0.25">
      <c r="A386" s="90" t="s">
        <v>1160</v>
      </c>
      <c r="B386" s="90" t="s">
        <v>836</v>
      </c>
      <c r="C386" s="90" t="s">
        <v>1442</v>
      </c>
      <c r="D386" s="90" t="s">
        <v>848</v>
      </c>
      <c r="E386" s="92">
        <v>14</v>
      </c>
      <c r="F386" s="92">
        <v>2020</v>
      </c>
      <c r="G386" s="92">
        <v>26</v>
      </c>
      <c r="H386" s="93" t="b">
        <v>1</v>
      </c>
      <c r="I386" s="95">
        <v>44008</v>
      </c>
      <c r="J386" s="95">
        <v>44014</v>
      </c>
      <c r="K386" s="95">
        <v>44008</v>
      </c>
      <c r="L386" s="95">
        <v>44015</v>
      </c>
      <c r="M386" s="95">
        <v>44015</v>
      </c>
      <c r="N386" s="96">
        <v>4.7636399999999997</v>
      </c>
      <c r="O386" s="96">
        <v>0.70799999999999996</v>
      </c>
      <c r="P386" s="91"/>
      <c r="Q386" s="90" t="s">
        <v>827</v>
      </c>
      <c r="R386" s="90" t="s">
        <v>1026</v>
      </c>
      <c r="S386" s="90" t="s">
        <v>742</v>
      </c>
      <c r="T386" s="93" t="b">
        <v>0</v>
      </c>
      <c r="U386" s="91"/>
    </row>
    <row r="387" spans="1:21" x14ac:dyDescent="0.25">
      <c r="A387" s="90" t="s">
        <v>595</v>
      </c>
      <c r="B387" s="90" t="s">
        <v>836</v>
      </c>
      <c r="C387" s="90" t="s">
        <v>910</v>
      </c>
      <c r="D387" s="90" t="s">
        <v>822</v>
      </c>
      <c r="E387" s="92">
        <v>9</v>
      </c>
      <c r="F387" s="92">
        <v>2020</v>
      </c>
      <c r="G387" s="92">
        <v>30</v>
      </c>
      <c r="H387" s="93" t="b">
        <v>1</v>
      </c>
      <c r="I387" s="95">
        <v>44036</v>
      </c>
      <c r="J387" s="95">
        <v>44036</v>
      </c>
      <c r="K387" s="95">
        <v>44036</v>
      </c>
      <c r="L387" s="95">
        <v>44057</v>
      </c>
      <c r="M387" s="95">
        <v>44057</v>
      </c>
      <c r="N387" s="96">
        <v>0.24479999999999999</v>
      </c>
      <c r="O387" s="96">
        <v>1.4410000000000001</v>
      </c>
      <c r="P387" s="91"/>
      <c r="Q387" s="90" t="s">
        <v>823</v>
      </c>
      <c r="R387" s="90" t="s">
        <v>596</v>
      </c>
      <c r="S387" s="90" t="s">
        <v>742</v>
      </c>
      <c r="T387" s="93" t="b">
        <v>0</v>
      </c>
      <c r="U387" s="91"/>
    </row>
    <row r="388" spans="1:21" x14ac:dyDescent="0.25">
      <c r="A388" s="90" t="s">
        <v>1098</v>
      </c>
      <c r="B388" s="90" t="s">
        <v>836</v>
      </c>
      <c r="C388" s="90" t="s">
        <v>1443</v>
      </c>
      <c r="D388" s="90" t="s">
        <v>1066</v>
      </c>
      <c r="E388" s="92">
        <v>1</v>
      </c>
      <c r="F388" s="92">
        <v>2020</v>
      </c>
      <c r="G388" s="92">
        <v>31</v>
      </c>
      <c r="H388" s="93" t="b">
        <v>1</v>
      </c>
      <c r="I388" s="95">
        <v>44039</v>
      </c>
      <c r="J388" s="95">
        <v>44040</v>
      </c>
      <c r="K388" s="95">
        <v>44039</v>
      </c>
      <c r="L388" s="95">
        <v>44043</v>
      </c>
      <c r="M388" s="95">
        <v>44043</v>
      </c>
      <c r="N388" s="96">
        <v>3.4009999999999998</v>
      </c>
      <c r="O388" s="96">
        <v>0.2371395</v>
      </c>
      <c r="P388" s="91"/>
      <c r="Q388" s="90" t="s">
        <v>851</v>
      </c>
      <c r="R388" s="90" t="s">
        <v>1069</v>
      </c>
      <c r="S388" s="90" t="s">
        <v>742</v>
      </c>
      <c r="T388" s="93" t="b">
        <v>0</v>
      </c>
      <c r="U388" s="91"/>
    </row>
    <row r="389" spans="1:21" x14ac:dyDescent="0.25">
      <c r="A389" s="90" t="s">
        <v>1444</v>
      </c>
      <c r="B389" s="90" t="s">
        <v>836</v>
      </c>
      <c r="C389" s="90" t="s">
        <v>1141</v>
      </c>
      <c r="D389" s="90" t="s">
        <v>822</v>
      </c>
      <c r="E389" s="92">
        <v>70</v>
      </c>
      <c r="F389" s="92">
        <v>2020</v>
      </c>
      <c r="G389" s="92">
        <v>7</v>
      </c>
      <c r="H389" s="93" t="b">
        <v>1</v>
      </c>
      <c r="I389" s="95">
        <v>43872</v>
      </c>
      <c r="J389" s="95">
        <v>43874</v>
      </c>
      <c r="K389" s="95">
        <v>43872</v>
      </c>
      <c r="L389" s="95">
        <v>44063</v>
      </c>
      <c r="M389" s="95">
        <v>44063</v>
      </c>
      <c r="N389" s="96">
        <v>1</v>
      </c>
      <c r="O389" s="96">
        <v>0</v>
      </c>
      <c r="P389" s="91"/>
      <c r="Q389" s="90" t="s">
        <v>1276</v>
      </c>
      <c r="R389" s="90" t="s">
        <v>1142</v>
      </c>
      <c r="S389" s="90" t="s">
        <v>742</v>
      </c>
      <c r="T389" s="94" t="b">
        <v>1</v>
      </c>
      <c r="U389" s="91"/>
    </row>
    <row r="390" spans="1:21" x14ac:dyDescent="0.25">
      <c r="A390" s="90" t="s">
        <v>595</v>
      </c>
      <c r="B390" s="90" t="s">
        <v>836</v>
      </c>
      <c r="C390" s="90" t="s">
        <v>910</v>
      </c>
      <c r="D390" s="90" t="s">
        <v>822</v>
      </c>
      <c r="E390" s="92">
        <v>47</v>
      </c>
      <c r="F390" s="92">
        <v>2020</v>
      </c>
      <c r="G390" s="92">
        <v>24</v>
      </c>
      <c r="H390" s="93" t="b">
        <v>1</v>
      </c>
      <c r="I390" s="95">
        <v>43994</v>
      </c>
      <c r="J390" s="95">
        <v>43994</v>
      </c>
      <c r="K390" s="95">
        <v>43994</v>
      </c>
      <c r="L390" s="95">
        <v>44057</v>
      </c>
      <c r="M390" s="95">
        <v>44057</v>
      </c>
      <c r="N390" s="96">
        <v>0.24479999999999999</v>
      </c>
      <c r="O390" s="96">
        <v>0.504</v>
      </c>
      <c r="P390" s="91"/>
      <c r="Q390" s="90" t="s">
        <v>823</v>
      </c>
      <c r="R390" s="90" t="s">
        <v>596</v>
      </c>
      <c r="S390" s="90" t="s">
        <v>742</v>
      </c>
      <c r="T390" s="93" t="b">
        <v>0</v>
      </c>
      <c r="U390" s="91"/>
    </row>
    <row r="391" spans="1:21" x14ac:dyDescent="0.25">
      <c r="A391" s="90" t="s">
        <v>1445</v>
      </c>
      <c r="B391" s="90" t="s">
        <v>1135</v>
      </c>
      <c r="C391" s="90" t="s">
        <v>1446</v>
      </c>
      <c r="D391" s="90" t="s">
        <v>822</v>
      </c>
      <c r="E391" s="92">
        <v>49</v>
      </c>
      <c r="F391" s="92">
        <v>2020</v>
      </c>
      <c r="G391" s="92">
        <v>17</v>
      </c>
      <c r="H391" s="93" t="b">
        <v>1</v>
      </c>
      <c r="I391" s="95">
        <v>43944</v>
      </c>
      <c r="J391" s="95">
        <v>43948</v>
      </c>
      <c r="K391" s="95">
        <v>43944</v>
      </c>
      <c r="L391" s="95">
        <v>43959</v>
      </c>
      <c r="M391" s="95">
        <v>43959</v>
      </c>
      <c r="N391" s="96">
        <v>0.48253200000000002</v>
      </c>
      <c r="O391" s="96">
        <v>0.44500000000000001</v>
      </c>
      <c r="P391" s="91"/>
      <c r="Q391" s="90" t="s">
        <v>866</v>
      </c>
      <c r="R391" s="90" t="s">
        <v>1447</v>
      </c>
      <c r="S391" s="90" t="s">
        <v>742</v>
      </c>
      <c r="T391" s="93" t="b">
        <v>0</v>
      </c>
      <c r="U391" s="91"/>
    </row>
    <row r="392" spans="1:21" x14ac:dyDescent="0.25">
      <c r="A392" s="90" t="s">
        <v>1192</v>
      </c>
      <c r="B392" s="90" t="s">
        <v>836</v>
      </c>
      <c r="C392" s="90" t="s">
        <v>1141</v>
      </c>
      <c r="D392" s="90" t="s">
        <v>822</v>
      </c>
      <c r="E392" s="92">
        <v>70</v>
      </c>
      <c r="F392" s="92">
        <v>2020</v>
      </c>
      <c r="G392" s="92">
        <v>27</v>
      </c>
      <c r="H392" s="93" t="b">
        <v>1</v>
      </c>
      <c r="I392" s="95">
        <v>44015</v>
      </c>
      <c r="J392" s="95">
        <v>44015</v>
      </c>
      <c r="K392" s="95">
        <v>44015</v>
      </c>
      <c r="L392" s="95">
        <v>44063</v>
      </c>
      <c r="M392" s="95">
        <v>44063</v>
      </c>
      <c r="N392" s="96">
        <v>1</v>
      </c>
      <c r="O392" s="96">
        <v>0</v>
      </c>
      <c r="P392" s="91"/>
      <c r="Q392" s="90" t="s">
        <v>1136</v>
      </c>
      <c r="R392" s="90" t="s">
        <v>1142</v>
      </c>
      <c r="S392" s="90" t="s">
        <v>742</v>
      </c>
      <c r="T392" s="94" t="b">
        <v>1</v>
      </c>
      <c r="U392" s="91"/>
    </row>
    <row r="393" spans="1:21" x14ac:dyDescent="0.25">
      <c r="A393" s="90" t="s">
        <v>266</v>
      </c>
      <c r="B393" s="90" t="s">
        <v>836</v>
      </c>
      <c r="C393" s="90" t="s">
        <v>1448</v>
      </c>
      <c r="D393" s="90" t="s">
        <v>848</v>
      </c>
      <c r="E393" s="92">
        <v>16</v>
      </c>
      <c r="F393" s="92">
        <v>2020</v>
      </c>
      <c r="G393" s="92">
        <v>28</v>
      </c>
      <c r="H393" s="93" t="b">
        <v>1</v>
      </c>
      <c r="I393" s="95">
        <v>44018</v>
      </c>
      <c r="J393" s="95">
        <v>44021</v>
      </c>
      <c r="K393" s="95">
        <v>44018</v>
      </c>
      <c r="L393" s="95">
        <v>44029</v>
      </c>
      <c r="M393" s="95">
        <v>44029</v>
      </c>
      <c r="N393" s="96">
        <v>0.33937899999999999</v>
      </c>
      <c r="O393" s="96">
        <v>0.31</v>
      </c>
      <c r="P393" s="90" t="s">
        <v>205</v>
      </c>
      <c r="Q393" s="90" t="s">
        <v>823</v>
      </c>
      <c r="R393" s="90" t="s">
        <v>267</v>
      </c>
      <c r="S393" s="90" t="s">
        <v>742</v>
      </c>
      <c r="T393" s="93" t="b">
        <v>0</v>
      </c>
      <c r="U393" s="95">
        <v>44015.574930555602</v>
      </c>
    </row>
    <row r="394" spans="1:21" x14ac:dyDescent="0.25">
      <c r="A394" s="90" t="s">
        <v>1449</v>
      </c>
      <c r="B394" s="90" t="s">
        <v>820</v>
      </c>
      <c r="C394" s="90" t="s">
        <v>1450</v>
      </c>
      <c r="D394" s="90" t="s">
        <v>848</v>
      </c>
      <c r="E394" s="92">
        <v>1</v>
      </c>
      <c r="F394" s="92">
        <v>2020</v>
      </c>
      <c r="G394" s="92">
        <v>27</v>
      </c>
      <c r="H394" s="93" t="b">
        <v>1</v>
      </c>
      <c r="I394" s="95">
        <v>44013</v>
      </c>
      <c r="J394" s="95">
        <v>44013</v>
      </c>
      <c r="K394" s="95">
        <v>44013</v>
      </c>
      <c r="L394" s="95">
        <v>44012</v>
      </c>
      <c r="M394" s="95">
        <v>44012</v>
      </c>
      <c r="N394" s="96">
        <v>1</v>
      </c>
      <c r="O394" s="96">
        <v>0</v>
      </c>
      <c r="P394" s="91"/>
      <c r="Q394" s="90" t="s">
        <v>889</v>
      </c>
      <c r="R394" s="90" t="s">
        <v>320</v>
      </c>
      <c r="S394" s="90" t="s">
        <v>742</v>
      </c>
      <c r="T394" s="93" t="b">
        <v>0</v>
      </c>
      <c r="U394" s="91"/>
    </row>
    <row r="395" spans="1:21" x14ac:dyDescent="0.25">
      <c r="A395" s="90" t="s">
        <v>1160</v>
      </c>
      <c r="B395" s="90" t="s">
        <v>836</v>
      </c>
      <c r="C395" s="90" t="s">
        <v>1451</v>
      </c>
      <c r="D395" s="90" t="s">
        <v>848</v>
      </c>
      <c r="E395" s="92">
        <v>14</v>
      </c>
      <c r="F395" s="92">
        <v>2020</v>
      </c>
      <c r="G395" s="92">
        <v>26</v>
      </c>
      <c r="H395" s="93" t="b">
        <v>1</v>
      </c>
      <c r="I395" s="95">
        <v>44008</v>
      </c>
      <c r="J395" s="95">
        <v>44014</v>
      </c>
      <c r="K395" s="95">
        <v>44008</v>
      </c>
      <c r="L395" s="95">
        <v>44015</v>
      </c>
      <c r="M395" s="95">
        <v>44015</v>
      </c>
      <c r="N395" s="96">
        <v>4.7636399999999997</v>
      </c>
      <c r="O395" s="96">
        <v>0.70799999999999996</v>
      </c>
      <c r="P395" s="91"/>
      <c r="Q395" s="90" t="s">
        <v>827</v>
      </c>
      <c r="R395" s="90" t="s">
        <v>1026</v>
      </c>
      <c r="S395" s="90" t="s">
        <v>742</v>
      </c>
      <c r="T395" s="93" t="b">
        <v>0</v>
      </c>
      <c r="U395" s="91"/>
    </row>
    <row r="396" spans="1:21" x14ac:dyDescent="0.25">
      <c r="A396" s="90" t="s">
        <v>298</v>
      </c>
      <c r="B396" s="90" t="s">
        <v>836</v>
      </c>
      <c r="C396" s="90" t="s">
        <v>1155</v>
      </c>
      <c r="D396" s="90" t="s">
        <v>822</v>
      </c>
      <c r="E396" s="92">
        <v>66</v>
      </c>
      <c r="F396" s="92">
        <v>2020</v>
      </c>
      <c r="G396" s="92">
        <v>29</v>
      </c>
      <c r="H396" s="93" t="b">
        <v>1</v>
      </c>
      <c r="I396" s="95">
        <v>44025</v>
      </c>
      <c r="J396" s="95">
        <v>44027</v>
      </c>
      <c r="K396" s="95">
        <v>44025</v>
      </c>
      <c r="L396" s="95">
        <v>44036</v>
      </c>
      <c r="M396" s="95">
        <v>44036</v>
      </c>
      <c r="N396" s="96">
        <v>0.21779999999999999</v>
      </c>
      <c r="O396" s="96">
        <v>0.35099999999999998</v>
      </c>
      <c r="P396" s="91"/>
      <c r="Q396" s="90" t="s">
        <v>851</v>
      </c>
      <c r="R396" s="90" t="s">
        <v>299</v>
      </c>
      <c r="S396" s="90" t="s">
        <v>742</v>
      </c>
      <c r="T396" s="93" t="b">
        <v>0</v>
      </c>
      <c r="U396" s="91"/>
    </row>
    <row r="397" spans="1:21" x14ac:dyDescent="0.25">
      <c r="A397" s="90" t="s">
        <v>603</v>
      </c>
      <c r="B397" s="90" t="s">
        <v>836</v>
      </c>
      <c r="C397" s="90" t="s">
        <v>1331</v>
      </c>
      <c r="D397" s="90" t="s">
        <v>822</v>
      </c>
      <c r="E397" s="92">
        <v>9</v>
      </c>
      <c r="F397" s="92">
        <v>2020</v>
      </c>
      <c r="G397" s="92">
        <v>31</v>
      </c>
      <c r="H397" s="93" t="b">
        <v>1</v>
      </c>
      <c r="I397" s="95">
        <v>44039</v>
      </c>
      <c r="J397" s="95">
        <v>44039</v>
      </c>
      <c r="K397" s="95">
        <v>44039</v>
      </c>
      <c r="L397" s="95">
        <v>44040</v>
      </c>
      <c r="M397" s="95">
        <v>44040</v>
      </c>
      <c r="N397" s="96">
        <v>3.762</v>
      </c>
      <c r="O397" s="96">
        <v>0.64500000000000002</v>
      </c>
      <c r="P397" s="91"/>
      <c r="Q397" s="90" t="s">
        <v>827</v>
      </c>
      <c r="R397" s="90" t="s">
        <v>604</v>
      </c>
      <c r="S397" s="90" t="s">
        <v>742</v>
      </c>
      <c r="T397" s="93" t="b">
        <v>0</v>
      </c>
      <c r="U397" s="91"/>
    </row>
    <row r="398" spans="1:21" x14ac:dyDescent="0.25">
      <c r="A398" s="90" t="s">
        <v>1064</v>
      </c>
      <c r="B398" s="90" t="s">
        <v>820</v>
      </c>
      <c r="C398" s="90" t="s">
        <v>1065</v>
      </c>
      <c r="D398" s="90" t="s">
        <v>1066</v>
      </c>
      <c r="E398" s="92">
        <v>33</v>
      </c>
      <c r="F398" s="92">
        <v>2019</v>
      </c>
      <c r="G398" s="92">
        <v>35</v>
      </c>
      <c r="H398" s="93" t="b">
        <v>1</v>
      </c>
      <c r="I398" s="95">
        <v>43705</v>
      </c>
      <c r="J398" s="91"/>
      <c r="K398" s="95">
        <v>43705</v>
      </c>
      <c r="L398" s="95">
        <v>43712</v>
      </c>
      <c r="M398" s="95">
        <v>43712</v>
      </c>
      <c r="N398" s="96">
        <v>1</v>
      </c>
      <c r="O398" s="96">
        <v>0.244948774695396</v>
      </c>
      <c r="P398" s="91"/>
      <c r="Q398" s="90" t="s">
        <v>851</v>
      </c>
      <c r="R398" s="90" t="s">
        <v>148</v>
      </c>
      <c r="S398" s="90" t="s">
        <v>742</v>
      </c>
      <c r="T398" s="93" t="b">
        <v>0</v>
      </c>
      <c r="U398" s="91"/>
    </row>
    <row r="399" spans="1:21" x14ac:dyDescent="0.25">
      <c r="A399" s="90" t="s">
        <v>1431</v>
      </c>
      <c r="B399" s="90" t="s">
        <v>836</v>
      </c>
      <c r="C399" s="90" t="s">
        <v>850</v>
      </c>
      <c r="D399" s="90" t="s">
        <v>822</v>
      </c>
      <c r="E399" s="92">
        <v>88</v>
      </c>
      <c r="F399" s="92">
        <v>2020</v>
      </c>
      <c r="G399" s="92">
        <v>19</v>
      </c>
      <c r="H399" s="93" t="b">
        <v>1</v>
      </c>
      <c r="I399" s="95">
        <v>43957</v>
      </c>
      <c r="J399" s="95">
        <v>43957</v>
      </c>
      <c r="K399" s="95">
        <v>43957</v>
      </c>
      <c r="L399" s="95">
        <v>43973</v>
      </c>
      <c r="M399" s="95">
        <v>43973</v>
      </c>
      <c r="N399" s="96">
        <v>1</v>
      </c>
      <c r="O399" s="96">
        <v>1</v>
      </c>
      <c r="P399" s="91"/>
      <c r="Q399" s="90" t="s">
        <v>970</v>
      </c>
      <c r="R399" s="90" t="s">
        <v>1218</v>
      </c>
      <c r="S399" s="90" t="s">
        <v>742</v>
      </c>
      <c r="T399" s="93" t="b">
        <v>0</v>
      </c>
      <c r="U399" s="91"/>
    </row>
    <row r="400" spans="1:21" x14ac:dyDescent="0.25">
      <c r="A400" s="90" t="s">
        <v>607</v>
      </c>
      <c r="B400" s="90" t="s">
        <v>836</v>
      </c>
      <c r="C400" s="90" t="s">
        <v>887</v>
      </c>
      <c r="D400" s="90" t="s">
        <v>848</v>
      </c>
      <c r="E400" s="92">
        <v>9</v>
      </c>
      <c r="F400" s="92">
        <v>2020</v>
      </c>
      <c r="G400" s="92">
        <v>30</v>
      </c>
      <c r="H400" s="93" t="b">
        <v>1</v>
      </c>
      <c r="I400" s="95">
        <v>44036</v>
      </c>
      <c r="J400" s="95">
        <v>44041</v>
      </c>
      <c r="K400" s="95">
        <v>44036</v>
      </c>
      <c r="L400" s="95">
        <v>44043</v>
      </c>
      <c r="M400" s="95">
        <v>44043</v>
      </c>
      <c r="N400" s="96">
        <v>0.55000000000000004</v>
      </c>
      <c r="O400" s="96">
        <v>1.8759999999999999</v>
      </c>
      <c r="P400" s="90" t="s">
        <v>259</v>
      </c>
      <c r="Q400" s="90" t="s">
        <v>866</v>
      </c>
      <c r="R400" s="90" t="s">
        <v>608</v>
      </c>
      <c r="S400" s="90" t="s">
        <v>742</v>
      </c>
      <c r="T400" s="93" t="b">
        <v>0</v>
      </c>
      <c r="U400" s="95">
        <v>44035.388124999998</v>
      </c>
    </row>
    <row r="401" spans="1:21" x14ac:dyDescent="0.25">
      <c r="A401" s="90" t="s">
        <v>916</v>
      </c>
      <c r="B401" s="90" t="s">
        <v>836</v>
      </c>
      <c r="C401" s="90" t="s">
        <v>917</v>
      </c>
      <c r="D401" s="90" t="s">
        <v>848</v>
      </c>
      <c r="E401" s="92">
        <v>9</v>
      </c>
      <c r="F401" s="92">
        <v>2020</v>
      </c>
      <c r="G401" s="92">
        <v>31</v>
      </c>
      <c r="H401" s="93" t="b">
        <v>1</v>
      </c>
      <c r="I401" s="95">
        <v>44039</v>
      </c>
      <c r="J401" s="95">
        <v>44042</v>
      </c>
      <c r="K401" s="95">
        <v>44039</v>
      </c>
      <c r="L401" s="95">
        <v>44043</v>
      </c>
      <c r="M401" s="95">
        <v>44043</v>
      </c>
      <c r="N401" s="96">
        <v>0.26750000000000002</v>
      </c>
      <c r="O401" s="96">
        <v>1.978283</v>
      </c>
      <c r="P401" s="91"/>
      <c r="Q401" s="90" t="s">
        <v>827</v>
      </c>
      <c r="R401" s="90" t="s">
        <v>918</v>
      </c>
      <c r="S401" s="90" t="s">
        <v>742</v>
      </c>
      <c r="T401" s="93" t="b">
        <v>0</v>
      </c>
      <c r="U401" s="91"/>
    </row>
    <row r="402" spans="1:21" x14ac:dyDescent="0.25">
      <c r="A402" s="90" t="s">
        <v>221</v>
      </c>
      <c r="B402" s="90" t="s">
        <v>836</v>
      </c>
      <c r="C402" s="90" t="s">
        <v>1452</v>
      </c>
      <c r="D402" s="90" t="s">
        <v>848</v>
      </c>
      <c r="E402" s="92">
        <v>24</v>
      </c>
      <c r="F402" s="92">
        <v>2020</v>
      </c>
      <c r="G402" s="92">
        <v>23</v>
      </c>
      <c r="H402" s="93" t="b">
        <v>1</v>
      </c>
      <c r="I402" s="95">
        <v>43983</v>
      </c>
      <c r="J402" s="95">
        <v>43986</v>
      </c>
      <c r="K402" s="95">
        <v>43983</v>
      </c>
      <c r="L402" s="95">
        <v>43987</v>
      </c>
      <c r="M402" s="95">
        <v>43987</v>
      </c>
      <c r="N402" s="96">
        <v>7.242</v>
      </c>
      <c r="O402" s="96">
        <v>0.45100000000000001</v>
      </c>
      <c r="P402" s="90" t="s">
        <v>205</v>
      </c>
      <c r="Q402" s="90" t="s">
        <v>970</v>
      </c>
      <c r="R402" s="90" t="s">
        <v>222</v>
      </c>
      <c r="S402" s="90" t="s">
        <v>742</v>
      </c>
      <c r="T402" s="93" t="b">
        <v>0</v>
      </c>
      <c r="U402" s="95">
        <v>44020.498645833301</v>
      </c>
    </row>
    <row r="403" spans="1:21" x14ac:dyDescent="0.25">
      <c r="A403" s="90" t="s">
        <v>1453</v>
      </c>
      <c r="B403" s="90" t="s">
        <v>820</v>
      </c>
      <c r="C403" s="90" t="s">
        <v>1454</v>
      </c>
      <c r="D403" s="90" t="s">
        <v>848</v>
      </c>
      <c r="E403" s="92">
        <v>10</v>
      </c>
      <c r="F403" s="92">
        <v>2019</v>
      </c>
      <c r="G403" s="92">
        <v>3</v>
      </c>
      <c r="H403" s="93" t="b">
        <v>1</v>
      </c>
      <c r="I403" s="95">
        <v>43481</v>
      </c>
      <c r="J403" s="95">
        <v>43482</v>
      </c>
      <c r="K403" s="95">
        <v>43481</v>
      </c>
      <c r="L403" s="95">
        <v>43483</v>
      </c>
      <c r="M403" s="95">
        <v>43483</v>
      </c>
      <c r="N403" s="96">
        <v>0.25</v>
      </c>
      <c r="O403" s="96">
        <v>0</v>
      </c>
      <c r="P403" s="91"/>
      <c r="Q403" s="90" t="s">
        <v>823</v>
      </c>
      <c r="R403" s="90" t="s">
        <v>1455</v>
      </c>
      <c r="S403" s="90" t="s">
        <v>742</v>
      </c>
      <c r="T403" s="93" t="b">
        <v>0</v>
      </c>
      <c r="U403" s="91"/>
    </row>
    <row r="404" spans="1:21" x14ac:dyDescent="0.25">
      <c r="A404" s="90" t="s">
        <v>1456</v>
      </c>
      <c r="B404" s="90" t="s">
        <v>825</v>
      </c>
      <c r="C404" s="90" t="s">
        <v>1457</v>
      </c>
      <c r="D404" s="90" t="s">
        <v>822</v>
      </c>
      <c r="E404" s="92">
        <v>24</v>
      </c>
      <c r="F404" s="92">
        <v>2020</v>
      </c>
      <c r="G404" s="92">
        <v>14</v>
      </c>
      <c r="H404" s="93" t="b">
        <v>1</v>
      </c>
      <c r="I404" s="95">
        <v>43921</v>
      </c>
      <c r="J404" s="95">
        <v>43922</v>
      </c>
      <c r="K404" s="95">
        <v>43921</v>
      </c>
      <c r="L404" s="95">
        <v>43924</v>
      </c>
      <c r="M404" s="95">
        <v>43924</v>
      </c>
      <c r="N404" s="96">
        <v>1</v>
      </c>
      <c r="O404" s="96">
        <v>0.66600000000000004</v>
      </c>
      <c r="P404" s="91"/>
      <c r="Q404" s="90" t="s">
        <v>851</v>
      </c>
      <c r="R404" s="90" t="s">
        <v>1458</v>
      </c>
      <c r="S404" s="90" t="s">
        <v>742</v>
      </c>
      <c r="T404" s="93" t="b">
        <v>0</v>
      </c>
      <c r="U404" s="91"/>
    </row>
    <row r="405" spans="1:21" x14ac:dyDescent="0.25">
      <c r="A405" s="90" t="s">
        <v>1178</v>
      </c>
      <c r="B405" s="90" t="s">
        <v>836</v>
      </c>
      <c r="C405" s="90" t="s">
        <v>1459</v>
      </c>
      <c r="D405" s="90" t="s">
        <v>848</v>
      </c>
      <c r="E405" s="92">
        <v>19</v>
      </c>
      <c r="F405" s="92">
        <v>2020</v>
      </c>
      <c r="G405" s="92">
        <v>30</v>
      </c>
      <c r="H405" s="93" t="b">
        <v>1</v>
      </c>
      <c r="I405" s="95">
        <v>44032</v>
      </c>
      <c r="J405" s="95">
        <v>44035</v>
      </c>
      <c r="K405" s="95">
        <v>44032</v>
      </c>
      <c r="L405" s="95">
        <v>44036</v>
      </c>
      <c r="M405" s="95">
        <v>44036</v>
      </c>
      <c r="N405" s="96">
        <v>1.50806</v>
      </c>
      <c r="O405" s="96">
        <v>40.8832666666667</v>
      </c>
      <c r="P405" s="91"/>
      <c r="Q405" s="90" t="s">
        <v>866</v>
      </c>
      <c r="R405" s="90" t="s">
        <v>1180</v>
      </c>
      <c r="S405" s="90" t="s">
        <v>742</v>
      </c>
      <c r="T405" s="93" t="b">
        <v>0</v>
      </c>
      <c r="U405" s="91"/>
    </row>
    <row r="406" spans="1:21" x14ac:dyDescent="0.25">
      <c r="A406" s="90" t="s">
        <v>1460</v>
      </c>
      <c r="B406" s="90" t="s">
        <v>836</v>
      </c>
      <c r="C406" s="90" t="s">
        <v>996</v>
      </c>
      <c r="D406" s="90" t="s">
        <v>848</v>
      </c>
      <c r="E406" s="92">
        <v>19</v>
      </c>
      <c r="F406" s="92">
        <v>2020</v>
      </c>
      <c r="G406" s="92">
        <v>29</v>
      </c>
      <c r="H406" s="93" t="b">
        <v>1</v>
      </c>
      <c r="I406" s="95">
        <v>44029</v>
      </c>
      <c r="J406" s="95">
        <v>44036</v>
      </c>
      <c r="K406" s="95">
        <v>44029</v>
      </c>
      <c r="L406" s="95">
        <v>44041</v>
      </c>
      <c r="M406" s="95">
        <v>44041</v>
      </c>
      <c r="N406" s="96">
        <v>1.6342399999999999</v>
      </c>
      <c r="O406" s="96">
        <v>40.515000000000001</v>
      </c>
      <c r="P406" s="91"/>
      <c r="Q406" s="90" t="s">
        <v>970</v>
      </c>
      <c r="R406" s="90" t="s">
        <v>997</v>
      </c>
      <c r="S406" s="90" t="s">
        <v>742</v>
      </c>
      <c r="T406" s="93" t="b">
        <v>0</v>
      </c>
      <c r="U406" s="91"/>
    </row>
    <row r="407" spans="1:21" x14ac:dyDescent="0.25">
      <c r="A407" s="90" t="s">
        <v>1190</v>
      </c>
      <c r="B407" s="90" t="s">
        <v>836</v>
      </c>
      <c r="C407" s="90" t="s">
        <v>854</v>
      </c>
      <c r="D407" s="90" t="s">
        <v>848</v>
      </c>
      <c r="E407" s="92">
        <v>3</v>
      </c>
      <c r="F407" s="92">
        <v>2020</v>
      </c>
      <c r="G407" s="92">
        <v>18</v>
      </c>
      <c r="H407" s="93" t="b">
        <v>1</v>
      </c>
      <c r="I407" s="95">
        <v>43951</v>
      </c>
      <c r="J407" s="95">
        <v>43957</v>
      </c>
      <c r="K407" s="95">
        <v>43951</v>
      </c>
      <c r="L407" s="95">
        <v>43962</v>
      </c>
      <c r="M407" s="95">
        <v>43962</v>
      </c>
      <c r="N407" s="96">
        <v>5.5</v>
      </c>
      <c r="O407" s="96">
        <v>7.1820000000000004</v>
      </c>
      <c r="P407" s="91"/>
      <c r="Q407" s="90" t="s">
        <v>839</v>
      </c>
      <c r="R407" s="90" t="s">
        <v>855</v>
      </c>
      <c r="S407" s="90" t="s">
        <v>742</v>
      </c>
      <c r="T407" s="93" t="b">
        <v>0</v>
      </c>
      <c r="U407" s="91"/>
    </row>
    <row r="408" spans="1:21" x14ac:dyDescent="0.25">
      <c r="A408" s="90" t="s">
        <v>1239</v>
      </c>
      <c r="B408" s="90" t="s">
        <v>836</v>
      </c>
      <c r="C408" s="90" t="s">
        <v>845</v>
      </c>
      <c r="D408" s="90" t="s">
        <v>822</v>
      </c>
      <c r="E408" s="92">
        <v>7</v>
      </c>
      <c r="F408" s="92">
        <v>2020</v>
      </c>
      <c r="G408" s="92">
        <v>9</v>
      </c>
      <c r="H408" s="93" t="b">
        <v>1</v>
      </c>
      <c r="I408" s="95">
        <v>43888</v>
      </c>
      <c r="J408" s="95">
        <v>43892</v>
      </c>
      <c r="K408" s="95">
        <v>43888</v>
      </c>
      <c r="L408" s="95">
        <v>43896</v>
      </c>
      <c r="M408" s="95">
        <v>43896</v>
      </c>
      <c r="N408" s="96">
        <v>0.32100000000000001</v>
      </c>
      <c r="O408" s="96">
        <v>0</v>
      </c>
      <c r="P408" s="91"/>
      <c r="Q408" s="90" t="s">
        <v>846</v>
      </c>
      <c r="R408" s="90" t="s">
        <v>847</v>
      </c>
      <c r="S408" s="90" t="s">
        <v>742</v>
      </c>
      <c r="T408" s="93" t="b">
        <v>0</v>
      </c>
      <c r="U408" s="91"/>
    </row>
    <row r="409" spans="1:21" x14ac:dyDescent="0.25">
      <c r="A409" s="90" t="s">
        <v>849</v>
      </c>
      <c r="B409" s="90" t="s">
        <v>820</v>
      </c>
      <c r="C409" s="90" t="s">
        <v>850</v>
      </c>
      <c r="D409" s="90" t="s">
        <v>848</v>
      </c>
      <c r="E409" s="92">
        <v>9</v>
      </c>
      <c r="F409" s="92">
        <v>2020</v>
      </c>
      <c r="G409" s="92">
        <v>24</v>
      </c>
      <c r="H409" s="93" t="b">
        <v>1</v>
      </c>
      <c r="I409" s="95">
        <v>43995</v>
      </c>
      <c r="J409" s="91"/>
      <c r="K409" s="95">
        <v>43995</v>
      </c>
      <c r="L409" s="95">
        <v>44002</v>
      </c>
      <c r="M409" s="95">
        <v>44002</v>
      </c>
      <c r="N409" s="96">
        <v>1</v>
      </c>
      <c r="O409" s="96">
        <v>0.53100000000000003</v>
      </c>
      <c r="P409" s="91"/>
      <c r="Q409" s="90" t="s">
        <v>851</v>
      </c>
      <c r="R409" s="90" t="s">
        <v>852</v>
      </c>
      <c r="S409" s="90" t="s">
        <v>742</v>
      </c>
      <c r="T409" s="93" t="b">
        <v>0</v>
      </c>
      <c r="U409" s="91"/>
    </row>
    <row r="410" spans="1:21" x14ac:dyDescent="0.25">
      <c r="A410" s="90" t="s">
        <v>1444</v>
      </c>
      <c r="B410" s="90" t="s">
        <v>836</v>
      </c>
      <c r="C410" s="90" t="s">
        <v>1141</v>
      </c>
      <c r="D410" s="90" t="s">
        <v>822</v>
      </c>
      <c r="E410" s="92">
        <v>40</v>
      </c>
      <c r="F410" s="92">
        <v>2020</v>
      </c>
      <c r="G410" s="92">
        <v>8</v>
      </c>
      <c r="H410" s="93" t="b">
        <v>1</v>
      </c>
      <c r="I410" s="95">
        <v>43881</v>
      </c>
      <c r="J410" s="95">
        <v>43881</v>
      </c>
      <c r="K410" s="95">
        <v>43881</v>
      </c>
      <c r="L410" s="95">
        <v>44063</v>
      </c>
      <c r="M410" s="95">
        <v>44063</v>
      </c>
      <c r="N410" s="96">
        <v>1</v>
      </c>
      <c r="O410" s="96">
        <v>0</v>
      </c>
      <c r="P410" s="91"/>
      <c r="Q410" s="90" t="s">
        <v>1276</v>
      </c>
      <c r="R410" s="90" t="s">
        <v>1142</v>
      </c>
      <c r="S410" s="90" t="s">
        <v>742</v>
      </c>
      <c r="T410" s="94" t="b">
        <v>1</v>
      </c>
      <c r="U410" s="91"/>
    </row>
    <row r="411" spans="1:21" x14ac:dyDescent="0.25">
      <c r="A411" s="90" t="s">
        <v>1183</v>
      </c>
      <c r="B411" s="90" t="s">
        <v>836</v>
      </c>
      <c r="C411" s="90" t="s">
        <v>1461</v>
      </c>
      <c r="D411" s="90" t="s">
        <v>848</v>
      </c>
      <c r="E411" s="92">
        <v>24</v>
      </c>
      <c r="F411" s="92">
        <v>2020</v>
      </c>
      <c r="G411" s="92">
        <v>30</v>
      </c>
      <c r="H411" s="93" t="b">
        <v>1</v>
      </c>
      <c r="I411" s="95">
        <v>44034</v>
      </c>
      <c r="J411" s="95">
        <v>44039</v>
      </c>
      <c r="K411" s="95">
        <v>44034</v>
      </c>
      <c r="L411" s="95">
        <v>44041</v>
      </c>
      <c r="M411" s="95">
        <v>44041</v>
      </c>
      <c r="N411" s="96">
        <v>7.4676</v>
      </c>
      <c r="O411" s="96">
        <v>0.50608330000000001</v>
      </c>
      <c r="P411" s="91"/>
      <c r="Q411" s="90" t="s">
        <v>851</v>
      </c>
      <c r="R411" s="90" t="s">
        <v>318</v>
      </c>
      <c r="S411" s="90" t="s">
        <v>742</v>
      </c>
      <c r="T411" s="93" t="b">
        <v>0</v>
      </c>
      <c r="U411" s="91"/>
    </row>
    <row r="412" spans="1:21" x14ac:dyDescent="0.25">
      <c r="A412" s="90" t="s">
        <v>1462</v>
      </c>
      <c r="B412" s="90" t="s">
        <v>825</v>
      </c>
      <c r="C412" s="90" t="s">
        <v>1463</v>
      </c>
      <c r="D412" s="90" t="s">
        <v>1066</v>
      </c>
      <c r="E412" s="92">
        <v>1</v>
      </c>
      <c r="F412" s="92">
        <v>2017</v>
      </c>
      <c r="G412" s="92">
        <v>50</v>
      </c>
      <c r="H412" s="93" t="b">
        <v>1</v>
      </c>
      <c r="I412" s="95">
        <v>43081</v>
      </c>
      <c r="J412" s="95">
        <v>43082</v>
      </c>
      <c r="K412" s="95">
        <v>43081</v>
      </c>
      <c r="L412" s="95">
        <v>43084</v>
      </c>
      <c r="M412" s="95">
        <v>43084</v>
      </c>
      <c r="N412" s="96">
        <v>0.6</v>
      </c>
      <c r="O412" s="96">
        <v>1.915E-2</v>
      </c>
      <c r="P412" s="91"/>
      <c r="Q412" s="90" t="s">
        <v>1035</v>
      </c>
      <c r="R412" s="90" t="s">
        <v>1464</v>
      </c>
      <c r="S412" s="90" t="s">
        <v>742</v>
      </c>
      <c r="T412" s="93" t="b">
        <v>0</v>
      </c>
      <c r="U412" s="91"/>
    </row>
    <row r="413" spans="1:21" x14ac:dyDescent="0.25">
      <c r="A413" s="90" t="s">
        <v>1382</v>
      </c>
      <c r="B413" s="90" t="s">
        <v>836</v>
      </c>
      <c r="C413" s="90" t="s">
        <v>1383</v>
      </c>
      <c r="D413" s="90" t="s">
        <v>848</v>
      </c>
      <c r="E413" s="92">
        <v>9</v>
      </c>
      <c r="F413" s="92">
        <v>2020</v>
      </c>
      <c r="G413" s="92">
        <v>25</v>
      </c>
      <c r="H413" s="93" t="b">
        <v>1</v>
      </c>
      <c r="I413" s="95">
        <v>43997</v>
      </c>
      <c r="J413" s="95">
        <v>44000</v>
      </c>
      <c r="K413" s="95">
        <v>43997</v>
      </c>
      <c r="L413" s="95">
        <v>44008</v>
      </c>
      <c r="M413" s="95">
        <v>44008</v>
      </c>
      <c r="N413" s="96">
        <v>0.82440000000000002</v>
      </c>
      <c r="O413" s="96">
        <v>3.222</v>
      </c>
      <c r="P413" s="91"/>
      <c r="Q413" s="90" t="s">
        <v>823</v>
      </c>
      <c r="R413" s="90" t="s">
        <v>1384</v>
      </c>
      <c r="S413" s="90" t="s">
        <v>742</v>
      </c>
      <c r="T413" s="93" t="b">
        <v>0</v>
      </c>
      <c r="U413" s="91"/>
    </row>
    <row r="414" spans="1:21" x14ac:dyDescent="0.25">
      <c r="A414" s="90" t="s">
        <v>1302</v>
      </c>
      <c r="B414" s="90" t="s">
        <v>820</v>
      </c>
      <c r="C414" s="90" t="s">
        <v>1243</v>
      </c>
      <c r="D414" s="90" t="s">
        <v>822</v>
      </c>
      <c r="E414" s="92">
        <v>88</v>
      </c>
      <c r="F414" s="92">
        <v>2019</v>
      </c>
      <c r="G414" s="92">
        <v>20</v>
      </c>
      <c r="H414" s="93" t="b">
        <v>1</v>
      </c>
      <c r="I414" s="95">
        <v>43599</v>
      </c>
      <c r="J414" s="95">
        <v>43600</v>
      </c>
      <c r="K414" s="95">
        <v>43599</v>
      </c>
      <c r="L414" s="95">
        <v>43623</v>
      </c>
      <c r="M414" s="95">
        <v>43623</v>
      </c>
      <c r="N414" s="96">
        <v>1</v>
      </c>
      <c r="O414" s="96">
        <v>1</v>
      </c>
      <c r="P414" s="91"/>
      <c r="Q414" s="90" t="s">
        <v>851</v>
      </c>
      <c r="R414" s="90" t="s">
        <v>1173</v>
      </c>
      <c r="S414" s="90" t="s">
        <v>742</v>
      </c>
      <c r="T414" s="93" t="b">
        <v>0</v>
      </c>
      <c r="U414" s="91"/>
    </row>
    <row r="415" spans="1:21" x14ac:dyDescent="0.25">
      <c r="A415" s="90" t="s">
        <v>1371</v>
      </c>
      <c r="B415" s="90" t="s">
        <v>825</v>
      </c>
      <c r="C415" s="90" t="s">
        <v>821</v>
      </c>
      <c r="D415" s="90" t="s">
        <v>822</v>
      </c>
      <c r="E415" s="92">
        <v>79</v>
      </c>
      <c r="F415" s="92">
        <v>2020</v>
      </c>
      <c r="G415" s="92">
        <v>26</v>
      </c>
      <c r="H415" s="93" t="b">
        <v>1</v>
      </c>
      <c r="I415" s="95">
        <v>44006</v>
      </c>
      <c r="J415" s="95">
        <v>44007</v>
      </c>
      <c r="K415" s="95">
        <v>44006</v>
      </c>
      <c r="L415" s="95">
        <v>44029</v>
      </c>
      <c r="M415" s="95">
        <v>44029</v>
      </c>
      <c r="N415" s="96">
        <v>3.4500000000000003E-2</v>
      </c>
      <c r="O415" s="96">
        <v>8.9999999999999993E-3</v>
      </c>
      <c r="P415" s="91"/>
      <c r="Q415" s="90" t="s">
        <v>823</v>
      </c>
      <c r="R415" s="90" t="s">
        <v>255</v>
      </c>
      <c r="S415" s="90" t="s">
        <v>742</v>
      </c>
      <c r="T415" s="93" t="b">
        <v>0</v>
      </c>
      <c r="U415" s="91"/>
    </row>
    <row r="416" spans="1:21" x14ac:dyDescent="0.25">
      <c r="A416" s="90" t="s">
        <v>1294</v>
      </c>
      <c r="B416" s="90" t="s">
        <v>820</v>
      </c>
      <c r="C416" s="90" t="s">
        <v>821</v>
      </c>
      <c r="D416" s="90" t="s">
        <v>822</v>
      </c>
      <c r="E416" s="92">
        <v>79</v>
      </c>
      <c r="F416" s="92">
        <v>2019</v>
      </c>
      <c r="G416" s="92">
        <v>20</v>
      </c>
      <c r="H416" s="93" t="b">
        <v>1</v>
      </c>
      <c r="I416" s="95">
        <v>43602</v>
      </c>
      <c r="J416" s="95">
        <v>43605</v>
      </c>
      <c r="K416" s="95">
        <v>43602</v>
      </c>
      <c r="L416" s="95">
        <v>43627</v>
      </c>
      <c r="M416" s="95">
        <v>43627</v>
      </c>
      <c r="N416" s="96">
        <v>2.3E-2</v>
      </c>
      <c r="O416" s="96">
        <v>6.0000000000000001E-3</v>
      </c>
      <c r="P416" s="91"/>
      <c r="Q416" s="90" t="s">
        <v>823</v>
      </c>
      <c r="R416" s="90" t="s">
        <v>255</v>
      </c>
      <c r="S416" s="90" t="s">
        <v>742</v>
      </c>
      <c r="T416" s="93" t="b">
        <v>0</v>
      </c>
      <c r="U416" s="91"/>
    </row>
    <row r="417" spans="1:21" x14ac:dyDescent="0.25">
      <c r="A417" s="90" t="s">
        <v>221</v>
      </c>
      <c r="B417" s="90" t="s">
        <v>836</v>
      </c>
      <c r="C417" s="90" t="s">
        <v>1465</v>
      </c>
      <c r="D417" s="90" t="s">
        <v>848</v>
      </c>
      <c r="E417" s="92">
        <v>24</v>
      </c>
      <c r="F417" s="92">
        <v>2020</v>
      </c>
      <c r="G417" s="92">
        <v>23</v>
      </c>
      <c r="H417" s="93" t="b">
        <v>1</v>
      </c>
      <c r="I417" s="95">
        <v>43983</v>
      </c>
      <c r="J417" s="95">
        <v>43986</v>
      </c>
      <c r="K417" s="95">
        <v>43983</v>
      </c>
      <c r="L417" s="95">
        <v>43987</v>
      </c>
      <c r="M417" s="95">
        <v>43987</v>
      </c>
      <c r="N417" s="96">
        <v>7.242</v>
      </c>
      <c r="O417" s="96">
        <v>0.45100000000000001</v>
      </c>
      <c r="P417" s="90" t="s">
        <v>205</v>
      </c>
      <c r="Q417" s="90" t="s">
        <v>970</v>
      </c>
      <c r="R417" s="90" t="s">
        <v>222</v>
      </c>
      <c r="S417" s="90" t="s">
        <v>742</v>
      </c>
      <c r="T417" s="93" t="b">
        <v>0</v>
      </c>
      <c r="U417" s="95">
        <v>44020.498645833301</v>
      </c>
    </row>
    <row r="418" spans="1:21" x14ac:dyDescent="0.25">
      <c r="A418" s="90" t="s">
        <v>859</v>
      </c>
      <c r="B418" s="90" t="s">
        <v>820</v>
      </c>
      <c r="C418" s="90" t="s">
        <v>860</v>
      </c>
      <c r="D418" s="90" t="s">
        <v>848</v>
      </c>
      <c r="E418" s="92">
        <v>1</v>
      </c>
      <c r="F418" s="92">
        <v>2020</v>
      </c>
      <c r="G418" s="92">
        <v>30</v>
      </c>
      <c r="H418" s="93" t="b">
        <v>1</v>
      </c>
      <c r="I418" s="95">
        <v>44033</v>
      </c>
      <c r="J418" s="95">
        <v>44040</v>
      </c>
      <c r="K418" s="95">
        <v>44033</v>
      </c>
      <c r="L418" s="95">
        <v>44042</v>
      </c>
      <c r="M418" s="95">
        <v>44042</v>
      </c>
      <c r="N418" s="96">
        <v>0.76400000000000001</v>
      </c>
      <c r="O418" s="96">
        <v>41.076000000000001</v>
      </c>
      <c r="P418" s="91"/>
      <c r="Q418" s="90" t="s">
        <v>823</v>
      </c>
      <c r="R418" s="90" t="s">
        <v>858</v>
      </c>
      <c r="S418" s="90" t="s">
        <v>742</v>
      </c>
      <c r="T418" s="93" t="b">
        <v>0</v>
      </c>
      <c r="U418" s="91"/>
    </row>
    <row r="419" spans="1:21" x14ac:dyDescent="0.25">
      <c r="A419" s="90" t="s">
        <v>1098</v>
      </c>
      <c r="B419" s="90" t="s">
        <v>836</v>
      </c>
      <c r="C419" s="90" t="s">
        <v>1099</v>
      </c>
      <c r="D419" s="90" t="s">
        <v>1066</v>
      </c>
      <c r="E419" s="92">
        <v>1</v>
      </c>
      <c r="F419" s="92">
        <v>2020</v>
      </c>
      <c r="G419" s="92">
        <v>31</v>
      </c>
      <c r="H419" s="93" t="b">
        <v>1</v>
      </c>
      <c r="I419" s="95">
        <v>44039</v>
      </c>
      <c r="J419" s="95">
        <v>44040</v>
      </c>
      <c r="K419" s="95">
        <v>44039</v>
      </c>
      <c r="L419" s="95">
        <v>44043</v>
      </c>
      <c r="M419" s="95">
        <v>44043</v>
      </c>
      <c r="N419" s="96">
        <v>3.4009999999999998</v>
      </c>
      <c r="O419" s="96">
        <v>0.2371395</v>
      </c>
      <c r="P419" s="91"/>
      <c r="Q419" s="90" t="s">
        <v>851</v>
      </c>
      <c r="R419" s="90" t="s">
        <v>1069</v>
      </c>
      <c r="S419" s="90" t="s">
        <v>742</v>
      </c>
      <c r="T419" s="93" t="b">
        <v>0</v>
      </c>
      <c r="U419" s="91"/>
    </row>
    <row r="420" spans="1:21" x14ac:dyDescent="0.25">
      <c r="A420" s="90" t="s">
        <v>1242</v>
      </c>
      <c r="B420" s="90" t="s">
        <v>820</v>
      </c>
      <c r="C420" s="90" t="s">
        <v>1243</v>
      </c>
      <c r="D420" s="90" t="s">
        <v>822</v>
      </c>
      <c r="E420" s="92">
        <v>22</v>
      </c>
      <c r="F420" s="92">
        <v>2019</v>
      </c>
      <c r="G420" s="92">
        <v>24</v>
      </c>
      <c r="H420" s="93" t="b">
        <v>1</v>
      </c>
      <c r="I420" s="95">
        <v>43626</v>
      </c>
      <c r="J420" s="95">
        <v>43627</v>
      </c>
      <c r="K420" s="95">
        <v>43626</v>
      </c>
      <c r="L420" s="95">
        <v>43637</v>
      </c>
      <c r="M420" s="95">
        <v>43637</v>
      </c>
      <c r="N420" s="96">
        <v>1</v>
      </c>
      <c r="O420" s="96">
        <v>1</v>
      </c>
      <c r="P420" s="91"/>
      <c r="Q420" s="90" t="s">
        <v>851</v>
      </c>
      <c r="R420" s="90" t="s">
        <v>1173</v>
      </c>
      <c r="S420" s="90" t="s">
        <v>742</v>
      </c>
      <c r="T420" s="93" t="b">
        <v>0</v>
      </c>
      <c r="U420" s="91"/>
    </row>
    <row r="421" spans="1:21" x14ac:dyDescent="0.25">
      <c r="A421" s="90" t="s">
        <v>1313</v>
      </c>
      <c r="B421" s="90" t="s">
        <v>836</v>
      </c>
      <c r="C421" s="90" t="s">
        <v>1314</v>
      </c>
      <c r="D421" s="90" t="s">
        <v>822</v>
      </c>
      <c r="E421" s="92">
        <v>14</v>
      </c>
      <c r="F421" s="92">
        <v>2020</v>
      </c>
      <c r="G421" s="92">
        <v>17</v>
      </c>
      <c r="H421" s="93" t="b">
        <v>1</v>
      </c>
      <c r="I421" s="95">
        <v>43944</v>
      </c>
      <c r="J421" s="95">
        <v>43944</v>
      </c>
      <c r="K421" s="95">
        <v>43944</v>
      </c>
      <c r="L421" s="95">
        <v>43945</v>
      </c>
      <c r="M421" s="95">
        <v>43945</v>
      </c>
      <c r="N421" s="96">
        <v>0.33</v>
      </c>
      <c r="O421" s="96">
        <v>0.83</v>
      </c>
      <c r="P421" s="91"/>
      <c r="Q421" s="90" t="s">
        <v>827</v>
      </c>
      <c r="R421" s="90" t="s">
        <v>1315</v>
      </c>
      <c r="S421" s="90" t="s">
        <v>742</v>
      </c>
      <c r="T421" s="93" t="b">
        <v>0</v>
      </c>
      <c r="U421" s="91"/>
    </row>
    <row r="422" spans="1:21" x14ac:dyDescent="0.25">
      <c r="A422" s="90" t="s">
        <v>1375</v>
      </c>
      <c r="B422" s="90" t="s">
        <v>836</v>
      </c>
      <c r="C422" s="90" t="s">
        <v>850</v>
      </c>
      <c r="D422" s="90" t="s">
        <v>822</v>
      </c>
      <c r="E422" s="92">
        <v>88</v>
      </c>
      <c r="F422" s="92">
        <v>2020</v>
      </c>
      <c r="G422" s="92">
        <v>13</v>
      </c>
      <c r="H422" s="93" t="b">
        <v>1</v>
      </c>
      <c r="I422" s="95">
        <v>43914</v>
      </c>
      <c r="J422" s="95">
        <v>43914</v>
      </c>
      <c r="K422" s="95">
        <v>43914</v>
      </c>
      <c r="L422" s="95">
        <v>43924</v>
      </c>
      <c r="M422" s="95">
        <v>43924</v>
      </c>
      <c r="N422" s="96">
        <v>1</v>
      </c>
      <c r="O422" s="96">
        <v>1</v>
      </c>
      <c r="P422" s="91"/>
      <c r="Q422" s="90" t="s">
        <v>970</v>
      </c>
      <c r="R422" s="90" t="s">
        <v>1376</v>
      </c>
      <c r="S422" s="90" t="s">
        <v>742</v>
      </c>
      <c r="T422" s="93" t="b">
        <v>0</v>
      </c>
      <c r="U422" s="91"/>
    </row>
    <row r="423" spans="1:21" x14ac:dyDescent="0.25">
      <c r="A423" s="90" t="s">
        <v>1146</v>
      </c>
      <c r="B423" s="90" t="s">
        <v>836</v>
      </c>
      <c r="C423" s="90" t="s">
        <v>1466</v>
      </c>
      <c r="D423" s="90" t="s">
        <v>848</v>
      </c>
      <c r="E423" s="92">
        <v>11</v>
      </c>
      <c r="F423" s="92">
        <v>2020</v>
      </c>
      <c r="G423" s="92">
        <v>30</v>
      </c>
      <c r="H423" s="93" t="b">
        <v>1</v>
      </c>
      <c r="I423" s="95">
        <v>44033</v>
      </c>
      <c r="J423" s="95">
        <v>44034</v>
      </c>
      <c r="K423" s="95">
        <v>44033</v>
      </c>
      <c r="L423" s="95">
        <v>44036</v>
      </c>
      <c r="M423" s="95">
        <v>44036</v>
      </c>
      <c r="N423" s="96">
        <v>1.3101</v>
      </c>
      <c r="O423" s="96">
        <v>0.643183333333333</v>
      </c>
      <c r="P423" s="91"/>
      <c r="Q423" s="90" t="s">
        <v>846</v>
      </c>
      <c r="R423" s="90" t="s">
        <v>1148</v>
      </c>
      <c r="S423" s="90" t="s">
        <v>742</v>
      </c>
      <c r="T423" s="93" t="b">
        <v>0</v>
      </c>
      <c r="U423" s="91"/>
    </row>
    <row r="424" spans="1:21" x14ac:dyDescent="0.25">
      <c r="A424" s="90" t="s">
        <v>221</v>
      </c>
      <c r="B424" s="90" t="s">
        <v>836</v>
      </c>
      <c r="C424" s="90" t="s">
        <v>1467</v>
      </c>
      <c r="D424" s="90" t="s">
        <v>848</v>
      </c>
      <c r="E424" s="92">
        <v>24</v>
      </c>
      <c r="F424" s="92">
        <v>2020</v>
      </c>
      <c r="G424" s="92">
        <v>23</v>
      </c>
      <c r="H424" s="93" t="b">
        <v>1</v>
      </c>
      <c r="I424" s="95">
        <v>43983</v>
      </c>
      <c r="J424" s="95">
        <v>43986</v>
      </c>
      <c r="K424" s="95">
        <v>43983</v>
      </c>
      <c r="L424" s="95">
        <v>43987</v>
      </c>
      <c r="M424" s="95">
        <v>43987</v>
      </c>
      <c r="N424" s="96">
        <v>7.242</v>
      </c>
      <c r="O424" s="96">
        <v>0.45100000000000001</v>
      </c>
      <c r="P424" s="90" t="s">
        <v>205</v>
      </c>
      <c r="Q424" s="90" t="s">
        <v>970</v>
      </c>
      <c r="R424" s="90" t="s">
        <v>222</v>
      </c>
      <c r="S424" s="90" t="s">
        <v>742</v>
      </c>
      <c r="T424" s="93" t="b">
        <v>0</v>
      </c>
      <c r="U424" s="95">
        <v>44020.498645833301</v>
      </c>
    </row>
    <row r="425" spans="1:21" x14ac:dyDescent="0.25">
      <c r="A425" s="90" t="s">
        <v>1468</v>
      </c>
      <c r="B425" s="90" t="s">
        <v>836</v>
      </c>
      <c r="C425" s="90" t="s">
        <v>1469</v>
      </c>
      <c r="D425" s="90" t="s">
        <v>848</v>
      </c>
      <c r="E425" s="92">
        <v>24</v>
      </c>
      <c r="F425" s="92">
        <v>2020</v>
      </c>
      <c r="G425" s="92">
        <v>30</v>
      </c>
      <c r="H425" s="93" t="b">
        <v>1</v>
      </c>
      <c r="I425" s="95">
        <v>44032</v>
      </c>
      <c r="J425" s="95">
        <v>44035</v>
      </c>
      <c r="K425" s="95">
        <v>44032</v>
      </c>
      <c r="L425" s="95">
        <v>44036</v>
      </c>
      <c r="M425" s="95">
        <v>44036</v>
      </c>
      <c r="N425" s="96">
        <v>3.09E-2</v>
      </c>
      <c r="O425" s="96">
        <v>0.109</v>
      </c>
      <c r="P425" s="91"/>
      <c r="Q425" s="90" t="s">
        <v>827</v>
      </c>
      <c r="R425" s="90" t="s">
        <v>1470</v>
      </c>
      <c r="S425" s="90" t="s">
        <v>742</v>
      </c>
      <c r="T425" s="93" t="b">
        <v>0</v>
      </c>
      <c r="U425" s="91"/>
    </row>
    <row r="426" spans="1:21" x14ac:dyDescent="0.25">
      <c r="A426" s="90" t="s">
        <v>935</v>
      </c>
      <c r="B426" s="90" t="s">
        <v>836</v>
      </c>
      <c r="C426" s="90" t="s">
        <v>936</v>
      </c>
      <c r="D426" s="90" t="s">
        <v>848</v>
      </c>
      <c r="E426" s="92">
        <v>11</v>
      </c>
      <c r="F426" s="92">
        <v>2020</v>
      </c>
      <c r="G426" s="92">
        <v>31</v>
      </c>
      <c r="H426" s="93" t="b">
        <v>1</v>
      </c>
      <c r="I426" s="95">
        <v>44039</v>
      </c>
      <c r="J426" s="95">
        <v>44042</v>
      </c>
      <c r="K426" s="95">
        <v>44039</v>
      </c>
      <c r="L426" s="95">
        <v>44043</v>
      </c>
      <c r="M426" s="95">
        <v>44043</v>
      </c>
      <c r="N426" s="96">
        <v>2.0649199999999999</v>
      </c>
      <c r="O426" s="96">
        <v>0.52100000000000002</v>
      </c>
      <c r="P426" s="91"/>
      <c r="Q426" s="90" t="s">
        <v>866</v>
      </c>
      <c r="R426" s="90" t="s">
        <v>389</v>
      </c>
      <c r="S426" s="90" t="s">
        <v>742</v>
      </c>
      <c r="T426" s="93" t="b">
        <v>0</v>
      </c>
      <c r="U426" s="91"/>
    </row>
    <row r="427" spans="1:21" x14ac:dyDescent="0.25">
      <c r="A427" s="90" t="s">
        <v>1471</v>
      </c>
      <c r="B427" s="90" t="s">
        <v>825</v>
      </c>
      <c r="C427" s="90" t="s">
        <v>6</v>
      </c>
      <c r="D427" s="90" t="s">
        <v>1066</v>
      </c>
      <c r="E427" s="92">
        <v>33</v>
      </c>
      <c r="F427" s="92">
        <v>2020</v>
      </c>
      <c r="G427" s="92">
        <v>22</v>
      </c>
      <c r="H427" s="93" t="b">
        <v>1</v>
      </c>
      <c r="I427" s="95">
        <v>43976</v>
      </c>
      <c r="J427" s="95">
        <v>43978</v>
      </c>
      <c r="K427" s="95">
        <v>43976</v>
      </c>
      <c r="L427" s="95">
        <v>43980</v>
      </c>
      <c r="M427" s="95">
        <v>43980</v>
      </c>
      <c r="N427" s="96">
        <v>1</v>
      </c>
      <c r="O427" s="96">
        <v>0.219</v>
      </c>
      <c r="P427" s="91"/>
      <c r="Q427" s="90" t="s">
        <v>851</v>
      </c>
      <c r="R427" s="90" t="s">
        <v>610</v>
      </c>
      <c r="S427" s="90" t="s">
        <v>742</v>
      </c>
      <c r="T427" s="93" t="b">
        <v>0</v>
      </c>
      <c r="U427" s="91"/>
    </row>
    <row r="428" spans="1:21" x14ac:dyDescent="0.25">
      <c r="A428" s="90" t="s">
        <v>1098</v>
      </c>
      <c r="B428" s="90" t="s">
        <v>836</v>
      </c>
      <c r="C428" s="90" t="s">
        <v>1472</v>
      </c>
      <c r="D428" s="90" t="s">
        <v>1066</v>
      </c>
      <c r="E428" s="92">
        <v>1</v>
      </c>
      <c r="F428" s="92">
        <v>2020</v>
      </c>
      <c r="G428" s="92">
        <v>31</v>
      </c>
      <c r="H428" s="93" t="b">
        <v>1</v>
      </c>
      <c r="I428" s="95">
        <v>44039</v>
      </c>
      <c r="J428" s="95">
        <v>44040</v>
      </c>
      <c r="K428" s="95">
        <v>44039</v>
      </c>
      <c r="L428" s="95">
        <v>44043</v>
      </c>
      <c r="M428" s="95">
        <v>44043</v>
      </c>
      <c r="N428" s="96">
        <v>3.4009999999999998</v>
      </c>
      <c r="O428" s="96">
        <v>0.2371395</v>
      </c>
      <c r="P428" s="91"/>
      <c r="Q428" s="90" t="s">
        <v>851</v>
      </c>
      <c r="R428" s="90" t="s">
        <v>1069</v>
      </c>
      <c r="S428" s="90" t="s">
        <v>742</v>
      </c>
      <c r="T428" s="93" t="b">
        <v>0</v>
      </c>
      <c r="U428" s="91"/>
    </row>
    <row r="429" spans="1:21" x14ac:dyDescent="0.25">
      <c r="A429" s="90" t="s">
        <v>1302</v>
      </c>
      <c r="B429" s="90" t="s">
        <v>820</v>
      </c>
      <c r="C429" s="90" t="s">
        <v>1243</v>
      </c>
      <c r="D429" s="90" t="s">
        <v>848</v>
      </c>
      <c r="E429" s="92">
        <v>11</v>
      </c>
      <c r="F429" s="92">
        <v>2019</v>
      </c>
      <c r="G429" s="92">
        <v>22</v>
      </c>
      <c r="H429" s="93" t="b">
        <v>1</v>
      </c>
      <c r="I429" s="95">
        <v>43616</v>
      </c>
      <c r="J429" s="95">
        <v>43619</v>
      </c>
      <c r="K429" s="95">
        <v>43616</v>
      </c>
      <c r="L429" s="95">
        <v>43623</v>
      </c>
      <c r="M429" s="95">
        <v>43623</v>
      </c>
      <c r="N429" s="96">
        <v>1</v>
      </c>
      <c r="O429" s="96">
        <v>2.4514166666666699</v>
      </c>
      <c r="P429" s="91"/>
      <c r="Q429" s="90" t="s">
        <v>851</v>
      </c>
      <c r="R429" s="90" t="s">
        <v>1173</v>
      </c>
      <c r="S429" s="90" t="s">
        <v>742</v>
      </c>
      <c r="T429" s="93" t="b">
        <v>0</v>
      </c>
      <c r="U429" s="91"/>
    </row>
    <row r="430" spans="1:21" x14ac:dyDescent="0.25">
      <c r="A430" s="90" t="s">
        <v>1473</v>
      </c>
      <c r="B430" s="90" t="s">
        <v>820</v>
      </c>
      <c r="C430" s="90" t="s">
        <v>1167</v>
      </c>
      <c r="D430" s="90" t="s">
        <v>822</v>
      </c>
      <c r="E430" s="92">
        <v>30</v>
      </c>
      <c r="F430" s="92">
        <v>2020</v>
      </c>
      <c r="G430" s="92">
        <v>26</v>
      </c>
      <c r="H430" s="93" t="b">
        <v>1</v>
      </c>
      <c r="I430" s="95">
        <v>44004</v>
      </c>
      <c r="J430" s="95">
        <v>44004</v>
      </c>
      <c r="K430" s="95">
        <v>44004</v>
      </c>
      <c r="L430" s="95">
        <v>44015</v>
      </c>
      <c r="M430" s="95">
        <v>44015</v>
      </c>
      <c r="N430" s="96">
        <v>3</v>
      </c>
      <c r="O430" s="96">
        <v>6</v>
      </c>
      <c r="P430" s="91"/>
      <c r="Q430" s="90" t="s">
        <v>1276</v>
      </c>
      <c r="R430" s="90" t="s">
        <v>1169</v>
      </c>
      <c r="S430" s="90" t="s">
        <v>742</v>
      </c>
      <c r="T430" s="93" t="b">
        <v>0</v>
      </c>
      <c r="U430" s="91"/>
    </row>
    <row r="431" spans="1:21" x14ac:dyDescent="0.25">
      <c r="A431" s="90" t="s">
        <v>861</v>
      </c>
      <c r="B431" s="90" t="s">
        <v>836</v>
      </c>
      <c r="C431" s="90" t="s">
        <v>862</v>
      </c>
      <c r="D431" s="90" t="s">
        <v>848</v>
      </c>
      <c r="E431" s="92">
        <v>16</v>
      </c>
      <c r="F431" s="92">
        <v>2020</v>
      </c>
      <c r="G431" s="92">
        <v>30</v>
      </c>
      <c r="H431" s="93" t="b">
        <v>1</v>
      </c>
      <c r="I431" s="95">
        <v>44033</v>
      </c>
      <c r="J431" s="95">
        <v>44042</v>
      </c>
      <c r="K431" s="95">
        <v>44033</v>
      </c>
      <c r="L431" s="95">
        <v>44050</v>
      </c>
      <c r="M431" s="95">
        <v>44050</v>
      </c>
      <c r="N431" s="96">
        <v>0.26250000000000001</v>
      </c>
      <c r="O431" s="96">
        <v>0.34884999999999999</v>
      </c>
      <c r="P431" s="91"/>
      <c r="Q431" s="90" t="s">
        <v>839</v>
      </c>
      <c r="R431" s="90" t="s">
        <v>863</v>
      </c>
      <c r="S431" s="90" t="s">
        <v>742</v>
      </c>
      <c r="T431" s="93" t="b">
        <v>0</v>
      </c>
      <c r="U431" s="91"/>
    </row>
    <row r="432" spans="1:21" x14ac:dyDescent="0.25">
      <c r="A432" s="90" t="s">
        <v>1126</v>
      </c>
      <c r="B432" s="90" t="s">
        <v>836</v>
      </c>
      <c r="C432" s="90" t="s">
        <v>1127</v>
      </c>
      <c r="D432" s="90" t="s">
        <v>822</v>
      </c>
      <c r="E432" s="92">
        <v>89</v>
      </c>
      <c r="F432" s="92">
        <v>2020</v>
      </c>
      <c r="G432" s="92">
        <v>27</v>
      </c>
      <c r="H432" s="93" t="b">
        <v>1</v>
      </c>
      <c r="I432" s="95">
        <v>44012</v>
      </c>
      <c r="J432" s="95">
        <v>44013</v>
      </c>
      <c r="K432" s="95">
        <v>44012</v>
      </c>
      <c r="L432" s="95">
        <v>44043</v>
      </c>
      <c r="M432" s="95">
        <v>44043</v>
      </c>
      <c r="N432" s="96">
        <v>0.17249999999999999</v>
      </c>
      <c r="O432" s="96">
        <v>0.58599999999999997</v>
      </c>
      <c r="P432" s="91"/>
      <c r="Q432" s="90" t="s">
        <v>827</v>
      </c>
      <c r="R432" s="90" t="s">
        <v>1128</v>
      </c>
      <c r="S432" s="90" t="s">
        <v>742</v>
      </c>
      <c r="T432" s="93" t="b">
        <v>0</v>
      </c>
      <c r="U432" s="91"/>
    </row>
    <row r="433" spans="1:21" x14ac:dyDescent="0.25">
      <c r="A433" s="90" t="s">
        <v>832</v>
      </c>
      <c r="B433" s="90" t="s">
        <v>825</v>
      </c>
      <c r="C433" s="90" t="s">
        <v>833</v>
      </c>
      <c r="D433" s="90" t="s">
        <v>822</v>
      </c>
      <c r="E433" s="92">
        <v>72</v>
      </c>
      <c r="F433" s="92">
        <v>2020</v>
      </c>
      <c r="G433" s="92">
        <v>30</v>
      </c>
      <c r="H433" s="93" t="b">
        <v>1</v>
      </c>
      <c r="I433" s="95">
        <v>44032</v>
      </c>
      <c r="J433" s="95">
        <v>44033</v>
      </c>
      <c r="K433" s="95">
        <v>44032</v>
      </c>
      <c r="L433" s="95">
        <v>44053</v>
      </c>
      <c r="M433" s="95">
        <v>44053</v>
      </c>
      <c r="N433" s="96">
        <v>0.115</v>
      </c>
      <c r="O433" s="96">
        <v>0.55800000000000005</v>
      </c>
      <c r="P433" s="91"/>
      <c r="Q433" s="90" t="s">
        <v>823</v>
      </c>
      <c r="R433" s="90" t="s">
        <v>834</v>
      </c>
      <c r="S433" s="90" t="s">
        <v>742</v>
      </c>
      <c r="T433" s="93" t="b">
        <v>0</v>
      </c>
      <c r="U433" s="91"/>
    </row>
    <row r="434" spans="1:21" x14ac:dyDescent="0.25">
      <c r="A434" s="90" t="s">
        <v>1098</v>
      </c>
      <c r="B434" s="90" t="s">
        <v>836</v>
      </c>
      <c r="C434" s="90" t="s">
        <v>1474</v>
      </c>
      <c r="D434" s="90" t="s">
        <v>1066</v>
      </c>
      <c r="E434" s="92">
        <v>1</v>
      </c>
      <c r="F434" s="92">
        <v>2020</v>
      </c>
      <c r="G434" s="92">
        <v>31</v>
      </c>
      <c r="H434" s="93" t="b">
        <v>1</v>
      </c>
      <c r="I434" s="95">
        <v>44039</v>
      </c>
      <c r="J434" s="95">
        <v>44040</v>
      </c>
      <c r="K434" s="95">
        <v>44039</v>
      </c>
      <c r="L434" s="95">
        <v>44043</v>
      </c>
      <c r="M434" s="95">
        <v>44043</v>
      </c>
      <c r="N434" s="96">
        <v>3.4009999999999998</v>
      </c>
      <c r="O434" s="96">
        <v>0.2371395</v>
      </c>
      <c r="P434" s="91"/>
      <c r="Q434" s="90" t="s">
        <v>851</v>
      </c>
      <c r="R434" s="90" t="s">
        <v>1069</v>
      </c>
      <c r="S434" s="90" t="s">
        <v>742</v>
      </c>
      <c r="T434" s="93" t="b">
        <v>0</v>
      </c>
      <c r="U434" s="91"/>
    </row>
    <row r="435" spans="1:21" x14ac:dyDescent="0.25">
      <c r="A435" s="90" t="s">
        <v>1475</v>
      </c>
      <c r="B435" s="90" t="s">
        <v>825</v>
      </c>
      <c r="C435" s="90" t="s">
        <v>1476</v>
      </c>
      <c r="D435" s="90" t="s">
        <v>848</v>
      </c>
      <c r="E435" s="92">
        <v>19</v>
      </c>
      <c r="F435" s="92">
        <v>2020</v>
      </c>
      <c r="G435" s="92">
        <v>24</v>
      </c>
      <c r="H435" s="93" t="b">
        <v>1</v>
      </c>
      <c r="I435" s="95">
        <v>43994</v>
      </c>
      <c r="J435" s="95">
        <v>43999</v>
      </c>
      <c r="K435" s="95">
        <v>43994</v>
      </c>
      <c r="L435" s="95">
        <v>44001</v>
      </c>
      <c r="M435" s="95">
        <v>44001</v>
      </c>
      <c r="N435" s="96">
        <v>0.53500000000000003</v>
      </c>
      <c r="O435" s="96">
        <v>0.73799999999999999</v>
      </c>
      <c r="P435" s="91"/>
      <c r="Q435" s="90" t="s">
        <v>970</v>
      </c>
      <c r="R435" s="90" t="s">
        <v>1477</v>
      </c>
      <c r="S435" s="90" t="s">
        <v>742</v>
      </c>
      <c r="T435" s="93" t="b">
        <v>0</v>
      </c>
      <c r="U435" s="91"/>
    </row>
    <row r="436" spans="1:21" x14ac:dyDescent="0.25">
      <c r="A436" s="90" t="s">
        <v>1478</v>
      </c>
      <c r="B436" s="90" t="s">
        <v>836</v>
      </c>
      <c r="C436" s="90" t="s">
        <v>1141</v>
      </c>
      <c r="D436" s="90" t="s">
        <v>822</v>
      </c>
      <c r="E436" s="92">
        <v>70</v>
      </c>
      <c r="F436" s="92">
        <v>2020</v>
      </c>
      <c r="G436" s="92">
        <v>23</v>
      </c>
      <c r="H436" s="93" t="b">
        <v>1</v>
      </c>
      <c r="I436" s="95">
        <v>43985</v>
      </c>
      <c r="J436" s="95">
        <v>43987</v>
      </c>
      <c r="K436" s="95">
        <v>43985</v>
      </c>
      <c r="L436" s="95">
        <v>44133</v>
      </c>
      <c r="M436" s="95">
        <v>44133</v>
      </c>
      <c r="N436" s="96">
        <v>1</v>
      </c>
      <c r="O436" s="96">
        <v>0</v>
      </c>
      <c r="P436" s="91"/>
      <c r="Q436" s="90" t="s">
        <v>1136</v>
      </c>
      <c r="R436" s="90" t="s">
        <v>1142</v>
      </c>
      <c r="S436" s="90" t="s">
        <v>742</v>
      </c>
      <c r="T436" s="94" t="b">
        <v>1</v>
      </c>
      <c r="U436" s="91"/>
    </row>
    <row r="437" spans="1:21" x14ac:dyDescent="0.25">
      <c r="A437" s="90" t="s">
        <v>1413</v>
      </c>
      <c r="B437" s="90" t="s">
        <v>1135</v>
      </c>
      <c r="C437" s="90" t="s">
        <v>912</v>
      </c>
      <c r="D437" s="90" t="s">
        <v>822</v>
      </c>
      <c r="E437" s="92">
        <v>47</v>
      </c>
      <c r="F437" s="92">
        <v>2019</v>
      </c>
      <c r="G437" s="92">
        <v>7</v>
      </c>
      <c r="H437" s="93" t="b">
        <v>1</v>
      </c>
      <c r="I437" s="95">
        <v>43509</v>
      </c>
      <c r="J437" s="95">
        <v>43510</v>
      </c>
      <c r="K437" s="95">
        <v>43509</v>
      </c>
      <c r="L437" s="95">
        <v>43735</v>
      </c>
      <c r="M437" s="95">
        <v>43735</v>
      </c>
      <c r="N437" s="96">
        <v>0.11</v>
      </c>
      <c r="O437" s="96">
        <v>0.504</v>
      </c>
      <c r="P437" s="91"/>
      <c r="Q437" s="90" t="s">
        <v>1136</v>
      </c>
      <c r="R437" s="90" t="s">
        <v>545</v>
      </c>
      <c r="S437" s="90" t="s">
        <v>742</v>
      </c>
      <c r="T437" s="93" t="b">
        <v>0</v>
      </c>
      <c r="U437" s="91"/>
    </row>
    <row r="438" spans="1:21" x14ac:dyDescent="0.25">
      <c r="A438" s="90" t="s">
        <v>1160</v>
      </c>
      <c r="B438" s="90" t="s">
        <v>836</v>
      </c>
      <c r="C438" s="90" t="s">
        <v>1479</v>
      </c>
      <c r="D438" s="90" t="s">
        <v>848</v>
      </c>
      <c r="E438" s="92">
        <v>14</v>
      </c>
      <c r="F438" s="92">
        <v>2020</v>
      </c>
      <c r="G438" s="92">
        <v>26</v>
      </c>
      <c r="H438" s="93" t="b">
        <v>1</v>
      </c>
      <c r="I438" s="95">
        <v>44008</v>
      </c>
      <c r="J438" s="95">
        <v>44014</v>
      </c>
      <c r="K438" s="95">
        <v>44008</v>
      </c>
      <c r="L438" s="95">
        <v>44015</v>
      </c>
      <c r="M438" s="95">
        <v>44015</v>
      </c>
      <c r="N438" s="96">
        <v>4.7636399999999997</v>
      </c>
      <c r="O438" s="96">
        <v>0.70799999999999996</v>
      </c>
      <c r="P438" s="91"/>
      <c r="Q438" s="90" t="s">
        <v>827</v>
      </c>
      <c r="R438" s="90" t="s">
        <v>1026</v>
      </c>
      <c r="S438" s="90" t="s">
        <v>742</v>
      </c>
      <c r="T438" s="93" t="b">
        <v>0</v>
      </c>
      <c r="U438" s="91"/>
    </row>
    <row r="439" spans="1:21" x14ac:dyDescent="0.25">
      <c r="A439" s="90" t="s">
        <v>603</v>
      </c>
      <c r="B439" s="90" t="s">
        <v>836</v>
      </c>
      <c r="C439" s="90" t="s">
        <v>1331</v>
      </c>
      <c r="D439" s="90" t="s">
        <v>822</v>
      </c>
      <c r="E439" s="92">
        <v>49</v>
      </c>
      <c r="F439" s="92">
        <v>2020</v>
      </c>
      <c r="G439" s="92">
        <v>29</v>
      </c>
      <c r="H439" s="93" t="b">
        <v>1</v>
      </c>
      <c r="I439" s="95">
        <v>44029</v>
      </c>
      <c r="J439" s="95">
        <v>44029</v>
      </c>
      <c r="K439" s="95">
        <v>44029</v>
      </c>
      <c r="L439" s="95">
        <v>44040</v>
      </c>
      <c r="M439" s="95">
        <v>44040</v>
      </c>
      <c r="N439" s="96">
        <v>3.762</v>
      </c>
      <c r="O439" s="96">
        <v>0.628</v>
      </c>
      <c r="P439" s="91"/>
      <c r="Q439" s="90" t="s">
        <v>827</v>
      </c>
      <c r="R439" s="90" t="s">
        <v>604</v>
      </c>
      <c r="S439" s="90" t="s">
        <v>742</v>
      </c>
      <c r="T439" s="93" t="b">
        <v>0</v>
      </c>
      <c r="U439" s="91"/>
    </row>
    <row r="440" spans="1:21" x14ac:dyDescent="0.25">
      <c r="A440" s="90" t="s">
        <v>1413</v>
      </c>
      <c r="B440" s="90" t="s">
        <v>1135</v>
      </c>
      <c r="C440" s="90" t="s">
        <v>912</v>
      </c>
      <c r="D440" s="90" t="s">
        <v>822</v>
      </c>
      <c r="E440" s="92">
        <v>9</v>
      </c>
      <c r="F440" s="92">
        <v>2019</v>
      </c>
      <c r="G440" s="92">
        <v>12</v>
      </c>
      <c r="H440" s="93" t="b">
        <v>1</v>
      </c>
      <c r="I440" s="95">
        <v>43546</v>
      </c>
      <c r="J440" s="95">
        <v>43546</v>
      </c>
      <c r="K440" s="95">
        <v>43546</v>
      </c>
      <c r="L440" s="95">
        <v>43735</v>
      </c>
      <c r="M440" s="95">
        <v>43735</v>
      </c>
      <c r="N440" s="96">
        <v>0.11</v>
      </c>
      <c r="O440" s="96">
        <v>1.26</v>
      </c>
      <c r="P440" s="91"/>
      <c r="Q440" s="90" t="s">
        <v>1136</v>
      </c>
      <c r="R440" s="90" t="s">
        <v>545</v>
      </c>
      <c r="S440" s="90" t="s">
        <v>742</v>
      </c>
      <c r="T440" s="93" t="b">
        <v>0</v>
      </c>
      <c r="U440" s="91"/>
    </row>
    <row r="441" spans="1:21" x14ac:dyDescent="0.25">
      <c r="A441" s="90" t="s">
        <v>945</v>
      </c>
      <c r="B441" s="90" t="s">
        <v>836</v>
      </c>
      <c r="C441" s="90" t="s">
        <v>946</v>
      </c>
      <c r="D441" s="90" t="s">
        <v>848</v>
      </c>
      <c r="E441" s="92">
        <v>24</v>
      </c>
      <c r="F441" s="92">
        <v>2020</v>
      </c>
      <c r="G441" s="92">
        <v>31</v>
      </c>
      <c r="H441" s="93" t="b">
        <v>1</v>
      </c>
      <c r="I441" s="95">
        <v>44039</v>
      </c>
      <c r="J441" s="95">
        <v>44042</v>
      </c>
      <c r="K441" s="95">
        <v>44039</v>
      </c>
      <c r="L441" s="95">
        <v>44043</v>
      </c>
      <c r="M441" s="95">
        <v>44043</v>
      </c>
      <c r="N441" s="96">
        <v>3.036</v>
      </c>
      <c r="O441" s="96">
        <v>0.64319999999999999</v>
      </c>
      <c r="P441" s="91"/>
      <c r="Q441" s="90" t="s">
        <v>827</v>
      </c>
      <c r="R441" s="90" t="s">
        <v>668</v>
      </c>
      <c r="S441" s="90" t="s">
        <v>742</v>
      </c>
      <c r="T441" s="93" t="b">
        <v>0</v>
      </c>
      <c r="U441" s="91"/>
    </row>
    <row r="442" spans="1:21" x14ac:dyDescent="0.25">
      <c r="A442" s="90" t="s">
        <v>1480</v>
      </c>
      <c r="B442" s="90" t="s">
        <v>836</v>
      </c>
      <c r="C442" s="90" t="s">
        <v>1481</v>
      </c>
      <c r="D442" s="90" t="s">
        <v>848</v>
      </c>
      <c r="E442" s="92">
        <v>8</v>
      </c>
      <c r="F442" s="92">
        <v>2020</v>
      </c>
      <c r="G442" s="92">
        <v>17</v>
      </c>
      <c r="H442" s="93" t="b">
        <v>1</v>
      </c>
      <c r="I442" s="95">
        <v>43941</v>
      </c>
      <c r="J442" s="95">
        <v>43944</v>
      </c>
      <c r="K442" s="95">
        <v>43941</v>
      </c>
      <c r="L442" s="95">
        <v>43948</v>
      </c>
      <c r="M442" s="95">
        <v>43948</v>
      </c>
      <c r="N442" s="96">
        <v>0.105</v>
      </c>
      <c r="O442" s="96">
        <v>1.0920000000000001</v>
      </c>
      <c r="P442" s="91"/>
      <c r="Q442" s="90" t="s">
        <v>823</v>
      </c>
      <c r="R442" s="90" t="s">
        <v>1482</v>
      </c>
      <c r="S442" s="90" t="s">
        <v>742</v>
      </c>
      <c r="T442" s="93" t="b">
        <v>0</v>
      </c>
      <c r="U442" s="91"/>
    </row>
    <row r="443" spans="1:21" x14ac:dyDescent="0.25">
      <c r="A443" s="90" t="s">
        <v>554</v>
      </c>
      <c r="B443" s="90" t="s">
        <v>836</v>
      </c>
      <c r="C443" s="90" t="s">
        <v>1191</v>
      </c>
      <c r="D443" s="90" t="s">
        <v>848</v>
      </c>
      <c r="E443" s="92">
        <v>9</v>
      </c>
      <c r="F443" s="92">
        <v>2020</v>
      </c>
      <c r="G443" s="92">
        <v>26</v>
      </c>
      <c r="H443" s="93" t="b">
        <v>1</v>
      </c>
      <c r="I443" s="95">
        <v>44004</v>
      </c>
      <c r="J443" s="95">
        <v>44007</v>
      </c>
      <c r="K443" s="95">
        <v>44004</v>
      </c>
      <c r="L443" s="95">
        <v>44015</v>
      </c>
      <c r="M443" s="95">
        <v>44015</v>
      </c>
      <c r="N443" s="96">
        <v>0.36120000000000002</v>
      </c>
      <c r="O443" s="96">
        <v>3.621</v>
      </c>
      <c r="P443" s="90" t="s">
        <v>205</v>
      </c>
      <c r="Q443" s="90" t="s">
        <v>823</v>
      </c>
      <c r="R443" s="90" t="s">
        <v>555</v>
      </c>
      <c r="S443" s="90" t="s">
        <v>742</v>
      </c>
      <c r="T443" s="94" t="b">
        <v>1</v>
      </c>
      <c r="U443" s="95">
        <v>44033.550393518497</v>
      </c>
    </row>
    <row r="444" spans="1:21" x14ac:dyDescent="0.25">
      <c r="A444" s="90" t="s">
        <v>1483</v>
      </c>
      <c r="B444" s="90" t="s">
        <v>836</v>
      </c>
      <c r="C444" s="90" t="s">
        <v>1484</v>
      </c>
      <c r="D444" s="90" t="s">
        <v>848</v>
      </c>
      <c r="E444" s="92">
        <v>9</v>
      </c>
      <c r="F444" s="92">
        <v>2020</v>
      </c>
      <c r="G444" s="92">
        <v>30</v>
      </c>
      <c r="H444" s="93" t="b">
        <v>1</v>
      </c>
      <c r="I444" s="95">
        <v>44034</v>
      </c>
      <c r="J444" s="95">
        <v>44034</v>
      </c>
      <c r="K444" s="95">
        <v>44034</v>
      </c>
      <c r="L444" s="95">
        <v>44036</v>
      </c>
      <c r="M444" s="95">
        <v>44036</v>
      </c>
      <c r="N444" s="96">
        <v>1.177</v>
      </c>
      <c r="O444" s="96">
        <v>1.0169999999999999</v>
      </c>
      <c r="P444" s="91"/>
      <c r="Q444" s="90" t="s">
        <v>839</v>
      </c>
      <c r="R444" s="90" t="s">
        <v>244</v>
      </c>
      <c r="S444" s="90" t="s">
        <v>742</v>
      </c>
      <c r="T444" s="93" t="b">
        <v>0</v>
      </c>
      <c r="U444" s="91"/>
    </row>
    <row r="445" spans="1:21" x14ac:dyDescent="0.25">
      <c r="A445" s="90" t="s">
        <v>1160</v>
      </c>
      <c r="B445" s="90" t="s">
        <v>836</v>
      </c>
      <c r="C445" s="90" t="s">
        <v>1485</v>
      </c>
      <c r="D445" s="90" t="s">
        <v>848</v>
      </c>
      <c r="E445" s="92">
        <v>14</v>
      </c>
      <c r="F445" s="92">
        <v>2020</v>
      </c>
      <c r="G445" s="92">
        <v>26</v>
      </c>
      <c r="H445" s="93" t="b">
        <v>1</v>
      </c>
      <c r="I445" s="95">
        <v>44008</v>
      </c>
      <c r="J445" s="95">
        <v>44014</v>
      </c>
      <c r="K445" s="95">
        <v>44008</v>
      </c>
      <c r="L445" s="95">
        <v>44015</v>
      </c>
      <c r="M445" s="95">
        <v>44015</v>
      </c>
      <c r="N445" s="96">
        <v>4.7636399999999997</v>
      </c>
      <c r="O445" s="96">
        <v>0.70799999999999996</v>
      </c>
      <c r="P445" s="91"/>
      <c r="Q445" s="90" t="s">
        <v>827</v>
      </c>
      <c r="R445" s="90" t="s">
        <v>1026</v>
      </c>
      <c r="S445" s="90" t="s">
        <v>742</v>
      </c>
      <c r="T445" s="93" t="b">
        <v>0</v>
      </c>
      <c r="U445" s="91"/>
    </row>
    <row r="446" spans="1:21" x14ac:dyDescent="0.25">
      <c r="A446" s="90" t="s">
        <v>1098</v>
      </c>
      <c r="B446" s="90" t="s">
        <v>836</v>
      </c>
      <c r="C446" s="90" t="s">
        <v>1486</v>
      </c>
      <c r="D446" s="90" t="s">
        <v>1066</v>
      </c>
      <c r="E446" s="92">
        <v>1</v>
      </c>
      <c r="F446" s="92">
        <v>2020</v>
      </c>
      <c r="G446" s="92">
        <v>31</v>
      </c>
      <c r="H446" s="93" t="b">
        <v>1</v>
      </c>
      <c r="I446" s="95">
        <v>44039</v>
      </c>
      <c r="J446" s="95">
        <v>44040</v>
      </c>
      <c r="K446" s="95">
        <v>44039</v>
      </c>
      <c r="L446" s="95">
        <v>44043</v>
      </c>
      <c r="M446" s="95">
        <v>44043</v>
      </c>
      <c r="N446" s="96">
        <v>3.4009999999999998</v>
      </c>
      <c r="O446" s="96">
        <v>0.2371395</v>
      </c>
      <c r="P446" s="91"/>
      <c r="Q446" s="90" t="s">
        <v>851</v>
      </c>
      <c r="R446" s="90" t="s">
        <v>1069</v>
      </c>
      <c r="S446" s="90" t="s">
        <v>742</v>
      </c>
      <c r="T446" s="93" t="b">
        <v>0</v>
      </c>
      <c r="U446" s="91"/>
    </row>
    <row r="447" spans="1:21" x14ac:dyDescent="0.25">
      <c r="A447" s="90" t="s">
        <v>1132</v>
      </c>
      <c r="B447" s="90" t="s">
        <v>836</v>
      </c>
      <c r="C447" s="90" t="s">
        <v>1487</v>
      </c>
      <c r="D447" s="90" t="s">
        <v>1066</v>
      </c>
      <c r="E447" s="92">
        <v>1</v>
      </c>
      <c r="F447" s="92">
        <v>2020</v>
      </c>
      <c r="G447" s="92">
        <v>30</v>
      </c>
      <c r="H447" s="93" t="b">
        <v>1</v>
      </c>
      <c r="I447" s="95">
        <v>44034</v>
      </c>
      <c r="J447" s="95">
        <v>44035</v>
      </c>
      <c r="K447" s="95">
        <v>44034</v>
      </c>
      <c r="L447" s="95">
        <v>44036</v>
      </c>
      <c r="M447" s="95">
        <v>44036</v>
      </c>
      <c r="N447" s="96">
        <v>1.5557799999999999</v>
      </c>
      <c r="O447" s="96">
        <v>0.499</v>
      </c>
      <c r="P447" s="91"/>
      <c r="Q447" s="90" t="s">
        <v>889</v>
      </c>
      <c r="R447" s="90" t="s">
        <v>118</v>
      </c>
      <c r="S447" s="90" t="s">
        <v>742</v>
      </c>
      <c r="T447" s="93" t="b">
        <v>0</v>
      </c>
      <c r="U447" s="91"/>
    </row>
    <row r="448" spans="1:21" x14ac:dyDescent="0.25">
      <c r="A448" s="90" t="s">
        <v>1488</v>
      </c>
      <c r="B448" s="90" t="s">
        <v>820</v>
      </c>
      <c r="C448" s="90" t="s">
        <v>1226</v>
      </c>
      <c r="D448" s="90" t="s">
        <v>848</v>
      </c>
      <c r="E448" s="92">
        <v>24</v>
      </c>
      <c r="F448" s="92">
        <v>2020</v>
      </c>
      <c r="G448" s="92">
        <v>28</v>
      </c>
      <c r="H448" s="93" t="b">
        <v>1</v>
      </c>
      <c r="I448" s="95">
        <v>44018</v>
      </c>
      <c r="J448" s="95">
        <v>44020</v>
      </c>
      <c r="K448" s="95">
        <v>44018</v>
      </c>
      <c r="L448" s="95">
        <v>44022</v>
      </c>
      <c r="M448" s="95">
        <v>44022</v>
      </c>
      <c r="N448" s="96">
        <v>1</v>
      </c>
      <c r="O448" s="96">
        <v>0.96199999999999997</v>
      </c>
      <c r="P448" s="91"/>
      <c r="Q448" s="90" t="s">
        <v>851</v>
      </c>
      <c r="R448" s="90" t="s">
        <v>1139</v>
      </c>
      <c r="S448" s="90" t="s">
        <v>742</v>
      </c>
      <c r="T448" s="93" t="b">
        <v>0</v>
      </c>
      <c r="U448" s="91"/>
    </row>
  </sheetData>
  <phoneticPr fontId="1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0000"/>
  </sheetPr>
  <dimension ref="B2:G21"/>
  <sheetViews>
    <sheetView zoomScale="78" zoomScaleNormal="78" workbookViewId="0">
      <selection activeCell="B45" sqref="B45"/>
    </sheetView>
  </sheetViews>
  <sheetFormatPr baseColWidth="10" defaultColWidth="11" defaultRowHeight="15" x14ac:dyDescent="0.25"/>
  <cols>
    <col min="1" max="1" width="11" style="62"/>
    <col min="2" max="2" width="29" style="62" customWidth="1"/>
    <col min="3" max="3" width="11" style="62"/>
    <col min="4" max="4" width="25.42578125" style="62" customWidth="1"/>
    <col min="5" max="16384" width="11" style="62"/>
  </cols>
  <sheetData>
    <row r="2" spans="2:7" x14ac:dyDescent="0.25">
      <c r="B2" s="61">
        <f>G2</f>
        <v>2020</v>
      </c>
      <c r="D2" s="63" t="s">
        <v>702</v>
      </c>
      <c r="G2" s="62">
        <v>2020</v>
      </c>
    </row>
    <row r="3" spans="2:7" x14ac:dyDescent="0.25">
      <c r="B3" s="64">
        <f>DATE(B2,1,1)</f>
        <v>43831</v>
      </c>
      <c r="D3" s="65">
        <f>ROUND(DATE(B2, 4, MOD(234-11*MOD(B2, 19), 30))/7, 0)*7-6</f>
        <v>43933</v>
      </c>
      <c r="G3" s="62">
        <v>2021</v>
      </c>
    </row>
    <row r="4" spans="2:7" x14ac:dyDescent="0.25">
      <c r="B4" s="66">
        <f>DATE(B2,5,1)</f>
        <v>43952</v>
      </c>
      <c r="G4" s="62">
        <v>2022</v>
      </c>
    </row>
    <row r="5" spans="2:7" x14ac:dyDescent="0.25">
      <c r="B5" s="66">
        <f>DATE(B2,5,8)</f>
        <v>43959</v>
      </c>
      <c r="G5" s="62">
        <v>2023</v>
      </c>
    </row>
    <row r="6" spans="2:7" x14ac:dyDescent="0.25">
      <c r="B6" s="66">
        <f>DATE(B2,7,14)</f>
        <v>44026</v>
      </c>
      <c r="G6" s="62">
        <v>2024</v>
      </c>
    </row>
    <row r="7" spans="2:7" x14ac:dyDescent="0.25">
      <c r="B7" s="66">
        <f>DATE(B2,8,15)</f>
        <v>44058</v>
      </c>
      <c r="G7" s="62">
        <v>2025</v>
      </c>
    </row>
    <row r="8" spans="2:7" x14ac:dyDescent="0.25">
      <c r="B8" s="66">
        <f>DATE(B2,11,1)</f>
        <v>44136</v>
      </c>
      <c r="G8" s="62">
        <v>2026</v>
      </c>
    </row>
    <row r="9" spans="2:7" x14ac:dyDescent="0.25">
      <c r="B9" s="66">
        <f>DATE(B2,11,11)</f>
        <v>44146</v>
      </c>
      <c r="G9" s="62">
        <v>2027</v>
      </c>
    </row>
    <row r="10" spans="2:7" x14ac:dyDescent="0.25">
      <c r="B10" s="67">
        <f>DATE(B2,12,25)</f>
        <v>44190</v>
      </c>
      <c r="G10" s="62">
        <v>2028</v>
      </c>
    </row>
    <row r="11" spans="2:7" x14ac:dyDescent="0.25">
      <c r="B11" s="68">
        <f>D3</f>
        <v>43933</v>
      </c>
      <c r="G11" s="62">
        <v>2029</v>
      </c>
    </row>
    <row r="12" spans="2:7" x14ac:dyDescent="0.25">
      <c r="B12" s="68">
        <f>D3+1</f>
        <v>43934</v>
      </c>
      <c r="G12" s="62">
        <v>2030</v>
      </c>
    </row>
    <row r="13" spans="2:7" x14ac:dyDescent="0.25">
      <c r="B13" s="68">
        <f>D3+39</f>
        <v>43972</v>
      </c>
    </row>
    <row r="14" spans="2:7" x14ac:dyDescent="0.25">
      <c r="B14" s="69">
        <f>D3+50</f>
        <v>43983</v>
      </c>
    </row>
    <row r="15" spans="2:7" x14ac:dyDescent="0.25">
      <c r="B15" s="70"/>
    </row>
    <row r="16" spans="2:7" x14ac:dyDescent="0.25">
      <c r="B16" s="70"/>
    </row>
    <row r="17" spans="2:2" x14ac:dyDescent="0.25">
      <c r="B17" s="70"/>
    </row>
    <row r="18" spans="2:2" x14ac:dyDescent="0.25">
      <c r="B18" s="71"/>
    </row>
    <row r="19" spans="2:2" x14ac:dyDescent="0.25">
      <c r="B19" s="71"/>
    </row>
    <row r="20" spans="2:2" x14ac:dyDescent="0.25">
      <c r="B20" s="71"/>
    </row>
    <row r="21" spans="2:2" x14ac:dyDescent="0.25">
      <c r="B21" s="71"/>
    </row>
  </sheetData>
  <conditionalFormatting sqref="A1:XFD1048576">
    <cfRule type="expression" dxfId="0" priority="1">
      <formula>A1&lt;&gt;""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>
    <tabColor rgb="FFFF0000"/>
  </sheetPr>
  <dimension ref="A1:N29"/>
  <sheetViews>
    <sheetView workbookViewId="0">
      <selection activeCell="B6" sqref="B6"/>
    </sheetView>
  </sheetViews>
  <sheetFormatPr baseColWidth="10" defaultRowHeight="15" x14ac:dyDescent="0.25"/>
  <cols>
    <col min="5" max="5" width="17.28515625" customWidth="1"/>
    <col min="6" max="6" width="14.28515625" customWidth="1"/>
    <col min="8" max="8" width="18.28515625" customWidth="1"/>
    <col min="11" max="11" width="19.42578125" customWidth="1"/>
  </cols>
  <sheetData>
    <row r="1" spans="1:14" ht="15.75" thickBot="1" x14ac:dyDescent="0.3"/>
    <row r="2" spans="1:14" x14ac:dyDescent="0.25">
      <c r="A2" s="103" t="s">
        <v>581</v>
      </c>
      <c r="B2" s="104"/>
      <c r="C2" s="103" t="s">
        <v>580</v>
      </c>
      <c r="D2" s="104"/>
    </row>
    <row r="3" spans="1:14" ht="15.75" thickBot="1" x14ac:dyDescent="0.3">
      <c r="A3" s="105">
        <f ca="1">COUNTIF(planning!F6:F196,"&lt;"&amp;TODAY())</f>
        <v>11</v>
      </c>
      <c r="B3" s="106"/>
      <c r="C3" s="105">
        <f>COUNTIF(planning!C6:C196,"B")</f>
        <v>9</v>
      </c>
      <c r="D3" s="106"/>
      <c r="K3" s="15" t="s">
        <v>96</v>
      </c>
      <c r="L3" s="15"/>
      <c r="M3" s="15"/>
      <c r="N3" s="15"/>
    </row>
    <row r="4" spans="1:14" x14ac:dyDescent="0.25">
      <c r="A4" s="107" t="s">
        <v>579</v>
      </c>
      <c r="B4" s="108"/>
      <c r="C4" s="108"/>
      <c r="D4" s="109"/>
      <c r="F4" s="110" t="s">
        <v>113</v>
      </c>
      <c r="G4" s="111"/>
      <c r="H4" s="112"/>
      <c r="K4" s="15"/>
      <c r="L4" s="15"/>
      <c r="M4" s="15"/>
      <c r="N4" s="15"/>
    </row>
    <row r="5" spans="1:14" ht="15.75" thickBot="1" x14ac:dyDescent="0.3">
      <c r="A5" s="23" t="s">
        <v>366</v>
      </c>
      <c r="B5" s="24" t="s">
        <v>98</v>
      </c>
      <c r="C5" s="24" t="s">
        <v>13</v>
      </c>
      <c r="D5" s="25" t="s">
        <v>135</v>
      </c>
      <c r="F5" s="42"/>
      <c r="G5" s="43" t="s">
        <v>98</v>
      </c>
      <c r="H5" s="44" t="s">
        <v>9</v>
      </c>
      <c r="K5" s="15" t="s">
        <v>97</v>
      </c>
      <c r="L5" s="15" t="s">
        <v>98</v>
      </c>
      <c r="M5" s="15" t="s">
        <v>9</v>
      </c>
      <c r="N5" s="15"/>
    </row>
    <row r="6" spans="1:14" x14ac:dyDescent="0.25">
      <c r="A6" s="26" t="s">
        <v>100</v>
      </c>
      <c r="B6" s="31">
        <f ca="1">M19+M20</f>
        <v>2</v>
      </c>
      <c r="C6" s="30">
        <f ca="1">M15+M16</f>
        <v>300</v>
      </c>
      <c r="D6" s="46">
        <f t="shared" ref="D6:D11" ca="1" si="0">C6/60</f>
        <v>5</v>
      </c>
      <c r="F6" s="39" t="s">
        <v>82</v>
      </c>
      <c r="G6" s="37">
        <f>COUNTIFS(planning!$G$6:$G$195,F6)</f>
        <v>0</v>
      </c>
      <c r="H6" s="35">
        <f>SUMIF(planning!$G$6:$G$195,F6,planning!$L$6:$L$195)</f>
        <v>0</v>
      </c>
      <c r="K6" s="16">
        <v>0</v>
      </c>
      <c r="L6" s="17">
        <f ca="1">COUNTIFS(planning!$J$6:$J$195,"=0")</f>
        <v>1</v>
      </c>
      <c r="M6" s="17">
        <f ca="1">SUMIF(planning!$J$6:$J$195,"=0",planning!$L$6:$L$195)</f>
        <v>30</v>
      </c>
      <c r="N6" s="15"/>
    </row>
    <row r="7" spans="1:14" x14ac:dyDescent="0.25">
      <c r="A7" s="27" t="s">
        <v>101</v>
      </c>
      <c r="B7" s="32">
        <f ca="1">L6+L7</f>
        <v>3</v>
      </c>
      <c r="C7" s="29">
        <f ca="1">M6+M7</f>
        <v>100</v>
      </c>
      <c r="D7" s="47">
        <f t="shared" ca="1" si="0"/>
        <v>1.6666666666666667</v>
      </c>
      <c r="F7" s="40" t="s">
        <v>83</v>
      </c>
      <c r="G7" s="37">
        <f>COUNTIFS(planning!$G$6:$G$195,F7)</f>
        <v>3</v>
      </c>
      <c r="H7" s="35">
        <f>SUMIF(planning!$G$6:$G$195,F7,planning!$L$6:$L$195)</f>
        <v>3600</v>
      </c>
      <c r="K7" s="16">
        <v>1</v>
      </c>
      <c r="L7" s="17">
        <f ca="1">COUNTIFS(planning!$J$6:$J$195,"=-1")</f>
        <v>2</v>
      </c>
      <c r="M7" s="17">
        <f ca="1">SUMIF(planning!$J$6:$J$195,"=-1",planning!$L$6:$L$195)</f>
        <v>70</v>
      </c>
      <c r="N7" s="15"/>
    </row>
    <row r="8" spans="1:14" x14ac:dyDescent="0.25">
      <c r="A8" s="27" t="s">
        <v>102</v>
      </c>
      <c r="B8" s="32">
        <f ca="1">L8+L9</f>
        <v>2</v>
      </c>
      <c r="C8" s="29">
        <f ca="1">M8+M9</f>
        <v>630</v>
      </c>
      <c r="D8" s="47">
        <f t="shared" ca="1" si="0"/>
        <v>10.5</v>
      </c>
      <c r="F8" s="40" t="s">
        <v>84</v>
      </c>
      <c r="G8" s="37">
        <f>COUNTIFS(planning!$G$6:$G$195,F8)</f>
        <v>2</v>
      </c>
      <c r="H8" s="35">
        <f>SUMIF(planning!$G$6:$G$195,F8,planning!$L$6:$L$195)</f>
        <v>300</v>
      </c>
      <c r="K8" s="16">
        <v>2</v>
      </c>
      <c r="L8" s="17">
        <f ca="1">COUNTIFS(planning!$J$6:$J$195,"=-2")</f>
        <v>1</v>
      </c>
      <c r="M8" s="17">
        <f ca="1">SUMIF(planning!$J$6:$J$195,"=-2",planning!$L$6:$L$195)</f>
        <v>600</v>
      </c>
      <c r="N8" s="15"/>
    </row>
    <row r="9" spans="1:14" x14ac:dyDescent="0.25">
      <c r="A9" s="27" t="s">
        <v>103</v>
      </c>
      <c r="B9" s="32">
        <f ca="1">L10+L11</f>
        <v>4</v>
      </c>
      <c r="C9" s="29">
        <f ca="1">M10+M11</f>
        <v>150</v>
      </c>
      <c r="D9" s="47">
        <f t="shared" ca="1" si="0"/>
        <v>2.5</v>
      </c>
      <c r="F9" s="40" t="s">
        <v>85</v>
      </c>
      <c r="G9" s="37">
        <f>COUNTIFS(planning!$G$6:$G$195,F9)</f>
        <v>0</v>
      </c>
      <c r="H9" s="35">
        <f>SUMIF(planning!$G$6:$G$195,F9,planning!$L$6:$L$195)</f>
        <v>0</v>
      </c>
      <c r="K9" s="16">
        <v>3</v>
      </c>
      <c r="L9" s="17">
        <f ca="1">COUNTIFS(planning!$J$6:$J$195,"=-3")</f>
        <v>1</v>
      </c>
      <c r="M9" s="17">
        <f ca="1">SUMIF(planning!$J$6:$J$195,"=-3",planning!$L$6:$L$195)</f>
        <v>30</v>
      </c>
      <c r="N9" s="15"/>
    </row>
    <row r="10" spans="1:14" x14ac:dyDescent="0.25">
      <c r="A10" s="27" t="s">
        <v>104</v>
      </c>
      <c r="B10" s="32">
        <f ca="1">L12-SUM(L6:L11)</f>
        <v>10</v>
      </c>
      <c r="C10" s="29">
        <f ca="1">M12-SUM(M6:M11)</f>
        <v>4260</v>
      </c>
      <c r="D10" s="47">
        <f t="shared" ca="1" si="0"/>
        <v>71</v>
      </c>
      <c r="F10" s="40" t="s">
        <v>86</v>
      </c>
      <c r="G10" s="37">
        <f>COUNTIFS(planning!$G$6:$G$195,F10)</f>
        <v>1</v>
      </c>
      <c r="H10" s="35">
        <f>SUMIF(planning!$G$6:$G$195,F10,planning!$L$6:$L$195)</f>
        <v>600</v>
      </c>
      <c r="K10" s="16">
        <v>4</v>
      </c>
      <c r="L10" s="17">
        <f ca="1">COUNTIFS(planning!$J$6:$J$195,"=-4")</f>
        <v>4</v>
      </c>
      <c r="M10" s="17">
        <f ca="1">SUMIF(planning!$J$6:$J$195,"=-4",planning!$L$6:$L$195)</f>
        <v>150</v>
      </c>
      <c r="N10" s="15"/>
    </row>
    <row r="11" spans="1:14" ht="15.75" thickBot="1" x14ac:dyDescent="0.3">
      <c r="A11" s="28" t="s">
        <v>105</v>
      </c>
      <c r="B11" s="33">
        <f ca="1">SUM(B6:B10)</f>
        <v>21</v>
      </c>
      <c r="C11" s="34">
        <f ca="1">SUM(C6:C10)</f>
        <v>5440</v>
      </c>
      <c r="D11" s="48">
        <f t="shared" ca="1" si="0"/>
        <v>90.666666666666671</v>
      </c>
      <c r="F11" s="40" t="s">
        <v>87</v>
      </c>
      <c r="G11" s="37">
        <f>COUNTIFS(planning!$G$6:$G$195,F11)</f>
        <v>1</v>
      </c>
      <c r="H11" s="35">
        <f>SUMIF(planning!$G$6:$G$195,F11,planning!$L$6:$L$195)</f>
        <v>0</v>
      </c>
      <c r="K11" s="16">
        <v>5</v>
      </c>
      <c r="L11" s="17">
        <f ca="1">COUNTIFS(planning!$J$6:$J$195,"=-5")</f>
        <v>0</v>
      </c>
      <c r="M11" s="17">
        <f ca="1">SUMIF(planning!$J$6:$J$195,"=-5",planning!$L$6:$L$195)</f>
        <v>0</v>
      </c>
      <c r="N11" s="15"/>
    </row>
    <row r="12" spans="1:14" x14ac:dyDescent="0.25">
      <c r="C12" s="50"/>
      <c r="F12" s="40" t="s">
        <v>88</v>
      </c>
      <c r="G12" s="37">
        <f>COUNTIFS(planning!$G$6:$G$195,F12)</f>
        <v>1</v>
      </c>
      <c r="H12" s="35">
        <f>SUMIF(planning!$G$6:$G$195,F12,planning!$L$6:$L$195)</f>
        <v>30</v>
      </c>
      <c r="K12" s="15" t="s">
        <v>99</v>
      </c>
      <c r="L12" s="18">
        <f ca="1">COUNTIFS(planning!J6:J195,"*-*")</f>
        <v>19</v>
      </c>
      <c r="M12" s="18">
        <f ca="1">SUMIF(planning!$J$6:$J$195,"*-*",planning!$L$6:$L$195)</f>
        <v>5140</v>
      </c>
      <c r="N12" s="15"/>
    </row>
    <row r="13" spans="1:14" x14ac:dyDescent="0.25">
      <c r="C13" s="50"/>
      <c r="F13" s="40" t="s">
        <v>89</v>
      </c>
      <c r="G13" s="37">
        <f>COUNTIFS(planning!$G$6:$G$195,F13)</f>
        <v>0</v>
      </c>
      <c r="H13" s="35">
        <f>SUMIF(planning!$G$6:$G$195,F13,planning!$L$6:$L$195)</f>
        <v>0</v>
      </c>
      <c r="L13" s="15"/>
      <c r="N13" s="15"/>
    </row>
    <row r="14" spans="1:14" x14ac:dyDescent="0.25">
      <c r="F14" s="40" t="s">
        <v>90</v>
      </c>
      <c r="G14" s="37">
        <f>COUNTIFS(planning!$G$6:$G$195,F14)</f>
        <v>0</v>
      </c>
      <c r="H14" s="35">
        <f>SUMIF(planning!$G$6:$G$195,F14,planning!$L$6:$L$195)</f>
        <v>0</v>
      </c>
      <c r="K14" s="113" t="s">
        <v>575</v>
      </c>
      <c r="L14" s="113"/>
      <c r="M14" s="113"/>
    </row>
    <row r="15" spans="1:14" x14ac:dyDescent="0.25">
      <c r="F15" s="40" t="s">
        <v>91</v>
      </c>
      <c r="G15" s="37">
        <f>COUNTIFS(planning!$G$6:$G$195,F15)</f>
        <v>0</v>
      </c>
      <c r="H15" s="35">
        <f>SUMIF(planning!$G$6:$G$195,F15,planning!$L$6:$L$195)</f>
        <v>0</v>
      </c>
      <c r="K15" s="102" t="s">
        <v>574</v>
      </c>
      <c r="L15" s="15" t="s">
        <v>573</v>
      </c>
      <c r="M15" s="15">
        <f ca="1">SUMIFS(planning!L6:L196,planning!F6:F196,"&lt;"&amp;TODAY(),planning!C6:C196,("D"))</f>
        <v>0</v>
      </c>
    </row>
    <row r="16" spans="1:14" x14ac:dyDescent="0.25">
      <c r="F16" s="40" t="s">
        <v>92</v>
      </c>
      <c r="G16" s="37">
        <f>COUNTIFS(planning!$G$6:$G$195,F16)</f>
        <v>0</v>
      </c>
      <c r="H16" s="35">
        <f>SUMIF(planning!$G$6:$G$195,F16,planning!$L$6:$L$195)</f>
        <v>0</v>
      </c>
      <c r="K16" s="102"/>
      <c r="L16" s="15" t="s">
        <v>572</v>
      </c>
      <c r="M16" s="15">
        <f ca="1">SUMIFS(planning!L6:L196,planning!F6:F196,"&lt;"&amp;TODAY(),planning!C6:C196,("R"))</f>
        <v>300</v>
      </c>
    </row>
    <row r="17" spans="1:13" x14ac:dyDescent="0.25">
      <c r="A17" s="2" t="s">
        <v>114</v>
      </c>
      <c r="D17" s="19">
        <f ca="1">AVERAGE(planning!K6:K194)</f>
        <v>15.2</v>
      </c>
      <c r="F17" s="40" t="s">
        <v>93</v>
      </c>
      <c r="G17" s="37">
        <f>COUNTIFS(planning!$G$6:$G$195,F17)</f>
        <v>0</v>
      </c>
      <c r="H17" s="35">
        <f>SUMIF(planning!$G$6:$G$195,F17,planning!$L$6:$L$195)</f>
        <v>0</v>
      </c>
      <c r="K17" s="15"/>
      <c r="L17" s="15"/>
      <c r="M17" s="15"/>
    </row>
    <row r="18" spans="1:13" x14ac:dyDescent="0.25">
      <c r="F18" s="83" t="s">
        <v>677</v>
      </c>
      <c r="G18" s="37">
        <f>COUNTIFS(planning!$G$6:$G$195,F18)</f>
        <v>0</v>
      </c>
      <c r="H18" s="35">
        <f>SUMIF(planning!$G$6:$G$195,F18,planning!$L$6:$L$195)</f>
        <v>0</v>
      </c>
      <c r="K18" s="113" t="s">
        <v>576</v>
      </c>
      <c r="L18" s="113"/>
      <c r="M18" s="113"/>
    </row>
    <row r="19" spans="1:13" x14ac:dyDescent="0.25">
      <c r="F19" s="40" t="s">
        <v>94</v>
      </c>
      <c r="G19" s="37">
        <f>COUNTIFS(planning!$G$6:$G$195,F19)</f>
        <v>0</v>
      </c>
      <c r="H19" s="35">
        <f>SUMIF(planning!$G$6:$G$195,F19,planning!$L$6:$L$195)</f>
        <v>0</v>
      </c>
      <c r="K19" s="102" t="s">
        <v>574</v>
      </c>
      <c r="L19" s="2" t="s">
        <v>577</v>
      </c>
      <c r="M19" s="50">
        <f ca="1">COUNTIFS(planning!F6:F196,"&lt;"&amp;TODAY(),planning!C6:C196,("D"))</f>
        <v>0</v>
      </c>
    </row>
    <row r="20" spans="1:13" ht="15.75" thickBot="1" x14ac:dyDescent="0.3">
      <c r="F20" s="41" t="s">
        <v>95</v>
      </c>
      <c r="G20" s="38">
        <f>COUNTIFS(planning!$G$6:$G$195,F20)</f>
        <v>1</v>
      </c>
      <c r="H20" s="36">
        <f>SUMIF(planning!$G$6:$G$195,F20,planning!$L$6:$L$195)</f>
        <v>30</v>
      </c>
      <c r="K20" s="102"/>
      <c r="L20" s="15" t="s">
        <v>578</v>
      </c>
      <c r="M20">
        <f ca="1">COUNTIFS(planning!F6:F196,"&lt;"&amp;TODAY(),planning!C6:C196,("R"))</f>
        <v>2</v>
      </c>
    </row>
    <row r="28" spans="1:13" x14ac:dyDescent="0.25">
      <c r="A28" s="50">
        <f ca="1">COUNTIFS(planning!F6:F196,"&lt;"&amp;TODAY(),planning!C6:C196,("D"))</f>
        <v>0</v>
      </c>
    </row>
    <row r="29" spans="1:13" x14ac:dyDescent="0.25">
      <c r="A29">
        <f ca="1">COUNTIFS(planning!F6:F196,"&lt;"&amp;TODAY(),planning!C6:C196,("R"))</f>
        <v>2</v>
      </c>
    </row>
  </sheetData>
  <sortState xmlns:xlrd2="http://schemas.microsoft.com/office/spreadsheetml/2017/richdata2" ref="F6:F20">
    <sortCondition ref="F6"/>
  </sortState>
  <mergeCells count="10">
    <mergeCell ref="K19:K20"/>
    <mergeCell ref="A2:B2"/>
    <mergeCell ref="A3:B3"/>
    <mergeCell ref="C2:D2"/>
    <mergeCell ref="C3:D3"/>
    <mergeCell ref="A4:D4"/>
    <mergeCell ref="F4:H4"/>
    <mergeCell ref="K15:K16"/>
    <mergeCell ref="K14:M14"/>
    <mergeCell ref="K18:M18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rgb="FF92D050"/>
  </sheetPr>
  <dimension ref="A1:V60"/>
  <sheetViews>
    <sheetView workbookViewId="0">
      <selection activeCell="B1" sqref="B1"/>
    </sheetView>
  </sheetViews>
  <sheetFormatPr baseColWidth="10" defaultRowHeight="15" x14ac:dyDescent="0.25"/>
  <sheetData>
    <row r="1" spans="1:22" s="73" customFormat="1" x14ac:dyDescent="0.25">
      <c r="B1" s="73" t="s">
        <v>709</v>
      </c>
    </row>
    <row r="2" spans="1:22" s="73" customFormat="1" x14ac:dyDescent="0.25">
      <c r="B2" s="73" t="s">
        <v>710</v>
      </c>
      <c r="L2" s="73" t="s">
        <v>711</v>
      </c>
    </row>
    <row r="3" spans="1:22" s="73" customFormat="1" x14ac:dyDescent="0.25">
      <c r="B3" s="73" t="s">
        <v>712</v>
      </c>
    </row>
    <row r="4" spans="1:22" s="73" customFormat="1" x14ac:dyDescent="0.25"/>
    <row r="5" spans="1:22" s="73" customFormat="1" x14ac:dyDescent="0.25">
      <c r="B5" s="73" t="s">
        <v>713</v>
      </c>
    </row>
    <row r="6" spans="1:22" s="73" customFormat="1" x14ac:dyDescent="0.25"/>
    <row r="7" spans="1:22" s="73" customFormat="1" x14ac:dyDescent="0.25">
      <c r="B7" s="73" t="s">
        <v>714</v>
      </c>
    </row>
    <row r="8" spans="1:22" s="72" customFormat="1" x14ac:dyDescent="0.25">
      <c r="A8" s="73"/>
      <c r="B8" s="73" t="s">
        <v>715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</row>
    <row r="9" spans="1:22" s="72" customFormat="1" x14ac:dyDescent="0.25">
      <c r="A9" s="73"/>
      <c r="B9" s="73" t="s">
        <v>716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</row>
    <row r="10" spans="1:22" s="72" customFormat="1" x14ac:dyDescent="0.25">
      <c r="A10" s="73"/>
      <c r="B10" s="73" t="s">
        <v>717</v>
      </c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</row>
    <row r="11" spans="1:22" x14ac:dyDescent="0.25">
      <c r="A11" s="73"/>
      <c r="B11" s="73" t="s">
        <v>718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</row>
    <row r="12" spans="1:22" x14ac:dyDescent="0.25">
      <c r="A12" s="73"/>
      <c r="B12" s="73" t="s">
        <v>719</v>
      </c>
      <c r="C12" s="73" t="s">
        <v>720</v>
      </c>
      <c r="D12" s="73"/>
      <c r="E12" s="73"/>
      <c r="F12" s="73"/>
      <c r="G12" s="73"/>
      <c r="H12" s="73"/>
      <c r="I12" s="73"/>
      <c r="J12" s="73" t="s">
        <v>721</v>
      </c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</row>
    <row r="13" spans="1:22" x14ac:dyDescent="0.25">
      <c r="A13" s="73"/>
      <c r="B13" s="73" t="s">
        <v>722</v>
      </c>
      <c r="C13" s="73" t="s">
        <v>723</v>
      </c>
      <c r="D13" s="73"/>
      <c r="E13" s="73"/>
      <c r="F13" s="73"/>
      <c r="G13" s="73"/>
      <c r="H13" s="73"/>
      <c r="I13" s="73"/>
      <c r="J13" s="73" t="s">
        <v>724</v>
      </c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</row>
    <row r="14" spans="1:22" x14ac:dyDescent="0.25">
      <c r="A14" s="73"/>
      <c r="B14" s="73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</row>
    <row r="15" spans="1:22" x14ac:dyDescent="0.25">
      <c r="A15" s="73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3"/>
      <c r="V15" s="73"/>
    </row>
    <row r="16" spans="1:22" x14ac:dyDescent="0.25">
      <c r="A16" s="73"/>
      <c r="B16" s="73" t="s">
        <v>725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</row>
    <row r="17" spans="1:22" x14ac:dyDescent="0.25">
      <c r="A17" s="73"/>
      <c r="B17" s="73" t="s">
        <v>726</v>
      </c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</row>
    <row r="18" spans="1:22" x14ac:dyDescent="0.25">
      <c r="A18" s="73"/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</row>
    <row r="22" spans="1:22" x14ac:dyDescent="0.25">
      <c r="A22" s="72"/>
      <c r="B22" s="72"/>
      <c r="C22" s="72"/>
      <c r="D22" s="72"/>
      <c r="E22" s="72"/>
      <c r="F22" s="72"/>
      <c r="G22" s="72"/>
      <c r="H22" s="72"/>
      <c r="I22" s="72"/>
      <c r="J22" s="72"/>
      <c r="K22" s="72"/>
    </row>
    <row r="23" spans="1:22" ht="15.75" thickBot="1" x14ac:dyDescent="0.3">
      <c r="A23" s="72"/>
      <c r="B23" s="72"/>
      <c r="C23" s="72"/>
      <c r="D23" s="72"/>
      <c r="E23" s="72"/>
      <c r="F23" s="72"/>
      <c r="G23" s="72"/>
      <c r="H23" s="72"/>
      <c r="I23" s="72"/>
      <c r="J23" s="72"/>
      <c r="K23" s="72"/>
    </row>
    <row r="24" spans="1:22" x14ac:dyDescent="0.25">
      <c r="A24" s="117" t="s">
        <v>696</v>
      </c>
      <c r="B24" s="118"/>
      <c r="C24" s="118"/>
      <c r="D24" s="118"/>
      <c r="E24" s="118"/>
      <c r="F24" s="118"/>
      <c r="G24" s="118"/>
      <c r="H24" s="118"/>
      <c r="I24" s="118"/>
      <c r="J24" s="118"/>
      <c r="K24" s="119"/>
    </row>
    <row r="25" spans="1:22" ht="15.75" thickBot="1" x14ac:dyDescent="0.3">
      <c r="A25" s="114" t="s">
        <v>690</v>
      </c>
      <c r="B25" s="115"/>
      <c r="C25" s="115"/>
      <c r="D25" s="115"/>
      <c r="E25" s="115"/>
      <c r="F25" s="115"/>
      <c r="G25" s="115"/>
      <c r="H25" s="115"/>
      <c r="I25" s="115"/>
      <c r="J25" s="115"/>
      <c r="K25" s="116"/>
    </row>
    <row r="26" spans="1:22" x14ac:dyDescent="0.25">
      <c r="A26" s="56" t="s">
        <v>689</v>
      </c>
      <c r="B26" s="57"/>
      <c r="C26" s="57"/>
      <c r="D26" s="57"/>
    </row>
    <row r="27" spans="1:22" x14ac:dyDescent="0.25">
      <c r="A27" s="52" t="s">
        <v>697</v>
      </c>
    </row>
    <row r="28" spans="1:22" x14ac:dyDescent="0.25">
      <c r="A28" s="53" t="s">
        <v>678</v>
      </c>
    </row>
    <row r="29" spans="1:22" x14ac:dyDescent="0.25">
      <c r="A29" s="53" t="s">
        <v>679</v>
      </c>
    </row>
    <row r="30" spans="1:22" x14ac:dyDescent="0.25">
      <c r="A30" s="54" t="s">
        <v>688</v>
      </c>
      <c r="B30" s="15"/>
      <c r="C30" s="15"/>
      <c r="D30" s="15"/>
      <c r="E30" s="15"/>
      <c r="F30" s="15"/>
      <c r="G30" s="15"/>
      <c r="H30" s="15"/>
      <c r="I30" s="15"/>
    </row>
    <row r="31" spans="1:22" x14ac:dyDescent="0.25">
      <c r="A31" s="55" t="s">
        <v>685</v>
      </c>
      <c r="B31" s="10"/>
      <c r="C31" s="10"/>
    </row>
    <row r="32" spans="1:22" x14ac:dyDescent="0.25">
      <c r="A32" s="52" t="s">
        <v>698</v>
      </c>
    </row>
    <row r="33" spans="1:9" x14ac:dyDescent="0.25">
      <c r="A33" s="54" t="s">
        <v>684</v>
      </c>
      <c r="B33" s="15"/>
      <c r="C33" s="15"/>
      <c r="D33" s="15"/>
      <c r="E33" s="15"/>
    </row>
    <row r="34" spans="1:9" x14ac:dyDescent="0.25">
      <c r="A34" s="53" t="s">
        <v>680</v>
      </c>
    </row>
    <row r="35" spans="1:9" x14ac:dyDescent="0.25">
      <c r="A35" s="53"/>
    </row>
    <row r="36" spans="1:9" x14ac:dyDescent="0.25">
      <c r="A36" s="55" t="s">
        <v>687</v>
      </c>
      <c r="B36" s="10"/>
      <c r="C36" s="10"/>
      <c r="D36" s="10"/>
    </row>
    <row r="38" spans="1:9" x14ac:dyDescent="0.25">
      <c r="A38" s="56" t="s">
        <v>694</v>
      </c>
      <c r="B38" s="57"/>
      <c r="C38" s="57"/>
      <c r="D38" s="57"/>
      <c r="E38" s="57"/>
      <c r="F38" s="57"/>
      <c r="G38" s="57"/>
      <c r="H38" s="57"/>
      <c r="I38" s="57"/>
    </row>
    <row r="39" spans="1:9" x14ac:dyDescent="0.25">
      <c r="A39" s="56" t="s">
        <v>695</v>
      </c>
      <c r="B39" s="57"/>
      <c r="C39" s="57"/>
      <c r="D39" s="57"/>
      <c r="E39" s="57"/>
      <c r="F39" s="57"/>
      <c r="G39" s="57"/>
      <c r="H39" s="57"/>
      <c r="I39" s="57"/>
    </row>
    <row r="40" spans="1:9" x14ac:dyDescent="0.25">
      <c r="A40" s="56" t="s">
        <v>701</v>
      </c>
      <c r="B40" s="57"/>
      <c r="C40" s="57"/>
      <c r="D40" s="57"/>
      <c r="E40" s="57"/>
      <c r="F40" s="57"/>
      <c r="G40" s="57"/>
      <c r="H40" s="57"/>
      <c r="I40" s="57"/>
    </row>
    <row r="41" spans="1:9" x14ac:dyDescent="0.25">
      <c r="A41" s="52" t="s">
        <v>691</v>
      </c>
    </row>
    <row r="42" spans="1:9" x14ac:dyDescent="0.25">
      <c r="A42" s="54" t="s">
        <v>686</v>
      </c>
      <c r="B42" s="15"/>
      <c r="C42" s="15"/>
      <c r="D42" s="15"/>
      <c r="E42" s="15"/>
    </row>
    <row r="43" spans="1:9" x14ac:dyDescent="0.25">
      <c r="A43" s="53" t="s">
        <v>681</v>
      </c>
    </row>
    <row r="44" spans="1:9" x14ac:dyDescent="0.25">
      <c r="A44" s="59" t="s">
        <v>682</v>
      </c>
      <c r="B44" s="45"/>
      <c r="C44" s="45"/>
    </row>
    <row r="45" spans="1:9" x14ac:dyDescent="0.25">
      <c r="A45" s="58" t="s">
        <v>692</v>
      </c>
      <c r="B45" s="10"/>
    </row>
    <row r="47" spans="1:9" x14ac:dyDescent="0.25">
      <c r="A47" s="52" t="s">
        <v>699</v>
      </c>
    </row>
    <row r="48" spans="1:9" x14ac:dyDescent="0.25">
      <c r="A48" s="53"/>
    </row>
    <row r="49" spans="1:5" x14ac:dyDescent="0.25">
      <c r="A49" s="53" t="s">
        <v>700</v>
      </c>
    </row>
    <row r="50" spans="1:5" x14ac:dyDescent="0.25">
      <c r="A50" s="59" t="s">
        <v>683</v>
      </c>
      <c r="B50" s="60"/>
      <c r="C50" s="60"/>
    </row>
    <row r="51" spans="1:5" x14ac:dyDescent="0.25">
      <c r="A51" s="58" t="s">
        <v>693</v>
      </c>
      <c r="B51" s="10"/>
    </row>
    <row r="55" spans="1:5" x14ac:dyDescent="0.25">
      <c r="A55" s="10" t="s">
        <v>703</v>
      </c>
      <c r="B55" s="10"/>
      <c r="C55" s="10"/>
      <c r="D55" s="10"/>
      <c r="E55" s="10"/>
    </row>
    <row r="56" spans="1:5" x14ac:dyDescent="0.25">
      <c r="A56" s="10" t="s">
        <v>704</v>
      </c>
      <c r="B56" s="10"/>
      <c r="C56" s="10"/>
      <c r="D56" s="10"/>
      <c r="E56" s="10"/>
    </row>
    <row r="57" spans="1:5" x14ac:dyDescent="0.25">
      <c r="A57" s="10" t="s">
        <v>705</v>
      </c>
      <c r="B57" s="10"/>
      <c r="C57" s="10"/>
      <c r="D57" s="10"/>
      <c r="E57" s="10"/>
    </row>
    <row r="58" spans="1:5" x14ac:dyDescent="0.25">
      <c r="A58" s="10" t="s">
        <v>706</v>
      </c>
      <c r="B58" s="10"/>
      <c r="C58" s="10"/>
      <c r="D58" s="10"/>
      <c r="E58" s="10"/>
    </row>
    <row r="59" spans="1:5" x14ac:dyDescent="0.25">
      <c r="A59" s="10" t="s">
        <v>707</v>
      </c>
      <c r="B59" s="10"/>
      <c r="C59" s="10"/>
      <c r="D59" s="10"/>
      <c r="E59" s="10"/>
    </row>
    <row r="60" spans="1:5" x14ac:dyDescent="0.25">
      <c r="A60" s="10" t="s">
        <v>708</v>
      </c>
      <c r="B60" s="10"/>
      <c r="C60" s="10"/>
      <c r="D60" s="10"/>
      <c r="E60" s="10"/>
    </row>
  </sheetData>
  <mergeCells count="2">
    <mergeCell ref="A25:K25"/>
    <mergeCell ref="A24:K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planning</vt:lpstr>
      <vt:lpstr>lot réclamés</vt:lpstr>
      <vt:lpstr>lot finis</vt:lpstr>
      <vt:lpstr>données plan-article-opérateurs</vt:lpstr>
      <vt:lpstr>Charge Par Article</vt:lpstr>
      <vt:lpstr>Feries</vt:lpstr>
      <vt:lpstr>indicateurs</vt:lpstr>
      <vt:lpstr>explication fichier</vt:lpstr>
      <vt:lpstr>planning!_Toc43900609</vt:lpstr>
      <vt:lpstr>planning!_Toc43900610</vt:lpstr>
      <vt:lpstr>planning!_Toc43900611</vt:lpstr>
      <vt:lpstr>feries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Coget Fabien</dc:creator>
  <cp:lastModifiedBy>Fabien</cp:lastModifiedBy>
  <cp:lastPrinted>2020-07-27T11:24:41Z</cp:lastPrinted>
  <dcterms:created xsi:type="dcterms:W3CDTF">2020-06-29T06:46:26Z</dcterms:created>
  <dcterms:modified xsi:type="dcterms:W3CDTF">2020-07-27T16:30:15Z</dcterms:modified>
</cp:coreProperties>
</file>