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bien\Desktop\"/>
    </mc:Choice>
  </mc:AlternateContent>
  <xr:revisionPtr revIDLastSave="0" documentId="13_ncr:1_{D70FEFB8-1476-403D-8896-9D9E1979672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lanning" sheetId="4" r:id="rId1"/>
    <sheet name="indicateurs" sheetId="6" r:id="rId2"/>
    <sheet name="lot finis" sheetId="5" r:id="rId3"/>
    <sheet name="données plan-article-opérateurs" sheetId="3" r:id="rId4"/>
    <sheet name="Charge Par Article" sheetId="1" r:id="rId5"/>
  </sheets>
  <definedNames>
    <definedName name="_xlnm._FilterDatabase" localSheetId="3" hidden="1">'données plan-article-opérateurs'!$A$2:$B$260</definedName>
    <definedName name="_xlnm._FilterDatabase" localSheetId="2" hidden="1">'lot finis'!$A$1:$L$1</definedName>
    <definedName name="_xlnm._FilterDatabase" localSheetId="0" hidden="1">planning!$A$5:$L$201</definedName>
    <definedName name="_Toc43900609" localSheetId="0">planning!$S$38</definedName>
    <definedName name="_Toc43900610" localSheetId="0">planning!$S$47</definedName>
    <definedName name="_Toc43900611" localSheetId="0">planning!$S$53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6" l="1"/>
  <c r="C3" i="6"/>
  <c r="M20" i="6"/>
  <c r="M19" i="6"/>
  <c r="A29" i="6"/>
  <c r="A28" i="6"/>
  <c r="B6" i="6" l="1"/>
  <c r="L9" i="4"/>
  <c r="L46" i="4"/>
  <c r="L16" i="4"/>
  <c r="L17" i="4"/>
  <c r="L32" i="4"/>
  <c r="L34" i="4"/>
  <c r="L44" i="4"/>
  <c r="L7" i="4"/>
  <c r="L31" i="4"/>
  <c r="L18" i="4"/>
  <c r="L22" i="4"/>
  <c r="L24" i="4"/>
  <c r="L8" i="4"/>
  <c r="L25" i="4"/>
  <c r="L12" i="4"/>
  <c r="L15" i="4"/>
  <c r="L49" i="4"/>
  <c r="L51" i="4"/>
  <c r="L35" i="4"/>
  <c r="L19" i="4"/>
  <c r="L23" i="4"/>
  <c r="L11" i="4"/>
  <c r="L36" i="4"/>
  <c r="L26" i="4"/>
  <c r="L20" i="4"/>
  <c r="L30" i="4"/>
  <c r="L21" i="4"/>
  <c r="L10" i="4"/>
  <c r="L33" i="4"/>
  <c r="L45" i="4"/>
  <c r="L14" i="4"/>
  <c r="L27" i="4"/>
  <c r="L6" i="4"/>
  <c r="L50" i="4"/>
  <c r="L47" i="4"/>
  <c r="L40" i="4"/>
  <c r="L48" i="4"/>
  <c r="L42" i="4"/>
  <c r="L39" i="4"/>
  <c r="L43" i="4"/>
  <c r="L52" i="4"/>
  <c r="L53" i="4"/>
  <c r="L54" i="4"/>
  <c r="L55" i="4"/>
  <c r="L56" i="4"/>
  <c r="L57" i="4"/>
  <c r="L38" i="4"/>
  <c r="L29" i="4"/>
  <c r="L13" i="4"/>
  <c r="L37" i="4"/>
  <c r="L28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41" i="4"/>
  <c r="M16" i="6" l="1"/>
  <c r="M15" i="6"/>
  <c r="H19" i="6"/>
  <c r="G19" i="6"/>
  <c r="H18" i="6"/>
  <c r="G18" i="6"/>
  <c r="H17" i="6"/>
  <c r="G17" i="6"/>
  <c r="H16" i="6"/>
  <c r="G16" i="6"/>
  <c r="H15" i="6"/>
  <c r="G15" i="6"/>
  <c r="H14" i="6"/>
  <c r="G14" i="6"/>
  <c r="H13" i="6"/>
  <c r="G13" i="6"/>
  <c r="H12" i="6"/>
  <c r="G12" i="6"/>
  <c r="H11" i="6"/>
  <c r="G11" i="6"/>
  <c r="H10" i="6"/>
  <c r="G10" i="6"/>
  <c r="H9" i="6"/>
  <c r="G9" i="6"/>
  <c r="H8" i="6"/>
  <c r="G8" i="6"/>
  <c r="H7" i="6"/>
  <c r="G7" i="6"/>
  <c r="H6" i="6"/>
  <c r="G6" i="6"/>
  <c r="L201" i="4"/>
  <c r="K201" i="4"/>
  <c r="J201" i="4"/>
  <c r="K200" i="4"/>
  <c r="J200" i="4"/>
  <c r="K199" i="4"/>
  <c r="J199" i="4"/>
  <c r="K198" i="4"/>
  <c r="J198" i="4"/>
  <c r="K197" i="4"/>
  <c r="J197" i="4"/>
  <c r="K196" i="4"/>
  <c r="J196" i="4"/>
  <c r="K195" i="4"/>
  <c r="J195" i="4"/>
  <c r="K194" i="4"/>
  <c r="J194" i="4"/>
  <c r="K193" i="4"/>
  <c r="J193" i="4"/>
  <c r="K192" i="4"/>
  <c r="J192" i="4"/>
  <c r="K191" i="4"/>
  <c r="J191" i="4"/>
  <c r="K190" i="4"/>
  <c r="J190" i="4"/>
  <c r="K189" i="4"/>
  <c r="J189" i="4"/>
  <c r="K188" i="4"/>
  <c r="J188" i="4"/>
  <c r="K187" i="4"/>
  <c r="J187" i="4"/>
  <c r="K186" i="4"/>
  <c r="J186" i="4"/>
  <c r="K185" i="4"/>
  <c r="J185" i="4"/>
  <c r="K184" i="4"/>
  <c r="J184" i="4"/>
  <c r="K183" i="4"/>
  <c r="J183" i="4"/>
  <c r="K182" i="4"/>
  <c r="J182" i="4"/>
  <c r="K181" i="4"/>
  <c r="J181" i="4"/>
  <c r="K180" i="4"/>
  <c r="J180" i="4"/>
  <c r="K179" i="4"/>
  <c r="J179" i="4"/>
  <c r="K178" i="4"/>
  <c r="J178" i="4"/>
  <c r="K177" i="4"/>
  <c r="J177" i="4"/>
  <c r="K176" i="4"/>
  <c r="J176" i="4"/>
  <c r="K175" i="4"/>
  <c r="J175" i="4"/>
  <c r="K174" i="4"/>
  <c r="J174" i="4"/>
  <c r="K173" i="4"/>
  <c r="J173" i="4"/>
  <c r="K172" i="4"/>
  <c r="J172" i="4"/>
  <c r="K171" i="4"/>
  <c r="J171" i="4"/>
  <c r="K170" i="4"/>
  <c r="J170" i="4"/>
  <c r="K169" i="4"/>
  <c r="J169" i="4"/>
  <c r="K168" i="4"/>
  <c r="J168" i="4"/>
  <c r="K167" i="4"/>
  <c r="J167" i="4"/>
  <c r="K166" i="4"/>
  <c r="J166" i="4"/>
  <c r="K165" i="4"/>
  <c r="J165" i="4"/>
  <c r="K164" i="4"/>
  <c r="J164" i="4"/>
  <c r="K163" i="4"/>
  <c r="J163" i="4"/>
  <c r="K162" i="4"/>
  <c r="J162" i="4"/>
  <c r="K161" i="4"/>
  <c r="J161" i="4"/>
  <c r="K160" i="4"/>
  <c r="J160" i="4"/>
  <c r="K159" i="4"/>
  <c r="J159" i="4"/>
  <c r="K158" i="4"/>
  <c r="J158" i="4"/>
  <c r="K157" i="4"/>
  <c r="J157" i="4"/>
  <c r="K156" i="4"/>
  <c r="J156" i="4"/>
  <c r="K155" i="4"/>
  <c r="J155" i="4"/>
  <c r="K154" i="4"/>
  <c r="J154" i="4"/>
  <c r="K153" i="4"/>
  <c r="J153" i="4"/>
  <c r="K152" i="4"/>
  <c r="J152" i="4"/>
  <c r="K151" i="4"/>
  <c r="J151" i="4"/>
  <c r="K150" i="4"/>
  <c r="J150" i="4"/>
  <c r="K149" i="4"/>
  <c r="J149" i="4"/>
  <c r="K148" i="4"/>
  <c r="J148" i="4"/>
  <c r="K147" i="4"/>
  <c r="J147" i="4"/>
  <c r="K146" i="4"/>
  <c r="J146" i="4"/>
  <c r="K145" i="4"/>
  <c r="J145" i="4"/>
  <c r="K144" i="4"/>
  <c r="J144" i="4"/>
  <c r="K143" i="4"/>
  <c r="J143" i="4"/>
  <c r="K142" i="4"/>
  <c r="J142" i="4"/>
  <c r="K141" i="4"/>
  <c r="J141" i="4"/>
  <c r="K140" i="4"/>
  <c r="J140" i="4"/>
  <c r="K139" i="4"/>
  <c r="J139" i="4"/>
  <c r="K138" i="4"/>
  <c r="J138" i="4"/>
  <c r="K137" i="4"/>
  <c r="J137" i="4"/>
  <c r="K136" i="4"/>
  <c r="J136" i="4"/>
  <c r="K135" i="4"/>
  <c r="J135" i="4"/>
  <c r="K134" i="4"/>
  <c r="J134" i="4"/>
  <c r="K133" i="4"/>
  <c r="J133" i="4"/>
  <c r="K132" i="4"/>
  <c r="J132" i="4"/>
  <c r="K131" i="4"/>
  <c r="J131" i="4"/>
  <c r="K130" i="4"/>
  <c r="J130" i="4"/>
  <c r="K129" i="4"/>
  <c r="J129" i="4"/>
  <c r="K128" i="4"/>
  <c r="J128" i="4"/>
  <c r="K127" i="4"/>
  <c r="J127" i="4"/>
  <c r="K126" i="4"/>
  <c r="J126" i="4"/>
  <c r="K125" i="4"/>
  <c r="J125" i="4"/>
  <c r="K124" i="4"/>
  <c r="J124" i="4"/>
  <c r="K123" i="4"/>
  <c r="J123" i="4"/>
  <c r="K122" i="4"/>
  <c r="J122" i="4"/>
  <c r="K121" i="4"/>
  <c r="J121" i="4"/>
  <c r="K120" i="4"/>
  <c r="J120" i="4"/>
  <c r="K119" i="4"/>
  <c r="J119" i="4"/>
  <c r="K118" i="4"/>
  <c r="J118" i="4"/>
  <c r="K117" i="4"/>
  <c r="J117" i="4"/>
  <c r="K116" i="4"/>
  <c r="J116" i="4"/>
  <c r="K115" i="4"/>
  <c r="J115" i="4"/>
  <c r="K114" i="4"/>
  <c r="J114" i="4"/>
  <c r="K113" i="4"/>
  <c r="J113" i="4"/>
  <c r="K112" i="4"/>
  <c r="J112" i="4"/>
  <c r="K111" i="4"/>
  <c r="J111" i="4"/>
  <c r="K110" i="4"/>
  <c r="J110" i="4"/>
  <c r="K109" i="4"/>
  <c r="J109" i="4"/>
  <c r="K108" i="4"/>
  <c r="J108" i="4"/>
  <c r="K107" i="4"/>
  <c r="J107" i="4"/>
  <c r="K106" i="4"/>
  <c r="J106" i="4"/>
  <c r="K105" i="4"/>
  <c r="J105" i="4"/>
  <c r="K104" i="4"/>
  <c r="J104" i="4"/>
  <c r="K103" i="4"/>
  <c r="J103" i="4"/>
  <c r="K102" i="4"/>
  <c r="J102" i="4"/>
  <c r="K101" i="4"/>
  <c r="J101" i="4"/>
  <c r="K100" i="4"/>
  <c r="J100" i="4"/>
  <c r="K99" i="4"/>
  <c r="J99" i="4"/>
  <c r="K98" i="4"/>
  <c r="J98" i="4"/>
  <c r="K97" i="4"/>
  <c r="J97" i="4"/>
  <c r="K96" i="4"/>
  <c r="J96" i="4"/>
  <c r="K95" i="4"/>
  <c r="J95" i="4"/>
  <c r="K94" i="4"/>
  <c r="J94" i="4"/>
  <c r="K93" i="4"/>
  <c r="J93" i="4"/>
  <c r="K92" i="4"/>
  <c r="J92" i="4"/>
  <c r="K91" i="4"/>
  <c r="J91" i="4"/>
  <c r="K90" i="4"/>
  <c r="J90" i="4"/>
  <c r="K89" i="4"/>
  <c r="J89" i="4"/>
  <c r="K88" i="4"/>
  <c r="J88" i="4"/>
  <c r="K87" i="4"/>
  <c r="J87" i="4"/>
  <c r="K86" i="4"/>
  <c r="J86" i="4"/>
  <c r="K85" i="4"/>
  <c r="J85" i="4"/>
  <c r="K84" i="4"/>
  <c r="J84" i="4"/>
  <c r="K83" i="4"/>
  <c r="J83" i="4"/>
  <c r="K82" i="4"/>
  <c r="J82" i="4"/>
  <c r="K81" i="4"/>
  <c r="J81" i="4"/>
  <c r="K80" i="4"/>
  <c r="J80" i="4"/>
  <c r="K79" i="4"/>
  <c r="J79" i="4"/>
  <c r="K78" i="4"/>
  <c r="J78" i="4"/>
  <c r="K77" i="4"/>
  <c r="J77" i="4"/>
  <c r="K76" i="4"/>
  <c r="J76" i="4"/>
  <c r="K75" i="4"/>
  <c r="J75" i="4"/>
  <c r="K74" i="4"/>
  <c r="J74" i="4"/>
  <c r="K73" i="4"/>
  <c r="J73" i="4"/>
  <c r="K72" i="4"/>
  <c r="J72" i="4"/>
  <c r="K71" i="4"/>
  <c r="J71" i="4"/>
  <c r="K70" i="4"/>
  <c r="J70" i="4"/>
  <c r="K69" i="4"/>
  <c r="J69" i="4"/>
  <c r="K68" i="4"/>
  <c r="J68" i="4"/>
  <c r="K67" i="4"/>
  <c r="J67" i="4"/>
  <c r="K66" i="4"/>
  <c r="J66" i="4"/>
  <c r="K65" i="4"/>
  <c r="J65" i="4"/>
  <c r="K64" i="4"/>
  <c r="J64" i="4"/>
  <c r="K63" i="4"/>
  <c r="J63" i="4"/>
  <c r="K62" i="4"/>
  <c r="J62" i="4"/>
  <c r="K61" i="4"/>
  <c r="J61" i="4"/>
  <c r="K60" i="4"/>
  <c r="J60" i="4"/>
  <c r="K59" i="4"/>
  <c r="J59" i="4"/>
  <c r="K58" i="4"/>
  <c r="J58" i="4"/>
  <c r="K28" i="4"/>
  <c r="J28" i="4"/>
  <c r="K37" i="4"/>
  <c r="J6" i="4"/>
  <c r="K13" i="4"/>
  <c r="J16" i="4"/>
  <c r="K29" i="4"/>
  <c r="J8" i="4"/>
  <c r="K38" i="4"/>
  <c r="J38" i="4"/>
  <c r="K57" i="4"/>
  <c r="J57" i="4"/>
  <c r="K56" i="4"/>
  <c r="J56" i="4"/>
  <c r="K51" i="4"/>
  <c r="J51" i="4"/>
  <c r="K31" i="4"/>
  <c r="J31" i="4"/>
  <c r="K24" i="4"/>
  <c r="J24" i="4"/>
  <c r="K17" i="4"/>
  <c r="J42" i="4"/>
  <c r="K15" i="4"/>
  <c r="J33" i="4"/>
  <c r="K27" i="4"/>
  <c r="J27" i="4"/>
  <c r="K25" i="4"/>
  <c r="J12" i="4"/>
  <c r="K22" i="4"/>
  <c r="J22" i="4"/>
  <c r="K35" i="4"/>
  <c r="J35" i="4"/>
  <c r="K14" i="4"/>
  <c r="J14" i="4"/>
  <c r="K45" i="4"/>
  <c r="J45" i="4"/>
  <c r="K7" i="4"/>
  <c r="J29" i="4"/>
  <c r="K16" i="4"/>
  <c r="J32" i="4"/>
  <c r="K26" i="4"/>
  <c r="J26" i="4"/>
  <c r="K44" i="4"/>
  <c r="J44" i="4"/>
  <c r="K8" i="4"/>
  <c r="J7" i="4"/>
  <c r="K36" i="4"/>
  <c r="J17" i="4"/>
  <c r="K33" i="4"/>
  <c r="J39" i="4"/>
  <c r="K11" i="4"/>
  <c r="J11" i="4"/>
  <c r="K20" i="4"/>
  <c r="J20" i="4"/>
  <c r="K46" i="4"/>
  <c r="J46" i="4"/>
  <c r="K34" i="4"/>
  <c r="J13" i="4"/>
  <c r="K49" i="4"/>
  <c r="J49" i="4"/>
  <c r="K10" i="4"/>
  <c r="J10" i="4"/>
  <c r="K18" i="4"/>
  <c r="J18" i="4"/>
  <c r="K21" i="4"/>
  <c r="J25" i="4"/>
  <c r="K9" i="4"/>
  <c r="J9" i="4"/>
  <c r="K32" i="4"/>
  <c r="J41" i="4"/>
  <c r="K23" i="4"/>
  <c r="J23" i="4"/>
  <c r="K41" i="4"/>
  <c r="J40" i="4"/>
  <c r="K19" i="4"/>
  <c r="J19" i="4"/>
  <c r="K12" i="4"/>
  <c r="J34" i="4"/>
  <c r="K54" i="4"/>
  <c r="J54" i="4"/>
  <c r="K55" i="4"/>
  <c r="J55" i="4"/>
  <c r="K52" i="4"/>
  <c r="J52" i="4"/>
  <c r="K53" i="4"/>
  <c r="J53" i="4"/>
  <c r="K43" i="4"/>
  <c r="J43" i="4"/>
  <c r="K39" i="4"/>
  <c r="J15" i="4"/>
  <c r="K50" i="4"/>
  <c r="J50" i="4"/>
  <c r="K42" i="4"/>
  <c r="J37" i="4"/>
  <c r="K48" i="4"/>
  <c r="J48" i="4"/>
  <c r="K47" i="4"/>
  <c r="J47" i="4"/>
  <c r="K6" i="4"/>
  <c r="J21" i="4"/>
  <c r="K30" i="4"/>
  <c r="J30" i="4"/>
  <c r="K40" i="4"/>
  <c r="J36" i="4"/>
  <c r="C6" i="6" l="1"/>
  <c r="D6" i="6" s="1"/>
  <c r="D17" i="6"/>
  <c r="M12" i="6"/>
  <c r="L12" i="6"/>
  <c r="M7" i="6"/>
  <c r="M9" i="6"/>
  <c r="L6" i="6"/>
  <c r="L8" i="6"/>
  <c r="L10" i="6"/>
  <c r="M11" i="6"/>
  <c r="M6" i="6"/>
  <c r="M8" i="6"/>
  <c r="M10" i="6"/>
  <c r="L7" i="6"/>
  <c r="L9" i="6"/>
  <c r="L11" i="6"/>
  <c r="C8" i="6" l="1"/>
  <c r="D8" i="6" s="1"/>
  <c r="C9" i="6"/>
  <c r="D9" i="6" s="1"/>
  <c r="B9" i="6"/>
  <c r="B10" i="6"/>
  <c r="B8" i="6"/>
  <c r="C7" i="6"/>
  <c r="D7" i="6" s="1"/>
  <c r="B7" i="6"/>
  <c r="C10" i="6"/>
  <c r="D10" i="6" s="1"/>
  <c r="B11" i="6" l="1"/>
  <c r="C11" i="6"/>
  <c r="D11" i="6" s="1"/>
</calcChain>
</file>

<file path=xl/sharedStrings.xml><?xml version="1.0" encoding="utf-8"?>
<sst xmlns="http://schemas.openxmlformats.org/spreadsheetml/2006/main" count="1402" uniqueCount="732">
  <si>
    <t>Lot</t>
  </si>
  <si>
    <t>Article</t>
  </si>
  <si>
    <t>Date fin théorique du lot</t>
  </si>
  <si>
    <t>Etat Op.</t>
  </si>
  <si>
    <t>Référence gamme</t>
  </si>
  <si>
    <t>Date réception</t>
  </si>
  <si>
    <t>PROJET9996</t>
  </si>
  <si>
    <t>PROJET9766</t>
  </si>
  <si>
    <t>article</t>
  </si>
  <si>
    <t>temps de contrôle</t>
  </si>
  <si>
    <t>Affecté à</t>
  </si>
  <si>
    <t>nb jour retard</t>
  </si>
  <si>
    <t>nb jour atelier</t>
  </si>
  <si>
    <t>en minute</t>
  </si>
  <si>
    <t>en nb de jour</t>
  </si>
  <si>
    <t>données ajoutées ou calculées</t>
  </si>
  <si>
    <t>on retrouvera ici les lots "finis" avec les infos figées, on videra manuellement l'onglet au besoin</t>
  </si>
  <si>
    <t>opérateur</t>
  </si>
  <si>
    <t>infos viennent des colonnes de l'onglet charge par article</t>
  </si>
  <si>
    <t>lot demandé pour le</t>
  </si>
  <si>
    <t>P857775A</t>
  </si>
  <si>
    <t>P539192C</t>
  </si>
  <si>
    <t>P501803</t>
  </si>
  <si>
    <t>P542133A</t>
  </si>
  <si>
    <t>P540508A</t>
  </si>
  <si>
    <t>P849179A</t>
  </si>
  <si>
    <t>P538775B</t>
  </si>
  <si>
    <t>P563790A</t>
  </si>
  <si>
    <t>P566871A</t>
  </si>
  <si>
    <t>P552873B</t>
  </si>
  <si>
    <t>P836735A</t>
  </si>
  <si>
    <t>P506793B</t>
  </si>
  <si>
    <t>P833212A</t>
  </si>
  <si>
    <t>P509336B</t>
  </si>
  <si>
    <t>P804893</t>
  </si>
  <si>
    <t>P532551A</t>
  </si>
  <si>
    <t>P532776A</t>
  </si>
  <si>
    <t>P519795A</t>
  </si>
  <si>
    <t>P575584A</t>
  </si>
  <si>
    <t>P532792A</t>
  </si>
  <si>
    <t>P575677A</t>
  </si>
  <si>
    <t>P569815A</t>
  </si>
  <si>
    <t>P570950A</t>
  </si>
  <si>
    <t>P575781A</t>
  </si>
  <si>
    <t>P864215A</t>
  </si>
  <si>
    <t>P571629A</t>
  </si>
  <si>
    <t>P535335B</t>
  </si>
  <si>
    <t>P501802A</t>
  </si>
  <si>
    <t>P535857A</t>
  </si>
  <si>
    <t>P504293B</t>
  </si>
  <si>
    <t>P538431C</t>
  </si>
  <si>
    <t>P503770C</t>
  </si>
  <si>
    <t>P516458A</t>
  </si>
  <si>
    <t>P547682A</t>
  </si>
  <si>
    <t>P550504A</t>
  </si>
  <si>
    <t>P575287B</t>
  </si>
  <si>
    <t>P515769B</t>
  </si>
  <si>
    <t>P571329B</t>
  </si>
  <si>
    <t>P619851A</t>
  </si>
  <si>
    <t>P541070A</t>
  </si>
  <si>
    <t>P804151B</t>
  </si>
  <si>
    <t>P537154C</t>
  </si>
  <si>
    <t>P502910A</t>
  </si>
  <si>
    <t>P553288A</t>
  </si>
  <si>
    <t>P558070A</t>
  </si>
  <si>
    <t>P561467A</t>
  </si>
  <si>
    <t>RGX179</t>
  </si>
  <si>
    <t>P514108D</t>
  </si>
  <si>
    <t>RG316</t>
  </si>
  <si>
    <t>P549795-</t>
  </si>
  <si>
    <t>P538943A</t>
  </si>
  <si>
    <t>P575614A</t>
  </si>
  <si>
    <t>P569273B</t>
  </si>
  <si>
    <t>P531371C</t>
  </si>
  <si>
    <t>P501582B</t>
  </si>
  <si>
    <t>P538072B</t>
  </si>
  <si>
    <t>PF70236A</t>
  </si>
  <si>
    <t>P513941B</t>
  </si>
  <si>
    <t>P575527A</t>
  </si>
  <si>
    <t>P536205A</t>
  </si>
  <si>
    <t>P570078A</t>
  </si>
  <si>
    <t>P507647C</t>
  </si>
  <si>
    <t xml:space="preserve">Angélique </t>
  </si>
  <si>
    <t>Dominique</t>
  </si>
  <si>
    <t>Erika</t>
  </si>
  <si>
    <t>Florence</t>
  </si>
  <si>
    <t>Francine</t>
  </si>
  <si>
    <t>Marie-Christine</t>
  </si>
  <si>
    <t>Marie-Victoire</t>
  </si>
  <si>
    <t>Patricia</t>
  </si>
  <si>
    <t>Rémy</t>
  </si>
  <si>
    <t>Sandrine</t>
  </si>
  <si>
    <t>Sarah</t>
  </si>
  <si>
    <t>Séverine</t>
  </si>
  <si>
    <t>Stéphanie</t>
  </si>
  <si>
    <t>Tanya</t>
  </si>
  <si>
    <t>calcul intermédiaire</t>
  </si>
  <si>
    <t>nb jour</t>
  </si>
  <si>
    <t>nb lot</t>
  </si>
  <si>
    <t>&gt;5</t>
  </si>
  <si>
    <t>retard</t>
  </si>
  <si>
    <t>j0-1</t>
  </si>
  <si>
    <t>j2-3</t>
  </si>
  <si>
    <t>j4-5</t>
  </si>
  <si>
    <t>J&gt;5</t>
  </si>
  <si>
    <t>Total</t>
  </si>
  <si>
    <t>p842357E</t>
  </si>
  <si>
    <t>PC345380A</t>
  </si>
  <si>
    <t>UT3607SCA</t>
  </si>
  <si>
    <t>P557796A</t>
  </si>
  <si>
    <t>P515218B</t>
  </si>
  <si>
    <t>P535749A</t>
  </si>
  <si>
    <t>P504196B</t>
  </si>
  <si>
    <t>lots affectés</t>
  </si>
  <si>
    <t>temps moyen de présence au labo</t>
  </si>
  <si>
    <t xml:space="preserve"> retard</t>
  </si>
  <si>
    <t xml:space="preserve"> atelier</t>
  </si>
  <si>
    <t>WZT2601</t>
  </si>
  <si>
    <t>K2237TSTK2</t>
  </si>
  <si>
    <t>ET2819</t>
  </si>
  <si>
    <t>ET3207</t>
  </si>
  <si>
    <t>ZN1819</t>
  </si>
  <si>
    <t>P542504B</t>
  </si>
  <si>
    <t>K1291CUSN</t>
  </si>
  <si>
    <t>P535096B</t>
  </si>
  <si>
    <t>P501123E</t>
  </si>
  <si>
    <t>RE2419</t>
  </si>
  <si>
    <t>KZ5705</t>
  </si>
  <si>
    <t>ZN1619</t>
  </si>
  <si>
    <t>ZN1437</t>
  </si>
  <si>
    <t>TUBEPVC1X3</t>
  </si>
  <si>
    <t>P541171A</t>
  </si>
  <si>
    <t>P530512A</t>
  </si>
  <si>
    <t>P511208A</t>
  </si>
  <si>
    <t>P811538C</t>
  </si>
  <si>
    <t>heure</t>
  </si>
  <si>
    <t>SPC2407C1AG5%</t>
  </si>
  <si>
    <t>P844859B</t>
  </si>
  <si>
    <t>P570075A</t>
  </si>
  <si>
    <t>RV1.50</t>
  </si>
  <si>
    <t>P545756A</t>
  </si>
  <si>
    <t>ET2819S2</t>
  </si>
  <si>
    <t>P543431A</t>
  </si>
  <si>
    <t>P543434A</t>
  </si>
  <si>
    <t>E2219STK4</t>
  </si>
  <si>
    <t>P804894</t>
  </si>
  <si>
    <t>P660342A</t>
  </si>
  <si>
    <t>P559627A</t>
  </si>
  <si>
    <t>RET2619</t>
  </si>
  <si>
    <t>ZL2019STK1</t>
  </si>
  <si>
    <t>ZL2619STZ1</t>
  </si>
  <si>
    <t>P509665A</t>
  </si>
  <si>
    <t>P547357C</t>
  </si>
  <si>
    <t>P568556A</t>
  </si>
  <si>
    <t>P545419A</t>
  </si>
  <si>
    <t>P569276C</t>
  </si>
  <si>
    <t>P534438A</t>
  </si>
  <si>
    <t>ZN2019</t>
  </si>
  <si>
    <t>SP050035D</t>
  </si>
  <si>
    <t>P833213A</t>
  </si>
  <si>
    <t>P575208A</t>
  </si>
  <si>
    <t>UT3207SCA</t>
  </si>
  <si>
    <t>P503680A</t>
  </si>
  <si>
    <t>P570242B</t>
  </si>
  <si>
    <t>HT2219</t>
  </si>
  <si>
    <t>P541404A</t>
  </si>
  <si>
    <t>P532002A</t>
  </si>
  <si>
    <t>ZL2419STZ2</t>
  </si>
  <si>
    <t>P542330A</t>
  </si>
  <si>
    <t>P561322A</t>
  </si>
  <si>
    <t>P508835B</t>
  </si>
  <si>
    <t>P533908A</t>
  </si>
  <si>
    <t>P562237A</t>
  </si>
  <si>
    <t>P502810</t>
  </si>
  <si>
    <t>P562350A</t>
  </si>
  <si>
    <t>P532476A</t>
  </si>
  <si>
    <t>P542452A</t>
  </si>
  <si>
    <t>P530912</t>
  </si>
  <si>
    <t>P505059E</t>
  </si>
  <si>
    <t>RG179</t>
  </si>
  <si>
    <t>P512177A</t>
  </si>
  <si>
    <t>ZL2619</t>
  </si>
  <si>
    <t>RET2819</t>
  </si>
  <si>
    <t>P563483A</t>
  </si>
  <si>
    <t>P568211B</t>
  </si>
  <si>
    <t>P834252D</t>
  </si>
  <si>
    <t>P531984C</t>
  </si>
  <si>
    <t>Etat lot</t>
  </si>
  <si>
    <t>Numéro d'opération</t>
  </si>
  <si>
    <t>Année</t>
  </si>
  <si>
    <t>Semaine</t>
  </si>
  <si>
    <t>Retard</t>
  </si>
  <si>
    <t>Date début calculée</t>
  </si>
  <si>
    <t>Date de fin calculée</t>
  </si>
  <si>
    <t>Date début de l'opération</t>
  </si>
  <si>
    <t>Date fin de l'opération</t>
  </si>
  <si>
    <t>Qté restante</t>
  </si>
  <si>
    <t>Temps de l'opération</t>
  </si>
  <si>
    <t>Initiales planning</t>
  </si>
  <si>
    <t>Commentaire</t>
  </si>
  <si>
    <t>Temps Indus validé techniquement</t>
  </si>
  <si>
    <t>T31106</t>
  </si>
  <si>
    <t>En cours</t>
  </si>
  <si>
    <t>R</t>
  </si>
  <si>
    <t>ZN 2019 R 2 ASC10</t>
  </si>
  <si>
    <t>F54411</t>
  </si>
  <si>
    <t>ESCC3901.012.05 AWG22 (avant irrad) blanc</t>
  </si>
  <si>
    <t>G982</t>
  </si>
  <si>
    <t>Coax C80SK (8N) bleu</t>
  </si>
  <si>
    <t>X25214</t>
  </si>
  <si>
    <t>Composite cable for A400M program</t>
  </si>
  <si>
    <t>F54016</t>
  </si>
  <si>
    <t>Fil PE 19x0,044mm inox violet</t>
  </si>
  <si>
    <t>X25312</t>
  </si>
  <si>
    <t>(A-PTFE 2707 MA 2) STX 4 100 Ohms</t>
  </si>
  <si>
    <t>B47457</t>
  </si>
  <si>
    <t>M17/113RG316 marron clair</t>
  </si>
  <si>
    <t>X25380</t>
  </si>
  <si>
    <t>Câble W5IAC</t>
  </si>
  <si>
    <t>B47506</t>
  </si>
  <si>
    <t>B</t>
  </si>
  <si>
    <t>RGX179  marron clair</t>
  </si>
  <si>
    <t>F54643</t>
  </si>
  <si>
    <t>Flat Cable 82x2.8mm TPU with 7xR2019E Noir</t>
  </si>
  <si>
    <t>R48494</t>
  </si>
  <si>
    <t>ESCC 3901.019.05 AWG22</t>
  </si>
  <si>
    <t>TB19866</t>
  </si>
  <si>
    <t>ESCC 3901.002.51 AWG26 ShHE 3</t>
  </si>
  <si>
    <t>X25286</t>
  </si>
  <si>
    <t>Câble composite 12 paires ET2619</t>
  </si>
  <si>
    <t>TB19819</t>
  </si>
  <si>
    <t>RV2207 STV 03</t>
  </si>
  <si>
    <t>TB19834</t>
  </si>
  <si>
    <t>UT3607 ES 6 TRESSE TPC</t>
  </si>
  <si>
    <t/>
  </si>
  <si>
    <t>B47405</t>
  </si>
  <si>
    <t>Triax AWG40, 75 Ohms, non gaine</t>
  </si>
  <si>
    <t>P71197</t>
  </si>
  <si>
    <t>Fil UT2801 NPC noir</t>
  </si>
  <si>
    <t>R48421</t>
  </si>
  <si>
    <t>HH 1819 - LH rouge</t>
  </si>
  <si>
    <t>R48306</t>
  </si>
  <si>
    <t>EHT3607SCA vert</t>
  </si>
  <si>
    <t>IN3983</t>
  </si>
  <si>
    <t>REE8133</t>
  </si>
  <si>
    <t>PL46</t>
  </si>
  <si>
    <t>FLEXTRACK 150°C 4X(RET1619E3)+ET2407 STE11</t>
  </si>
  <si>
    <t>B47440</t>
  </si>
  <si>
    <t>RG400DT Modifié (A21977)</t>
  </si>
  <si>
    <t>R47471</t>
  </si>
  <si>
    <t>Core 50 Ohms E3407SCA graphité</t>
  </si>
  <si>
    <t>X25303</t>
  </si>
  <si>
    <t>CABLE KZT3X0.59/AGW20 - 96154824 REV B</t>
  </si>
  <si>
    <t>IN3921</t>
  </si>
  <si>
    <t>(2 x type EE2201) R MaST 100 ohms</t>
  </si>
  <si>
    <t>R48259</t>
  </si>
  <si>
    <t>ESCC 3901.002.60 AWG18 kaki beige</t>
  </si>
  <si>
    <t>B47494</t>
  </si>
  <si>
    <t>Coax Celloflon 2619CEP 60/75 DT</t>
  </si>
  <si>
    <t>X25115</t>
  </si>
  <si>
    <t>EL2207STHP2 PTFE low noise layer pour cable P569276</t>
  </si>
  <si>
    <t>R48434</t>
  </si>
  <si>
    <t>CORE SML50 SCA GRAPHITE</t>
  </si>
  <si>
    <t>X25116</t>
  </si>
  <si>
    <t>TB19908</t>
  </si>
  <si>
    <t>a-PTFE AWG30SCA S2, 100 ohms</t>
  </si>
  <si>
    <t>B47187</t>
  </si>
  <si>
    <t>EL2207STHPFVS2 taped</t>
  </si>
  <si>
    <t>R48422</t>
  </si>
  <si>
    <t>HH 2619 - LH Rose</t>
  </si>
  <si>
    <t>IN3988</t>
  </si>
  <si>
    <t>COAX 50 OHMS EN4604-009 KW</t>
  </si>
  <si>
    <t>X25087</t>
  </si>
  <si>
    <t>G992</t>
  </si>
  <si>
    <t>P71502</t>
  </si>
  <si>
    <t>D</t>
  </si>
  <si>
    <t>ET3401 SCA  blanc</t>
  </si>
  <si>
    <t>B47431</t>
  </si>
  <si>
    <t>B47397</t>
  </si>
  <si>
    <t>COAX E 3007 STE 50 Ohms</t>
  </si>
  <si>
    <t>TB19803</t>
  </si>
  <si>
    <t>ZL2419 DtER 4 (Hytrel 40 ShD)</t>
  </si>
  <si>
    <t>T31110</t>
  </si>
  <si>
    <t>Paire a-PTFE 2407 MA 2 + drain AWG28 blanc-marron</t>
  </si>
  <si>
    <t>X25300</t>
  </si>
  <si>
    <t>CABLE 96 157 864 REV B</t>
  </si>
  <si>
    <t>IN3979</t>
  </si>
  <si>
    <t>REE1427 - KZ06-10R - marron</t>
  </si>
  <si>
    <t>T31025</t>
  </si>
  <si>
    <t>PCX38C06BK (PFA) EShK 3</t>
  </si>
  <si>
    <t>TB19829</t>
  </si>
  <si>
    <t>ET2419STK4</t>
  </si>
  <si>
    <t>X25153</t>
  </si>
  <si>
    <t>CABLE BUS AWG24 (Type M17/176-00002)</t>
  </si>
  <si>
    <t>P543050A</t>
  </si>
  <si>
    <t>P542810C</t>
  </si>
  <si>
    <t>P549676A</t>
  </si>
  <si>
    <t>P511106A</t>
  </si>
  <si>
    <t>RV2207STV03</t>
  </si>
  <si>
    <t>P542505B</t>
  </si>
  <si>
    <t>ET3401SCA</t>
  </si>
  <si>
    <t>TB19903</t>
  </si>
  <si>
    <t>LFW26/42 ES6</t>
  </si>
  <si>
    <t>X25088</t>
  </si>
  <si>
    <t>X25327</t>
  </si>
  <si>
    <t>(a-PTFE 2707 Ha 2) StP 4 - 100 ohms</t>
  </si>
  <si>
    <t>F54678</t>
  </si>
  <si>
    <t>KT 2619 CuSn (FEPTE9494) (noir)</t>
  </si>
  <si>
    <t>TB19798</t>
  </si>
  <si>
    <t>ET2819 StK 2  +  dw - marron blanc</t>
  </si>
  <si>
    <t>F54583</t>
  </si>
  <si>
    <t>Genre WPT 3001 NIAG + Coating C</t>
  </si>
  <si>
    <t>FG829</t>
  </si>
  <si>
    <t>QFX 86 FEP</t>
  </si>
  <si>
    <t>F54704</t>
  </si>
  <si>
    <t>AHT9/125/242Z0.9</t>
  </si>
  <si>
    <t>F54711</t>
  </si>
  <si>
    <t>Core type KK2807 TPC Bleu numéroté 0</t>
  </si>
  <si>
    <t>P71543</t>
  </si>
  <si>
    <t>T31152</t>
  </si>
  <si>
    <t>2ZN2019</t>
  </si>
  <si>
    <t>P71557</t>
  </si>
  <si>
    <t>E2801  rouge</t>
  </si>
  <si>
    <t>R48505</t>
  </si>
  <si>
    <t>RE 2219 - UL 5427 - blanc</t>
  </si>
  <si>
    <t>P71567</t>
  </si>
  <si>
    <t>Core RG316 monobrin (naturel)</t>
  </si>
  <si>
    <t>P71569</t>
  </si>
  <si>
    <t>E1819 - KZ 05 08 -   blanc</t>
  </si>
  <si>
    <t>P71574</t>
  </si>
  <si>
    <t>ET3019SCA</t>
  </si>
  <si>
    <t>F54713</t>
  </si>
  <si>
    <t>KT2807 Cu Sn</t>
  </si>
  <si>
    <t>T31039</t>
  </si>
  <si>
    <t>2 x UT3607SCA au pas de 8mm Noir Rouge</t>
  </si>
  <si>
    <t>SC45114</t>
  </si>
  <si>
    <t>TEST ET CONDITIONNEMENT</t>
  </si>
  <si>
    <t>CT1750</t>
  </si>
  <si>
    <t>CORDON SURMOULÉ PT2619 STFKM 2X3 TFNI/CUNI</t>
  </si>
  <si>
    <t>B47315</t>
  </si>
  <si>
    <t>P</t>
  </si>
  <si>
    <t>CaBLE (UKT49x0,025mm) ShPE 1</t>
  </si>
  <si>
    <t>P71560</t>
  </si>
  <si>
    <t>EE1819</t>
  </si>
  <si>
    <t>IN3967</t>
  </si>
  <si>
    <t>RET2019 CUNI   BLANC</t>
  </si>
  <si>
    <t>X24949</t>
  </si>
  <si>
    <t>Inkjet cable LJ2NEO flexible version (RG179)</t>
  </si>
  <si>
    <t>IN3849</t>
  </si>
  <si>
    <t>PROJET9656</t>
  </si>
  <si>
    <t>Fil LEE2219  rubanage longitudinal</t>
  </si>
  <si>
    <t>T31078</t>
  </si>
  <si>
    <t>2 x K1861CuSn pas 36mm à droite</t>
  </si>
  <si>
    <t>-20</t>
  </si>
  <si>
    <t>-14</t>
  </si>
  <si>
    <t>-7</t>
  </si>
  <si>
    <t>-2</t>
  </si>
  <si>
    <t>-0</t>
  </si>
  <si>
    <t>+5</t>
  </si>
  <si>
    <t>+6</t>
  </si>
  <si>
    <t>+8</t>
  </si>
  <si>
    <t>+14</t>
  </si>
  <si>
    <t>+19</t>
  </si>
  <si>
    <t>+23</t>
  </si>
  <si>
    <t>P556842A</t>
  </si>
  <si>
    <t>P571186A</t>
  </si>
  <si>
    <t>P537442C</t>
  </si>
  <si>
    <t>P550505A</t>
  </si>
  <si>
    <t>P518669C</t>
  </si>
  <si>
    <t>P517888C</t>
  </si>
  <si>
    <t>PF62756B</t>
  </si>
  <si>
    <t>P570952A</t>
  </si>
  <si>
    <t>E2801</t>
  </si>
  <si>
    <t>RE2219</t>
  </si>
  <si>
    <t>P552411A</t>
  </si>
  <si>
    <t>E1819</t>
  </si>
  <si>
    <t>KT2807CUSN</t>
  </si>
  <si>
    <t>2UT3607SCAP8D</t>
  </si>
  <si>
    <t>PF54868B</t>
  </si>
  <si>
    <t>P554656A</t>
  </si>
  <si>
    <t>P563087A</t>
  </si>
  <si>
    <t>2K1861CUSNP36D</t>
  </si>
  <si>
    <t>date fin</t>
  </si>
  <si>
    <t>I</t>
  </si>
  <si>
    <t>SC45134</t>
  </si>
  <si>
    <t>NP4477</t>
  </si>
  <si>
    <t>NACF238L</t>
  </si>
  <si>
    <t>Nickelage sur NanoD ciruculaire</t>
  </si>
  <si>
    <t>SC45133</t>
  </si>
  <si>
    <t>P71307</t>
  </si>
  <si>
    <t>ET 2819 35DFT28%Ag</t>
  </si>
  <si>
    <t>+90</t>
  </si>
  <si>
    <t>+63</t>
  </si>
  <si>
    <t>-4</t>
  </si>
  <si>
    <t>+3</t>
  </si>
  <si>
    <t>+13</t>
  </si>
  <si>
    <t>-1</t>
  </si>
  <si>
    <t>+28</t>
  </si>
  <si>
    <t>-6</t>
  </si>
  <si>
    <t>P555225A</t>
  </si>
  <si>
    <t>P512806</t>
  </si>
  <si>
    <t>P546518A</t>
  </si>
  <si>
    <t>X24984</t>
  </si>
  <si>
    <t>AA2407Si HStHA HStHA 2x3, 30 kV</t>
  </si>
  <si>
    <t>TB19843</t>
  </si>
  <si>
    <t>Cable BUS AWG26 SCA  120 ohms</t>
  </si>
  <si>
    <t>P71464</t>
  </si>
  <si>
    <t>Core aPTFE 2419 SCA Rouge</t>
  </si>
  <si>
    <t>R48441</t>
  </si>
  <si>
    <t>RET2407  BLANC</t>
  </si>
  <si>
    <t>TB19792</t>
  </si>
  <si>
    <t>CABLE BUS ALLEGE CRK 2419 DT 2 77 OHMS</t>
  </si>
  <si>
    <t>B47475</t>
  </si>
  <si>
    <t>SMX50SCA  gaine noire</t>
  </si>
  <si>
    <t>F54683</t>
  </si>
  <si>
    <t>Genre ESCC 3901.012 AWG28 double isolation avant irradiation</t>
  </si>
  <si>
    <t>R48496</t>
  </si>
  <si>
    <t>Core BUS AWG28 120 ohms</t>
  </si>
  <si>
    <t>R48321</t>
  </si>
  <si>
    <t>K 1291 CUSN bleu filet blanc</t>
  </si>
  <si>
    <t>TB19914</t>
  </si>
  <si>
    <t>R48514</t>
  </si>
  <si>
    <t>RET2456</t>
  </si>
  <si>
    <t>F54710</t>
  </si>
  <si>
    <t>Core coax 50 ohms AWG36 FEP/SP</t>
  </si>
  <si>
    <t>B47454</t>
  </si>
  <si>
    <t>AHT625/125/242Z0.9TAZ1.5OM3</t>
  </si>
  <si>
    <t>TB19874</t>
  </si>
  <si>
    <t>RET2807S2 Blanc-BlancTresse Optimisée</t>
  </si>
  <si>
    <t>R45843</t>
  </si>
  <si>
    <t>UT2807sca StE 26 (Tresse 24 fu</t>
  </si>
  <si>
    <t>TB19652</t>
  </si>
  <si>
    <t>RA6S-A24-C4 Type H2419SCAnu StHE 4 (DHGF/H)</t>
  </si>
  <si>
    <t>-11</t>
  </si>
  <si>
    <t>+7</t>
  </si>
  <si>
    <t>+1</t>
  </si>
  <si>
    <t>+21</t>
  </si>
  <si>
    <t>+27</t>
  </si>
  <si>
    <t>-5</t>
  </si>
  <si>
    <t>P570407A</t>
  </si>
  <si>
    <t>P871978A</t>
  </si>
  <si>
    <t>P574885A</t>
  </si>
  <si>
    <t>RET2407</t>
  </si>
  <si>
    <t>P835852A</t>
  </si>
  <si>
    <t>SMX50SCA</t>
  </si>
  <si>
    <t>P565180A</t>
  </si>
  <si>
    <t>P841290B</t>
  </si>
  <si>
    <t>P506907A</t>
  </si>
  <si>
    <t>P531072A</t>
  </si>
  <si>
    <t>PF70235A</t>
  </si>
  <si>
    <t>P535094B</t>
  </si>
  <si>
    <t>P547308A</t>
  </si>
  <si>
    <t>P570089A</t>
  </si>
  <si>
    <t>B47511</t>
  </si>
  <si>
    <t>TRESSE ST12SN200</t>
  </si>
  <si>
    <t>X25219</t>
  </si>
  <si>
    <t>RG316 StY 7 UL20276</t>
  </si>
  <si>
    <t>T31098</t>
  </si>
  <si>
    <t>ESCC 3901.019.11 2xAWG26</t>
  </si>
  <si>
    <t>B47208</t>
  </si>
  <si>
    <t>N</t>
  </si>
  <si>
    <t>SC45142</t>
  </si>
  <si>
    <t>SC45143</t>
  </si>
  <si>
    <t>SC45138</t>
  </si>
  <si>
    <t>SC45141</t>
  </si>
  <si>
    <t>SC45140</t>
  </si>
  <si>
    <t>SC45139</t>
  </si>
  <si>
    <t>+2</t>
  </si>
  <si>
    <t>-3</t>
  </si>
  <si>
    <t>-18</t>
  </si>
  <si>
    <t>P534303A</t>
  </si>
  <si>
    <t>P518061A</t>
  </si>
  <si>
    <t>P542137A</t>
  </si>
  <si>
    <t>F54444</t>
  </si>
  <si>
    <t>BDI</t>
  </si>
  <si>
    <t>KT2037E</t>
  </si>
  <si>
    <t>CP3236</t>
  </si>
  <si>
    <t>CABLE PLAT 4 et3007 SCA S1 24mm</t>
  </si>
  <si>
    <t>R48455</t>
  </si>
  <si>
    <t>RA6U-A22-C1 Type H2219 CuNu Vert</t>
  </si>
  <si>
    <t>ID2850</t>
  </si>
  <si>
    <t>ESCC390100131 AWG12 (khaki beige)</t>
  </si>
  <si>
    <t>B46876</t>
  </si>
  <si>
    <t>Coax 50 Ohms E3407 StP SCA graphité (bleu)</t>
  </si>
  <si>
    <t>ID2963</t>
  </si>
  <si>
    <t>CORE AXOWAVE SC25SP</t>
  </si>
  <si>
    <t>TB19777</t>
  </si>
  <si>
    <t>ESCC 3902.002.25 BUS AWG24 120 ohm</t>
  </si>
  <si>
    <t>SC45113</t>
  </si>
  <si>
    <t>B46877</t>
  </si>
  <si>
    <t>Z14984</t>
  </si>
  <si>
    <t>E1819$</t>
  </si>
  <si>
    <t>+94</t>
  </si>
  <si>
    <t>+136</t>
  </si>
  <si>
    <t>KT2037CUSN</t>
  </si>
  <si>
    <t>P538011A</t>
  </si>
  <si>
    <t>P515207A</t>
  </si>
  <si>
    <t>P509337C</t>
  </si>
  <si>
    <t>P836895D</t>
  </si>
  <si>
    <t>P838426E</t>
  </si>
  <si>
    <t>E2019</t>
  </si>
  <si>
    <t>P71562</t>
  </si>
  <si>
    <t>HP3-EXBFE (blanc marqué)</t>
  </si>
  <si>
    <t>R48349</t>
  </si>
  <si>
    <t>Fil REEMiTVE 2.50 mm² CuNi Rouge</t>
  </si>
  <si>
    <t>P71563</t>
  </si>
  <si>
    <t>Core 25 ohms/AWG2219 CuAg</t>
  </si>
  <si>
    <t>X24044</t>
  </si>
  <si>
    <t>(10UPT2619SCA + 2UT2807SCA)E</t>
  </si>
  <si>
    <t>F54572</t>
  </si>
  <si>
    <t>B47407</t>
  </si>
  <si>
    <t>F54532</t>
  </si>
  <si>
    <t>K2037E</t>
  </si>
  <si>
    <t>R48504</t>
  </si>
  <si>
    <t>CD</t>
  </si>
  <si>
    <t>IN3971</t>
  </si>
  <si>
    <t>TB19909</t>
  </si>
  <si>
    <t>SC45175</t>
  </si>
  <si>
    <t>P71440</t>
  </si>
  <si>
    <t>UT3407SCA</t>
  </si>
  <si>
    <t>TB19793</t>
  </si>
  <si>
    <t>RV1419 StV 07  B H F C D L E  GAINE ROUGE</t>
  </si>
  <si>
    <t>T31097</t>
  </si>
  <si>
    <t>UPT3007 NCA STP2 noir blanc</t>
  </si>
  <si>
    <t>-8</t>
  </si>
  <si>
    <t>-15</t>
  </si>
  <si>
    <t>-10</t>
  </si>
  <si>
    <t>+17</t>
  </si>
  <si>
    <t>P537325A</t>
  </si>
  <si>
    <t>P607894A</t>
  </si>
  <si>
    <t>P507415A</t>
  </si>
  <si>
    <t>P545408A</t>
  </si>
  <si>
    <t>K2037CUSN</t>
  </si>
  <si>
    <t>RV1419STV07</t>
  </si>
  <si>
    <t>P568643A</t>
  </si>
  <si>
    <t>ID2974</t>
  </si>
  <si>
    <t>Haute tension K10HV2407 StK 1</t>
  </si>
  <si>
    <t>X25381</t>
  </si>
  <si>
    <t>Câble W5IDC</t>
  </si>
  <si>
    <t>R48480</t>
  </si>
  <si>
    <t>BV1801 CuNu Noir</t>
  </si>
  <si>
    <t>MC11816</t>
  </si>
  <si>
    <t>SHT3607E</t>
  </si>
  <si>
    <t>SHT 36/07 X 0.050  ECROUI</t>
  </si>
  <si>
    <t>X25328</t>
  </si>
  <si>
    <t>Cable VIBRO 5 paires, ZL2419 MStMR 5x2</t>
  </si>
  <si>
    <t>X25181</t>
  </si>
  <si>
    <t>CABLE BUS 120 OHMS E0807 WX 26</t>
  </si>
  <si>
    <t>B47188</t>
  </si>
  <si>
    <t>+46</t>
  </si>
  <si>
    <t>P575782A</t>
  </si>
  <si>
    <t>P549677A</t>
  </si>
  <si>
    <t>P660343A</t>
  </si>
  <si>
    <t>P562373D</t>
  </si>
  <si>
    <t>P819702B</t>
  </si>
  <si>
    <t>F</t>
  </si>
  <si>
    <t>TB19884</t>
  </si>
  <si>
    <t>ESCC 3902.002.28 AWG26 BUS 100ohms - LH/H</t>
  </si>
  <si>
    <t>P71523</t>
  </si>
  <si>
    <t>Core CE1x1.42 AlCuAg</t>
  </si>
  <si>
    <t>F53990</t>
  </si>
  <si>
    <t>Fil KT7x7x0,044mm inox AISI316 naturel</t>
  </si>
  <si>
    <t>X25201</t>
  </si>
  <si>
    <t>AA2407Si HStH A HStH A 2, 19 kV</t>
  </si>
  <si>
    <t>TB19904</t>
  </si>
  <si>
    <t>X2237TSTX2 NOIR BLANC GAINE NOIRE</t>
  </si>
  <si>
    <t>R48408</t>
  </si>
  <si>
    <t>VV1619</t>
  </si>
  <si>
    <t>T31084</t>
  </si>
  <si>
    <t>3E2219</t>
  </si>
  <si>
    <t>R47984</t>
  </si>
  <si>
    <t>Coax RGL196 gaine Vitax</t>
  </si>
  <si>
    <t>X25202</t>
  </si>
  <si>
    <t>A2407 SiHStHA 2x2, 4 kV</t>
  </si>
  <si>
    <t>X25278</t>
  </si>
  <si>
    <t>(3xa-PTFE2707Ma2 STX2 + 3xET2707)MSTX</t>
  </si>
  <si>
    <t>+15</t>
  </si>
  <si>
    <t>+33</t>
  </si>
  <si>
    <t>+56</t>
  </si>
  <si>
    <t>+75</t>
  </si>
  <si>
    <t>+26</t>
  </si>
  <si>
    <t>P849180C</t>
  </si>
  <si>
    <t>P836472B</t>
  </si>
  <si>
    <t>P501378F</t>
  </si>
  <si>
    <t>P559119B</t>
  </si>
  <si>
    <t>X2237TSTX2</t>
  </si>
  <si>
    <t>P602530</t>
  </si>
  <si>
    <t>P533929C</t>
  </si>
  <si>
    <t>P559115C</t>
  </si>
  <si>
    <t>P565804A</t>
  </si>
  <si>
    <t>somme si R</t>
  </si>
  <si>
    <t>somme si D</t>
  </si>
  <si>
    <t>si date théorique dépassé</t>
  </si>
  <si>
    <t>calcul temps lots date dépassé R ou D</t>
  </si>
  <si>
    <t>calcul nb lots date dépassé R ou D</t>
  </si>
  <si>
    <t>nb si D</t>
  </si>
  <si>
    <t>nb si R</t>
  </si>
  <si>
    <t>Nb de lots à faire</t>
  </si>
  <si>
    <t>nb lots bloqués</t>
  </si>
  <si>
    <t>nb lots en retard</t>
  </si>
  <si>
    <t>F54051</t>
  </si>
  <si>
    <t>AISI304L 1x0.4mm isole PE D=0.8mm</t>
  </si>
  <si>
    <t>P71572</t>
  </si>
  <si>
    <t>FIL EE19X0,403mm cuag UL1164 vert</t>
  </si>
  <si>
    <t>R48400</t>
  </si>
  <si>
    <t>TRIAX K3807 STKSHK1 / 50PF</t>
  </si>
  <si>
    <t>TB19835</t>
  </si>
  <si>
    <t>BUS GENRE WZ 2601 STK2 105 OHM</t>
  </si>
  <si>
    <t>TB19852</t>
  </si>
  <si>
    <t>RV1.50 StV 04</t>
  </si>
  <si>
    <t>X25204</t>
  </si>
  <si>
    <t>AA2407Si HStH A HStH A 2, 30kV</t>
  </si>
  <si>
    <t>TB19901</t>
  </si>
  <si>
    <t>X25200</t>
  </si>
  <si>
    <t>AA2407Si HStH A HStH A 2x3, 30kV</t>
  </si>
  <si>
    <t>T31024</t>
  </si>
  <si>
    <t>ESCC 3901.012.12 2xAWG28 bleu marron</t>
  </si>
  <si>
    <t>+97</t>
  </si>
  <si>
    <t>-12</t>
  </si>
  <si>
    <t>TB19867</t>
  </si>
  <si>
    <t>ESCC 3901.002.46 AWG26 ShH 2</t>
  </si>
  <si>
    <t>B47472</t>
  </si>
  <si>
    <t>AHT50/125/242Z0.9TAZ1.5OM3 LM</t>
  </si>
  <si>
    <t>F54719</t>
  </si>
  <si>
    <t>K2419E</t>
  </si>
  <si>
    <t>X25331</t>
  </si>
  <si>
    <t>KK2633 StESi 4 + drain</t>
  </si>
  <si>
    <t>R48512</t>
  </si>
  <si>
    <t>RET20135</t>
  </si>
  <si>
    <t>TB19956</t>
  </si>
  <si>
    <t>FG841</t>
  </si>
  <si>
    <t>Coax E2819 StYR 50 Ohms - noir</t>
  </si>
  <si>
    <t>TB19940</t>
  </si>
  <si>
    <t>RET2819SHE2</t>
  </si>
  <si>
    <t>F54571</t>
  </si>
  <si>
    <t>R48319</t>
  </si>
  <si>
    <t>ESCC 3901.002.58 AWG22 rouge</t>
  </si>
  <si>
    <t>TB19955</t>
  </si>
  <si>
    <t>X2037TSTX2</t>
  </si>
  <si>
    <t>+153</t>
  </si>
  <si>
    <t>P501584B</t>
  </si>
  <si>
    <t>P538766E</t>
  </si>
  <si>
    <t>PF55462A</t>
  </si>
  <si>
    <t>P540000B</t>
  </si>
  <si>
    <t>P542063B</t>
  </si>
  <si>
    <t>P506534B</t>
  </si>
  <si>
    <t>K2419CUSN</t>
  </si>
  <si>
    <t>RV1.50STV04</t>
  </si>
  <si>
    <t>P515412B</t>
  </si>
  <si>
    <t>P559134B</t>
  </si>
  <si>
    <t>P559299A</t>
  </si>
  <si>
    <t>P542740B</t>
  </si>
  <si>
    <t>P537785C</t>
  </si>
  <si>
    <t>P509765A</t>
  </si>
  <si>
    <t>Date démarrage au plus tard</t>
  </si>
  <si>
    <t xml:space="preserve">calcul </t>
  </si>
  <si>
    <t>X25117</t>
  </si>
  <si>
    <t>P71617</t>
  </si>
  <si>
    <t>Core Type AX086 Ag 2µm</t>
  </si>
  <si>
    <t>TB19872</t>
  </si>
  <si>
    <t>ZL2619S2 noir/violet</t>
  </si>
  <si>
    <t>SC45222</t>
  </si>
  <si>
    <t>SC45223</t>
  </si>
  <si>
    <t>SC45224</t>
  </si>
  <si>
    <t>+84</t>
  </si>
  <si>
    <t>+16</t>
  </si>
  <si>
    <t>P540321A</t>
  </si>
  <si>
    <t>P567086A</t>
  </si>
  <si>
    <t>P509768A</t>
  </si>
  <si>
    <t>P509767A</t>
  </si>
  <si>
    <t>P509773A</t>
  </si>
  <si>
    <t>PTr</t>
  </si>
  <si>
    <t>B47507</t>
  </si>
  <si>
    <t>M17/93RG178 marron clair</t>
  </si>
  <si>
    <t>X25377</t>
  </si>
  <si>
    <t>UT3607SCA EStK 6</t>
  </si>
  <si>
    <t>SJo</t>
  </si>
  <si>
    <t>Allongement conducteur non conforme</t>
  </si>
  <si>
    <t>P71549</t>
  </si>
  <si>
    <t>APn</t>
  </si>
  <si>
    <t>E3019SPC</t>
  </si>
  <si>
    <t>P71592</t>
  </si>
  <si>
    <t>E2207 - kZ 0506 - blanc</t>
  </si>
  <si>
    <t>P71604</t>
  </si>
  <si>
    <t>ET2807 - kz 04 03 - blanc</t>
  </si>
  <si>
    <t>P71589</t>
  </si>
  <si>
    <t>UT3607SCA (bleu ultramarine)</t>
  </si>
  <si>
    <t>B47465</t>
  </si>
  <si>
    <t>Coax 50 ohms SCA3001 graphite blanc</t>
  </si>
  <si>
    <t>T31059</t>
  </si>
  <si>
    <t>TH</t>
  </si>
  <si>
    <t>cable EE2419 sca MA 2 / Z= 100 ohms</t>
  </si>
  <si>
    <t>RG178</t>
  </si>
  <si>
    <t>J</t>
  </si>
  <si>
    <t>P573601A</t>
  </si>
  <si>
    <t>A</t>
  </si>
  <si>
    <t>E3019</t>
  </si>
  <si>
    <t>L</t>
  </si>
  <si>
    <t>E2207</t>
  </si>
  <si>
    <t>M30</t>
  </si>
  <si>
    <t>ET2807</t>
  </si>
  <si>
    <t>K30</t>
  </si>
  <si>
    <t>P533721A</t>
  </si>
  <si>
    <t>V1</t>
  </si>
  <si>
    <t>P507646C</t>
  </si>
  <si>
    <t>P536364A</t>
  </si>
  <si>
    <t>HL</t>
  </si>
  <si>
    <t>Sophie</t>
  </si>
  <si>
    <t>Ces lots doivent être démarrés au labo au plus tard à J+1 après réception.</t>
  </si>
  <si>
    <t>La date de démarrage au plus tard correspondra à la date de réception labo +24h.</t>
  </si>
  <si>
    <t>Ces lots doivent être démarrés au plus tard à J+5 après réception au labo.</t>
  </si>
  <si>
    <r>
      <t>La date de démarrage doit être calculée au plus juste en fonction du temps de contrôle du lot afin que le lot ne sorte pas en retard du labo. (</t>
    </r>
    <r>
      <rPr>
        <sz val="11"/>
        <color rgb="FFFF0000"/>
        <rFont val="Calibri"/>
        <family val="2"/>
      </rPr>
      <t>Garder une marge d’une journée ?).</t>
    </r>
  </si>
  <si>
    <t>Date fin théorique – délai technique.</t>
  </si>
  <si>
    <t>Date souhaitée – délai technique.</t>
  </si>
  <si>
    <t>date de réception colonne E  &gt; date de fin théorique colonne F</t>
  </si>
  <si>
    <t>colonne H = colonne E + 1J (ouvrés)</t>
  </si>
  <si>
    <t>date de réception colonne E  &lt; date de fin théorique colonne F</t>
  </si>
  <si>
    <t>colonne H = Colonne E + 5 jours (ouvré) max</t>
  </si>
  <si>
    <t xml:space="preserve"> Dans ce cas il faut regarder les deux premieres lettres de chaque ligne de la colonne A Si cela commence par SC.</t>
  </si>
  <si>
    <t xml:space="preserve">1er cas : calcul à partir exclusivement de date : </t>
  </si>
  <si>
    <t>dans tous les cas la date de démarrage au plus tard doit etre exprimé en jour ouvrés : si possible tenir compte également des jours fériés</t>
  </si>
  <si>
    <r>
      <t>2,1</t>
    </r>
    <r>
      <rPr>
        <b/>
        <sz val="7"/>
        <rFont val="Times New Roman"/>
        <family val="1"/>
      </rPr>
      <t xml:space="preserve">       </t>
    </r>
    <r>
      <rPr>
        <b/>
        <sz val="10"/>
        <rFont val="Verdana"/>
        <family val="2"/>
      </rPr>
      <t>Lots arrivant sans retard</t>
    </r>
  </si>
  <si>
    <t>colonne F - colonne L</t>
  </si>
  <si>
    <t>colonne G - colonne L</t>
  </si>
  <si>
    <t xml:space="preserve">2eme cas : calcul à partir d'une date et d'un délai technique (temps en minute): </t>
  </si>
  <si>
    <t>dans ce cas le délai technique indiqué en minute peut etre converti :420 minute est étant égal à 1jour</t>
  </si>
  <si>
    <t>règles de calcul date de démarrage au plus tard : colonne H</t>
  </si>
  <si>
    <r>
      <t>1.1</t>
    </r>
    <r>
      <rPr>
        <b/>
        <sz val="7"/>
        <rFont val="Times New Roman"/>
        <family val="1"/>
      </rPr>
      <t xml:space="preserve">     </t>
    </r>
    <r>
      <rPr>
        <b/>
        <sz val="10"/>
        <rFont val="Verdana"/>
        <family val="2"/>
      </rPr>
      <t>lots en SC (cas dont je peux me passer car facilement identifiable)</t>
    </r>
  </si>
  <si>
    <r>
      <t>1.2</t>
    </r>
    <r>
      <rPr>
        <b/>
        <sz val="7"/>
        <rFont val="Times New Roman"/>
        <family val="1"/>
      </rPr>
      <t xml:space="preserve">        </t>
    </r>
    <r>
      <rPr>
        <b/>
        <sz val="10"/>
        <rFont val="Verdana"/>
        <family val="2"/>
      </rPr>
      <t xml:space="preserve">Lots arrivant déjà en retard </t>
    </r>
  </si>
  <si>
    <r>
      <t>2,2</t>
    </r>
    <r>
      <rPr>
        <b/>
        <sz val="7"/>
        <rFont val="Times New Roman"/>
        <family val="1"/>
      </rPr>
      <t xml:space="preserve">       </t>
    </r>
    <r>
      <rPr>
        <b/>
        <sz val="10"/>
        <rFont val="Verdana"/>
        <family val="2"/>
      </rPr>
      <t>Lots réclamés</t>
    </r>
  </si>
  <si>
    <t>Le calcul de la date de démarrage au plus tard se fera en fonction de la date de sortie souhaitée et tiendra donc compte du délai technique.</t>
  </si>
  <si>
    <t>en résumé si colonne L&lt;420 =&gt; on compte 1jentre 420 et 840 =&gt; 2j etc…. Jusque 2100 miunute 5j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</si>
</sst>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name val="Calibri"/>
    </font>
    <font>
      <b/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</font>
    <font>
      <b/>
      <sz val="10"/>
      <name val="Verdana"/>
      <family val="2"/>
    </font>
    <font>
      <b/>
      <sz val="7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6464"/>
      </patternFill>
    </fill>
    <fill>
      <patternFill patternType="solid">
        <fgColor theme="0"/>
        <bgColor indexed="64"/>
      </patternFill>
    </fill>
    <fill>
      <patternFill patternType="solid">
        <fgColor rgb="FF7DFF64"/>
      </patternFill>
    </fill>
    <fill>
      <patternFill patternType="solid">
        <fgColor theme="7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 applyNumberFormat="1" applyFont="1" applyProtection="1"/>
    <xf numFmtId="0" fontId="1" fillId="2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3" fillId="3" borderId="2" xfId="0" applyNumberFormat="1" applyFont="1" applyFill="1" applyBorder="1" applyAlignment="1" applyProtection="1">
      <alignment horizontal="center" vertical="center"/>
    </xf>
    <xf numFmtId="0" fontId="2" fillId="4" borderId="0" xfId="0" applyNumberFormat="1" applyFont="1" applyFill="1" applyProtection="1"/>
    <xf numFmtId="0" fontId="2" fillId="0" borderId="0" xfId="0" applyNumberFormat="1" applyFont="1" applyAlignment="1" applyProtection="1">
      <alignment vertical="center" wrapText="1"/>
    </xf>
    <xf numFmtId="14" fontId="2" fillId="0" borderId="0" xfId="0" applyNumberFormat="1" applyFont="1" applyProtection="1"/>
    <xf numFmtId="14" fontId="0" fillId="0" borderId="0" xfId="0" applyNumberFormat="1" applyFont="1" applyProtection="1"/>
    <xf numFmtId="0" fontId="2" fillId="0" borderId="0" xfId="0" applyNumberFormat="1" applyFont="1" applyAlignment="1" applyProtection="1">
      <alignment horizontal="center" vertical="center" wrapText="1"/>
    </xf>
    <xf numFmtId="0" fontId="2" fillId="0" borderId="0" xfId="0" quotePrefix="1" applyNumberFormat="1" applyFont="1" applyAlignment="1" applyProtection="1">
      <alignment vertical="center" wrapText="1"/>
    </xf>
    <xf numFmtId="0" fontId="0" fillId="5" borderId="0" xfId="0" applyNumberFormat="1" applyFont="1" applyFill="1" applyProtection="1"/>
    <xf numFmtId="0" fontId="0" fillId="0" borderId="0" xfId="0" applyNumberFormat="1" applyFont="1" applyBorder="1" applyProtection="1"/>
    <xf numFmtId="0" fontId="3" fillId="4" borderId="0" xfId="0" applyNumberFormat="1" applyFont="1" applyFill="1" applyBorder="1" applyAlignment="1" applyProtection="1">
      <alignment horizontal="center"/>
    </xf>
    <xf numFmtId="0" fontId="0" fillId="0" borderId="1" xfId="0" applyNumberFormat="1" applyFont="1" applyBorder="1" applyProtection="1"/>
    <xf numFmtId="14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Protection="1"/>
    <xf numFmtId="0" fontId="4" fillId="7" borderId="0" xfId="0" applyNumberFormat="1" applyFont="1" applyFill="1" applyProtection="1"/>
    <xf numFmtId="0" fontId="4" fillId="7" borderId="0" xfId="0" quotePrefix="1" applyNumberFormat="1" applyFont="1" applyFill="1" applyProtection="1"/>
    <xf numFmtId="0" fontId="2" fillId="6" borderId="0" xfId="0" quotePrefix="1" applyNumberFormat="1" applyFont="1" applyFill="1" applyProtection="1"/>
    <xf numFmtId="0" fontId="0" fillId="7" borderId="0" xfId="0" applyNumberFormat="1" applyFont="1" applyFill="1" applyProtection="1"/>
    <xf numFmtId="0" fontId="2" fillId="8" borderId="0" xfId="0" applyNumberFormat="1" applyFont="1" applyFill="1" applyAlignment="1" applyProtection="1">
      <alignment horizontal="center" vertical="center" wrapText="1"/>
    </xf>
    <xf numFmtId="0" fontId="2" fillId="8" borderId="0" xfId="0" quotePrefix="1" applyNumberFormat="1" applyFont="1" applyFill="1" applyAlignment="1" applyProtection="1">
      <alignment vertical="center" wrapText="1"/>
    </xf>
    <xf numFmtId="0" fontId="3" fillId="3" borderId="2" xfId="0" applyNumberFormat="1" applyFont="1" applyFill="1" applyBorder="1" applyAlignment="1" applyProtection="1">
      <alignment horizontal="center" vertical="center" wrapText="1"/>
    </xf>
    <xf numFmtId="49" fontId="0" fillId="0" borderId="1" xfId="0" applyNumberFormat="1" applyFont="1" applyBorder="1" applyAlignment="1" applyProtection="1">
      <alignment horizontal="center" vertical="center"/>
    </xf>
    <xf numFmtId="164" fontId="0" fillId="0" borderId="1" xfId="0" applyNumberFormat="1" applyFont="1" applyBorder="1" applyAlignment="1" applyProtection="1">
      <alignment horizontal="center" vertical="center"/>
    </xf>
    <xf numFmtId="0" fontId="0" fillId="0" borderId="1" xfId="0" applyNumberFormat="1" applyFont="1" applyBorder="1" applyAlignment="1" applyProtection="1">
      <alignment horizontal="center" vertical="center"/>
    </xf>
    <xf numFmtId="1" fontId="0" fillId="0" borderId="1" xfId="0" applyNumberFormat="1" applyFont="1" applyBorder="1" applyAlignment="1" applyProtection="1">
      <alignment horizontal="center" vertical="center"/>
    </xf>
    <xf numFmtId="0" fontId="0" fillId="9" borderId="1" xfId="0" applyNumberFormat="1" applyFont="1" applyFill="1" applyBorder="1" applyAlignment="1" applyProtection="1">
      <alignment horizontal="center" vertical="center"/>
    </xf>
    <xf numFmtId="2" fontId="0" fillId="0" borderId="1" xfId="0" applyNumberFormat="1" applyFont="1" applyBorder="1" applyAlignment="1" applyProtection="1">
      <alignment horizontal="center" vertical="center"/>
    </xf>
    <xf numFmtId="0" fontId="0" fillId="0" borderId="6" xfId="0" applyNumberFormat="1" applyFont="1" applyBorder="1" applyAlignment="1" applyProtection="1">
      <alignment horizontal="center"/>
    </xf>
    <xf numFmtId="0" fontId="0" fillId="0" borderId="7" xfId="0" applyNumberFormat="1" applyFont="1" applyBorder="1" applyAlignment="1" applyProtection="1">
      <alignment horizontal="center"/>
    </xf>
    <xf numFmtId="0" fontId="0" fillId="0" borderId="8" xfId="0" applyNumberFormat="1" applyFont="1" applyBorder="1" applyAlignment="1" applyProtection="1">
      <alignment horizontal="center"/>
    </xf>
    <xf numFmtId="0" fontId="0" fillId="0" borderId="9" xfId="0" applyNumberFormat="1" applyFont="1" applyBorder="1" applyAlignment="1" applyProtection="1">
      <alignment horizontal="center"/>
    </xf>
    <xf numFmtId="0" fontId="0" fillId="0" borderId="10" xfId="0" applyNumberFormat="1" applyFont="1" applyBorder="1" applyAlignment="1" applyProtection="1">
      <alignment horizontal="center"/>
    </xf>
    <xf numFmtId="0" fontId="0" fillId="0" borderId="11" xfId="0" applyNumberFormat="1" applyFont="1" applyBorder="1" applyAlignment="1" applyProtection="1">
      <alignment horizontal="center"/>
    </xf>
    <xf numFmtId="0" fontId="0" fillId="7" borderId="1" xfId="0" quotePrefix="1" applyNumberFormat="1" applyFont="1" applyFill="1" applyBorder="1" applyAlignment="1" applyProtection="1">
      <alignment horizontal="center"/>
    </xf>
    <xf numFmtId="0" fontId="0" fillId="7" borderId="12" xfId="0" quotePrefix="1" applyNumberFormat="1" applyFont="1" applyFill="1" applyBorder="1" applyAlignment="1" applyProtection="1">
      <alignment horizontal="center"/>
    </xf>
    <xf numFmtId="0" fontId="0" fillId="7" borderId="13" xfId="0" quotePrefix="1" applyNumberFormat="1" applyFont="1" applyFill="1" applyBorder="1" applyAlignment="1" applyProtection="1">
      <alignment horizontal="center"/>
    </xf>
    <xf numFmtId="0" fontId="0" fillId="7" borderId="14" xfId="0" quotePrefix="1" applyNumberFormat="1" applyFont="1" applyFill="1" applyBorder="1" applyAlignment="1" applyProtection="1">
      <alignment horizontal="center"/>
    </xf>
    <xf numFmtId="0" fontId="0" fillId="7" borderId="17" xfId="0" quotePrefix="1" applyNumberFormat="1" applyFont="1" applyFill="1" applyBorder="1" applyAlignment="1" applyProtection="1">
      <alignment horizontal="center"/>
    </xf>
    <xf numFmtId="0" fontId="0" fillId="7" borderId="18" xfId="0" quotePrefix="1" applyNumberFormat="1" applyFont="1" applyFill="1" applyBorder="1" applyAlignment="1" applyProtection="1">
      <alignment horizontal="center"/>
    </xf>
    <xf numFmtId="0" fontId="0" fillId="7" borderId="16" xfId="0" applyNumberFormat="1" applyFont="1" applyFill="1" applyBorder="1" applyAlignment="1" applyProtection="1">
      <alignment horizontal="center"/>
    </xf>
    <xf numFmtId="0" fontId="0" fillId="7" borderId="19" xfId="0" applyNumberFormat="1" applyFont="1" applyFill="1" applyBorder="1" applyAlignment="1" applyProtection="1">
      <alignment horizontal="center"/>
    </xf>
    <xf numFmtId="0" fontId="0" fillId="7" borderId="14" xfId="0" applyNumberFormat="1" applyFont="1" applyFill="1" applyBorder="1" applyAlignment="1" applyProtection="1">
      <alignment horizontal="center"/>
    </xf>
    <xf numFmtId="0" fontId="0" fillId="7" borderId="17" xfId="0" applyNumberFormat="1" applyFont="1" applyFill="1" applyBorder="1" applyAlignment="1" applyProtection="1">
      <alignment horizontal="center"/>
    </xf>
    <xf numFmtId="0" fontId="0" fillId="0" borderId="20" xfId="0" applyNumberFormat="1" applyFont="1" applyBorder="1" applyAlignment="1" applyProtection="1">
      <alignment horizontal="center"/>
    </xf>
    <xf numFmtId="0" fontId="0" fillId="0" borderId="21" xfId="0" applyNumberFormat="1" applyFont="1" applyBorder="1" applyAlignment="1" applyProtection="1">
      <alignment horizontal="center"/>
    </xf>
    <xf numFmtId="0" fontId="0" fillId="0" borderId="22" xfId="0" applyNumberFormat="1" applyFont="1" applyBorder="1" applyAlignment="1" applyProtection="1">
      <alignment horizontal="center"/>
    </xf>
    <xf numFmtId="0" fontId="0" fillId="0" borderId="26" xfId="0" applyNumberFormat="1" applyFont="1" applyBorder="1" applyAlignment="1" applyProtection="1">
      <alignment horizontal="center"/>
    </xf>
    <xf numFmtId="0" fontId="0" fillId="0" borderId="12" xfId="0" applyNumberFormat="1" applyFont="1" applyBorder="1" applyAlignment="1" applyProtection="1">
      <alignment horizontal="center"/>
    </xf>
    <xf numFmtId="0" fontId="0" fillId="0" borderId="15" xfId="0" applyNumberFormat="1" applyFont="1" applyBorder="1" applyAlignment="1" applyProtection="1">
      <alignment horizontal="center"/>
    </xf>
    <xf numFmtId="0" fontId="0" fillId="10" borderId="0" xfId="0" applyNumberFormat="1" applyFont="1" applyFill="1" applyProtection="1"/>
    <xf numFmtId="0" fontId="0" fillId="11" borderId="1" xfId="0" applyNumberFormat="1" applyFont="1" applyFill="1" applyBorder="1" applyAlignment="1" applyProtection="1">
      <alignment horizontal="center" vertical="center"/>
    </xf>
    <xf numFmtId="1" fontId="0" fillId="7" borderId="15" xfId="0" quotePrefix="1" applyNumberFormat="1" applyFont="1" applyFill="1" applyBorder="1" applyAlignment="1" applyProtection="1">
      <alignment horizontal="center"/>
    </xf>
    <xf numFmtId="1" fontId="0" fillId="7" borderId="16" xfId="0" quotePrefix="1" applyNumberFormat="1" applyFont="1" applyFill="1" applyBorder="1" applyAlignment="1" applyProtection="1">
      <alignment horizontal="center"/>
    </xf>
    <xf numFmtId="1" fontId="0" fillId="7" borderId="19" xfId="0" quotePrefix="1" applyNumberFormat="1" applyFont="1" applyFill="1" applyBorder="1" applyAlignment="1" applyProtection="1">
      <alignment horizontal="center"/>
    </xf>
    <xf numFmtId="11" fontId="0" fillId="0" borderId="0" xfId="0" applyNumberFormat="1" applyFont="1" applyProtection="1"/>
    <xf numFmtId="0" fontId="0" fillId="0" borderId="0" xfId="0" quotePrefix="1" applyNumberFormat="1" applyFont="1" applyProtection="1"/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Border="1" applyAlignment="1" applyProtection="1">
      <alignment horizontal="center" vertical="center"/>
    </xf>
    <xf numFmtId="0" fontId="2" fillId="4" borderId="0" xfId="0" applyNumberFormat="1" applyFont="1" applyFill="1" applyAlignment="1" applyProtection="1">
      <alignment horizontal="center"/>
    </xf>
    <xf numFmtId="0" fontId="0" fillId="4" borderId="0" xfId="0" applyNumberFormat="1" applyFont="1" applyFill="1" applyAlignment="1" applyProtection="1">
      <alignment horizontal="center"/>
    </xf>
    <xf numFmtId="0" fontId="3" fillId="4" borderId="27" xfId="0" applyNumberFormat="1" applyFont="1" applyFill="1" applyBorder="1" applyAlignment="1" applyProtection="1">
      <alignment horizontal="center"/>
    </xf>
    <xf numFmtId="0" fontId="3" fillId="4" borderId="28" xfId="0" applyNumberFormat="1" applyFont="1" applyFill="1" applyBorder="1" applyAlignment="1" applyProtection="1">
      <alignment horizontal="center"/>
    </xf>
    <xf numFmtId="0" fontId="3" fillId="4" borderId="29" xfId="0" applyNumberFormat="1" applyFont="1" applyFill="1" applyBorder="1" applyAlignment="1" applyProtection="1">
      <alignment horizontal="center"/>
    </xf>
    <xf numFmtId="0" fontId="4" fillId="0" borderId="0" xfId="0" applyNumberFormat="1" applyFont="1" applyAlignment="1" applyProtection="1">
      <alignment horizontal="center" wrapText="1"/>
    </xf>
    <xf numFmtId="0" fontId="2" fillId="8" borderId="3" xfId="0" applyNumberFormat="1" applyFont="1" applyFill="1" applyBorder="1" applyAlignment="1" applyProtection="1">
      <alignment horizontal="center"/>
    </xf>
    <xf numFmtId="0" fontId="2" fillId="8" borderId="5" xfId="0" applyNumberFormat="1" applyFont="1" applyFill="1" applyBorder="1" applyAlignment="1" applyProtection="1">
      <alignment horizontal="center"/>
    </xf>
    <xf numFmtId="0" fontId="3" fillId="8" borderId="6" xfId="0" applyNumberFormat="1" applyFont="1" applyFill="1" applyBorder="1" applyAlignment="1" applyProtection="1">
      <alignment horizontal="center"/>
    </xf>
    <xf numFmtId="0" fontId="3" fillId="8" borderId="8" xfId="0" applyNumberFormat="1" applyFont="1" applyFill="1" applyBorder="1" applyAlignment="1" applyProtection="1">
      <alignment horizont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4" xfId="0" applyNumberFormat="1" applyFont="1" applyBorder="1" applyAlignment="1" applyProtection="1">
      <alignment horizontal="center"/>
    </xf>
    <xf numFmtId="0" fontId="0" fillId="0" borderId="5" xfId="0" applyNumberFormat="1" applyFont="1" applyBorder="1" applyAlignment="1" applyProtection="1">
      <alignment horizontal="center"/>
    </xf>
    <xf numFmtId="0" fontId="2" fillId="0" borderId="23" xfId="0" applyNumberFormat="1" applyFont="1" applyBorder="1" applyAlignment="1" applyProtection="1">
      <alignment horizontal="center"/>
    </xf>
    <xf numFmtId="0" fontId="2" fillId="0" borderId="24" xfId="0" applyNumberFormat="1" applyFont="1" applyBorder="1" applyAlignment="1" applyProtection="1">
      <alignment horizontal="center"/>
    </xf>
    <xf numFmtId="0" fontId="2" fillId="0" borderId="25" xfId="0" applyNumberFormat="1" applyFont="1" applyBorder="1" applyAlignment="1" applyProtection="1">
      <alignment horizontal="center"/>
    </xf>
    <xf numFmtId="0" fontId="4" fillId="0" borderId="0" xfId="0" applyNumberFormat="1" applyFont="1" applyAlignment="1" applyProtection="1">
      <alignment horizontal="center"/>
    </xf>
    <xf numFmtId="0" fontId="5" fillId="0" borderId="0" xfId="0" applyNumberFormat="1" applyFont="1" applyAlignment="1" applyProtection="1">
      <alignment horizontal="left" vertical="center" indent="10"/>
    </xf>
    <xf numFmtId="0" fontId="2" fillId="0" borderId="0" xfId="0" applyNumberFormat="1" applyFont="1" applyAlignment="1" applyProtection="1">
      <alignment vertical="center"/>
    </xf>
    <xf numFmtId="0" fontId="4" fillId="0" borderId="0" xfId="0" applyNumberFormat="1" applyFont="1" applyAlignment="1" applyProtection="1">
      <alignment vertical="center"/>
    </xf>
    <xf numFmtId="0" fontId="2" fillId="5" borderId="0" xfId="0" applyNumberFormat="1" applyFont="1" applyFill="1" applyAlignment="1" applyProtection="1">
      <alignment vertical="center"/>
    </xf>
    <xf numFmtId="0" fontId="2" fillId="5" borderId="3" xfId="0" applyNumberFormat="1" applyFont="1" applyFill="1" applyBorder="1" applyAlignment="1" applyProtection="1">
      <alignment horizontal="center"/>
    </xf>
    <xf numFmtId="0" fontId="3" fillId="5" borderId="6" xfId="0" applyNumberFormat="1" applyFont="1" applyFill="1" applyBorder="1" applyAlignment="1" applyProtection="1">
      <alignment horizontal="center"/>
    </xf>
    <xf numFmtId="0" fontId="3" fillId="5" borderId="7" xfId="0" applyNumberFormat="1" applyFont="1" applyFill="1" applyBorder="1" applyAlignment="1" applyProtection="1">
      <alignment horizontal="center"/>
    </xf>
    <xf numFmtId="0" fontId="3" fillId="5" borderId="8" xfId="0" applyNumberFormat="1" applyFont="1" applyFill="1" applyBorder="1" applyAlignment="1" applyProtection="1">
      <alignment horizontal="center"/>
    </xf>
    <xf numFmtId="0" fontId="3" fillId="12" borderId="0" xfId="0" applyNumberFormat="1" applyFont="1" applyFill="1" applyProtection="1"/>
    <xf numFmtId="0" fontId="0" fillId="12" borderId="0" xfId="0" applyNumberFormat="1" applyFont="1" applyFill="1" applyProtection="1"/>
    <xf numFmtId="0" fontId="2" fillId="5" borderId="4" xfId="0" applyNumberFormat="1" applyFont="1" applyFill="1" applyBorder="1" applyAlignment="1" applyProtection="1">
      <alignment horizontal="center"/>
    </xf>
    <xf numFmtId="0" fontId="2" fillId="5" borderId="5" xfId="0" applyNumberFormat="1" applyFont="1" applyFill="1" applyBorder="1" applyAlignment="1" applyProtection="1">
      <alignment horizontal="center"/>
    </xf>
    <xf numFmtId="0" fontId="2" fillId="5" borderId="0" xfId="0" applyNumberFormat="1" applyFont="1" applyFill="1" applyProtection="1"/>
    <xf numFmtId="0" fontId="4" fillId="10" borderId="0" xfId="0" applyNumberFormat="1" applyFont="1" applyFill="1" applyAlignment="1" applyProtection="1">
      <alignment vertical="center"/>
    </xf>
    <xf numFmtId="0" fontId="4" fillId="10" borderId="0" xfId="0" applyNumberFormat="1" applyFont="1" applyFill="1" applyProtection="1"/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gradientFill degree="90">
          <stop position="0">
            <color theme="0"/>
          </stop>
          <stop position="1">
            <color rgb="FFCC7364"/>
          </stop>
        </gradientFill>
      </fill>
    </dxf>
  </dxfs>
  <tableStyles count="0" defaultTableStyle="TableStyleMedium2" defaultPivotStyle="PivotStyleLight16"/>
  <colors>
    <mruColors>
      <color rgb="FFCC7364"/>
      <color rgb="FFFF7C80"/>
      <color rgb="FFFF9966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76200</xdr:rowOff>
    </xdr:from>
    <xdr:to>
      <xdr:col>2</xdr:col>
      <xdr:colOff>542925</xdr:colOff>
      <xdr:row>1</xdr:row>
      <xdr:rowOff>152400</xdr:rowOff>
    </xdr:to>
    <xdr:sp macro="[0]!verif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85850" y="76200"/>
          <a:ext cx="981075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Lots finis</a:t>
          </a:r>
        </a:p>
      </xdr:txBody>
    </xdr:sp>
    <xdr:clientData/>
  </xdr:twoCellAnchor>
  <xdr:twoCellAnchor>
    <xdr:from>
      <xdr:col>4</xdr:col>
      <xdr:colOff>447676</xdr:colOff>
      <xdr:row>0</xdr:row>
      <xdr:rowOff>114300</xdr:rowOff>
    </xdr:from>
    <xdr:to>
      <xdr:col>6</xdr:col>
      <xdr:colOff>105834</xdr:colOff>
      <xdr:row>2</xdr:row>
      <xdr:rowOff>0</xdr:rowOff>
    </xdr:to>
    <xdr:sp macro="[0]!Importplanning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167593" y="114300"/>
          <a:ext cx="1330324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Import planning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123824</xdr:colOff>
          <xdr:row>12</xdr:row>
          <xdr:rowOff>52916</xdr:rowOff>
        </xdr:from>
        <xdr:to>
          <xdr:col>19</xdr:col>
          <xdr:colOff>314324</xdr:colOff>
          <xdr:row>28</xdr:row>
          <xdr:rowOff>91016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ndicateurs!$F$4:$H$19" spid="_x0000_s133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379074" y="2518833"/>
              <a:ext cx="2942167" cy="30861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113242</xdr:colOff>
          <xdr:row>2</xdr:row>
          <xdr:rowOff>158748</xdr:rowOff>
        </xdr:from>
        <xdr:to>
          <xdr:col>19</xdr:col>
          <xdr:colOff>418042</xdr:colOff>
          <xdr:row>12</xdr:row>
          <xdr:rowOff>10583</xdr:rowOff>
        </xdr:to>
        <xdr:pic>
          <xdr:nvPicPr>
            <xdr:cNvPr id="7" name="Imag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ndicateurs!$A$2:$D$11" spid="_x0000_s133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0368492" y="539748"/>
              <a:ext cx="3056467" cy="1936752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E209"/>
  <sheetViews>
    <sheetView tabSelected="1" topLeftCell="E25" zoomScale="90" zoomScaleNormal="90" workbookViewId="0">
      <selection activeCell="S47" sqref="S47"/>
    </sheetView>
  </sheetViews>
  <sheetFormatPr baseColWidth="10" defaultRowHeight="15" x14ac:dyDescent="0.25"/>
  <cols>
    <col min="3" max="3" width="6.5703125" customWidth="1"/>
    <col min="6" max="6" width="13.7109375" customWidth="1"/>
    <col min="7" max="7" width="18" customWidth="1"/>
    <col min="8" max="8" width="20.140625" customWidth="1"/>
    <col min="9" max="9" width="15.7109375" customWidth="1"/>
    <col min="10" max="10" width="10.5703125" customWidth="1"/>
    <col min="11" max="11" width="11" customWidth="1"/>
    <col min="12" max="12" width="12.5703125" customWidth="1"/>
    <col min="13" max="13" width="5.7109375" customWidth="1"/>
    <col min="14" max="14" width="4.42578125" customWidth="1"/>
    <col min="16" max="16" width="2.5703125" customWidth="1"/>
    <col min="17" max="17" width="2.28515625" customWidth="1"/>
    <col min="18" max="18" width="3.42578125" customWidth="1"/>
  </cols>
  <sheetData>
    <row r="1" spans="1:12" x14ac:dyDescent="0.25">
      <c r="A1" s="6">
        <v>44036</v>
      </c>
    </row>
    <row r="3" spans="1:12" ht="15.75" thickBot="1" x14ac:dyDescent="0.3">
      <c r="J3" s="62" t="s">
        <v>15</v>
      </c>
      <c r="K3" s="63"/>
      <c r="L3" s="63"/>
    </row>
    <row r="4" spans="1:12" ht="15.75" thickBot="1" x14ac:dyDescent="0.3">
      <c r="A4" s="64" t="s">
        <v>18</v>
      </c>
      <c r="B4" s="65"/>
      <c r="C4" s="65"/>
      <c r="D4" s="65"/>
      <c r="E4" s="65"/>
      <c r="F4" s="66"/>
      <c r="G4" s="12"/>
      <c r="H4" s="12" t="s">
        <v>655</v>
      </c>
      <c r="I4" s="12"/>
      <c r="J4" s="62" t="s">
        <v>14</v>
      </c>
      <c r="K4" s="63"/>
      <c r="L4" s="4" t="s">
        <v>13</v>
      </c>
    </row>
    <row r="5" spans="1:12" ht="27.75" customHeight="1" x14ac:dyDescent="0.25">
      <c r="A5" s="60" t="s">
        <v>0</v>
      </c>
      <c r="B5" s="60" t="s">
        <v>1</v>
      </c>
      <c r="C5" s="60" t="s">
        <v>3</v>
      </c>
      <c r="D5" s="60" t="s">
        <v>4</v>
      </c>
      <c r="E5" s="60" t="s">
        <v>5</v>
      </c>
      <c r="F5" s="60" t="s">
        <v>2</v>
      </c>
      <c r="G5" s="59" t="s">
        <v>19</v>
      </c>
      <c r="H5" s="23" t="s">
        <v>654</v>
      </c>
      <c r="I5" s="3" t="s">
        <v>10</v>
      </c>
      <c r="J5" s="3" t="s">
        <v>115</v>
      </c>
      <c r="K5" s="3" t="s">
        <v>116</v>
      </c>
      <c r="L5" s="23" t="s">
        <v>9</v>
      </c>
    </row>
    <row r="6" spans="1:12" ht="15" customHeight="1" x14ac:dyDescent="0.25">
      <c r="A6" t="s">
        <v>613</v>
      </c>
      <c r="B6" t="s">
        <v>650</v>
      </c>
      <c r="C6" t="s">
        <v>203</v>
      </c>
      <c r="D6" t="s">
        <v>614</v>
      </c>
      <c r="E6" s="7">
        <v>44034.545057870368</v>
      </c>
      <c r="F6" s="7">
        <v>44057</v>
      </c>
      <c r="G6" s="7"/>
      <c r="H6" s="7"/>
      <c r="I6" s="2" t="s">
        <v>83</v>
      </c>
      <c r="J6" s="21" t="str">
        <f t="shared" ref="J6:J36" ca="1" si="0">IF(ISBLANK(A6),"",IF(F6&gt;=TODAY(),"-"&amp;DATEDIF(TODAY(),F6,"d"),"+"&amp;DATEDIF(F6,TODAY(),"d")))</f>
        <v>-21</v>
      </c>
      <c r="K6" s="21">
        <f t="shared" ref="K6:K36" ca="1" si="1">IF(ISBLANK(A6),"",DATEDIF(E6,TODAY(),"d"))</f>
        <v>2</v>
      </c>
      <c r="L6" s="22">
        <f>IF(ISBLANK(A6),"",INDEX('données plan-article-opérateurs'!$B$2:$B$318,MATCH(B6,'données plan-article-opérateurs'!$A$2:$A$318,0)))</f>
        <v>1200</v>
      </c>
    </row>
    <row r="7" spans="1:12" x14ac:dyDescent="0.25">
      <c r="A7" s="2" t="s">
        <v>610</v>
      </c>
      <c r="B7" t="s">
        <v>649</v>
      </c>
      <c r="C7" t="s">
        <v>203</v>
      </c>
      <c r="D7" t="s">
        <v>611</v>
      </c>
      <c r="E7" s="7">
        <v>44034.494120370371</v>
      </c>
      <c r="F7" s="7">
        <v>44055</v>
      </c>
      <c r="G7" s="7"/>
      <c r="H7" s="7"/>
      <c r="I7" s="2" t="s">
        <v>83</v>
      </c>
      <c r="J7" s="21" t="str">
        <f t="shared" ca="1" si="0"/>
        <v>-19</v>
      </c>
      <c r="K7" s="21">
        <f t="shared" ca="1" si="1"/>
        <v>2</v>
      </c>
      <c r="L7" s="22">
        <f>IF(ISBLANK(A7),"",INDEX('données plan-article-opérateurs'!$B$2:$B$318,MATCH(B7,'données plan-article-opérateurs'!$A$2:$A$318,0)))</f>
        <v>1200</v>
      </c>
    </row>
    <row r="8" spans="1:12" x14ac:dyDescent="0.25">
      <c r="A8" t="s">
        <v>560</v>
      </c>
      <c r="B8" t="s">
        <v>583</v>
      </c>
      <c r="C8" t="s">
        <v>203</v>
      </c>
      <c r="D8" t="s">
        <v>561</v>
      </c>
      <c r="E8" s="7">
        <v>44027.397129629629</v>
      </c>
      <c r="F8" s="7">
        <v>44050</v>
      </c>
      <c r="G8" s="7"/>
      <c r="H8" s="7"/>
      <c r="I8" s="2"/>
      <c r="J8" s="21" t="str">
        <f t="shared" ca="1" si="0"/>
        <v>-14</v>
      </c>
      <c r="K8" s="21">
        <f t="shared" ca="1" si="1"/>
        <v>9</v>
      </c>
      <c r="L8" s="22">
        <f>IF(ISBLANK(A8),"",INDEX('données plan-article-opérateurs'!$B$2:$B$318,MATCH(B8,'données plan-article-opérateurs'!$A$2:$A$318,0)))</f>
        <v>360</v>
      </c>
    </row>
    <row r="9" spans="1:12" x14ac:dyDescent="0.25">
      <c r="A9" s="2" t="s">
        <v>630</v>
      </c>
      <c r="B9" s="57" t="s">
        <v>651</v>
      </c>
      <c r="C9" t="s">
        <v>220</v>
      </c>
      <c r="D9" s="57" t="s">
        <v>631</v>
      </c>
      <c r="E9" s="7">
        <v>44035.389236111114</v>
      </c>
      <c r="F9" s="7">
        <v>44035</v>
      </c>
      <c r="G9" s="7"/>
      <c r="H9" s="7"/>
      <c r="J9" s="21" t="str">
        <f t="shared" ca="1" si="0"/>
        <v>+1</v>
      </c>
      <c r="K9" s="21">
        <f t="shared" ca="1" si="1"/>
        <v>1</v>
      </c>
      <c r="L9" s="22">
        <f>IF(ISBLANK(A9),"",INDEX('données plan-article-opérateurs'!$B$2:$B$318,MATCH(B9,'données plan-article-opérateurs'!$A$2:$A$318,0)))</f>
        <v>30</v>
      </c>
    </row>
    <row r="10" spans="1:12" x14ac:dyDescent="0.25">
      <c r="A10" s="2" t="s">
        <v>625</v>
      </c>
      <c r="B10" t="s">
        <v>648</v>
      </c>
      <c r="C10" t="s">
        <v>203</v>
      </c>
      <c r="D10" t="s">
        <v>626</v>
      </c>
      <c r="E10" s="7">
        <v>44035.388124999998</v>
      </c>
      <c r="F10" s="7">
        <v>44043</v>
      </c>
      <c r="G10" s="7"/>
      <c r="H10" s="7"/>
      <c r="J10" s="21" t="str">
        <f t="shared" ca="1" si="0"/>
        <v>-7</v>
      </c>
      <c r="K10" s="21">
        <f t="shared" ca="1" si="1"/>
        <v>1</v>
      </c>
      <c r="L10" s="22">
        <f>IF(ISBLANK(A10),"",INDEX('données plan-article-opérateurs'!$B$2:$B$318,MATCH(B10,'données plan-article-opérateurs'!$A$2:$A$318,0)))</f>
        <v>0</v>
      </c>
    </row>
    <row r="11" spans="1:12" x14ac:dyDescent="0.25">
      <c r="A11" t="s">
        <v>253</v>
      </c>
      <c r="B11" t="s">
        <v>152</v>
      </c>
      <c r="C11" t="s">
        <v>220</v>
      </c>
      <c r="D11" t="s">
        <v>254</v>
      </c>
      <c r="E11" s="7">
        <v>44019.645324074103</v>
      </c>
      <c r="F11" s="7">
        <v>44008</v>
      </c>
      <c r="G11" s="7"/>
      <c r="H11" s="7"/>
      <c r="I11" t="s">
        <v>87</v>
      </c>
      <c r="J11" s="21" t="str">
        <f t="shared" ca="1" si="0"/>
        <v>+28</v>
      </c>
      <c r="K11" s="21">
        <f t="shared" ca="1" si="1"/>
        <v>17</v>
      </c>
      <c r="L11" s="22">
        <f>IF(ISBLANK(A11),"",INDEX('données plan-article-opérateurs'!$B$2:$B$318,MATCH(B11,'données plan-article-opérateurs'!$A$2:$A$318,0)))</f>
        <v>30</v>
      </c>
    </row>
    <row r="12" spans="1:12" x14ac:dyDescent="0.25">
      <c r="A12" t="s">
        <v>237</v>
      </c>
      <c r="B12" t="s">
        <v>160</v>
      </c>
      <c r="C12" t="s">
        <v>220</v>
      </c>
      <c r="D12" t="s">
        <v>238</v>
      </c>
      <c r="E12" s="7">
        <v>44020.498645833301</v>
      </c>
      <c r="F12" s="7">
        <v>43987</v>
      </c>
      <c r="G12" s="7"/>
      <c r="H12" s="7"/>
      <c r="J12" s="21" t="str">
        <f t="shared" ca="1" si="0"/>
        <v>+49</v>
      </c>
      <c r="K12" s="21">
        <f t="shared" ca="1" si="1"/>
        <v>16</v>
      </c>
      <c r="L12" s="22">
        <f>IF(ISBLANK(A12),"",INDEX('données plan-article-opérateurs'!$B$2:$B$318,MATCH(B12,'données plan-article-opérateurs'!$A$2:$A$318,0)))</f>
        <v>0</v>
      </c>
    </row>
    <row r="13" spans="1:12" x14ac:dyDescent="0.25">
      <c r="A13" t="s">
        <v>672</v>
      </c>
      <c r="B13" t="s">
        <v>692</v>
      </c>
      <c r="C13" t="s">
        <v>203</v>
      </c>
      <c r="D13" t="s">
        <v>673</v>
      </c>
      <c r="E13" s="7">
        <v>44036.36178240741</v>
      </c>
      <c r="F13" s="7">
        <v>44043</v>
      </c>
      <c r="G13" s="7"/>
      <c r="H13" s="7"/>
      <c r="I13" s="2"/>
      <c r="J13" s="21" t="str">
        <f t="shared" ca="1" si="0"/>
        <v>-7</v>
      </c>
      <c r="K13" s="21">
        <f t="shared" ca="1" si="1"/>
        <v>0</v>
      </c>
      <c r="L13" s="22">
        <f>IF(ISBLANK(A13),"",INDEX('données plan-article-opérateurs'!$B$2:$B$318,MATCH(B13,'données plan-article-opérateurs'!$A$2:$A$318,0)))</f>
        <v>0</v>
      </c>
    </row>
    <row r="14" spans="1:12" x14ac:dyDescent="0.25">
      <c r="A14" s="52" t="s">
        <v>604</v>
      </c>
      <c r="B14" t="s">
        <v>644</v>
      </c>
      <c r="C14" t="s">
        <v>275</v>
      </c>
      <c r="D14" t="s">
        <v>605</v>
      </c>
      <c r="E14" s="7">
        <v>44034.371550925927</v>
      </c>
      <c r="F14" s="7">
        <v>44043</v>
      </c>
      <c r="G14" s="7"/>
      <c r="H14" s="7"/>
      <c r="J14" s="21" t="str">
        <f t="shared" ca="1" si="0"/>
        <v>-7</v>
      </c>
      <c r="K14" s="21">
        <f t="shared" ca="1" si="1"/>
        <v>2</v>
      </c>
      <c r="L14" s="22">
        <f>IF(ISBLANK(A14),"",INDEX('données plan-article-opérateurs'!$B$2:$B$318,MATCH(B14,'données plan-article-opérateurs'!$A$2:$A$318,0)))</f>
        <v>0</v>
      </c>
    </row>
    <row r="15" spans="1:12" x14ac:dyDescent="0.25">
      <c r="A15" t="s">
        <v>566</v>
      </c>
      <c r="B15" t="s">
        <v>586</v>
      </c>
      <c r="C15" t="s">
        <v>220</v>
      </c>
      <c r="D15" t="s">
        <v>567</v>
      </c>
      <c r="E15" s="7">
        <v>44032.652569444443</v>
      </c>
      <c r="F15" s="7">
        <v>44029</v>
      </c>
      <c r="G15" s="7"/>
      <c r="H15" s="7"/>
      <c r="I15" t="s">
        <v>92</v>
      </c>
      <c r="J15" s="21" t="str">
        <f t="shared" ca="1" si="0"/>
        <v>+7</v>
      </c>
      <c r="K15" s="21">
        <f t="shared" ca="1" si="1"/>
        <v>4</v>
      </c>
      <c r="L15" s="22">
        <f>IF(ISBLANK(A15),"",INDEX('données plan-article-opérateurs'!$B$2:$B$318,MATCH(B15,'données plan-article-opérateurs'!$A$2:$A$318,0)))</f>
        <v>60</v>
      </c>
    </row>
    <row r="16" spans="1:12" x14ac:dyDescent="0.25">
      <c r="A16" t="s">
        <v>615</v>
      </c>
      <c r="B16" t="s">
        <v>652</v>
      </c>
      <c r="C16" t="s">
        <v>275</v>
      </c>
      <c r="D16" t="s">
        <v>616</v>
      </c>
      <c r="E16" s="7">
        <v>44034.612743055557</v>
      </c>
      <c r="F16" s="7">
        <v>44022</v>
      </c>
      <c r="G16" s="7"/>
      <c r="H16" s="7"/>
      <c r="J16" s="21" t="str">
        <f t="shared" ca="1" si="0"/>
        <v>+14</v>
      </c>
      <c r="K16" s="21">
        <f t="shared" ca="1" si="1"/>
        <v>2</v>
      </c>
      <c r="L16" s="22">
        <f>IF(ISBLANK(A16),"",INDEX('données plan-article-opérateurs'!$B$2:$B$318,MATCH(B16,'données plan-article-opérateurs'!$A$2:$A$318,0)))</f>
        <v>0</v>
      </c>
    </row>
    <row r="17" spans="1:29" x14ac:dyDescent="0.25">
      <c r="A17" t="s">
        <v>282</v>
      </c>
      <c r="B17" t="s">
        <v>53</v>
      </c>
      <c r="C17" t="s">
        <v>220</v>
      </c>
      <c r="D17" t="s">
        <v>283</v>
      </c>
      <c r="E17" s="7">
        <v>44015.574930555602</v>
      </c>
      <c r="F17" s="7">
        <v>44029</v>
      </c>
      <c r="G17" s="7"/>
      <c r="H17" s="7"/>
      <c r="J17" s="21" t="str">
        <f t="shared" ca="1" si="0"/>
        <v>+7</v>
      </c>
      <c r="K17" s="21">
        <f t="shared" ca="1" si="1"/>
        <v>21</v>
      </c>
      <c r="L17" s="22">
        <f>IF(ISBLANK(A17),"",INDEX('données plan-article-opérateurs'!$B$2:$B$318,MATCH(B17,'données plan-article-opérateurs'!$A$2:$A$318,0)))</f>
        <v>0</v>
      </c>
    </row>
    <row r="18" spans="1:29" x14ac:dyDescent="0.25">
      <c r="A18" t="s">
        <v>290</v>
      </c>
      <c r="B18" t="s">
        <v>132</v>
      </c>
      <c r="C18" t="s">
        <v>220</v>
      </c>
      <c r="D18" t="s">
        <v>291</v>
      </c>
      <c r="E18" s="7">
        <v>44001.444513888899</v>
      </c>
      <c r="F18" s="7">
        <v>44012</v>
      </c>
      <c r="G18" s="7"/>
      <c r="H18" s="7"/>
      <c r="J18" s="21" t="str">
        <f t="shared" ca="1" si="0"/>
        <v>+24</v>
      </c>
      <c r="K18" s="21">
        <f t="shared" ca="1" si="1"/>
        <v>35</v>
      </c>
      <c r="L18" s="22">
        <f>IF(ISBLANK(A18),"",INDEX('données plan-article-opérateurs'!$B$2:$B$318,MATCH(B18,'données plan-article-opérateurs'!$A$2:$A$318,0)))</f>
        <v>0</v>
      </c>
    </row>
    <row r="19" spans="1:29" x14ac:dyDescent="0.25">
      <c r="A19" t="s">
        <v>674</v>
      </c>
      <c r="B19" t="s">
        <v>694</v>
      </c>
      <c r="C19" t="s">
        <v>203</v>
      </c>
      <c r="D19" t="s">
        <v>675</v>
      </c>
      <c r="E19" s="7">
        <v>44036.361655092594</v>
      </c>
      <c r="F19" s="7">
        <v>44043</v>
      </c>
      <c r="G19" s="7"/>
      <c r="H19" s="7"/>
      <c r="J19" s="21" t="str">
        <f t="shared" ca="1" si="0"/>
        <v>-7</v>
      </c>
      <c r="K19" s="21">
        <f t="shared" ca="1" si="1"/>
        <v>0</v>
      </c>
      <c r="L19" s="22">
        <f>IF(ISBLANK(A19),"",INDEX('données plan-article-opérateurs'!$B$2:$B$318,MATCH(B19,'données plan-article-opérateurs'!$A$2:$A$318,0)))</f>
        <v>0</v>
      </c>
    </row>
    <row r="20" spans="1:29" x14ac:dyDescent="0.25">
      <c r="A20" t="s">
        <v>656</v>
      </c>
      <c r="B20" t="s">
        <v>57</v>
      </c>
      <c r="C20" t="s">
        <v>275</v>
      </c>
      <c r="D20" t="s">
        <v>260</v>
      </c>
      <c r="E20" s="7">
        <v>44035.613796296297</v>
      </c>
      <c r="F20" s="7">
        <v>44041</v>
      </c>
      <c r="G20" s="7"/>
      <c r="H20" s="7"/>
      <c r="J20" s="21" t="str">
        <f t="shared" ca="1" si="0"/>
        <v>-5</v>
      </c>
      <c r="K20" s="21">
        <f t="shared" ca="1" si="1"/>
        <v>1</v>
      </c>
      <c r="L20" s="22">
        <f>IF(ISBLANK(A20),"",INDEX('données plan-article-opérateurs'!$B$2:$B$318,MATCH(B20,'données plan-article-opérateurs'!$A$2:$A$318,0)))</f>
        <v>600</v>
      </c>
    </row>
    <row r="21" spans="1:29" x14ac:dyDescent="0.25">
      <c r="A21" t="s">
        <v>546</v>
      </c>
      <c r="B21" t="s">
        <v>554</v>
      </c>
      <c r="C21" t="s">
        <v>220</v>
      </c>
      <c r="D21" t="s">
        <v>547</v>
      </c>
      <c r="E21" s="7">
        <v>44032.664548611108</v>
      </c>
      <c r="F21" s="7">
        <v>44034</v>
      </c>
      <c r="G21" s="7"/>
      <c r="H21" s="7"/>
      <c r="J21" s="21" t="str">
        <f t="shared" ca="1" si="0"/>
        <v>+2</v>
      </c>
      <c r="K21" s="21">
        <f t="shared" ca="1" si="1"/>
        <v>4</v>
      </c>
      <c r="L21" s="22">
        <f>IF(ISBLANK(A21),"",INDEX('données plan-article-opérateurs'!$B$2:$B$318,MATCH(B21,'données plan-article-opérateurs'!$A$2:$A$318,0)))</f>
        <v>900</v>
      </c>
    </row>
    <row r="22" spans="1:29" x14ac:dyDescent="0.25">
      <c r="A22" s="2" t="s">
        <v>681</v>
      </c>
      <c r="B22" t="s">
        <v>698</v>
      </c>
      <c r="C22" s="2" t="s">
        <v>203</v>
      </c>
      <c r="D22" t="s">
        <v>682</v>
      </c>
      <c r="E22" s="7">
        <v>44036.539398148147</v>
      </c>
      <c r="F22" s="7">
        <v>44043</v>
      </c>
      <c r="G22" s="7"/>
      <c r="H22" s="7"/>
      <c r="J22" s="21" t="str">
        <f t="shared" ca="1" si="0"/>
        <v>-7</v>
      </c>
      <c r="K22" s="21">
        <f t="shared" ca="1" si="1"/>
        <v>0</v>
      </c>
      <c r="L22" s="22">
        <f>IF(ISBLANK(A22),"",INDEX('données plan-article-opérateurs'!$B$2:$B$318,MATCH(B22,'données plan-article-opérateurs'!$A$2:$A$318,0)))</f>
        <v>0</v>
      </c>
    </row>
    <row r="23" spans="1:29" x14ac:dyDescent="0.25">
      <c r="A23" s="2" t="s">
        <v>562</v>
      </c>
      <c r="B23" t="s">
        <v>584</v>
      </c>
      <c r="C23" s="2" t="s">
        <v>275</v>
      </c>
      <c r="D23" t="s">
        <v>563</v>
      </c>
      <c r="E23" s="7">
        <v>44033.351909722223</v>
      </c>
      <c r="F23" s="7">
        <v>44053</v>
      </c>
      <c r="G23" s="7"/>
      <c r="H23" s="7"/>
      <c r="I23" s="2" t="s">
        <v>83</v>
      </c>
      <c r="J23" s="21" t="str">
        <f t="shared" ca="1" si="0"/>
        <v>-17</v>
      </c>
      <c r="K23" s="21">
        <f t="shared" ca="1" si="1"/>
        <v>3</v>
      </c>
      <c r="L23" s="22">
        <f>IF(ISBLANK(A23),"",INDEX('données plan-article-opérateurs'!$B$2:$B$318,MATCH(B23,'données plan-article-opérateurs'!$A$2:$A$318,0)))</f>
        <v>1200</v>
      </c>
    </row>
    <row r="24" spans="1:29" x14ac:dyDescent="0.25">
      <c r="A24" t="s">
        <v>572</v>
      </c>
      <c r="B24" t="s">
        <v>588</v>
      </c>
      <c r="C24" t="s">
        <v>275</v>
      </c>
      <c r="D24" t="s">
        <v>573</v>
      </c>
      <c r="E24" s="7">
        <v>44033.550393518519</v>
      </c>
      <c r="F24" s="7">
        <v>44015</v>
      </c>
      <c r="G24" s="7"/>
      <c r="H24" s="7"/>
      <c r="I24" t="s">
        <v>83</v>
      </c>
      <c r="J24" s="21" t="str">
        <f t="shared" ca="1" si="0"/>
        <v>+21</v>
      </c>
      <c r="K24" s="21">
        <f t="shared" ca="1" si="1"/>
        <v>3</v>
      </c>
      <c r="L24" s="22">
        <f>IF(ISBLANK(A24),"",INDEX('données plan-article-opérateurs'!$B$2:$B$318,MATCH(B24,'données plan-article-opérateurs'!$A$2:$A$318,0)))</f>
        <v>1200</v>
      </c>
    </row>
    <row r="25" spans="1:29" x14ac:dyDescent="0.25">
      <c r="A25" s="2" t="s">
        <v>678</v>
      </c>
      <c r="B25" t="s">
        <v>696</v>
      </c>
      <c r="C25" t="s">
        <v>203</v>
      </c>
      <c r="D25" t="s">
        <v>680</v>
      </c>
      <c r="E25" s="7">
        <v>44036.490405092591</v>
      </c>
      <c r="F25" s="7">
        <v>44042</v>
      </c>
      <c r="G25" s="7"/>
      <c r="H25" s="7"/>
      <c r="I25" s="2"/>
      <c r="J25" s="21" t="str">
        <f t="shared" ca="1" si="0"/>
        <v>-6</v>
      </c>
      <c r="K25" s="21">
        <f t="shared" ca="1" si="1"/>
        <v>0</v>
      </c>
      <c r="L25" s="22">
        <f>IF(ISBLANK(A25),"",INDEX('données plan-article-opérateurs'!$B$2:$B$318,MATCH(B25,'données plan-article-opérateurs'!$A$2:$A$318,0)))</f>
        <v>0</v>
      </c>
    </row>
    <row r="26" spans="1:29" x14ac:dyDescent="0.25">
      <c r="A26" t="s">
        <v>251</v>
      </c>
      <c r="B26" t="s">
        <v>51</v>
      </c>
      <c r="C26" t="s">
        <v>220</v>
      </c>
      <c r="D26" t="s">
        <v>252</v>
      </c>
      <c r="E26" s="7">
        <v>44013.545740740701</v>
      </c>
      <c r="F26" s="7">
        <v>44022</v>
      </c>
      <c r="G26" s="7"/>
      <c r="H26" s="7"/>
      <c r="I26" s="2" t="s">
        <v>86</v>
      </c>
      <c r="J26" s="21" t="str">
        <f t="shared" ca="1" si="0"/>
        <v>+14</v>
      </c>
      <c r="K26" s="21">
        <f t="shared" ca="1" si="1"/>
        <v>23</v>
      </c>
      <c r="L26" s="22">
        <f>IF(ISBLANK(A26),"",INDEX('données plan-article-opérateurs'!$B$2:$B$318,MATCH(B26,'données plan-article-opérateurs'!$A$2:$A$318,0)))</f>
        <v>240</v>
      </c>
    </row>
    <row r="27" spans="1:29" x14ac:dyDescent="0.25">
      <c r="A27" s="2" t="s">
        <v>619</v>
      </c>
      <c r="B27" t="s">
        <v>640</v>
      </c>
      <c r="C27" s="2" t="s">
        <v>275</v>
      </c>
      <c r="D27" t="s">
        <v>620</v>
      </c>
      <c r="E27" s="7">
        <v>44035.416759259257</v>
      </c>
      <c r="F27" s="7">
        <v>44041</v>
      </c>
      <c r="G27" s="7"/>
      <c r="H27" s="7"/>
      <c r="I27" s="2" t="s">
        <v>86</v>
      </c>
      <c r="J27" s="21" t="str">
        <f t="shared" ca="1" si="0"/>
        <v>-5</v>
      </c>
      <c r="K27" s="21">
        <f t="shared" ca="1" si="1"/>
        <v>1</v>
      </c>
      <c r="L27" s="22">
        <f>IF(ISBLANK(A27),"",INDEX('données plan-article-opérateurs'!$B$2:$B$318,MATCH(B27,'données plan-article-opérateurs'!$A$2:$A$318,0)))</f>
        <v>600</v>
      </c>
    </row>
    <row r="28" spans="1:29" x14ac:dyDescent="0.25">
      <c r="A28" t="s">
        <v>685</v>
      </c>
      <c r="B28" t="s">
        <v>702</v>
      </c>
      <c r="C28" t="s">
        <v>203</v>
      </c>
      <c r="D28" t="s">
        <v>686</v>
      </c>
      <c r="E28" s="7">
        <v>44036.458923611113</v>
      </c>
      <c r="F28" s="7">
        <v>44041</v>
      </c>
      <c r="G28" s="7"/>
      <c r="H28" s="7"/>
      <c r="J28" s="21" t="str">
        <f t="shared" ca="1" si="0"/>
        <v>-5</v>
      </c>
      <c r="K28" s="21">
        <f t="shared" ca="1" si="1"/>
        <v>0</v>
      </c>
      <c r="L28" s="22">
        <f>IF(ISBLANK(A28),"",INDEX('données plan-article-opérateurs'!$B$2:$B$318,MATCH(B28,'données plan-article-opérateurs'!$A$2:$A$318,0)))</f>
        <v>0</v>
      </c>
    </row>
    <row r="29" spans="1:29" ht="15.75" thickBot="1" x14ac:dyDescent="0.3">
      <c r="A29" t="s">
        <v>621</v>
      </c>
      <c r="B29" t="s">
        <v>642</v>
      </c>
      <c r="C29" s="2" t="s">
        <v>203</v>
      </c>
      <c r="D29" t="s">
        <v>622</v>
      </c>
      <c r="E29" s="7">
        <v>44035.393194444441</v>
      </c>
      <c r="F29" s="7">
        <v>44040</v>
      </c>
      <c r="G29" s="7"/>
      <c r="H29" s="7"/>
      <c r="I29" s="2"/>
      <c r="J29" s="21" t="str">
        <f t="shared" ca="1" si="0"/>
        <v>-4</v>
      </c>
      <c r="K29" s="21">
        <f t="shared" ca="1" si="1"/>
        <v>1</v>
      </c>
      <c r="L29" s="22">
        <f>IF(ISBLANK(A29),"",INDEX('données plan-article-opérateurs'!$B$2:$B$318,MATCH(B29,'données plan-article-opérateurs'!$A$2:$A$318,0)))</f>
        <v>150</v>
      </c>
    </row>
    <row r="30" spans="1:29" x14ac:dyDescent="0.25">
      <c r="A30" t="s">
        <v>558</v>
      </c>
      <c r="B30" t="s">
        <v>582</v>
      </c>
      <c r="C30" t="s">
        <v>220</v>
      </c>
      <c r="D30" t="s">
        <v>559</v>
      </c>
      <c r="E30" s="7">
        <v>44033.445671296293</v>
      </c>
      <c r="F30" s="7">
        <v>44043</v>
      </c>
      <c r="G30" s="7"/>
      <c r="H30" s="7"/>
      <c r="I30" t="s">
        <v>88</v>
      </c>
      <c r="J30" s="21" t="str">
        <f t="shared" ca="1" si="0"/>
        <v>-7</v>
      </c>
      <c r="K30" s="21">
        <f t="shared" ca="1" si="1"/>
        <v>3</v>
      </c>
      <c r="L30" s="22">
        <f>IF(ISBLANK(A30),"",INDEX('données plan-article-opérateurs'!$B$2:$B$318,MATCH(B30,'données plan-article-opérateurs'!$A$2:$A$318,0)))</f>
        <v>60</v>
      </c>
      <c r="S30" s="83" t="s">
        <v>726</v>
      </c>
      <c r="T30" s="89"/>
      <c r="U30" s="89"/>
      <c r="V30" s="89"/>
      <c r="W30" s="89"/>
      <c r="X30" s="89"/>
      <c r="Y30" s="89"/>
      <c r="Z30" s="89"/>
      <c r="AA30" s="89"/>
      <c r="AB30" s="89"/>
      <c r="AC30" s="90"/>
    </row>
    <row r="31" spans="1:29" ht="15.75" thickBot="1" x14ac:dyDescent="0.3">
      <c r="A31" s="2" t="s">
        <v>600</v>
      </c>
      <c r="B31" t="s">
        <v>641</v>
      </c>
      <c r="C31" s="2" t="s">
        <v>203</v>
      </c>
      <c r="D31" t="s">
        <v>601</v>
      </c>
      <c r="E31" s="7">
        <v>44034.561944444446</v>
      </c>
      <c r="F31" s="7">
        <v>44040</v>
      </c>
      <c r="G31" s="7"/>
      <c r="H31" s="7"/>
      <c r="J31" s="21" t="str">
        <f t="shared" ca="1" si="0"/>
        <v>-4</v>
      </c>
      <c r="K31" s="21">
        <f t="shared" ca="1" si="1"/>
        <v>2</v>
      </c>
      <c r="L31" s="22">
        <f>IF(ISBLANK(A31),"",INDEX('données plan-article-opérateurs'!$B$2:$B$318,MATCH(B31,'données plan-article-opérateurs'!$A$2:$A$318,0)))</f>
        <v>40</v>
      </c>
      <c r="S31" s="84" t="s">
        <v>720</v>
      </c>
      <c r="T31" s="85"/>
      <c r="U31" s="85"/>
      <c r="V31" s="85"/>
      <c r="W31" s="85"/>
      <c r="X31" s="85"/>
      <c r="Y31" s="85"/>
      <c r="Z31" s="85"/>
      <c r="AA31" s="85"/>
      <c r="AB31" s="85"/>
      <c r="AC31" s="86"/>
    </row>
    <row r="32" spans="1:29" x14ac:dyDescent="0.25">
      <c r="A32" t="s">
        <v>635</v>
      </c>
      <c r="B32" t="s">
        <v>47</v>
      </c>
      <c r="C32" s="2" t="s">
        <v>275</v>
      </c>
      <c r="D32" t="s">
        <v>636</v>
      </c>
      <c r="E32" s="7">
        <v>44035.392384259256</v>
      </c>
      <c r="F32" s="7">
        <v>44025</v>
      </c>
      <c r="G32" s="7"/>
      <c r="H32" s="7"/>
      <c r="I32" s="2" t="s">
        <v>91</v>
      </c>
      <c r="J32" s="21" t="str">
        <f t="shared" ca="1" si="0"/>
        <v>+11</v>
      </c>
      <c r="K32" s="21">
        <f t="shared" ca="1" si="1"/>
        <v>1</v>
      </c>
      <c r="L32" s="22">
        <f>IF(ISBLANK(A32),"",INDEX('données plan-article-opérateurs'!$B$2:$B$318,MATCH(B32,'données plan-article-opérateurs'!$A$2:$A$318,0)))</f>
        <v>150</v>
      </c>
      <c r="S32" s="87" t="s">
        <v>719</v>
      </c>
      <c r="T32" s="88"/>
      <c r="U32" s="88"/>
      <c r="V32" s="88"/>
    </row>
    <row r="33" spans="1:27" x14ac:dyDescent="0.25">
      <c r="A33" s="2" t="s">
        <v>683</v>
      </c>
      <c r="B33" t="s">
        <v>700</v>
      </c>
      <c r="C33" t="s">
        <v>275</v>
      </c>
      <c r="D33" t="s">
        <v>684</v>
      </c>
      <c r="E33" s="7">
        <v>44036.45994212963</v>
      </c>
      <c r="F33" s="7">
        <v>44047</v>
      </c>
      <c r="G33" s="7"/>
      <c r="H33" s="7"/>
      <c r="I33" s="2"/>
      <c r="J33" s="21" t="str">
        <f t="shared" ca="1" si="0"/>
        <v>-11</v>
      </c>
      <c r="K33" s="21">
        <f t="shared" ca="1" si="1"/>
        <v>0</v>
      </c>
      <c r="L33" s="22">
        <f>IF(ISBLANK(A33),"",INDEX('données plan-article-opérateurs'!$B$2:$B$318,MATCH(B33,'données plan-article-opérateurs'!$A$2:$A$318,0)))</f>
        <v>0</v>
      </c>
      <c r="S33" s="79" t="s">
        <v>727</v>
      </c>
    </row>
    <row r="34" spans="1:27" x14ac:dyDescent="0.25">
      <c r="A34" s="2" t="s">
        <v>689</v>
      </c>
      <c r="B34" t="s">
        <v>705</v>
      </c>
      <c r="C34" s="2" t="s">
        <v>275</v>
      </c>
      <c r="D34" t="s">
        <v>691</v>
      </c>
      <c r="E34" s="7">
        <v>44036.361446759256</v>
      </c>
      <c r="F34" s="7">
        <v>44006</v>
      </c>
      <c r="G34" s="7"/>
      <c r="H34" s="7"/>
      <c r="I34" s="2" t="s">
        <v>95</v>
      </c>
      <c r="J34" s="21" t="str">
        <f t="shared" ca="1" si="0"/>
        <v>+30</v>
      </c>
      <c r="K34" s="21">
        <f t="shared" ca="1" si="1"/>
        <v>0</v>
      </c>
      <c r="L34" s="22">
        <f>IF(ISBLANK(A34),"",INDEX('données plan-article-opérateurs'!$B$2:$B$318,MATCH(B34,'données plan-article-opérateurs'!$A$2:$A$318,0)))</f>
        <v>0</v>
      </c>
      <c r="S34" s="80" t="s">
        <v>708</v>
      </c>
    </row>
    <row r="35" spans="1:27" x14ac:dyDescent="0.25">
      <c r="A35" t="s">
        <v>687</v>
      </c>
      <c r="B35" t="s">
        <v>704</v>
      </c>
      <c r="C35" t="s">
        <v>220</v>
      </c>
      <c r="D35" t="s">
        <v>688</v>
      </c>
      <c r="E35" s="7">
        <v>44036.361909722225</v>
      </c>
      <c r="F35" s="7">
        <v>44027</v>
      </c>
      <c r="G35" s="7"/>
      <c r="H35" s="7"/>
      <c r="J35" s="21" t="str">
        <f t="shared" ca="1" si="0"/>
        <v>+9</v>
      </c>
      <c r="K35" s="21">
        <f t="shared" ca="1" si="1"/>
        <v>0</v>
      </c>
      <c r="L35" s="22">
        <f>IF(ISBLANK(A35),"",INDEX('données plan-article-opérateurs'!$B$2:$B$318,MATCH(B35,'données plan-article-opérateurs'!$A$2:$A$318,0)))</f>
        <v>0</v>
      </c>
      <c r="S35" s="80" t="s">
        <v>709</v>
      </c>
    </row>
    <row r="36" spans="1:27" x14ac:dyDescent="0.25">
      <c r="A36" t="s">
        <v>348</v>
      </c>
      <c r="B36" t="s">
        <v>349</v>
      </c>
      <c r="C36" t="s">
        <v>203</v>
      </c>
      <c r="D36" t="s">
        <v>350</v>
      </c>
      <c r="E36" s="7">
        <v>44027.484803240739</v>
      </c>
      <c r="F36" s="7">
        <v>43882</v>
      </c>
      <c r="G36" s="7"/>
      <c r="H36" s="7"/>
      <c r="J36" s="21" t="str">
        <f t="shared" ca="1" si="0"/>
        <v>+154</v>
      </c>
      <c r="K36" s="21">
        <f t="shared" ca="1" si="1"/>
        <v>9</v>
      </c>
      <c r="L36" s="22">
        <f>IF(ISBLANK(A36),"",INDEX('données plan-article-opérateurs'!$B$2:$B$318,MATCH(B36,'données plan-article-opérateurs'!$A$2:$A$318,0)))</f>
        <v>200</v>
      </c>
      <c r="S36" s="81" t="s">
        <v>718</v>
      </c>
      <c r="T36" s="16"/>
      <c r="U36" s="16"/>
      <c r="V36" s="16"/>
      <c r="W36" s="16"/>
      <c r="X36" s="16"/>
      <c r="Y36" s="16"/>
      <c r="Z36" s="16"/>
      <c r="AA36" s="16"/>
    </row>
    <row r="37" spans="1:27" x14ac:dyDescent="0.25">
      <c r="A37" s="11"/>
      <c r="E37" s="7"/>
      <c r="F37" s="7"/>
      <c r="G37" s="7"/>
      <c r="H37" s="7"/>
      <c r="J37" s="21" t="str">
        <f t="shared" ref="J37:J42" ca="1" si="2">IF(ISBLANK(A37),"",IF(F37&gt;=TODAY(),"-"&amp;DATEDIF(TODAY(),F37,"d"),"+"&amp;DATEDIF(F37,TODAY(),"d")))</f>
        <v/>
      </c>
      <c r="K37" s="21" t="str">
        <f t="shared" ref="K37:K51" ca="1" si="3">IF(ISBLANK(A37),"",DATEDIF(E37,TODAY(),"d"))</f>
        <v/>
      </c>
      <c r="L37" s="22" t="str">
        <f>IF(ISBLANK(A37),"",INDEX('données plan-article-opérateurs'!$B$2:$B$318,MATCH(B37,'données plan-article-opérateurs'!$A$2:$A$318,0)))</f>
        <v/>
      </c>
      <c r="S37" s="82" t="s">
        <v>715</v>
      </c>
      <c r="T37" s="10"/>
      <c r="U37" s="10"/>
    </row>
    <row r="38" spans="1:27" x14ac:dyDescent="0.25">
      <c r="A38" s="2"/>
      <c r="C38" s="2"/>
      <c r="E38" s="7"/>
      <c r="F38" s="7"/>
      <c r="G38" s="7"/>
      <c r="H38" s="7"/>
      <c r="J38" s="21" t="str">
        <f t="shared" ca="1" si="2"/>
        <v/>
      </c>
      <c r="K38" s="21" t="str">
        <f t="shared" ca="1" si="3"/>
        <v/>
      </c>
      <c r="L38" s="22" t="str">
        <f>IF(ISBLANK(A38),"",INDEX('données plan-article-opérateurs'!$B$2:$B$318,MATCH(B38,'données plan-article-opérateurs'!$A$2:$A$318,0)))</f>
        <v/>
      </c>
      <c r="S38" s="79" t="s">
        <v>728</v>
      </c>
    </row>
    <row r="39" spans="1:27" x14ac:dyDescent="0.25">
      <c r="E39" s="7"/>
      <c r="F39" s="7"/>
      <c r="G39" s="7"/>
      <c r="H39" s="7"/>
      <c r="J39" s="21" t="str">
        <f t="shared" ca="1" si="2"/>
        <v/>
      </c>
      <c r="K39" s="21" t="str">
        <f t="shared" ca="1" si="3"/>
        <v/>
      </c>
      <c r="L39" s="22" t="str">
        <f>IF(ISBLANK(A39),"",INDEX('données plan-article-opérateurs'!$B$2:$B$318,MATCH(B39,'données plan-article-opérateurs'!$A$2:$A$318,0)))</f>
        <v/>
      </c>
      <c r="S39" s="81" t="s">
        <v>714</v>
      </c>
      <c r="T39" s="16"/>
      <c r="U39" s="16"/>
      <c r="V39" s="16"/>
      <c r="W39" s="16"/>
    </row>
    <row r="40" spans="1:27" x14ac:dyDescent="0.25">
      <c r="A40" s="2"/>
      <c r="E40" s="7"/>
      <c r="F40" s="7"/>
      <c r="G40" s="7"/>
      <c r="H40" s="7"/>
      <c r="I40" s="2"/>
      <c r="J40" s="21" t="str">
        <f t="shared" ca="1" si="2"/>
        <v/>
      </c>
      <c r="K40" s="21" t="str">
        <f t="shared" ca="1" si="3"/>
        <v/>
      </c>
      <c r="L40" s="22" t="str">
        <f>IF(ISBLANK(A40),"",INDEX('données plan-article-opérateurs'!$B$2:$B$318,MATCH(B40,'données plan-article-opérateurs'!$A$2:$A$318,0)))</f>
        <v/>
      </c>
      <c r="S40" s="80" t="s">
        <v>710</v>
      </c>
    </row>
    <row r="41" spans="1:27" x14ac:dyDescent="0.25">
      <c r="A41" s="2"/>
      <c r="C41" s="2"/>
      <c r="E41" s="7"/>
      <c r="F41" s="7"/>
      <c r="G41" s="7"/>
      <c r="H41" s="7"/>
      <c r="J41" s="21" t="str">
        <f t="shared" ca="1" si="2"/>
        <v/>
      </c>
      <c r="K41" s="21" t="str">
        <f t="shared" ca="1" si="3"/>
        <v/>
      </c>
      <c r="L41" s="22" t="str">
        <f>IF(ISBLANK(A41),"",INDEX('données plan-article-opérateurs'!$B$2:$B$318,MATCH(B41,'données plan-article-opérateurs'!$A$2:$A$318,0)))</f>
        <v/>
      </c>
      <c r="S41" s="80"/>
    </row>
    <row r="42" spans="1:27" x14ac:dyDescent="0.25">
      <c r="A42" s="2"/>
      <c r="C42" s="2"/>
      <c r="E42" s="7"/>
      <c r="F42" s="7"/>
      <c r="G42" s="7"/>
      <c r="H42" s="7"/>
      <c r="J42" s="21" t="str">
        <f t="shared" ca="1" si="2"/>
        <v/>
      </c>
      <c r="K42" s="21" t="str">
        <f t="shared" ca="1" si="3"/>
        <v/>
      </c>
      <c r="L42" s="22" t="str">
        <f>IF(ISBLANK(A42),"",INDEX('données plan-article-opérateurs'!$B$2:$B$318,MATCH(B42,'données plan-article-opérateurs'!$A$2:$A$318,0)))</f>
        <v/>
      </c>
      <c r="S42" s="82" t="s">
        <v>717</v>
      </c>
      <c r="T42" s="10"/>
      <c r="U42" s="10"/>
      <c r="V42" s="10"/>
    </row>
    <row r="43" spans="1:27" x14ac:dyDescent="0.25">
      <c r="E43" s="7"/>
      <c r="F43" s="7"/>
      <c r="G43" s="7"/>
      <c r="H43" s="7"/>
      <c r="J43" s="21" t="str">
        <f t="shared" ref="J43:J51" ca="1" si="4">IF(ISBLANK(A43),"",IF(F43&gt;=TODAY(),"-"&amp;DATEDIF(TODAY(),F43,"d"),"+"&amp;DATEDIF(F43,TODAY(),"d")))</f>
        <v/>
      </c>
      <c r="K43" s="21" t="str">
        <f t="shared" ca="1" si="3"/>
        <v/>
      </c>
      <c r="L43" s="22" t="str">
        <f>IF(ISBLANK(A43),"",INDEX('données plan-article-opérateurs'!$B$2:$B$318,MATCH(B43,'données plan-article-opérateurs'!$A$2:$A$318,0)))</f>
        <v/>
      </c>
    </row>
    <row r="44" spans="1:27" x14ac:dyDescent="0.25">
      <c r="E44" s="7"/>
      <c r="F44" s="7"/>
      <c r="G44" s="7"/>
      <c r="H44" s="7"/>
      <c r="J44" s="21" t="str">
        <f t="shared" ca="1" si="4"/>
        <v/>
      </c>
      <c r="K44" s="21" t="str">
        <f t="shared" ca="1" si="3"/>
        <v/>
      </c>
      <c r="L44" s="22" t="str">
        <f>IF(ISBLANK(A44),"",INDEX('données plan-article-opérateurs'!$B$2:$B$318,MATCH(B44,'données plan-article-opérateurs'!$A$2:$A$318,0)))</f>
        <v/>
      </c>
      <c r="S44" s="87" t="s">
        <v>724</v>
      </c>
      <c r="T44" s="88"/>
      <c r="U44" s="88"/>
      <c r="V44" s="88"/>
      <c r="W44" s="88"/>
      <c r="X44" s="88"/>
      <c r="Y44" s="88"/>
      <c r="Z44" s="88"/>
      <c r="AA44" s="88"/>
    </row>
    <row r="45" spans="1:27" x14ac:dyDescent="0.25">
      <c r="E45" s="7"/>
      <c r="F45" s="7"/>
      <c r="G45" s="7"/>
      <c r="H45" s="7"/>
      <c r="J45" s="21" t="str">
        <f t="shared" ca="1" si="4"/>
        <v/>
      </c>
      <c r="K45" s="21" t="str">
        <f t="shared" ca="1" si="3"/>
        <v/>
      </c>
      <c r="L45" s="22" t="str">
        <f>IF(ISBLANK(A45),"",INDEX('données plan-article-opérateurs'!$B$2:$B$318,MATCH(B45,'données plan-article-opérateurs'!$A$2:$A$318,0)))</f>
        <v/>
      </c>
      <c r="S45" s="87" t="s">
        <v>725</v>
      </c>
      <c r="T45" s="88"/>
      <c r="U45" s="88"/>
      <c r="V45" s="88"/>
      <c r="W45" s="88"/>
      <c r="X45" s="88"/>
      <c r="Y45" s="88"/>
      <c r="Z45" s="88"/>
      <c r="AA45" s="88"/>
    </row>
    <row r="46" spans="1:27" x14ac:dyDescent="0.25">
      <c r="E46" s="7"/>
      <c r="F46" s="7"/>
      <c r="G46" s="7"/>
      <c r="H46" s="7"/>
      <c r="J46" s="21" t="str">
        <f t="shared" ca="1" si="4"/>
        <v/>
      </c>
      <c r="K46" s="21" t="str">
        <f t="shared" ca="1" si="3"/>
        <v/>
      </c>
      <c r="L46" s="22" t="str">
        <f>IF(ISBLANK(A46),"",INDEX('données plan-article-opérateurs'!$B$2:$B$318,MATCH(B46,'données plan-article-opérateurs'!$A$2:$A$318,0)))</f>
        <v/>
      </c>
      <c r="S46" s="87" t="s">
        <v>731</v>
      </c>
      <c r="T46" s="88"/>
      <c r="U46" s="88"/>
      <c r="V46" s="88"/>
      <c r="W46" s="88"/>
      <c r="X46" s="88"/>
      <c r="Y46" s="88"/>
      <c r="Z46" s="88"/>
      <c r="AA46" s="88"/>
    </row>
    <row r="47" spans="1:27" x14ac:dyDescent="0.25">
      <c r="E47" s="7"/>
      <c r="F47" s="7"/>
      <c r="G47" s="7"/>
      <c r="H47" s="7"/>
      <c r="I47" s="2"/>
      <c r="J47" s="21" t="str">
        <f t="shared" ca="1" si="4"/>
        <v/>
      </c>
      <c r="K47" s="21" t="str">
        <f t="shared" ca="1" si="3"/>
        <v/>
      </c>
      <c r="L47" s="22" t="str">
        <f>IF(ISBLANK(A47),"",INDEX('données plan-article-opérateurs'!$B$2:$B$318,MATCH(B47,'données plan-article-opérateurs'!$A$2:$A$318,0)))</f>
        <v/>
      </c>
      <c r="S47" s="79" t="s">
        <v>721</v>
      </c>
    </row>
    <row r="48" spans="1:27" x14ac:dyDescent="0.25">
      <c r="E48" s="7"/>
      <c r="F48" s="7"/>
      <c r="G48" s="7"/>
      <c r="H48" s="7"/>
      <c r="J48" s="21" t="str">
        <f t="shared" ca="1" si="4"/>
        <v/>
      </c>
      <c r="K48" s="21" t="str">
        <f t="shared" ca="1" si="3"/>
        <v/>
      </c>
      <c r="L48" s="22" t="str">
        <f>IF(ISBLANK(A48),"",INDEX('données plan-article-opérateurs'!$B$2:$B$318,MATCH(B48,'données plan-article-opérateurs'!$A$2:$A$318,0)))</f>
        <v/>
      </c>
      <c r="S48" s="81" t="s">
        <v>716</v>
      </c>
      <c r="T48" s="16"/>
      <c r="U48" s="16"/>
      <c r="V48" s="16"/>
      <c r="W48" s="16"/>
    </row>
    <row r="49" spans="5:21" x14ac:dyDescent="0.25">
      <c r="E49" s="7"/>
      <c r="F49" s="7"/>
      <c r="G49" s="7"/>
      <c r="H49" s="7"/>
      <c r="I49" s="2"/>
      <c r="J49" s="21" t="str">
        <f t="shared" ca="1" si="4"/>
        <v/>
      </c>
      <c r="K49" s="21" t="str">
        <f t="shared" ca="1" si="3"/>
        <v/>
      </c>
      <c r="L49" s="22" t="str">
        <f>IF(ISBLANK(A49),"",INDEX('données plan-article-opérateurs'!$B$2:$B$318,MATCH(B49,'données plan-article-opérateurs'!$A$2:$A$318,0)))</f>
        <v/>
      </c>
      <c r="S49" s="80" t="s">
        <v>711</v>
      </c>
    </row>
    <row r="50" spans="5:21" x14ac:dyDescent="0.25">
      <c r="E50" s="7"/>
      <c r="F50" s="7"/>
      <c r="G50" s="7"/>
      <c r="H50" s="7"/>
      <c r="J50" s="21" t="str">
        <f t="shared" ca="1" si="4"/>
        <v/>
      </c>
      <c r="K50" s="21" t="str">
        <f t="shared" ca="1" si="3"/>
        <v/>
      </c>
      <c r="L50" s="22" t="str">
        <f>IF(ISBLANK(A50),"",INDEX('données plan-article-opérateurs'!$B$2:$B$318,MATCH(B50,'données plan-article-opérateurs'!$A$2:$A$318,0)))</f>
        <v/>
      </c>
      <c r="S50" s="92" t="s">
        <v>712</v>
      </c>
      <c r="T50" s="52"/>
      <c r="U50" s="52"/>
    </row>
    <row r="51" spans="5:21" x14ac:dyDescent="0.25">
      <c r="E51" s="7"/>
      <c r="F51" s="7"/>
      <c r="G51" s="7"/>
      <c r="H51" s="7"/>
      <c r="J51" s="21" t="str">
        <f t="shared" ca="1" si="4"/>
        <v/>
      </c>
      <c r="K51" s="21" t="str">
        <f t="shared" ca="1" si="3"/>
        <v/>
      </c>
      <c r="L51" s="22" t="str">
        <f>IF(ISBLANK(A51),"",INDEX('données plan-article-opérateurs'!$B$2:$B$318,MATCH(B51,'données plan-article-opérateurs'!$A$2:$A$318,0)))</f>
        <v/>
      </c>
      <c r="S51" s="91" t="s">
        <v>722</v>
      </c>
      <c r="T51" s="10"/>
    </row>
    <row r="52" spans="5:21" x14ac:dyDescent="0.25">
      <c r="E52" s="7"/>
      <c r="F52" s="7"/>
      <c r="G52" s="7"/>
      <c r="H52" s="7"/>
      <c r="J52" s="21" t="str">
        <f t="shared" ref="J52:J57" ca="1" si="5">IF(ISBLANK(A52),"",IF(F52&gt;=TODAY(),"-"&amp;DATEDIF(TODAY(),F52,"d"),"+"&amp;DATEDIF(F52,TODAY(),"d")))</f>
        <v/>
      </c>
      <c r="K52" s="21" t="str">
        <f t="shared" ref="K52:K57" ca="1" si="6">IF(ISBLANK(A52),"",DATEDIF(E52,TODAY(),"d"))</f>
        <v/>
      </c>
      <c r="L52" s="22" t="str">
        <f>IF(ISBLANK(A52),"",INDEX('données plan-article-opérateurs'!$B$2:$B$318,MATCH(B52,'données plan-article-opérateurs'!$A$2:$A$318,0)))</f>
        <v/>
      </c>
    </row>
    <row r="53" spans="5:21" x14ac:dyDescent="0.25">
      <c r="E53" s="7"/>
      <c r="F53" s="7"/>
      <c r="G53" s="7"/>
      <c r="H53" s="7"/>
      <c r="J53" s="21" t="str">
        <f t="shared" ca="1" si="5"/>
        <v/>
      </c>
      <c r="K53" s="21" t="str">
        <f t="shared" ca="1" si="6"/>
        <v/>
      </c>
      <c r="L53" s="22" t="str">
        <f>IF(ISBLANK(A53),"",INDEX('données plan-article-opérateurs'!$B$2:$B$318,MATCH(B53,'données plan-article-opérateurs'!$A$2:$A$318,0)))</f>
        <v/>
      </c>
      <c r="S53" s="79" t="s">
        <v>729</v>
      </c>
    </row>
    <row r="54" spans="5:21" x14ac:dyDescent="0.25">
      <c r="E54" s="7"/>
      <c r="F54" s="7"/>
      <c r="G54" s="7"/>
      <c r="H54" s="7"/>
      <c r="J54" s="21" t="str">
        <f t="shared" ca="1" si="5"/>
        <v/>
      </c>
      <c r="K54" s="21" t="str">
        <f t="shared" ca="1" si="6"/>
        <v/>
      </c>
      <c r="L54" s="22" t="str">
        <f>IF(ISBLANK(A54),"",INDEX('données plan-article-opérateurs'!$B$2:$B$318,MATCH(B54,'données plan-article-opérateurs'!$A$2:$A$318,0)))</f>
        <v/>
      </c>
      <c r="S54" s="80"/>
    </row>
    <row r="55" spans="5:21" x14ac:dyDescent="0.25">
      <c r="E55" s="7"/>
      <c r="F55" s="7"/>
      <c r="G55" s="7"/>
      <c r="H55" s="7"/>
      <c r="J55" s="21" t="str">
        <f t="shared" ca="1" si="5"/>
        <v/>
      </c>
      <c r="K55" s="21" t="str">
        <f t="shared" ca="1" si="6"/>
        <v/>
      </c>
      <c r="L55" s="22" t="str">
        <f>IF(ISBLANK(A55),"",INDEX('données plan-article-opérateurs'!$B$2:$B$318,MATCH(B55,'données plan-article-opérateurs'!$A$2:$A$318,0)))</f>
        <v/>
      </c>
      <c r="S55" s="80" t="s">
        <v>730</v>
      </c>
    </row>
    <row r="56" spans="5:21" x14ac:dyDescent="0.25">
      <c r="E56" s="7"/>
      <c r="F56" s="7"/>
      <c r="G56" s="7"/>
      <c r="H56" s="7"/>
      <c r="J56" s="21" t="str">
        <f t="shared" ca="1" si="5"/>
        <v/>
      </c>
      <c r="K56" s="21" t="str">
        <f t="shared" ca="1" si="6"/>
        <v/>
      </c>
      <c r="L56" s="22" t="str">
        <f>IF(ISBLANK(A56),"",INDEX('données plan-article-opérateurs'!$B$2:$B$318,MATCH(B56,'données plan-article-opérateurs'!$A$2:$A$318,0)))</f>
        <v/>
      </c>
      <c r="S56" s="92" t="s">
        <v>713</v>
      </c>
      <c r="T56" s="93"/>
      <c r="U56" s="93"/>
    </row>
    <row r="57" spans="5:21" x14ac:dyDescent="0.25">
      <c r="E57" s="7"/>
      <c r="F57" s="7"/>
      <c r="G57" s="7"/>
      <c r="H57" s="7"/>
      <c r="I57" s="2"/>
      <c r="J57" s="21" t="str">
        <f t="shared" ca="1" si="5"/>
        <v/>
      </c>
      <c r="K57" s="21" t="str">
        <f t="shared" ca="1" si="6"/>
        <v/>
      </c>
      <c r="L57" s="22" t="str">
        <f>IF(ISBLANK(A57),"",INDEX('données plan-article-opérateurs'!$B$2:$B$318,MATCH(B57,'données plan-article-opérateurs'!$A$2:$A$318,0)))</f>
        <v/>
      </c>
      <c r="S57" s="91" t="s">
        <v>723</v>
      </c>
      <c r="T57" s="10"/>
    </row>
    <row r="58" spans="5:21" x14ac:dyDescent="0.25">
      <c r="E58" s="7"/>
      <c r="F58" s="7"/>
      <c r="G58" s="7"/>
      <c r="H58" s="7"/>
      <c r="J58" s="21" t="str">
        <f t="shared" ref="J58:J71" ca="1" si="7">IF(ISBLANK(A58),"",IF(F58&gt;=TODAY(),"-"&amp;DATEDIF(TODAY(),F58,"d"),"+"&amp;DATEDIF(F58,TODAY(),"d")))</f>
        <v/>
      </c>
      <c r="K58" s="21" t="str">
        <f t="shared" ref="K58:K71" ca="1" si="8">IF(ISBLANK(A58),"",DATEDIF(E58,TODAY(),"d"))</f>
        <v/>
      </c>
      <c r="L58" s="22" t="str">
        <f>IF(ISBLANK(A58),"",INDEX('données plan-article-opérateurs'!$B$2:$B$318,MATCH(B58,'données plan-article-opérateurs'!$A$2:$A$318,0)))</f>
        <v/>
      </c>
    </row>
    <row r="59" spans="5:21" x14ac:dyDescent="0.25">
      <c r="E59" s="7"/>
      <c r="F59" s="7"/>
      <c r="G59" s="7"/>
      <c r="H59" s="7"/>
      <c r="J59" s="21" t="str">
        <f t="shared" ca="1" si="7"/>
        <v/>
      </c>
      <c r="K59" s="21" t="str">
        <f t="shared" ca="1" si="8"/>
        <v/>
      </c>
      <c r="L59" s="22" t="str">
        <f>IF(ISBLANK(A59),"",INDEX('données plan-article-opérateurs'!$B$2:$B$318,MATCH(B59,'données plan-article-opérateurs'!$A$2:$A$318,0)))</f>
        <v/>
      </c>
    </row>
    <row r="60" spans="5:21" x14ac:dyDescent="0.25">
      <c r="E60" s="7"/>
      <c r="F60" s="7"/>
      <c r="G60" s="7"/>
      <c r="H60" s="7"/>
      <c r="J60" s="21" t="str">
        <f t="shared" ca="1" si="7"/>
        <v/>
      </c>
      <c r="K60" s="21" t="str">
        <f t="shared" ca="1" si="8"/>
        <v/>
      </c>
      <c r="L60" s="22" t="str">
        <f>IF(ISBLANK(A60),"",INDEX('données plan-article-opérateurs'!$B$2:$B$318,MATCH(B60,'données plan-article-opérateurs'!$A$2:$A$318,0)))</f>
        <v/>
      </c>
      <c r="S60" s="2"/>
    </row>
    <row r="61" spans="5:21" x14ac:dyDescent="0.25">
      <c r="E61" s="7"/>
      <c r="F61" s="7"/>
      <c r="G61" s="7"/>
      <c r="H61" s="7"/>
      <c r="J61" s="21" t="str">
        <f t="shared" ca="1" si="7"/>
        <v/>
      </c>
      <c r="K61" s="21" t="str">
        <f t="shared" ca="1" si="8"/>
        <v/>
      </c>
      <c r="L61" s="22" t="str">
        <f>IF(ISBLANK(A61),"",INDEX('données plan-article-opérateurs'!$B$2:$B$318,MATCH(B61,'données plan-article-opérateurs'!$A$2:$A$318,0)))</f>
        <v/>
      </c>
    </row>
    <row r="62" spans="5:21" x14ac:dyDescent="0.25">
      <c r="E62" s="7"/>
      <c r="F62" s="7"/>
      <c r="G62" s="7"/>
      <c r="H62" s="7"/>
      <c r="J62" s="21" t="str">
        <f t="shared" ca="1" si="7"/>
        <v/>
      </c>
      <c r="K62" s="21" t="str">
        <f t="shared" ca="1" si="8"/>
        <v/>
      </c>
      <c r="L62" s="22" t="str">
        <f>IF(ISBLANK(A62),"",INDEX('données plan-article-opérateurs'!$B$2:$B$318,MATCH(B62,'données plan-article-opérateurs'!$A$2:$A$318,0)))</f>
        <v/>
      </c>
    </row>
    <row r="63" spans="5:21" x14ac:dyDescent="0.25">
      <c r="E63" s="7"/>
      <c r="F63" s="7"/>
      <c r="G63" s="7"/>
      <c r="H63" s="7"/>
      <c r="J63" s="21" t="str">
        <f t="shared" ca="1" si="7"/>
        <v/>
      </c>
      <c r="K63" s="21" t="str">
        <f t="shared" ca="1" si="8"/>
        <v/>
      </c>
      <c r="L63" s="22" t="str">
        <f>IF(ISBLANK(A63),"",INDEX('données plan-article-opérateurs'!$B$2:$B$318,MATCH(B63,'données plan-article-opérateurs'!$A$2:$A$318,0)))</f>
        <v/>
      </c>
    </row>
    <row r="64" spans="5:21" x14ac:dyDescent="0.25">
      <c r="E64" s="7"/>
      <c r="F64" s="7"/>
      <c r="G64" s="7"/>
      <c r="H64" s="7"/>
      <c r="J64" s="21" t="str">
        <f t="shared" ca="1" si="7"/>
        <v/>
      </c>
      <c r="K64" s="21" t="str">
        <f t="shared" ca="1" si="8"/>
        <v/>
      </c>
      <c r="L64" s="22" t="str">
        <f>IF(ISBLANK(A64),"",INDEX('données plan-article-opérateurs'!$B$2:$B$318,MATCH(B64,'données plan-article-opérateurs'!$A$2:$A$318,0)))</f>
        <v/>
      </c>
    </row>
    <row r="65" spans="5:12" x14ac:dyDescent="0.25">
      <c r="E65" s="7"/>
      <c r="F65" s="7"/>
      <c r="G65" s="7"/>
      <c r="H65" s="7"/>
      <c r="J65" s="21" t="str">
        <f t="shared" ca="1" si="7"/>
        <v/>
      </c>
      <c r="K65" s="21" t="str">
        <f t="shared" ca="1" si="8"/>
        <v/>
      </c>
      <c r="L65" s="22" t="str">
        <f>IF(ISBLANK(A65),"",INDEX('données plan-article-opérateurs'!$B$2:$B$318,MATCH(B65,'données plan-article-opérateurs'!$A$2:$A$318,0)))</f>
        <v/>
      </c>
    </row>
    <row r="66" spans="5:12" x14ac:dyDescent="0.25">
      <c r="E66" s="7"/>
      <c r="F66" s="7"/>
      <c r="G66" s="7"/>
      <c r="H66" s="7"/>
      <c r="J66" s="21" t="str">
        <f t="shared" ca="1" si="7"/>
        <v/>
      </c>
      <c r="K66" s="21" t="str">
        <f t="shared" ca="1" si="8"/>
        <v/>
      </c>
      <c r="L66" s="22" t="str">
        <f>IF(ISBLANK(A66),"",INDEX('données plan-article-opérateurs'!$B$2:$B$318,MATCH(B66,'données plan-article-opérateurs'!$A$2:$A$318,0)))</f>
        <v/>
      </c>
    </row>
    <row r="67" spans="5:12" x14ac:dyDescent="0.25">
      <c r="E67" s="7"/>
      <c r="F67" s="7"/>
      <c r="G67" s="7"/>
      <c r="H67" s="7"/>
      <c r="J67" s="21" t="str">
        <f t="shared" ca="1" si="7"/>
        <v/>
      </c>
      <c r="K67" s="21" t="str">
        <f t="shared" ca="1" si="8"/>
        <v/>
      </c>
      <c r="L67" s="22" t="str">
        <f>IF(ISBLANK(A67),"",INDEX('données plan-article-opérateurs'!$B$2:$B$318,MATCH(B67,'données plan-article-opérateurs'!$A$2:$A$318,0)))</f>
        <v/>
      </c>
    </row>
    <row r="68" spans="5:12" x14ac:dyDescent="0.25">
      <c r="E68" s="7"/>
      <c r="F68" s="7"/>
      <c r="G68" s="7"/>
      <c r="H68" s="7"/>
      <c r="J68" s="21" t="str">
        <f t="shared" ca="1" si="7"/>
        <v/>
      </c>
      <c r="K68" s="21" t="str">
        <f t="shared" ca="1" si="8"/>
        <v/>
      </c>
      <c r="L68" s="22" t="str">
        <f>IF(ISBLANK(A68),"",INDEX('données plan-article-opérateurs'!$B$2:$B$318,MATCH(B68,'données plan-article-opérateurs'!$A$2:$A$318,0)))</f>
        <v/>
      </c>
    </row>
    <row r="69" spans="5:12" x14ac:dyDescent="0.25">
      <c r="E69" s="7"/>
      <c r="F69" s="7"/>
      <c r="G69" s="7"/>
      <c r="H69" s="7"/>
      <c r="J69" s="21" t="str">
        <f t="shared" ca="1" si="7"/>
        <v/>
      </c>
      <c r="K69" s="21" t="str">
        <f t="shared" ca="1" si="8"/>
        <v/>
      </c>
      <c r="L69" s="22" t="str">
        <f>IF(ISBLANK(A69),"",INDEX('données plan-article-opérateurs'!$B$2:$B$318,MATCH(B69,'données plan-article-opérateurs'!$A$2:$A$318,0)))</f>
        <v/>
      </c>
    </row>
    <row r="70" spans="5:12" x14ac:dyDescent="0.25">
      <c r="E70" s="7"/>
      <c r="F70" s="7"/>
      <c r="G70" s="7"/>
      <c r="H70" s="7"/>
      <c r="J70" s="21" t="str">
        <f t="shared" ca="1" si="7"/>
        <v/>
      </c>
      <c r="K70" s="21" t="str">
        <f t="shared" ca="1" si="8"/>
        <v/>
      </c>
      <c r="L70" s="22" t="str">
        <f>IF(ISBLANK(A70),"",INDEX('données plan-article-opérateurs'!$B$2:$B$318,MATCH(B70,'données plan-article-opérateurs'!$A$2:$A$318,0)))</f>
        <v/>
      </c>
    </row>
    <row r="71" spans="5:12" x14ac:dyDescent="0.25">
      <c r="E71" s="7"/>
      <c r="F71" s="7"/>
      <c r="G71" s="7"/>
      <c r="H71" s="7"/>
      <c r="J71" s="21" t="str">
        <f t="shared" ca="1" si="7"/>
        <v/>
      </c>
      <c r="K71" s="21" t="str">
        <f t="shared" ca="1" si="8"/>
        <v/>
      </c>
      <c r="L71" s="22" t="str">
        <f>IF(ISBLANK(A71),"",INDEX('données plan-article-opérateurs'!$B$2:$B$318,MATCH(B71,'données plan-article-opérateurs'!$A$2:$A$318,0)))</f>
        <v/>
      </c>
    </row>
    <row r="72" spans="5:12" x14ac:dyDescent="0.25">
      <c r="E72" s="7"/>
      <c r="F72" s="7"/>
      <c r="G72" s="7"/>
      <c r="H72" s="7"/>
      <c r="J72" s="21" t="str">
        <f t="shared" ref="J72:J135" ca="1" si="9">IF(ISBLANK(A72),"",IF(F72&gt;=TODAY(),"-"&amp;DATEDIF(TODAY(),F72,"d"),"+"&amp;DATEDIF(F72,TODAY(),"d")))</f>
        <v/>
      </c>
      <c r="K72" s="21" t="str">
        <f t="shared" ref="K72:K135" ca="1" si="10">IF(ISBLANK(A72),"",DATEDIF(E72,TODAY(),"d"))</f>
        <v/>
      </c>
      <c r="L72" s="22" t="str">
        <f>IF(ISBLANK(A72),"",INDEX('données plan-article-opérateurs'!$B$2:$B$318,MATCH(B72,'données plan-article-opérateurs'!$A$2:$A$318,0)))</f>
        <v/>
      </c>
    </row>
    <row r="73" spans="5:12" x14ac:dyDescent="0.25">
      <c r="E73" s="7"/>
      <c r="F73" s="7"/>
      <c r="G73" s="7"/>
      <c r="H73" s="7"/>
      <c r="J73" s="21" t="str">
        <f t="shared" ca="1" si="9"/>
        <v/>
      </c>
      <c r="K73" s="21" t="str">
        <f t="shared" ca="1" si="10"/>
        <v/>
      </c>
      <c r="L73" s="22" t="str">
        <f>IF(ISBLANK(A73),"",INDEX('données plan-article-opérateurs'!$B$2:$B$318,MATCH(B73,'données plan-article-opérateurs'!$A$2:$A$318,0)))</f>
        <v/>
      </c>
    </row>
    <row r="74" spans="5:12" x14ac:dyDescent="0.25">
      <c r="E74" s="7"/>
      <c r="F74" s="7"/>
      <c r="G74" s="7"/>
      <c r="H74" s="7"/>
      <c r="J74" s="21" t="str">
        <f t="shared" ca="1" si="9"/>
        <v/>
      </c>
      <c r="K74" s="21" t="str">
        <f t="shared" ca="1" si="10"/>
        <v/>
      </c>
      <c r="L74" s="22" t="str">
        <f>IF(ISBLANK(A74),"",INDEX('données plan-article-opérateurs'!$B$2:$B$318,MATCH(B74,'données plan-article-opérateurs'!$A$2:$A$318,0)))</f>
        <v/>
      </c>
    </row>
    <row r="75" spans="5:12" x14ac:dyDescent="0.25">
      <c r="E75" s="7"/>
      <c r="F75" s="7"/>
      <c r="G75" s="7"/>
      <c r="H75" s="7"/>
      <c r="J75" s="21" t="str">
        <f t="shared" ca="1" si="9"/>
        <v/>
      </c>
      <c r="K75" s="21" t="str">
        <f t="shared" ca="1" si="10"/>
        <v/>
      </c>
      <c r="L75" s="22" t="str">
        <f>IF(ISBLANK(A75),"",INDEX('données plan-article-opérateurs'!$B$2:$B$318,MATCH(B75,'données plan-article-opérateurs'!$A$2:$A$318,0)))</f>
        <v/>
      </c>
    </row>
    <row r="76" spans="5:12" x14ac:dyDescent="0.25">
      <c r="E76" s="7"/>
      <c r="F76" s="7"/>
      <c r="G76" s="7"/>
      <c r="H76" s="7"/>
      <c r="J76" s="21" t="str">
        <f t="shared" ca="1" si="9"/>
        <v/>
      </c>
      <c r="K76" s="21" t="str">
        <f t="shared" ca="1" si="10"/>
        <v/>
      </c>
      <c r="L76" s="22" t="str">
        <f>IF(ISBLANK(A76),"",INDEX('données plan-article-opérateurs'!$B$2:$B$318,MATCH(B76,'données plan-article-opérateurs'!$A$2:$A$318,0)))</f>
        <v/>
      </c>
    </row>
    <row r="77" spans="5:12" x14ac:dyDescent="0.25">
      <c r="E77" s="7"/>
      <c r="F77" s="7"/>
      <c r="G77" s="7"/>
      <c r="H77" s="7"/>
      <c r="J77" s="21" t="str">
        <f t="shared" ca="1" si="9"/>
        <v/>
      </c>
      <c r="K77" s="21" t="str">
        <f t="shared" ca="1" si="10"/>
        <v/>
      </c>
      <c r="L77" s="22" t="str">
        <f>IF(ISBLANK(A77),"",INDEX('données plan-article-opérateurs'!$B$2:$B$318,MATCH(B77,'données plan-article-opérateurs'!$A$2:$A$318,0)))</f>
        <v/>
      </c>
    </row>
    <row r="78" spans="5:12" x14ac:dyDescent="0.25">
      <c r="E78" s="7"/>
      <c r="F78" s="7"/>
      <c r="G78" s="7"/>
      <c r="H78" s="7"/>
      <c r="J78" s="21" t="str">
        <f t="shared" ca="1" si="9"/>
        <v/>
      </c>
      <c r="K78" s="21" t="str">
        <f t="shared" ca="1" si="10"/>
        <v/>
      </c>
      <c r="L78" s="22" t="str">
        <f>IF(ISBLANK(A78),"",INDEX('données plan-article-opérateurs'!$B$2:$B$318,MATCH(B78,'données plan-article-opérateurs'!$A$2:$A$318,0)))</f>
        <v/>
      </c>
    </row>
    <row r="79" spans="5:12" x14ac:dyDescent="0.25">
      <c r="E79" s="7"/>
      <c r="F79" s="7"/>
      <c r="G79" s="7"/>
      <c r="H79" s="7"/>
      <c r="J79" s="21" t="str">
        <f t="shared" ca="1" si="9"/>
        <v/>
      </c>
      <c r="K79" s="21" t="str">
        <f t="shared" ca="1" si="10"/>
        <v/>
      </c>
      <c r="L79" s="22" t="str">
        <f>IF(ISBLANK(A79),"",INDEX('données plan-article-opérateurs'!$B$2:$B$318,MATCH(B79,'données plan-article-opérateurs'!$A$2:$A$318,0)))</f>
        <v/>
      </c>
    </row>
    <row r="80" spans="5:12" x14ac:dyDescent="0.25">
      <c r="E80" s="7"/>
      <c r="F80" s="7"/>
      <c r="G80" s="7"/>
      <c r="H80" s="7"/>
      <c r="J80" s="21" t="str">
        <f t="shared" ca="1" si="9"/>
        <v/>
      </c>
      <c r="K80" s="21" t="str">
        <f t="shared" ca="1" si="10"/>
        <v/>
      </c>
      <c r="L80" s="22" t="str">
        <f>IF(ISBLANK(A80),"",INDEX('données plan-article-opérateurs'!$B$2:$B$318,MATCH(B80,'données plan-article-opérateurs'!$A$2:$A$318,0)))</f>
        <v/>
      </c>
    </row>
    <row r="81" spans="5:12" x14ac:dyDescent="0.25">
      <c r="E81" s="7"/>
      <c r="F81" s="7"/>
      <c r="G81" s="7"/>
      <c r="H81" s="7"/>
      <c r="J81" s="21" t="str">
        <f t="shared" ca="1" si="9"/>
        <v/>
      </c>
      <c r="K81" s="21" t="str">
        <f t="shared" ca="1" si="10"/>
        <v/>
      </c>
      <c r="L81" s="22" t="str">
        <f>IF(ISBLANK(A81),"",INDEX('données plan-article-opérateurs'!$B$2:$B$318,MATCH(B81,'données plan-article-opérateurs'!$A$2:$A$318,0)))</f>
        <v/>
      </c>
    </row>
    <row r="82" spans="5:12" x14ac:dyDescent="0.25">
      <c r="E82" s="7"/>
      <c r="F82" s="7"/>
      <c r="G82" s="7"/>
      <c r="H82" s="7"/>
      <c r="J82" s="21" t="str">
        <f t="shared" ca="1" si="9"/>
        <v/>
      </c>
      <c r="K82" s="21" t="str">
        <f t="shared" ca="1" si="10"/>
        <v/>
      </c>
      <c r="L82" s="22" t="str">
        <f>IF(ISBLANK(A82),"",INDEX('données plan-article-opérateurs'!$B$2:$B$318,MATCH(B82,'données plan-article-opérateurs'!$A$2:$A$318,0)))</f>
        <v/>
      </c>
    </row>
    <row r="83" spans="5:12" x14ac:dyDescent="0.25">
      <c r="E83" s="7"/>
      <c r="F83" s="7"/>
      <c r="G83" s="7"/>
      <c r="H83" s="7"/>
      <c r="J83" s="21" t="str">
        <f t="shared" ca="1" si="9"/>
        <v/>
      </c>
      <c r="K83" s="21" t="str">
        <f t="shared" ca="1" si="10"/>
        <v/>
      </c>
      <c r="L83" s="22" t="str">
        <f>IF(ISBLANK(A83),"",INDEX('données plan-article-opérateurs'!$B$2:$B$318,MATCH(B83,'données plan-article-opérateurs'!$A$2:$A$318,0)))</f>
        <v/>
      </c>
    </row>
    <row r="84" spans="5:12" x14ac:dyDescent="0.25">
      <c r="E84" s="7"/>
      <c r="F84" s="7"/>
      <c r="G84" s="7"/>
      <c r="H84" s="7"/>
      <c r="J84" s="21" t="str">
        <f t="shared" ca="1" si="9"/>
        <v/>
      </c>
      <c r="K84" s="21" t="str">
        <f t="shared" ca="1" si="10"/>
        <v/>
      </c>
      <c r="L84" s="22" t="str">
        <f>IF(ISBLANK(A84),"",INDEX('données plan-article-opérateurs'!$B$2:$B$318,MATCH(B84,'données plan-article-opérateurs'!$A$2:$A$318,0)))</f>
        <v/>
      </c>
    </row>
    <row r="85" spans="5:12" x14ac:dyDescent="0.25">
      <c r="E85" s="7"/>
      <c r="F85" s="7"/>
      <c r="G85" s="7"/>
      <c r="H85" s="7"/>
      <c r="J85" s="21" t="str">
        <f t="shared" ca="1" si="9"/>
        <v/>
      </c>
      <c r="K85" s="21" t="str">
        <f t="shared" ca="1" si="10"/>
        <v/>
      </c>
      <c r="L85" s="22" t="str">
        <f>IF(ISBLANK(A85),"",INDEX('données plan-article-opérateurs'!$B$2:$B$318,MATCH(B85,'données plan-article-opérateurs'!$A$2:$A$318,0)))</f>
        <v/>
      </c>
    </row>
    <row r="86" spans="5:12" x14ac:dyDescent="0.25">
      <c r="E86" s="7"/>
      <c r="F86" s="7"/>
      <c r="G86" s="7"/>
      <c r="H86" s="7"/>
      <c r="J86" s="21" t="str">
        <f t="shared" ca="1" si="9"/>
        <v/>
      </c>
      <c r="K86" s="21" t="str">
        <f t="shared" ca="1" si="10"/>
        <v/>
      </c>
      <c r="L86" s="22" t="str">
        <f>IF(ISBLANK(A86),"",INDEX('données plan-article-opérateurs'!$B$2:$B$318,MATCH(B86,'données plan-article-opérateurs'!$A$2:$A$318,0)))</f>
        <v/>
      </c>
    </row>
    <row r="87" spans="5:12" x14ac:dyDescent="0.25">
      <c r="E87" s="7"/>
      <c r="F87" s="7"/>
      <c r="G87" s="7"/>
      <c r="H87" s="7"/>
      <c r="J87" s="21" t="str">
        <f t="shared" ca="1" si="9"/>
        <v/>
      </c>
      <c r="K87" s="21" t="str">
        <f t="shared" ca="1" si="10"/>
        <v/>
      </c>
      <c r="L87" s="22" t="str">
        <f>IF(ISBLANK(A87),"",INDEX('données plan-article-opérateurs'!$B$2:$B$318,MATCH(B87,'données plan-article-opérateurs'!$A$2:$A$318,0)))</f>
        <v/>
      </c>
    </row>
    <row r="88" spans="5:12" x14ac:dyDescent="0.25">
      <c r="E88" s="7"/>
      <c r="F88" s="7"/>
      <c r="G88" s="7"/>
      <c r="H88" s="7"/>
      <c r="J88" s="21" t="str">
        <f t="shared" ca="1" si="9"/>
        <v/>
      </c>
      <c r="K88" s="21" t="str">
        <f t="shared" ca="1" si="10"/>
        <v/>
      </c>
      <c r="L88" s="22" t="str">
        <f>IF(ISBLANK(A88),"",INDEX('données plan-article-opérateurs'!$B$2:$B$318,MATCH(B88,'données plan-article-opérateurs'!$A$2:$A$318,0)))</f>
        <v/>
      </c>
    </row>
    <row r="89" spans="5:12" x14ac:dyDescent="0.25">
      <c r="E89" s="7"/>
      <c r="F89" s="7"/>
      <c r="G89" s="7"/>
      <c r="H89" s="7"/>
      <c r="J89" s="21" t="str">
        <f t="shared" ca="1" si="9"/>
        <v/>
      </c>
      <c r="K89" s="21" t="str">
        <f t="shared" ca="1" si="10"/>
        <v/>
      </c>
      <c r="L89" s="22" t="str">
        <f>IF(ISBLANK(A89),"",INDEX('données plan-article-opérateurs'!$B$2:$B$318,MATCH(B89,'données plan-article-opérateurs'!$A$2:$A$318,0)))</f>
        <v/>
      </c>
    </row>
    <row r="90" spans="5:12" x14ac:dyDescent="0.25">
      <c r="E90" s="7"/>
      <c r="F90" s="7"/>
      <c r="G90" s="7"/>
      <c r="H90" s="7"/>
      <c r="J90" s="21" t="str">
        <f t="shared" ca="1" si="9"/>
        <v/>
      </c>
      <c r="K90" s="21" t="str">
        <f t="shared" ca="1" si="10"/>
        <v/>
      </c>
      <c r="L90" s="22" t="str">
        <f>IF(ISBLANK(A90),"",INDEX('données plan-article-opérateurs'!$B$2:$B$318,MATCH(B90,'données plan-article-opérateurs'!$A$2:$A$318,0)))</f>
        <v/>
      </c>
    </row>
    <row r="91" spans="5:12" x14ac:dyDescent="0.25">
      <c r="E91" s="7"/>
      <c r="F91" s="7"/>
      <c r="G91" s="7"/>
      <c r="H91" s="7"/>
      <c r="J91" s="21" t="str">
        <f t="shared" ca="1" si="9"/>
        <v/>
      </c>
      <c r="K91" s="21" t="str">
        <f t="shared" ca="1" si="10"/>
        <v/>
      </c>
      <c r="L91" s="22" t="str">
        <f>IF(ISBLANK(A91),"",INDEX('données plan-article-opérateurs'!$B$2:$B$318,MATCH(B91,'données plan-article-opérateurs'!$A$2:$A$318,0)))</f>
        <v/>
      </c>
    </row>
    <row r="92" spans="5:12" x14ac:dyDescent="0.25">
      <c r="E92" s="7"/>
      <c r="F92" s="7"/>
      <c r="G92" s="7"/>
      <c r="H92" s="7"/>
      <c r="J92" s="21" t="str">
        <f t="shared" ca="1" si="9"/>
        <v/>
      </c>
      <c r="K92" s="21" t="str">
        <f t="shared" ca="1" si="10"/>
        <v/>
      </c>
      <c r="L92" s="22" t="str">
        <f>IF(ISBLANK(A92),"",INDEX('données plan-article-opérateurs'!$B$2:$B$318,MATCH(B92,'données plan-article-opérateurs'!$A$2:$A$318,0)))</f>
        <v/>
      </c>
    </row>
    <row r="93" spans="5:12" x14ac:dyDescent="0.25">
      <c r="E93" s="7"/>
      <c r="F93" s="7"/>
      <c r="G93" s="7"/>
      <c r="H93" s="7"/>
      <c r="J93" s="21" t="str">
        <f t="shared" ca="1" si="9"/>
        <v/>
      </c>
      <c r="K93" s="21" t="str">
        <f t="shared" ca="1" si="10"/>
        <v/>
      </c>
      <c r="L93" s="22" t="str">
        <f>IF(ISBLANK(A93),"",INDEX('données plan-article-opérateurs'!$B$2:$B$318,MATCH(B93,'données plan-article-opérateurs'!$A$2:$A$318,0)))</f>
        <v/>
      </c>
    </row>
    <row r="94" spans="5:12" x14ac:dyDescent="0.25">
      <c r="E94" s="7"/>
      <c r="F94" s="7"/>
      <c r="G94" s="7"/>
      <c r="H94" s="7"/>
      <c r="J94" s="21" t="str">
        <f t="shared" ca="1" si="9"/>
        <v/>
      </c>
      <c r="K94" s="21" t="str">
        <f t="shared" ca="1" si="10"/>
        <v/>
      </c>
      <c r="L94" s="22" t="str">
        <f>IF(ISBLANK(A94),"",INDEX('données plan-article-opérateurs'!$B$2:$B$318,MATCH(B94,'données plan-article-opérateurs'!$A$2:$A$318,0)))</f>
        <v/>
      </c>
    </row>
    <row r="95" spans="5:12" x14ac:dyDescent="0.25">
      <c r="E95" s="7"/>
      <c r="F95" s="7"/>
      <c r="G95" s="7"/>
      <c r="H95" s="7"/>
      <c r="J95" s="21" t="str">
        <f t="shared" ca="1" si="9"/>
        <v/>
      </c>
      <c r="K95" s="21" t="str">
        <f t="shared" ca="1" si="10"/>
        <v/>
      </c>
      <c r="L95" s="22" t="str">
        <f>IF(ISBLANK(A95),"",INDEX('données plan-article-opérateurs'!$B$2:$B$318,MATCH(B95,'données plan-article-opérateurs'!$A$2:$A$318,0)))</f>
        <v/>
      </c>
    </row>
    <row r="96" spans="5:12" x14ac:dyDescent="0.25">
      <c r="E96" s="7"/>
      <c r="F96" s="7"/>
      <c r="G96" s="7"/>
      <c r="H96" s="7"/>
      <c r="J96" s="21" t="str">
        <f t="shared" ca="1" si="9"/>
        <v/>
      </c>
      <c r="K96" s="21" t="str">
        <f t="shared" ca="1" si="10"/>
        <v/>
      </c>
      <c r="L96" s="22" t="str">
        <f>IF(ISBLANK(A96),"",INDEX('données plan-article-opérateurs'!$B$2:$B$318,MATCH(B96,'données plan-article-opérateurs'!$A$2:$A$318,0)))</f>
        <v/>
      </c>
    </row>
    <row r="97" spans="5:12" x14ac:dyDescent="0.25">
      <c r="E97" s="7"/>
      <c r="F97" s="7"/>
      <c r="G97" s="7"/>
      <c r="H97" s="7"/>
      <c r="J97" s="21" t="str">
        <f t="shared" ca="1" si="9"/>
        <v/>
      </c>
      <c r="K97" s="21" t="str">
        <f t="shared" ca="1" si="10"/>
        <v/>
      </c>
      <c r="L97" s="22" t="str">
        <f>IF(ISBLANK(A97),"",INDEX('données plan-article-opérateurs'!$B$2:$B$318,MATCH(B97,'données plan-article-opérateurs'!$A$2:$A$318,0)))</f>
        <v/>
      </c>
    </row>
    <row r="98" spans="5:12" x14ac:dyDescent="0.25">
      <c r="E98" s="7"/>
      <c r="F98" s="7"/>
      <c r="G98" s="7"/>
      <c r="H98" s="7"/>
      <c r="J98" s="21" t="str">
        <f t="shared" ca="1" si="9"/>
        <v/>
      </c>
      <c r="K98" s="21" t="str">
        <f t="shared" ca="1" si="10"/>
        <v/>
      </c>
      <c r="L98" s="22" t="str">
        <f>IF(ISBLANK(A98),"",INDEX('données plan-article-opérateurs'!$B$2:$B$318,MATCH(B98,'données plan-article-opérateurs'!$A$2:$A$318,0)))</f>
        <v/>
      </c>
    </row>
    <row r="99" spans="5:12" x14ac:dyDescent="0.25">
      <c r="E99" s="7"/>
      <c r="F99" s="7"/>
      <c r="G99" s="7"/>
      <c r="H99" s="7"/>
      <c r="J99" s="21" t="str">
        <f t="shared" ca="1" si="9"/>
        <v/>
      </c>
      <c r="K99" s="21" t="str">
        <f t="shared" ca="1" si="10"/>
        <v/>
      </c>
      <c r="L99" s="22" t="str">
        <f>IF(ISBLANK(A99),"",INDEX('données plan-article-opérateurs'!$B$2:$B$318,MATCH(B99,'données plan-article-opérateurs'!$A$2:$A$318,0)))</f>
        <v/>
      </c>
    </row>
    <row r="100" spans="5:12" x14ac:dyDescent="0.25">
      <c r="E100" s="7"/>
      <c r="F100" s="7"/>
      <c r="G100" s="7"/>
      <c r="H100" s="7"/>
      <c r="J100" s="21" t="str">
        <f t="shared" ca="1" si="9"/>
        <v/>
      </c>
      <c r="K100" s="21" t="str">
        <f t="shared" ca="1" si="10"/>
        <v/>
      </c>
      <c r="L100" s="22" t="str">
        <f>IF(ISBLANK(A100),"",INDEX('données plan-article-opérateurs'!$B$2:$B$318,MATCH(B100,'données plan-article-opérateurs'!$A$2:$A$318,0)))</f>
        <v/>
      </c>
    </row>
    <row r="101" spans="5:12" x14ac:dyDescent="0.25">
      <c r="E101" s="7"/>
      <c r="F101" s="7"/>
      <c r="G101" s="7"/>
      <c r="H101" s="7"/>
      <c r="J101" s="21" t="str">
        <f t="shared" ca="1" si="9"/>
        <v/>
      </c>
      <c r="K101" s="21" t="str">
        <f t="shared" ca="1" si="10"/>
        <v/>
      </c>
      <c r="L101" s="22" t="str">
        <f>IF(ISBLANK(A101),"",INDEX('données plan-article-opérateurs'!$B$2:$B$318,MATCH(B101,'données plan-article-opérateurs'!$A$2:$A$318,0)))</f>
        <v/>
      </c>
    </row>
    <row r="102" spans="5:12" x14ac:dyDescent="0.25">
      <c r="E102" s="7"/>
      <c r="F102" s="7"/>
      <c r="G102" s="7"/>
      <c r="H102" s="7"/>
      <c r="J102" s="21" t="str">
        <f t="shared" ca="1" si="9"/>
        <v/>
      </c>
      <c r="K102" s="21" t="str">
        <f t="shared" ca="1" si="10"/>
        <v/>
      </c>
      <c r="L102" s="22" t="str">
        <f>IF(ISBLANK(A102),"",INDEX('données plan-article-opérateurs'!$B$2:$B$318,MATCH(B102,'données plan-article-opérateurs'!$A$2:$A$318,0)))</f>
        <v/>
      </c>
    </row>
    <row r="103" spans="5:12" x14ac:dyDescent="0.25">
      <c r="E103" s="7"/>
      <c r="F103" s="7"/>
      <c r="G103" s="7"/>
      <c r="H103" s="7"/>
      <c r="J103" s="21" t="str">
        <f t="shared" ca="1" si="9"/>
        <v/>
      </c>
      <c r="K103" s="21" t="str">
        <f t="shared" ca="1" si="10"/>
        <v/>
      </c>
      <c r="L103" s="22" t="str">
        <f>IF(ISBLANK(A103),"",INDEX('données plan-article-opérateurs'!$B$2:$B$318,MATCH(B103,'données plan-article-opérateurs'!$A$2:$A$318,0)))</f>
        <v/>
      </c>
    </row>
    <row r="104" spans="5:12" x14ac:dyDescent="0.25">
      <c r="E104" s="7"/>
      <c r="F104" s="7"/>
      <c r="G104" s="7"/>
      <c r="H104" s="7"/>
      <c r="J104" s="21" t="str">
        <f t="shared" ca="1" si="9"/>
        <v/>
      </c>
      <c r="K104" s="21" t="str">
        <f t="shared" ca="1" si="10"/>
        <v/>
      </c>
      <c r="L104" s="22" t="str">
        <f>IF(ISBLANK(A104),"",INDEX('données plan-article-opérateurs'!$B$2:$B$318,MATCH(B104,'données plan-article-opérateurs'!$A$2:$A$318,0)))</f>
        <v/>
      </c>
    </row>
    <row r="105" spans="5:12" x14ac:dyDescent="0.25">
      <c r="E105" s="7"/>
      <c r="F105" s="7"/>
      <c r="G105" s="7"/>
      <c r="H105" s="7"/>
      <c r="J105" s="21" t="str">
        <f t="shared" ca="1" si="9"/>
        <v/>
      </c>
      <c r="K105" s="21" t="str">
        <f t="shared" ca="1" si="10"/>
        <v/>
      </c>
      <c r="L105" s="22" t="str">
        <f>IF(ISBLANK(A105),"",INDEX('données plan-article-opérateurs'!$B$2:$B$318,MATCH(B105,'données plan-article-opérateurs'!$A$2:$A$318,0)))</f>
        <v/>
      </c>
    </row>
    <row r="106" spans="5:12" x14ac:dyDescent="0.25">
      <c r="E106" s="7"/>
      <c r="F106" s="7"/>
      <c r="G106" s="7"/>
      <c r="H106" s="7"/>
      <c r="J106" s="21" t="str">
        <f t="shared" ca="1" si="9"/>
        <v/>
      </c>
      <c r="K106" s="21" t="str">
        <f t="shared" ca="1" si="10"/>
        <v/>
      </c>
      <c r="L106" s="22" t="str">
        <f>IF(ISBLANK(A106),"",INDEX('données plan-article-opérateurs'!$B$2:$B$318,MATCH(B106,'données plan-article-opérateurs'!$A$2:$A$318,0)))</f>
        <v/>
      </c>
    </row>
    <row r="107" spans="5:12" x14ac:dyDescent="0.25">
      <c r="E107" s="7"/>
      <c r="F107" s="7"/>
      <c r="G107" s="7"/>
      <c r="H107" s="7"/>
      <c r="J107" s="21" t="str">
        <f t="shared" ca="1" si="9"/>
        <v/>
      </c>
      <c r="K107" s="21" t="str">
        <f t="shared" ca="1" si="10"/>
        <v/>
      </c>
      <c r="L107" s="22" t="str">
        <f>IF(ISBLANK(A107),"",INDEX('données plan-article-opérateurs'!$B$2:$B$318,MATCH(B107,'données plan-article-opérateurs'!$A$2:$A$318,0)))</f>
        <v/>
      </c>
    </row>
    <row r="108" spans="5:12" x14ac:dyDescent="0.25">
      <c r="E108" s="7"/>
      <c r="F108" s="7"/>
      <c r="G108" s="7"/>
      <c r="H108" s="7"/>
      <c r="J108" s="21" t="str">
        <f t="shared" ca="1" si="9"/>
        <v/>
      </c>
      <c r="K108" s="21" t="str">
        <f t="shared" ca="1" si="10"/>
        <v/>
      </c>
      <c r="L108" s="22" t="str">
        <f>IF(ISBLANK(A108),"",INDEX('données plan-article-opérateurs'!$B$2:$B$318,MATCH(B108,'données plan-article-opérateurs'!$A$2:$A$318,0)))</f>
        <v/>
      </c>
    </row>
    <row r="109" spans="5:12" x14ac:dyDescent="0.25">
      <c r="E109" s="7"/>
      <c r="F109" s="7"/>
      <c r="G109" s="7"/>
      <c r="H109" s="7"/>
      <c r="J109" s="21" t="str">
        <f t="shared" ca="1" si="9"/>
        <v/>
      </c>
      <c r="K109" s="21" t="str">
        <f t="shared" ca="1" si="10"/>
        <v/>
      </c>
      <c r="L109" s="22" t="str">
        <f>IF(ISBLANK(A109),"",INDEX('données plan-article-opérateurs'!$B$2:$B$318,MATCH(B109,'données plan-article-opérateurs'!$A$2:$A$318,0)))</f>
        <v/>
      </c>
    </row>
    <row r="110" spans="5:12" x14ac:dyDescent="0.25">
      <c r="E110" s="7"/>
      <c r="F110" s="7"/>
      <c r="G110" s="7"/>
      <c r="H110" s="7"/>
      <c r="J110" s="21" t="str">
        <f t="shared" ca="1" si="9"/>
        <v/>
      </c>
      <c r="K110" s="21" t="str">
        <f t="shared" ca="1" si="10"/>
        <v/>
      </c>
      <c r="L110" s="22" t="str">
        <f>IF(ISBLANK(A110),"",INDEX('données plan-article-opérateurs'!$B$2:$B$318,MATCH(B110,'données plan-article-opérateurs'!$A$2:$A$318,0)))</f>
        <v/>
      </c>
    </row>
    <row r="111" spans="5:12" x14ac:dyDescent="0.25">
      <c r="E111" s="7"/>
      <c r="F111" s="7"/>
      <c r="G111" s="7"/>
      <c r="H111" s="7"/>
      <c r="J111" s="21" t="str">
        <f t="shared" ca="1" si="9"/>
        <v/>
      </c>
      <c r="K111" s="21" t="str">
        <f t="shared" ca="1" si="10"/>
        <v/>
      </c>
      <c r="L111" s="22" t="str">
        <f>IF(ISBLANK(A111),"",INDEX('données plan-article-opérateurs'!$B$2:$B$318,MATCH(B111,'données plan-article-opérateurs'!$A$2:$A$318,0)))</f>
        <v/>
      </c>
    </row>
    <row r="112" spans="5:12" x14ac:dyDescent="0.25">
      <c r="E112" s="7"/>
      <c r="F112" s="7"/>
      <c r="G112" s="7"/>
      <c r="H112" s="7"/>
      <c r="J112" s="21" t="str">
        <f t="shared" ca="1" si="9"/>
        <v/>
      </c>
      <c r="K112" s="21" t="str">
        <f t="shared" ca="1" si="10"/>
        <v/>
      </c>
      <c r="L112" s="22" t="str">
        <f>IF(ISBLANK(A112),"",INDEX('données plan-article-opérateurs'!$B$2:$B$318,MATCH(B112,'données plan-article-opérateurs'!$A$2:$A$318,0)))</f>
        <v/>
      </c>
    </row>
    <row r="113" spans="5:12" x14ac:dyDescent="0.25">
      <c r="E113" s="7"/>
      <c r="F113" s="7"/>
      <c r="G113" s="7"/>
      <c r="H113" s="7"/>
      <c r="J113" s="21" t="str">
        <f t="shared" ca="1" si="9"/>
        <v/>
      </c>
      <c r="K113" s="21" t="str">
        <f t="shared" ca="1" si="10"/>
        <v/>
      </c>
      <c r="L113" s="22" t="str">
        <f>IF(ISBLANK(A113),"",INDEX('données plan-article-opérateurs'!$B$2:$B$318,MATCH(B113,'données plan-article-opérateurs'!$A$2:$A$318,0)))</f>
        <v/>
      </c>
    </row>
    <row r="114" spans="5:12" x14ac:dyDescent="0.25">
      <c r="E114" s="7"/>
      <c r="F114" s="7"/>
      <c r="G114" s="7"/>
      <c r="H114" s="7"/>
      <c r="J114" s="21" t="str">
        <f t="shared" ca="1" si="9"/>
        <v/>
      </c>
      <c r="K114" s="21" t="str">
        <f t="shared" ca="1" si="10"/>
        <v/>
      </c>
      <c r="L114" s="22" t="str">
        <f>IF(ISBLANK(A114),"",INDEX('données plan-article-opérateurs'!$B$2:$B$318,MATCH(B114,'données plan-article-opérateurs'!$A$2:$A$318,0)))</f>
        <v/>
      </c>
    </row>
    <row r="115" spans="5:12" x14ac:dyDescent="0.25">
      <c r="E115" s="7"/>
      <c r="F115" s="7"/>
      <c r="G115" s="7"/>
      <c r="H115" s="7"/>
      <c r="J115" s="21" t="str">
        <f t="shared" ca="1" si="9"/>
        <v/>
      </c>
      <c r="K115" s="21" t="str">
        <f t="shared" ca="1" si="10"/>
        <v/>
      </c>
      <c r="L115" s="22" t="str">
        <f>IF(ISBLANK(A115),"",INDEX('données plan-article-opérateurs'!$B$2:$B$318,MATCH(B115,'données plan-article-opérateurs'!$A$2:$A$318,0)))</f>
        <v/>
      </c>
    </row>
    <row r="116" spans="5:12" x14ac:dyDescent="0.25">
      <c r="E116" s="7"/>
      <c r="F116" s="7"/>
      <c r="G116" s="7"/>
      <c r="H116" s="7"/>
      <c r="J116" s="21" t="str">
        <f t="shared" ca="1" si="9"/>
        <v/>
      </c>
      <c r="K116" s="21" t="str">
        <f t="shared" ca="1" si="10"/>
        <v/>
      </c>
      <c r="L116" s="22" t="str">
        <f>IF(ISBLANK(A116),"",INDEX('données plan-article-opérateurs'!$B$2:$B$318,MATCH(B116,'données plan-article-opérateurs'!$A$2:$A$318,0)))</f>
        <v/>
      </c>
    </row>
    <row r="117" spans="5:12" x14ac:dyDescent="0.25">
      <c r="E117" s="7"/>
      <c r="F117" s="7"/>
      <c r="G117" s="7"/>
      <c r="H117" s="7"/>
      <c r="J117" s="21" t="str">
        <f t="shared" ca="1" si="9"/>
        <v/>
      </c>
      <c r="K117" s="21" t="str">
        <f t="shared" ca="1" si="10"/>
        <v/>
      </c>
      <c r="L117" s="22" t="str">
        <f>IF(ISBLANK(A117),"",INDEX('données plan-article-opérateurs'!$B$2:$B$318,MATCH(B117,'données plan-article-opérateurs'!$A$2:$A$318,0)))</f>
        <v/>
      </c>
    </row>
    <row r="118" spans="5:12" x14ac:dyDescent="0.25">
      <c r="E118" s="7"/>
      <c r="F118" s="7"/>
      <c r="G118" s="7"/>
      <c r="H118" s="7"/>
      <c r="J118" s="21" t="str">
        <f t="shared" ca="1" si="9"/>
        <v/>
      </c>
      <c r="K118" s="21" t="str">
        <f t="shared" ca="1" si="10"/>
        <v/>
      </c>
      <c r="L118" s="22" t="str">
        <f>IF(ISBLANK(A118),"",INDEX('données plan-article-opérateurs'!$B$2:$B$318,MATCH(B118,'données plan-article-opérateurs'!$A$2:$A$318,0)))</f>
        <v/>
      </c>
    </row>
    <row r="119" spans="5:12" x14ac:dyDescent="0.25">
      <c r="E119" s="7"/>
      <c r="F119" s="7"/>
      <c r="G119" s="7"/>
      <c r="H119" s="7"/>
      <c r="J119" s="21" t="str">
        <f t="shared" ca="1" si="9"/>
        <v/>
      </c>
      <c r="K119" s="21" t="str">
        <f t="shared" ca="1" si="10"/>
        <v/>
      </c>
      <c r="L119" s="22" t="str">
        <f>IF(ISBLANK(A119),"",INDEX('données plan-article-opérateurs'!$B$2:$B$318,MATCH(B119,'données plan-article-opérateurs'!$A$2:$A$318,0)))</f>
        <v/>
      </c>
    </row>
    <row r="120" spans="5:12" x14ac:dyDescent="0.25">
      <c r="E120" s="7"/>
      <c r="F120" s="7"/>
      <c r="G120" s="7"/>
      <c r="H120" s="7"/>
      <c r="J120" s="21" t="str">
        <f t="shared" ca="1" si="9"/>
        <v/>
      </c>
      <c r="K120" s="21" t="str">
        <f t="shared" ca="1" si="10"/>
        <v/>
      </c>
      <c r="L120" s="22" t="str">
        <f>IF(ISBLANK(A120),"",INDEX('données plan-article-opérateurs'!$B$2:$B$318,MATCH(B120,'données plan-article-opérateurs'!$A$2:$A$318,0)))</f>
        <v/>
      </c>
    </row>
    <row r="121" spans="5:12" x14ac:dyDescent="0.25">
      <c r="E121" s="7"/>
      <c r="F121" s="7"/>
      <c r="G121" s="7"/>
      <c r="H121" s="7"/>
      <c r="J121" s="21" t="str">
        <f t="shared" ca="1" si="9"/>
        <v/>
      </c>
      <c r="K121" s="21" t="str">
        <f t="shared" ca="1" si="10"/>
        <v/>
      </c>
      <c r="L121" s="22" t="str">
        <f>IF(ISBLANK(A121),"",INDEX('données plan-article-opérateurs'!$B$2:$B$318,MATCH(B121,'données plan-article-opérateurs'!$A$2:$A$318,0)))</f>
        <v/>
      </c>
    </row>
    <row r="122" spans="5:12" x14ac:dyDescent="0.25">
      <c r="E122" s="7"/>
      <c r="F122" s="7"/>
      <c r="G122" s="7"/>
      <c r="H122" s="7"/>
      <c r="J122" s="21" t="str">
        <f t="shared" ca="1" si="9"/>
        <v/>
      </c>
      <c r="K122" s="21" t="str">
        <f t="shared" ca="1" si="10"/>
        <v/>
      </c>
      <c r="L122" s="22" t="str">
        <f>IF(ISBLANK(A122),"",INDEX('données plan-article-opérateurs'!$B$2:$B$318,MATCH(B122,'données plan-article-opérateurs'!$A$2:$A$318,0)))</f>
        <v/>
      </c>
    </row>
    <row r="123" spans="5:12" x14ac:dyDescent="0.25">
      <c r="E123" s="7"/>
      <c r="F123" s="7"/>
      <c r="G123" s="7"/>
      <c r="H123" s="7"/>
      <c r="J123" s="21" t="str">
        <f t="shared" ca="1" si="9"/>
        <v/>
      </c>
      <c r="K123" s="21" t="str">
        <f t="shared" ca="1" si="10"/>
        <v/>
      </c>
      <c r="L123" s="22" t="str">
        <f>IF(ISBLANK(A123),"",INDEX('données plan-article-opérateurs'!$B$2:$B$318,MATCH(B123,'données plan-article-opérateurs'!$A$2:$A$318,0)))</f>
        <v/>
      </c>
    </row>
    <row r="124" spans="5:12" x14ac:dyDescent="0.25">
      <c r="E124" s="7"/>
      <c r="F124" s="7"/>
      <c r="G124" s="7"/>
      <c r="H124" s="7"/>
      <c r="J124" s="21" t="str">
        <f t="shared" ca="1" si="9"/>
        <v/>
      </c>
      <c r="K124" s="21" t="str">
        <f t="shared" ca="1" si="10"/>
        <v/>
      </c>
      <c r="L124" s="22" t="str">
        <f>IF(ISBLANK(A124),"",INDEX('données plan-article-opérateurs'!$B$2:$B$318,MATCH(B124,'données plan-article-opérateurs'!$A$2:$A$318,0)))</f>
        <v/>
      </c>
    </row>
    <row r="125" spans="5:12" x14ac:dyDescent="0.25">
      <c r="E125" s="7"/>
      <c r="F125" s="7"/>
      <c r="G125" s="7"/>
      <c r="H125" s="7"/>
      <c r="J125" s="21" t="str">
        <f t="shared" ca="1" si="9"/>
        <v/>
      </c>
      <c r="K125" s="21" t="str">
        <f t="shared" ca="1" si="10"/>
        <v/>
      </c>
      <c r="L125" s="22" t="str">
        <f>IF(ISBLANK(A125),"",INDEX('données plan-article-opérateurs'!$B$2:$B$318,MATCH(B125,'données plan-article-opérateurs'!$A$2:$A$318,0)))</f>
        <v/>
      </c>
    </row>
    <row r="126" spans="5:12" x14ac:dyDescent="0.25">
      <c r="E126" s="7"/>
      <c r="F126" s="7"/>
      <c r="G126" s="7"/>
      <c r="H126" s="7"/>
      <c r="J126" s="21" t="str">
        <f t="shared" ca="1" si="9"/>
        <v/>
      </c>
      <c r="K126" s="21" t="str">
        <f t="shared" ca="1" si="10"/>
        <v/>
      </c>
      <c r="L126" s="22" t="str">
        <f>IF(ISBLANK(A126),"",INDEX('données plan-article-opérateurs'!$B$2:$B$318,MATCH(B126,'données plan-article-opérateurs'!$A$2:$A$318,0)))</f>
        <v/>
      </c>
    </row>
    <row r="127" spans="5:12" x14ac:dyDescent="0.25">
      <c r="E127" s="7"/>
      <c r="F127" s="7"/>
      <c r="G127" s="7"/>
      <c r="H127" s="7"/>
      <c r="J127" s="21" t="str">
        <f t="shared" ca="1" si="9"/>
        <v/>
      </c>
      <c r="K127" s="21" t="str">
        <f t="shared" ca="1" si="10"/>
        <v/>
      </c>
      <c r="L127" s="22" t="str">
        <f>IF(ISBLANK(A127),"",INDEX('données plan-article-opérateurs'!$B$2:$B$318,MATCH(B127,'données plan-article-opérateurs'!$A$2:$A$318,0)))</f>
        <v/>
      </c>
    </row>
    <row r="128" spans="5:12" x14ac:dyDescent="0.25">
      <c r="E128" s="7"/>
      <c r="F128" s="7"/>
      <c r="G128" s="7"/>
      <c r="H128" s="7"/>
      <c r="J128" s="21" t="str">
        <f t="shared" ca="1" si="9"/>
        <v/>
      </c>
      <c r="K128" s="21" t="str">
        <f t="shared" ca="1" si="10"/>
        <v/>
      </c>
      <c r="L128" s="22" t="str">
        <f>IF(ISBLANK(A128),"",INDEX('données plan-article-opérateurs'!$B$2:$B$318,MATCH(B128,'données plan-article-opérateurs'!$A$2:$A$318,0)))</f>
        <v/>
      </c>
    </row>
    <row r="129" spans="5:12" x14ac:dyDescent="0.25">
      <c r="E129" s="7"/>
      <c r="F129" s="7"/>
      <c r="G129" s="7"/>
      <c r="H129" s="7"/>
      <c r="J129" s="21" t="str">
        <f t="shared" ca="1" si="9"/>
        <v/>
      </c>
      <c r="K129" s="21" t="str">
        <f t="shared" ca="1" si="10"/>
        <v/>
      </c>
      <c r="L129" s="22" t="str">
        <f>IF(ISBLANK(A129),"",INDEX('données plan-article-opérateurs'!$B$2:$B$318,MATCH(B129,'données plan-article-opérateurs'!$A$2:$A$318,0)))</f>
        <v/>
      </c>
    </row>
    <row r="130" spans="5:12" x14ac:dyDescent="0.25">
      <c r="E130" s="7"/>
      <c r="F130" s="7"/>
      <c r="G130" s="7"/>
      <c r="H130" s="7"/>
      <c r="J130" s="21" t="str">
        <f t="shared" ca="1" si="9"/>
        <v/>
      </c>
      <c r="K130" s="21" t="str">
        <f t="shared" ca="1" si="10"/>
        <v/>
      </c>
      <c r="L130" s="22" t="str">
        <f>IF(ISBLANK(A130),"",INDEX('données plan-article-opérateurs'!$B$2:$B$318,MATCH(B130,'données plan-article-opérateurs'!$A$2:$A$318,0)))</f>
        <v/>
      </c>
    </row>
    <row r="131" spans="5:12" x14ac:dyDescent="0.25">
      <c r="E131" s="7"/>
      <c r="F131" s="7"/>
      <c r="G131" s="7"/>
      <c r="H131" s="7"/>
      <c r="J131" s="21" t="str">
        <f t="shared" ca="1" si="9"/>
        <v/>
      </c>
      <c r="K131" s="21" t="str">
        <f t="shared" ca="1" si="10"/>
        <v/>
      </c>
      <c r="L131" s="22" t="str">
        <f>IF(ISBLANK(A131),"",INDEX('données plan-article-opérateurs'!$B$2:$B$318,MATCH(B131,'données plan-article-opérateurs'!$A$2:$A$318,0)))</f>
        <v/>
      </c>
    </row>
    <row r="132" spans="5:12" x14ac:dyDescent="0.25">
      <c r="E132" s="7"/>
      <c r="F132" s="7"/>
      <c r="G132" s="7"/>
      <c r="H132" s="7"/>
      <c r="J132" s="21" t="str">
        <f t="shared" ca="1" si="9"/>
        <v/>
      </c>
      <c r="K132" s="21" t="str">
        <f t="shared" ca="1" si="10"/>
        <v/>
      </c>
      <c r="L132" s="22" t="str">
        <f>IF(ISBLANK(A132),"",INDEX('données plan-article-opérateurs'!$B$2:$B$318,MATCH(B132,'données plan-article-opérateurs'!$A$2:$A$318,0)))</f>
        <v/>
      </c>
    </row>
    <row r="133" spans="5:12" x14ac:dyDescent="0.25">
      <c r="E133" s="7"/>
      <c r="F133" s="7"/>
      <c r="G133" s="7"/>
      <c r="H133" s="7"/>
      <c r="J133" s="21" t="str">
        <f t="shared" ca="1" si="9"/>
        <v/>
      </c>
      <c r="K133" s="21" t="str">
        <f t="shared" ca="1" si="10"/>
        <v/>
      </c>
      <c r="L133" s="22" t="str">
        <f>IF(ISBLANK(A133),"",INDEX('données plan-article-opérateurs'!$B$2:$B$318,MATCH(B133,'données plan-article-opérateurs'!$A$2:$A$318,0)))</f>
        <v/>
      </c>
    </row>
    <row r="134" spans="5:12" x14ac:dyDescent="0.25">
      <c r="E134" s="7"/>
      <c r="F134" s="7"/>
      <c r="G134" s="7"/>
      <c r="H134" s="7"/>
      <c r="J134" s="21" t="str">
        <f t="shared" ca="1" si="9"/>
        <v/>
      </c>
      <c r="K134" s="21" t="str">
        <f t="shared" ca="1" si="10"/>
        <v/>
      </c>
      <c r="L134" s="22" t="str">
        <f>IF(ISBLANK(A134),"",INDEX('données plan-article-opérateurs'!$B$2:$B$318,MATCH(B134,'données plan-article-opérateurs'!$A$2:$A$318,0)))</f>
        <v/>
      </c>
    </row>
    <row r="135" spans="5:12" x14ac:dyDescent="0.25">
      <c r="E135" s="7"/>
      <c r="F135" s="7"/>
      <c r="G135" s="7"/>
      <c r="H135" s="7"/>
      <c r="J135" s="21" t="str">
        <f t="shared" ca="1" si="9"/>
        <v/>
      </c>
      <c r="K135" s="21" t="str">
        <f t="shared" ca="1" si="10"/>
        <v/>
      </c>
      <c r="L135" s="22" t="str">
        <f>IF(ISBLANK(A135),"",INDEX('données plan-article-opérateurs'!$B$2:$B$318,MATCH(B135,'données plan-article-opérateurs'!$A$2:$A$318,0)))</f>
        <v/>
      </c>
    </row>
    <row r="136" spans="5:12" x14ac:dyDescent="0.25">
      <c r="E136" s="7"/>
      <c r="F136" s="7"/>
      <c r="G136" s="7"/>
      <c r="H136" s="7"/>
      <c r="J136" s="21" t="str">
        <f t="shared" ref="J136:J199" ca="1" si="11">IF(ISBLANK(A136),"",IF(F136&gt;=TODAY(),"-"&amp;DATEDIF(TODAY(),F136,"d"),"+"&amp;DATEDIF(F136,TODAY(),"d")))</f>
        <v/>
      </c>
      <c r="K136" s="21" t="str">
        <f t="shared" ref="K136:K199" ca="1" si="12">IF(ISBLANK(A136),"",DATEDIF(E136,TODAY(),"d"))</f>
        <v/>
      </c>
      <c r="L136" s="22" t="str">
        <f>IF(ISBLANK(A136),"",INDEX('données plan-article-opérateurs'!$B$2:$B$318,MATCH(B136,'données plan-article-opérateurs'!$A$2:$A$318,0)))</f>
        <v/>
      </c>
    </row>
    <row r="137" spans="5:12" x14ac:dyDescent="0.25">
      <c r="E137" s="7"/>
      <c r="F137" s="7"/>
      <c r="G137" s="7"/>
      <c r="H137" s="7"/>
      <c r="J137" s="21" t="str">
        <f t="shared" ca="1" si="11"/>
        <v/>
      </c>
      <c r="K137" s="21" t="str">
        <f t="shared" ca="1" si="12"/>
        <v/>
      </c>
      <c r="L137" s="22" t="str">
        <f>IF(ISBLANK(A137),"",INDEX('données plan-article-opérateurs'!$B$2:$B$318,MATCH(B137,'données plan-article-opérateurs'!$A$2:$A$318,0)))</f>
        <v/>
      </c>
    </row>
    <row r="138" spans="5:12" x14ac:dyDescent="0.25">
      <c r="E138" s="7"/>
      <c r="F138" s="7"/>
      <c r="G138" s="7"/>
      <c r="H138" s="7"/>
      <c r="J138" s="21" t="str">
        <f t="shared" ca="1" si="11"/>
        <v/>
      </c>
      <c r="K138" s="21" t="str">
        <f t="shared" ca="1" si="12"/>
        <v/>
      </c>
      <c r="L138" s="22" t="str">
        <f>IF(ISBLANK(A138),"",INDEX('données plan-article-opérateurs'!$B$2:$B$318,MATCH(B138,'données plan-article-opérateurs'!$A$2:$A$318,0)))</f>
        <v/>
      </c>
    </row>
    <row r="139" spans="5:12" x14ac:dyDescent="0.25">
      <c r="E139" s="7"/>
      <c r="F139" s="7"/>
      <c r="G139" s="7"/>
      <c r="H139" s="7"/>
      <c r="J139" s="21" t="str">
        <f t="shared" ca="1" si="11"/>
        <v/>
      </c>
      <c r="K139" s="21" t="str">
        <f t="shared" ca="1" si="12"/>
        <v/>
      </c>
      <c r="L139" s="22" t="str">
        <f>IF(ISBLANK(A139),"",INDEX('données plan-article-opérateurs'!$B$2:$B$318,MATCH(B139,'données plan-article-opérateurs'!$A$2:$A$318,0)))</f>
        <v/>
      </c>
    </row>
    <row r="140" spans="5:12" x14ac:dyDescent="0.25">
      <c r="E140" s="7"/>
      <c r="F140" s="7"/>
      <c r="G140" s="7"/>
      <c r="H140" s="7"/>
      <c r="J140" s="21" t="str">
        <f t="shared" ca="1" si="11"/>
        <v/>
      </c>
      <c r="K140" s="21" t="str">
        <f t="shared" ca="1" si="12"/>
        <v/>
      </c>
      <c r="L140" s="22" t="str">
        <f>IF(ISBLANK(A140),"",INDEX('données plan-article-opérateurs'!$B$2:$B$318,MATCH(B140,'données plan-article-opérateurs'!$A$2:$A$318,0)))</f>
        <v/>
      </c>
    </row>
    <row r="141" spans="5:12" x14ac:dyDescent="0.25">
      <c r="E141" s="7"/>
      <c r="F141" s="7"/>
      <c r="G141" s="7"/>
      <c r="H141" s="7"/>
      <c r="J141" s="21" t="str">
        <f t="shared" ca="1" si="11"/>
        <v/>
      </c>
      <c r="K141" s="21" t="str">
        <f t="shared" ca="1" si="12"/>
        <v/>
      </c>
      <c r="L141" s="22" t="str">
        <f>IF(ISBLANK(A141),"",INDEX('données plan-article-opérateurs'!$B$2:$B$318,MATCH(B141,'données plan-article-opérateurs'!$A$2:$A$318,0)))</f>
        <v/>
      </c>
    </row>
    <row r="142" spans="5:12" x14ac:dyDescent="0.25">
      <c r="E142" s="7"/>
      <c r="F142" s="7"/>
      <c r="G142" s="7"/>
      <c r="H142" s="7"/>
      <c r="J142" s="21" t="str">
        <f t="shared" ca="1" si="11"/>
        <v/>
      </c>
      <c r="K142" s="21" t="str">
        <f t="shared" ca="1" si="12"/>
        <v/>
      </c>
      <c r="L142" s="22" t="str">
        <f>IF(ISBLANK(A142),"",INDEX('données plan-article-opérateurs'!$B$2:$B$318,MATCH(B142,'données plan-article-opérateurs'!$A$2:$A$318,0)))</f>
        <v/>
      </c>
    </row>
    <row r="143" spans="5:12" x14ac:dyDescent="0.25">
      <c r="E143" s="7"/>
      <c r="F143" s="7"/>
      <c r="G143" s="7"/>
      <c r="H143" s="7"/>
      <c r="J143" s="21" t="str">
        <f t="shared" ca="1" si="11"/>
        <v/>
      </c>
      <c r="K143" s="21" t="str">
        <f t="shared" ca="1" si="12"/>
        <v/>
      </c>
      <c r="L143" s="22" t="str">
        <f>IF(ISBLANK(A143),"",INDEX('données plan-article-opérateurs'!$B$2:$B$318,MATCH(B143,'données plan-article-opérateurs'!$A$2:$A$318,0)))</f>
        <v/>
      </c>
    </row>
    <row r="144" spans="5:12" x14ac:dyDescent="0.25">
      <c r="E144" s="7"/>
      <c r="F144" s="7"/>
      <c r="G144" s="7"/>
      <c r="H144" s="7"/>
      <c r="J144" s="21" t="str">
        <f t="shared" ca="1" si="11"/>
        <v/>
      </c>
      <c r="K144" s="21" t="str">
        <f t="shared" ca="1" si="12"/>
        <v/>
      </c>
      <c r="L144" s="22" t="str">
        <f>IF(ISBLANK(A144),"",INDEX('données plan-article-opérateurs'!$B$2:$B$318,MATCH(B144,'données plan-article-opérateurs'!$A$2:$A$318,0)))</f>
        <v/>
      </c>
    </row>
    <row r="145" spans="5:12" x14ac:dyDescent="0.25">
      <c r="E145" s="7"/>
      <c r="F145" s="7"/>
      <c r="G145" s="7"/>
      <c r="H145" s="7"/>
      <c r="J145" s="21" t="str">
        <f t="shared" ca="1" si="11"/>
        <v/>
      </c>
      <c r="K145" s="21" t="str">
        <f t="shared" ca="1" si="12"/>
        <v/>
      </c>
      <c r="L145" s="22" t="str">
        <f>IF(ISBLANK(A145),"",INDEX('données plan-article-opérateurs'!$B$2:$B$318,MATCH(B145,'données plan-article-opérateurs'!$A$2:$A$318,0)))</f>
        <v/>
      </c>
    </row>
    <row r="146" spans="5:12" x14ac:dyDescent="0.25">
      <c r="E146" s="7"/>
      <c r="F146" s="7"/>
      <c r="G146" s="7"/>
      <c r="H146" s="7"/>
      <c r="J146" s="21" t="str">
        <f t="shared" ca="1" si="11"/>
        <v/>
      </c>
      <c r="K146" s="21" t="str">
        <f t="shared" ca="1" si="12"/>
        <v/>
      </c>
      <c r="L146" s="22" t="str">
        <f>IF(ISBLANK(A146),"",INDEX('données plan-article-opérateurs'!$B$2:$B$318,MATCH(B146,'données plan-article-opérateurs'!$A$2:$A$318,0)))</f>
        <v/>
      </c>
    </row>
    <row r="147" spans="5:12" x14ac:dyDescent="0.25">
      <c r="E147" s="7"/>
      <c r="F147" s="7"/>
      <c r="G147" s="7"/>
      <c r="H147" s="7"/>
      <c r="J147" s="21" t="str">
        <f t="shared" ca="1" si="11"/>
        <v/>
      </c>
      <c r="K147" s="21" t="str">
        <f t="shared" ca="1" si="12"/>
        <v/>
      </c>
      <c r="L147" s="22" t="str">
        <f>IF(ISBLANK(A147),"",INDEX('données plan-article-opérateurs'!$B$2:$B$318,MATCH(B147,'données plan-article-opérateurs'!$A$2:$A$318,0)))</f>
        <v/>
      </c>
    </row>
    <row r="148" spans="5:12" x14ac:dyDescent="0.25">
      <c r="E148" s="7"/>
      <c r="F148" s="7"/>
      <c r="G148" s="7"/>
      <c r="H148" s="7"/>
      <c r="J148" s="21" t="str">
        <f t="shared" ca="1" si="11"/>
        <v/>
      </c>
      <c r="K148" s="21" t="str">
        <f t="shared" ca="1" si="12"/>
        <v/>
      </c>
      <c r="L148" s="22" t="str">
        <f>IF(ISBLANK(A148),"",INDEX('données plan-article-opérateurs'!$B$2:$B$318,MATCH(B148,'données plan-article-opérateurs'!$A$2:$A$318,0)))</f>
        <v/>
      </c>
    </row>
    <row r="149" spans="5:12" x14ac:dyDescent="0.25">
      <c r="E149" s="7"/>
      <c r="F149" s="7"/>
      <c r="G149" s="7"/>
      <c r="H149" s="7"/>
      <c r="J149" s="21" t="str">
        <f t="shared" ca="1" si="11"/>
        <v/>
      </c>
      <c r="K149" s="21" t="str">
        <f t="shared" ca="1" si="12"/>
        <v/>
      </c>
      <c r="L149" s="22" t="str">
        <f>IF(ISBLANK(A149),"",INDEX('données plan-article-opérateurs'!$B$2:$B$318,MATCH(B149,'données plan-article-opérateurs'!$A$2:$A$318,0)))</f>
        <v/>
      </c>
    </row>
    <row r="150" spans="5:12" x14ac:dyDescent="0.25">
      <c r="E150" s="7"/>
      <c r="F150" s="7"/>
      <c r="G150" s="7"/>
      <c r="H150" s="7"/>
      <c r="J150" s="21" t="str">
        <f t="shared" ca="1" si="11"/>
        <v/>
      </c>
      <c r="K150" s="21" t="str">
        <f t="shared" ca="1" si="12"/>
        <v/>
      </c>
      <c r="L150" s="22" t="str">
        <f>IF(ISBLANK(A150),"",INDEX('données plan-article-opérateurs'!$B$2:$B$318,MATCH(B150,'données plan-article-opérateurs'!$A$2:$A$318,0)))</f>
        <v/>
      </c>
    </row>
    <row r="151" spans="5:12" x14ac:dyDescent="0.25">
      <c r="E151" s="7"/>
      <c r="F151" s="7"/>
      <c r="G151" s="7"/>
      <c r="H151" s="7"/>
      <c r="J151" s="21" t="str">
        <f t="shared" ca="1" si="11"/>
        <v/>
      </c>
      <c r="K151" s="21" t="str">
        <f t="shared" ca="1" si="12"/>
        <v/>
      </c>
      <c r="L151" s="22" t="str">
        <f>IF(ISBLANK(A151),"",INDEX('données plan-article-opérateurs'!$B$2:$B$318,MATCH(B151,'données plan-article-opérateurs'!$A$2:$A$318,0)))</f>
        <v/>
      </c>
    </row>
    <row r="152" spans="5:12" x14ac:dyDescent="0.25">
      <c r="E152" s="7"/>
      <c r="F152" s="7"/>
      <c r="G152" s="7"/>
      <c r="H152" s="7"/>
      <c r="J152" s="21" t="str">
        <f t="shared" ca="1" si="11"/>
        <v/>
      </c>
      <c r="K152" s="21" t="str">
        <f t="shared" ca="1" si="12"/>
        <v/>
      </c>
      <c r="L152" s="22" t="str">
        <f>IF(ISBLANK(A152),"",INDEX('données plan-article-opérateurs'!$B$2:$B$318,MATCH(B152,'données plan-article-opérateurs'!$A$2:$A$318,0)))</f>
        <v/>
      </c>
    </row>
    <row r="153" spans="5:12" x14ac:dyDescent="0.25">
      <c r="E153" s="7"/>
      <c r="F153" s="7"/>
      <c r="G153" s="7"/>
      <c r="H153" s="7"/>
      <c r="J153" s="21" t="str">
        <f t="shared" ca="1" si="11"/>
        <v/>
      </c>
      <c r="K153" s="21" t="str">
        <f t="shared" ca="1" si="12"/>
        <v/>
      </c>
      <c r="L153" s="22" t="str">
        <f>IF(ISBLANK(A153),"",INDEX('données plan-article-opérateurs'!$B$2:$B$318,MATCH(B153,'données plan-article-opérateurs'!$A$2:$A$318,0)))</f>
        <v/>
      </c>
    </row>
    <row r="154" spans="5:12" x14ac:dyDescent="0.25">
      <c r="E154" s="7"/>
      <c r="F154" s="7"/>
      <c r="G154" s="7"/>
      <c r="H154" s="7"/>
      <c r="J154" s="21" t="str">
        <f t="shared" ca="1" si="11"/>
        <v/>
      </c>
      <c r="K154" s="21" t="str">
        <f t="shared" ca="1" si="12"/>
        <v/>
      </c>
      <c r="L154" s="22" t="str">
        <f>IF(ISBLANK(A154),"",INDEX('données plan-article-opérateurs'!$B$2:$B$318,MATCH(B154,'données plan-article-opérateurs'!$A$2:$A$318,0)))</f>
        <v/>
      </c>
    </row>
    <row r="155" spans="5:12" x14ac:dyDescent="0.25">
      <c r="E155" s="7"/>
      <c r="F155" s="7"/>
      <c r="G155" s="7"/>
      <c r="H155" s="7"/>
      <c r="J155" s="21" t="str">
        <f t="shared" ca="1" si="11"/>
        <v/>
      </c>
      <c r="K155" s="21" t="str">
        <f t="shared" ca="1" si="12"/>
        <v/>
      </c>
      <c r="L155" s="22" t="str">
        <f>IF(ISBLANK(A155),"",INDEX('données plan-article-opérateurs'!$B$2:$B$318,MATCH(B155,'données plan-article-opérateurs'!$A$2:$A$318,0)))</f>
        <v/>
      </c>
    </row>
    <row r="156" spans="5:12" x14ac:dyDescent="0.25">
      <c r="E156" s="7"/>
      <c r="F156" s="7"/>
      <c r="G156" s="7"/>
      <c r="H156" s="7"/>
      <c r="J156" s="21" t="str">
        <f t="shared" ca="1" si="11"/>
        <v/>
      </c>
      <c r="K156" s="21" t="str">
        <f t="shared" ca="1" si="12"/>
        <v/>
      </c>
      <c r="L156" s="22" t="str">
        <f>IF(ISBLANK(A156),"",INDEX('données plan-article-opérateurs'!$B$2:$B$318,MATCH(B156,'données plan-article-opérateurs'!$A$2:$A$318,0)))</f>
        <v/>
      </c>
    </row>
    <row r="157" spans="5:12" x14ac:dyDescent="0.25">
      <c r="E157" s="7"/>
      <c r="F157" s="7"/>
      <c r="G157" s="7"/>
      <c r="H157" s="7"/>
      <c r="J157" s="21" t="str">
        <f t="shared" ca="1" si="11"/>
        <v/>
      </c>
      <c r="K157" s="21" t="str">
        <f t="shared" ca="1" si="12"/>
        <v/>
      </c>
      <c r="L157" s="22" t="str">
        <f>IF(ISBLANK(A157),"",INDEX('données plan-article-opérateurs'!$B$2:$B$318,MATCH(B157,'données plan-article-opérateurs'!$A$2:$A$318,0)))</f>
        <v/>
      </c>
    </row>
    <row r="158" spans="5:12" x14ac:dyDescent="0.25">
      <c r="E158" s="7"/>
      <c r="F158" s="7"/>
      <c r="G158" s="7"/>
      <c r="H158" s="7"/>
      <c r="J158" s="21" t="str">
        <f t="shared" ca="1" si="11"/>
        <v/>
      </c>
      <c r="K158" s="21" t="str">
        <f t="shared" ca="1" si="12"/>
        <v/>
      </c>
      <c r="L158" s="22" t="str">
        <f>IF(ISBLANK(A158),"",INDEX('données plan-article-opérateurs'!$B$2:$B$318,MATCH(B158,'données plan-article-opérateurs'!$A$2:$A$318,0)))</f>
        <v/>
      </c>
    </row>
    <row r="159" spans="5:12" x14ac:dyDescent="0.25">
      <c r="E159" s="7"/>
      <c r="F159" s="7"/>
      <c r="G159" s="7"/>
      <c r="H159" s="7"/>
      <c r="J159" s="21" t="str">
        <f t="shared" ca="1" si="11"/>
        <v/>
      </c>
      <c r="K159" s="21" t="str">
        <f t="shared" ca="1" si="12"/>
        <v/>
      </c>
      <c r="L159" s="22" t="str">
        <f>IF(ISBLANK(A159),"",INDEX('données plan-article-opérateurs'!$B$2:$B$318,MATCH(B159,'données plan-article-opérateurs'!$A$2:$A$318,0)))</f>
        <v/>
      </c>
    </row>
    <row r="160" spans="5:12" x14ac:dyDescent="0.25">
      <c r="E160" s="7"/>
      <c r="F160" s="7"/>
      <c r="G160" s="7"/>
      <c r="H160" s="7"/>
      <c r="J160" s="21" t="str">
        <f t="shared" ca="1" si="11"/>
        <v/>
      </c>
      <c r="K160" s="21" t="str">
        <f t="shared" ca="1" si="12"/>
        <v/>
      </c>
      <c r="L160" s="22" t="str">
        <f>IF(ISBLANK(A160),"",INDEX('données plan-article-opérateurs'!$B$2:$B$318,MATCH(B160,'données plan-article-opérateurs'!$A$2:$A$318,0)))</f>
        <v/>
      </c>
    </row>
    <row r="161" spans="5:12" x14ac:dyDescent="0.25">
      <c r="E161" s="7"/>
      <c r="F161" s="7"/>
      <c r="G161" s="7"/>
      <c r="H161" s="7"/>
      <c r="J161" s="21" t="str">
        <f t="shared" ca="1" si="11"/>
        <v/>
      </c>
      <c r="K161" s="21" t="str">
        <f t="shared" ca="1" si="12"/>
        <v/>
      </c>
      <c r="L161" s="22" t="str">
        <f>IF(ISBLANK(A161),"",INDEX('données plan-article-opérateurs'!$B$2:$B$318,MATCH(B161,'données plan-article-opérateurs'!$A$2:$A$318,0)))</f>
        <v/>
      </c>
    </row>
    <row r="162" spans="5:12" x14ac:dyDescent="0.25">
      <c r="E162" s="7"/>
      <c r="F162" s="7"/>
      <c r="G162" s="7"/>
      <c r="H162" s="7"/>
      <c r="J162" s="21" t="str">
        <f t="shared" ca="1" si="11"/>
        <v/>
      </c>
      <c r="K162" s="21" t="str">
        <f t="shared" ca="1" si="12"/>
        <v/>
      </c>
      <c r="L162" s="22" t="str">
        <f>IF(ISBLANK(A162),"",INDEX('données plan-article-opérateurs'!$B$2:$B$318,MATCH(B162,'données plan-article-opérateurs'!$A$2:$A$318,0)))</f>
        <v/>
      </c>
    </row>
    <row r="163" spans="5:12" x14ac:dyDescent="0.25">
      <c r="E163" s="7"/>
      <c r="F163" s="7"/>
      <c r="G163" s="7"/>
      <c r="H163" s="7"/>
      <c r="J163" s="21" t="str">
        <f t="shared" ca="1" si="11"/>
        <v/>
      </c>
      <c r="K163" s="21" t="str">
        <f t="shared" ca="1" si="12"/>
        <v/>
      </c>
      <c r="L163" s="22" t="str">
        <f>IF(ISBLANK(A163),"",INDEX('données plan-article-opérateurs'!$B$2:$B$318,MATCH(B163,'données plan-article-opérateurs'!$A$2:$A$318,0)))</f>
        <v/>
      </c>
    </row>
    <row r="164" spans="5:12" x14ac:dyDescent="0.25">
      <c r="E164" s="7"/>
      <c r="F164" s="7"/>
      <c r="G164" s="7"/>
      <c r="H164" s="7"/>
      <c r="J164" s="21" t="str">
        <f t="shared" ca="1" si="11"/>
        <v/>
      </c>
      <c r="K164" s="21" t="str">
        <f t="shared" ca="1" si="12"/>
        <v/>
      </c>
      <c r="L164" s="22" t="str">
        <f>IF(ISBLANK(A164),"",INDEX('données plan-article-opérateurs'!$B$2:$B$318,MATCH(B164,'données plan-article-opérateurs'!$A$2:$A$318,0)))</f>
        <v/>
      </c>
    </row>
    <row r="165" spans="5:12" x14ac:dyDescent="0.25">
      <c r="E165" s="7"/>
      <c r="F165" s="7"/>
      <c r="G165" s="7"/>
      <c r="H165" s="7"/>
      <c r="J165" s="21" t="str">
        <f t="shared" ca="1" si="11"/>
        <v/>
      </c>
      <c r="K165" s="21" t="str">
        <f t="shared" ca="1" si="12"/>
        <v/>
      </c>
      <c r="L165" s="22" t="str">
        <f>IF(ISBLANK(A165),"",INDEX('données plan-article-opérateurs'!$B$2:$B$318,MATCH(B165,'données plan-article-opérateurs'!$A$2:$A$318,0)))</f>
        <v/>
      </c>
    </row>
    <row r="166" spans="5:12" x14ac:dyDescent="0.25">
      <c r="E166" s="7"/>
      <c r="F166" s="7"/>
      <c r="G166" s="7"/>
      <c r="H166" s="7"/>
      <c r="J166" s="21" t="str">
        <f t="shared" ca="1" si="11"/>
        <v/>
      </c>
      <c r="K166" s="21" t="str">
        <f t="shared" ca="1" si="12"/>
        <v/>
      </c>
      <c r="L166" s="22" t="str">
        <f>IF(ISBLANK(A166),"",INDEX('données plan-article-opérateurs'!$B$2:$B$318,MATCH(B166,'données plan-article-opérateurs'!$A$2:$A$318,0)))</f>
        <v/>
      </c>
    </row>
    <row r="167" spans="5:12" x14ac:dyDescent="0.25">
      <c r="E167" s="7"/>
      <c r="F167" s="7"/>
      <c r="G167" s="7"/>
      <c r="H167" s="7"/>
      <c r="J167" s="21" t="str">
        <f t="shared" ca="1" si="11"/>
        <v/>
      </c>
      <c r="K167" s="21" t="str">
        <f t="shared" ca="1" si="12"/>
        <v/>
      </c>
      <c r="L167" s="22" t="str">
        <f>IF(ISBLANK(A167),"",INDEX('données plan-article-opérateurs'!$B$2:$B$318,MATCH(B167,'données plan-article-opérateurs'!$A$2:$A$318,0)))</f>
        <v/>
      </c>
    </row>
    <row r="168" spans="5:12" x14ac:dyDescent="0.25">
      <c r="E168" s="7"/>
      <c r="F168" s="7"/>
      <c r="G168" s="7"/>
      <c r="H168" s="7"/>
      <c r="J168" s="21" t="str">
        <f t="shared" ca="1" si="11"/>
        <v/>
      </c>
      <c r="K168" s="21" t="str">
        <f t="shared" ca="1" si="12"/>
        <v/>
      </c>
      <c r="L168" s="22" t="str">
        <f>IF(ISBLANK(A168),"",INDEX('données plan-article-opérateurs'!$B$2:$B$318,MATCH(B168,'données plan-article-opérateurs'!$A$2:$A$318,0)))</f>
        <v/>
      </c>
    </row>
    <row r="169" spans="5:12" x14ac:dyDescent="0.25">
      <c r="E169" s="7"/>
      <c r="F169" s="7"/>
      <c r="G169" s="7"/>
      <c r="H169" s="7"/>
      <c r="J169" s="21" t="str">
        <f t="shared" ca="1" si="11"/>
        <v/>
      </c>
      <c r="K169" s="21" t="str">
        <f t="shared" ca="1" si="12"/>
        <v/>
      </c>
      <c r="L169" s="22" t="str">
        <f>IF(ISBLANK(A169),"",INDEX('données plan-article-opérateurs'!$B$2:$B$318,MATCH(B169,'données plan-article-opérateurs'!$A$2:$A$318,0)))</f>
        <v/>
      </c>
    </row>
    <row r="170" spans="5:12" x14ac:dyDescent="0.25">
      <c r="E170" s="7"/>
      <c r="F170" s="7"/>
      <c r="G170" s="7"/>
      <c r="H170" s="7"/>
      <c r="J170" s="21" t="str">
        <f t="shared" ca="1" si="11"/>
        <v/>
      </c>
      <c r="K170" s="21" t="str">
        <f t="shared" ca="1" si="12"/>
        <v/>
      </c>
      <c r="L170" s="22" t="str">
        <f>IF(ISBLANK(A170),"",INDEX('données plan-article-opérateurs'!$B$2:$B$318,MATCH(B170,'données plan-article-opérateurs'!$A$2:$A$318,0)))</f>
        <v/>
      </c>
    </row>
    <row r="171" spans="5:12" x14ac:dyDescent="0.25">
      <c r="E171" s="7"/>
      <c r="F171" s="7"/>
      <c r="G171" s="7"/>
      <c r="H171" s="7"/>
      <c r="J171" s="21" t="str">
        <f t="shared" ca="1" si="11"/>
        <v/>
      </c>
      <c r="K171" s="21" t="str">
        <f t="shared" ca="1" si="12"/>
        <v/>
      </c>
      <c r="L171" s="22" t="str">
        <f>IF(ISBLANK(A171),"",INDEX('données plan-article-opérateurs'!$B$2:$B$318,MATCH(B171,'données plan-article-opérateurs'!$A$2:$A$318,0)))</f>
        <v/>
      </c>
    </row>
    <row r="172" spans="5:12" x14ac:dyDescent="0.25">
      <c r="E172" s="7"/>
      <c r="F172" s="7"/>
      <c r="G172" s="7"/>
      <c r="H172" s="7"/>
      <c r="J172" s="21" t="str">
        <f t="shared" ca="1" si="11"/>
        <v/>
      </c>
      <c r="K172" s="21" t="str">
        <f t="shared" ca="1" si="12"/>
        <v/>
      </c>
      <c r="L172" s="22" t="str">
        <f>IF(ISBLANK(A172),"",INDEX('données plan-article-opérateurs'!$B$2:$B$318,MATCH(B172,'données plan-article-opérateurs'!$A$2:$A$318,0)))</f>
        <v/>
      </c>
    </row>
    <row r="173" spans="5:12" x14ac:dyDescent="0.25">
      <c r="E173" s="7"/>
      <c r="F173" s="7"/>
      <c r="G173" s="7"/>
      <c r="H173" s="7"/>
      <c r="J173" s="21" t="str">
        <f t="shared" ca="1" si="11"/>
        <v/>
      </c>
      <c r="K173" s="21" t="str">
        <f t="shared" ca="1" si="12"/>
        <v/>
      </c>
      <c r="L173" s="22" t="str">
        <f>IF(ISBLANK(A173),"",INDEX('données plan-article-opérateurs'!$B$2:$B$318,MATCH(B173,'données plan-article-opérateurs'!$A$2:$A$318,0)))</f>
        <v/>
      </c>
    </row>
    <row r="174" spans="5:12" x14ac:dyDescent="0.25">
      <c r="E174" s="7"/>
      <c r="F174" s="7"/>
      <c r="G174" s="7"/>
      <c r="H174" s="7"/>
      <c r="J174" s="21" t="str">
        <f t="shared" ca="1" si="11"/>
        <v/>
      </c>
      <c r="K174" s="21" t="str">
        <f t="shared" ca="1" si="12"/>
        <v/>
      </c>
      <c r="L174" s="22" t="str">
        <f>IF(ISBLANK(A174),"",INDEX('données plan-article-opérateurs'!$B$2:$B$318,MATCH(B174,'données plan-article-opérateurs'!$A$2:$A$318,0)))</f>
        <v/>
      </c>
    </row>
    <row r="175" spans="5:12" x14ac:dyDescent="0.25">
      <c r="E175" s="7"/>
      <c r="F175" s="7"/>
      <c r="G175" s="7"/>
      <c r="H175" s="7"/>
      <c r="J175" s="21" t="str">
        <f t="shared" ca="1" si="11"/>
        <v/>
      </c>
      <c r="K175" s="21" t="str">
        <f t="shared" ca="1" si="12"/>
        <v/>
      </c>
      <c r="L175" s="22" t="str">
        <f>IF(ISBLANK(A175),"",INDEX('données plan-article-opérateurs'!$B$2:$B$318,MATCH(B175,'données plan-article-opérateurs'!$A$2:$A$318,0)))</f>
        <v/>
      </c>
    </row>
    <row r="176" spans="5:12" x14ac:dyDescent="0.25">
      <c r="E176" s="7"/>
      <c r="F176" s="7"/>
      <c r="G176" s="7"/>
      <c r="H176" s="7"/>
      <c r="J176" s="21" t="str">
        <f t="shared" ca="1" si="11"/>
        <v/>
      </c>
      <c r="K176" s="21" t="str">
        <f t="shared" ca="1" si="12"/>
        <v/>
      </c>
      <c r="L176" s="22" t="str">
        <f>IF(ISBLANK(A176),"",INDEX('données plan-article-opérateurs'!$B$2:$B$318,MATCH(B176,'données plan-article-opérateurs'!$A$2:$A$318,0)))</f>
        <v/>
      </c>
    </row>
    <row r="177" spans="5:12" x14ac:dyDescent="0.25">
      <c r="E177" s="7"/>
      <c r="F177" s="7"/>
      <c r="G177" s="7"/>
      <c r="H177" s="7"/>
      <c r="J177" s="21" t="str">
        <f t="shared" ca="1" si="11"/>
        <v/>
      </c>
      <c r="K177" s="21" t="str">
        <f t="shared" ca="1" si="12"/>
        <v/>
      </c>
      <c r="L177" s="22" t="str">
        <f>IF(ISBLANK(A177),"",INDEX('données plan-article-opérateurs'!$B$2:$B$318,MATCH(B177,'données plan-article-opérateurs'!$A$2:$A$318,0)))</f>
        <v/>
      </c>
    </row>
    <row r="178" spans="5:12" x14ac:dyDescent="0.25">
      <c r="E178" s="7"/>
      <c r="F178" s="7"/>
      <c r="G178" s="7"/>
      <c r="H178" s="7"/>
      <c r="J178" s="21" t="str">
        <f t="shared" ca="1" si="11"/>
        <v/>
      </c>
      <c r="K178" s="21" t="str">
        <f t="shared" ca="1" si="12"/>
        <v/>
      </c>
      <c r="L178" s="22" t="str">
        <f>IF(ISBLANK(A178),"",INDEX('données plan-article-opérateurs'!$B$2:$B$318,MATCH(B178,'données plan-article-opérateurs'!$A$2:$A$318,0)))</f>
        <v/>
      </c>
    </row>
    <row r="179" spans="5:12" x14ac:dyDescent="0.25">
      <c r="E179" s="7"/>
      <c r="F179" s="7"/>
      <c r="G179" s="7"/>
      <c r="H179" s="7"/>
      <c r="J179" s="21" t="str">
        <f t="shared" ca="1" si="11"/>
        <v/>
      </c>
      <c r="K179" s="21" t="str">
        <f t="shared" ca="1" si="12"/>
        <v/>
      </c>
      <c r="L179" s="22" t="str">
        <f>IF(ISBLANK(A179),"",INDEX('données plan-article-opérateurs'!$B$2:$B$318,MATCH(B179,'données plan-article-opérateurs'!$A$2:$A$318,0)))</f>
        <v/>
      </c>
    </row>
    <row r="180" spans="5:12" x14ac:dyDescent="0.25">
      <c r="E180" s="7"/>
      <c r="F180" s="7"/>
      <c r="G180" s="7"/>
      <c r="H180" s="7"/>
      <c r="J180" s="21" t="str">
        <f t="shared" ca="1" si="11"/>
        <v/>
      </c>
      <c r="K180" s="21" t="str">
        <f t="shared" ca="1" si="12"/>
        <v/>
      </c>
      <c r="L180" s="22" t="str">
        <f>IF(ISBLANK(A180),"",INDEX('données plan-article-opérateurs'!$B$2:$B$318,MATCH(B180,'données plan-article-opérateurs'!$A$2:$A$318,0)))</f>
        <v/>
      </c>
    </row>
    <row r="181" spans="5:12" x14ac:dyDescent="0.25">
      <c r="E181" s="7"/>
      <c r="F181" s="7"/>
      <c r="G181" s="7"/>
      <c r="H181" s="7"/>
      <c r="J181" s="21" t="str">
        <f t="shared" ca="1" si="11"/>
        <v/>
      </c>
      <c r="K181" s="21" t="str">
        <f t="shared" ca="1" si="12"/>
        <v/>
      </c>
      <c r="L181" s="22" t="str">
        <f>IF(ISBLANK(A181),"",INDEX('données plan-article-opérateurs'!$B$2:$B$318,MATCH(B181,'données plan-article-opérateurs'!$A$2:$A$318,0)))</f>
        <v/>
      </c>
    </row>
    <row r="182" spans="5:12" x14ac:dyDescent="0.25">
      <c r="E182" s="7"/>
      <c r="F182" s="7"/>
      <c r="G182" s="7"/>
      <c r="H182" s="7"/>
      <c r="J182" s="21" t="str">
        <f t="shared" ca="1" si="11"/>
        <v/>
      </c>
      <c r="K182" s="21" t="str">
        <f t="shared" ca="1" si="12"/>
        <v/>
      </c>
      <c r="L182" s="22" t="str">
        <f>IF(ISBLANK(A182),"",INDEX('données plan-article-opérateurs'!$B$2:$B$318,MATCH(B182,'données plan-article-opérateurs'!$A$2:$A$318,0)))</f>
        <v/>
      </c>
    </row>
    <row r="183" spans="5:12" x14ac:dyDescent="0.25">
      <c r="E183" s="7"/>
      <c r="F183" s="7"/>
      <c r="G183" s="7"/>
      <c r="H183" s="7"/>
      <c r="J183" s="21" t="str">
        <f t="shared" ca="1" si="11"/>
        <v/>
      </c>
      <c r="K183" s="21" t="str">
        <f t="shared" ca="1" si="12"/>
        <v/>
      </c>
      <c r="L183" s="22" t="str">
        <f>IF(ISBLANK(A183),"",INDEX('données plan-article-opérateurs'!$B$2:$B$318,MATCH(B183,'données plan-article-opérateurs'!$A$2:$A$318,0)))</f>
        <v/>
      </c>
    </row>
    <row r="184" spans="5:12" x14ac:dyDescent="0.25">
      <c r="E184" s="7"/>
      <c r="F184" s="7"/>
      <c r="G184" s="7"/>
      <c r="H184" s="7"/>
      <c r="J184" s="21" t="str">
        <f t="shared" ca="1" si="11"/>
        <v/>
      </c>
      <c r="K184" s="21" t="str">
        <f t="shared" ca="1" si="12"/>
        <v/>
      </c>
      <c r="L184" s="22" t="str">
        <f>IF(ISBLANK(A184),"",INDEX('données plan-article-opérateurs'!$B$2:$B$318,MATCH(B184,'données plan-article-opérateurs'!$A$2:$A$318,0)))</f>
        <v/>
      </c>
    </row>
    <row r="185" spans="5:12" x14ac:dyDescent="0.25">
      <c r="E185" s="7"/>
      <c r="F185" s="7"/>
      <c r="G185" s="7"/>
      <c r="H185" s="7"/>
      <c r="J185" s="21" t="str">
        <f t="shared" ca="1" si="11"/>
        <v/>
      </c>
      <c r="K185" s="21" t="str">
        <f t="shared" ca="1" si="12"/>
        <v/>
      </c>
      <c r="L185" s="22" t="str">
        <f>IF(ISBLANK(A185),"",INDEX('données plan-article-opérateurs'!$B$2:$B$318,MATCH(B185,'données plan-article-opérateurs'!$A$2:$A$318,0)))</f>
        <v/>
      </c>
    </row>
    <row r="186" spans="5:12" x14ac:dyDescent="0.25">
      <c r="E186" s="7"/>
      <c r="F186" s="7"/>
      <c r="G186" s="7"/>
      <c r="H186" s="7"/>
      <c r="J186" s="21" t="str">
        <f t="shared" ca="1" si="11"/>
        <v/>
      </c>
      <c r="K186" s="21" t="str">
        <f t="shared" ca="1" si="12"/>
        <v/>
      </c>
      <c r="L186" s="22" t="str">
        <f>IF(ISBLANK(A186),"",INDEX('données plan-article-opérateurs'!$B$2:$B$318,MATCH(B186,'données plan-article-opérateurs'!$A$2:$A$318,0)))</f>
        <v/>
      </c>
    </row>
    <row r="187" spans="5:12" x14ac:dyDescent="0.25">
      <c r="E187" s="7"/>
      <c r="F187" s="7"/>
      <c r="G187" s="7"/>
      <c r="H187" s="7"/>
      <c r="J187" s="21" t="str">
        <f t="shared" ca="1" si="11"/>
        <v/>
      </c>
      <c r="K187" s="21" t="str">
        <f t="shared" ca="1" si="12"/>
        <v/>
      </c>
      <c r="L187" s="22" t="str">
        <f>IF(ISBLANK(A187),"",INDEX('données plan-article-opérateurs'!$B$2:$B$318,MATCH(B187,'données plan-article-opérateurs'!$A$2:$A$318,0)))</f>
        <v/>
      </c>
    </row>
    <row r="188" spans="5:12" x14ac:dyDescent="0.25">
      <c r="E188" s="7"/>
      <c r="F188" s="7"/>
      <c r="G188" s="7"/>
      <c r="H188" s="7"/>
      <c r="J188" s="21" t="str">
        <f t="shared" ca="1" si="11"/>
        <v/>
      </c>
      <c r="K188" s="21" t="str">
        <f t="shared" ca="1" si="12"/>
        <v/>
      </c>
      <c r="L188" s="22" t="str">
        <f>IF(ISBLANK(A188),"",INDEX('données plan-article-opérateurs'!$B$2:$B$318,MATCH(B188,'données plan-article-opérateurs'!$A$2:$A$318,0)))</f>
        <v/>
      </c>
    </row>
    <row r="189" spans="5:12" x14ac:dyDescent="0.25">
      <c r="E189" s="7"/>
      <c r="F189" s="7"/>
      <c r="G189" s="7"/>
      <c r="H189" s="7"/>
      <c r="J189" s="21" t="str">
        <f t="shared" ca="1" si="11"/>
        <v/>
      </c>
      <c r="K189" s="21" t="str">
        <f t="shared" ca="1" si="12"/>
        <v/>
      </c>
      <c r="L189" s="22" t="str">
        <f>IF(ISBLANK(A189),"",INDEX('données plan-article-opérateurs'!$B$2:$B$318,MATCH(B189,'données plan-article-opérateurs'!$A$2:$A$318,0)))</f>
        <v/>
      </c>
    </row>
    <row r="190" spans="5:12" x14ac:dyDescent="0.25">
      <c r="E190" s="7"/>
      <c r="F190" s="7"/>
      <c r="G190" s="7"/>
      <c r="H190" s="7"/>
      <c r="J190" s="21" t="str">
        <f t="shared" ca="1" si="11"/>
        <v/>
      </c>
      <c r="K190" s="21" t="str">
        <f t="shared" ca="1" si="12"/>
        <v/>
      </c>
      <c r="L190" s="22" t="str">
        <f>IF(ISBLANK(A190),"",INDEX('données plan-article-opérateurs'!$B$2:$B$318,MATCH(B190,'données plan-article-opérateurs'!$A$2:$A$318,0)))</f>
        <v/>
      </c>
    </row>
    <row r="191" spans="5:12" x14ac:dyDescent="0.25">
      <c r="E191" s="7"/>
      <c r="F191" s="7"/>
      <c r="G191" s="7"/>
      <c r="H191" s="7"/>
      <c r="J191" s="21" t="str">
        <f t="shared" ca="1" si="11"/>
        <v/>
      </c>
      <c r="K191" s="21" t="str">
        <f t="shared" ca="1" si="12"/>
        <v/>
      </c>
      <c r="L191" s="22" t="str">
        <f>IF(ISBLANK(A191),"",INDEX('données plan-article-opérateurs'!$B$2:$B$318,MATCH(B191,'données plan-article-opérateurs'!$A$2:$A$318,0)))</f>
        <v/>
      </c>
    </row>
    <row r="192" spans="5:12" x14ac:dyDescent="0.25">
      <c r="E192" s="7"/>
      <c r="F192" s="7"/>
      <c r="G192" s="7"/>
      <c r="H192" s="7"/>
      <c r="J192" s="21" t="str">
        <f t="shared" ca="1" si="11"/>
        <v/>
      </c>
      <c r="K192" s="21" t="str">
        <f t="shared" ca="1" si="12"/>
        <v/>
      </c>
      <c r="L192" s="22" t="str">
        <f>IF(ISBLANK(A192),"",INDEX('données plan-article-opérateurs'!$B$2:$B$318,MATCH(B192,'données plan-article-opérateurs'!$A$2:$A$318,0)))</f>
        <v/>
      </c>
    </row>
    <row r="193" spans="1:31" x14ac:dyDescent="0.25">
      <c r="E193" s="7"/>
      <c r="F193" s="7"/>
      <c r="G193" s="7"/>
      <c r="H193" s="7"/>
      <c r="J193" s="21" t="str">
        <f t="shared" ca="1" si="11"/>
        <v/>
      </c>
      <c r="K193" s="21" t="str">
        <f t="shared" ca="1" si="12"/>
        <v/>
      </c>
      <c r="L193" s="22" t="str">
        <f>IF(ISBLANK(A193),"",INDEX('données plan-article-opérateurs'!$B$2:$B$318,MATCH(B193,'données plan-article-opérateurs'!$A$2:$A$318,0)))</f>
        <v/>
      </c>
    </row>
    <row r="194" spans="1:31" x14ac:dyDescent="0.25">
      <c r="E194" s="7"/>
      <c r="F194" s="7"/>
      <c r="G194" s="7"/>
      <c r="H194" s="7"/>
      <c r="J194" s="21" t="str">
        <f t="shared" ca="1" si="11"/>
        <v/>
      </c>
      <c r="K194" s="21" t="str">
        <f t="shared" ca="1" si="12"/>
        <v/>
      </c>
      <c r="L194" s="22" t="str">
        <f>IF(ISBLANK(A194),"",INDEX('données plan-article-opérateurs'!$B$2:$B$318,MATCH(B194,'données plan-article-opérateurs'!$A$2:$A$318,0)))</f>
        <v/>
      </c>
    </row>
    <row r="195" spans="1:31" x14ac:dyDescent="0.25">
      <c r="E195" s="7"/>
      <c r="F195" s="7"/>
      <c r="G195" s="7"/>
      <c r="H195" s="7"/>
      <c r="J195" s="21" t="str">
        <f t="shared" ca="1" si="11"/>
        <v/>
      </c>
      <c r="K195" s="21" t="str">
        <f t="shared" ca="1" si="12"/>
        <v/>
      </c>
      <c r="L195" s="22" t="str">
        <f>IF(ISBLANK(A195),"",INDEX('données plan-article-opérateurs'!$B$2:$B$318,MATCH(B195,'données plan-article-opérateurs'!$A$2:$A$318,0)))</f>
        <v/>
      </c>
    </row>
    <row r="196" spans="1:31" x14ac:dyDescent="0.25">
      <c r="A196" s="13"/>
      <c r="E196" s="7"/>
      <c r="F196" s="7"/>
      <c r="G196" s="7"/>
      <c r="H196" s="7"/>
      <c r="J196" s="21" t="str">
        <f t="shared" ca="1" si="11"/>
        <v/>
      </c>
      <c r="K196" s="21" t="str">
        <f t="shared" ca="1" si="12"/>
        <v/>
      </c>
      <c r="L196" s="22" t="str">
        <f>IF(ISBLANK(A196),"",INDEX('données plan-article-opérateurs'!$B$2:$B$318,MATCH(B196,'données plan-article-opérateurs'!$A$2:$A$318,0)))</f>
        <v/>
      </c>
    </row>
    <row r="197" spans="1:31" x14ac:dyDescent="0.25">
      <c r="E197" s="7"/>
      <c r="F197" s="7"/>
      <c r="G197" s="7"/>
      <c r="H197" s="7"/>
      <c r="J197" s="21" t="str">
        <f t="shared" ca="1" si="11"/>
        <v/>
      </c>
      <c r="K197" s="21" t="str">
        <f t="shared" ca="1" si="12"/>
        <v/>
      </c>
      <c r="L197" s="22" t="str">
        <f>IF(ISBLANK(A197),"",INDEX('données plan-article-opérateurs'!$B$2:$B$318,MATCH(B197,'données plan-article-opérateurs'!$A$2:$A$318,0)))</f>
        <v/>
      </c>
    </row>
    <row r="198" spans="1:31" x14ac:dyDescent="0.25">
      <c r="J198" s="21" t="str">
        <f t="shared" ca="1" si="11"/>
        <v/>
      </c>
      <c r="K198" s="21" t="str">
        <f t="shared" ca="1" si="12"/>
        <v/>
      </c>
      <c r="L198" s="22" t="str">
        <f>IF(ISBLANK(A198),"",INDEX('données plan-article-opérateurs'!$B$2:$B$318,MATCH(B198,'données plan-article-opérateurs'!$A$2:$A$318,0)))</f>
        <v/>
      </c>
    </row>
    <row r="199" spans="1:31" x14ac:dyDescent="0.25">
      <c r="J199" s="21" t="str">
        <f t="shared" ca="1" si="11"/>
        <v/>
      </c>
      <c r="K199" s="21" t="str">
        <f t="shared" ca="1" si="12"/>
        <v/>
      </c>
      <c r="L199" s="22" t="str">
        <f>IF(ISBLANK(A199),"",INDEX('données plan-article-opérateurs'!$B$2:$B$318,MATCH(B199,'données plan-article-opérateurs'!$A$2:$A$318,0)))</f>
        <v/>
      </c>
    </row>
    <row r="200" spans="1:31" x14ac:dyDescent="0.25">
      <c r="J200" s="21" t="str">
        <f ca="1">IF(ISBLANK(A200),"",IF(F200&gt;=TODAY(),"-"&amp;DATEDIF(TODAY(),F200,"d"),"+"&amp;DATEDIF(F200,TODAY(),"d")))</f>
        <v/>
      </c>
      <c r="K200" s="21" t="str">
        <f ca="1">IF(ISBLANK(A200),"",DATEDIF(E200,TODAY(),"d"))</f>
        <v/>
      </c>
      <c r="L200" s="22" t="str">
        <f>IF(ISBLANK(A200),"",INDEX('données plan-article-opérateurs'!$B$2:$B$318,MATCH(B200,'données plan-article-opérateurs'!$A$2:$A$318,0)))</f>
        <v/>
      </c>
    </row>
    <row r="201" spans="1:31" x14ac:dyDescent="0.25">
      <c r="I201" s="5"/>
      <c r="J201" s="8" t="str">
        <f ca="1">IF(ISBLANK(A201),"",IF(F201&gt;=TODAY(),"-"&amp;DATEDIF(TODAY(),F201,"d"),"+"&amp;DATEDIF(F201,TODAY(),"d")))</f>
        <v/>
      </c>
      <c r="K201" s="8" t="str">
        <f ca="1">IF(ISBLANK(A201),"",DATEDIF(E201,TODAY(),"d"))</f>
        <v/>
      </c>
      <c r="L201" s="9" t="str">
        <f>IF(ISBLANK(A201),"",INDEX('données plan-article-opérateurs'!$B$2:B314,MATCH(B201,'données plan-article-opérateurs'!$A$2:A314,0)))</f>
        <v/>
      </c>
    </row>
    <row r="202" spans="1:31" s="10" customFormat="1" x14ac:dyDescent="0.25">
      <c r="A202"/>
      <c r="S202"/>
      <c r="T202"/>
      <c r="U202"/>
      <c r="V202"/>
      <c r="W202"/>
      <c r="X202"/>
      <c r="Y202"/>
      <c r="Z202"/>
      <c r="AA202"/>
      <c r="AB202"/>
      <c r="AC202"/>
      <c r="AD202"/>
      <c r="AE202"/>
    </row>
    <row r="206" spans="1:31" x14ac:dyDescent="0.25">
      <c r="AE206" s="10"/>
    </row>
    <row r="208" spans="1:31" x14ac:dyDescent="0.25"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</row>
    <row r="209" spans="19:19" x14ac:dyDescent="0.25">
      <c r="S209" s="10"/>
    </row>
  </sheetData>
  <autoFilter ref="A5:L201" xr:uid="{00000000-0009-0000-0000-000000000000}"/>
  <sortState xmlns:xlrd2="http://schemas.microsoft.com/office/spreadsheetml/2017/richdata2" ref="A6:L36">
    <sortCondition ref="J6:J36"/>
  </sortState>
  <mergeCells count="5">
    <mergeCell ref="J3:L3"/>
    <mergeCell ref="A4:F4"/>
    <mergeCell ref="J4:K4"/>
    <mergeCell ref="S31:AC31"/>
    <mergeCell ref="S30:AC30"/>
  </mergeCells>
  <conditionalFormatting sqref="F6:F200">
    <cfRule type="expression" dxfId="1" priority="2">
      <formula>AND(F6&lt;$A$1,F6&lt;&gt;"")</formula>
    </cfRule>
  </conditionalFormatting>
  <conditionalFormatting sqref="E6:E200">
    <cfRule type="expression" dxfId="0" priority="1">
      <formula>AND(E6&gt;F6,E6&lt;&gt;"")</formula>
    </cfRule>
  </conditionalFormatting>
  <printOptions headings="1" gridLines="1"/>
  <pageMargins left="0.70866141732283472" right="0.70866141732283472" top="0.74803149606299213" bottom="0.74803149606299213" header="0.31496062992125984" footer="0.31496062992125984"/>
  <pageSetup paperSize="9" scale="15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'données plan-article-opérateurs'!$D$2:$D$15</xm:f>
          </x14:formula1>
          <xm:sqref>I31:I201 I7:I29</xm:sqref>
        </x14:dataValidation>
        <x14:dataValidation type="list" allowBlank="1" showInputMessage="1" showErrorMessage="1" xr:uid="{00000000-0002-0000-0000-000001000000}">
          <x14:formula1>
            <xm:f>'données plan-article-opérateurs'!$D$2:$D$16</xm:f>
          </x14:formula1>
          <xm:sqref>I30 I6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29"/>
  <sheetViews>
    <sheetView workbookViewId="0">
      <selection activeCell="C29" sqref="C29"/>
    </sheetView>
  </sheetViews>
  <sheetFormatPr baseColWidth="10" defaultRowHeight="15" x14ac:dyDescent="0.25"/>
  <cols>
    <col min="5" max="5" width="17.28515625" customWidth="1"/>
    <col min="6" max="6" width="14.28515625" customWidth="1"/>
    <col min="8" max="8" width="18.28515625" customWidth="1"/>
    <col min="11" max="11" width="19.42578125" customWidth="1"/>
  </cols>
  <sheetData>
    <row r="1" spans="1:14" ht="15.75" thickBot="1" x14ac:dyDescent="0.3"/>
    <row r="2" spans="1:14" x14ac:dyDescent="0.25">
      <c r="A2" s="68" t="s">
        <v>599</v>
      </c>
      <c r="B2" s="69"/>
      <c r="C2" s="68" t="s">
        <v>598</v>
      </c>
      <c r="D2" s="69"/>
    </row>
    <row r="3" spans="1:14" ht="15.75" thickBot="1" x14ac:dyDescent="0.3">
      <c r="A3" s="70">
        <f ca="1">COUNTIF(planning!F6:F200,"&lt;"&amp;TODAY())</f>
        <v>14</v>
      </c>
      <c r="B3" s="71"/>
      <c r="C3" s="70">
        <f>COUNTIF(planning!C6:C200,"B")</f>
        <v>10</v>
      </c>
      <c r="D3" s="71"/>
      <c r="K3" s="16" t="s">
        <v>96</v>
      </c>
      <c r="L3" s="16"/>
      <c r="M3" s="16"/>
      <c r="N3" s="16"/>
    </row>
    <row r="4" spans="1:14" x14ac:dyDescent="0.25">
      <c r="A4" s="72" t="s">
        <v>597</v>
      </c>
      <c r="B4" s="73"/>
      <c r="C4" s="73"/>
      <c r="D4" s="74"/>
      <c r="F4" s="75" t="s">
        <v>113</v>
      </c>
      <c r="G4" s="76"/>
      <c r="H4" s="77"/>
      <c r="K4" s="16"/>
      <c r="L4" s="16"/>
      <c r="M4" s="16"/>
      <c r="N4" s="16"/>
    </row>
    <row r="5" spans="1:14" ht="15.75" thickBot="1" x14ac:dyDescent="0.3">
      <c r="A5" s="30" t="s">
        <v>382</v>
      </c>
      <c r="B5" s="31" t="s">
        <v>98</v>
      </c>
      <c r="C5" s="31" t="s">
        <v>13</v>
      </c>
      <c r="D5" s="32" t="s">
        <v>135</v>
      </c>
      <c r="F5" s="49"/>
      <c r="G5" s="50" t="s">
        <v>98</v>
      </c>
      <c r="H5" s="51" t="s">
        <v>9</v>
      </c>
      <c r="K5" s="16" t="s">
        <v>97</v>
      </c>
      <c r="L5" s="16" t="s">
        <v>98</v>
      </c>
      <c r="M5" s="16" t="s">
        <v>9</v>
      </c>
      <c r="N5" s="16"/>
    </row>
    <row r="6" spans="1:14" x14ac:dyDescent="0.25">
      <c r="A6" s="33" t="s">
        <v>100</v>
      </c>
      <c r="B6" s="38">
        <f ca="1">M19+M20</f>
        <v>5</v>
      </c>
      <c r="C6" s="37">
        <f ca="1">M15+M16</f>
        <v>1550</v>
      </c>
      <c r="D6" s="54">
        <f ca="1">C6/60</f>
        <v>25.833333333333332</v>
      </c>
      <c r="F6" s="46" t="s">
        <v>82</v>
      </c>
      <c r="G6" s="44">
        <f>COUNTIFS(planning!$I$6:$I$199,F6)</f>
        <v>0</v>
      </c>
      <c r="H6" s="42">
        <f>SUMIF(planning!$I$6:$I$199,F6,planning!$L$6:$L$199)</f>
        <v>0</v>
      </c>
      <c r="K6" s="17">
        <v>0</v>
      </c>
      <c r="L6" s="18">
        <f ca="1">COUNTIFS(planning!$J$6:$J$199,"=0")</f>
        <v>0</v>
      </c>
      <c r="M6" s="18">
        <f ca="1">SUMIF(planning!$J$6:$J$199,"=0",planning!$L$6:$L$199)</f>
        <v>0</v>
      </c>
      <c r="N6" s="16"/>
    </row>
    <row r="7" spans="1:14" x14ac:dyDescent="0.25">
      <c r="A7" s="34" t="s">
        <v>101</v>
      </c>
      <c r="B7" s="39">
        <f ca="1">L6+L7</f>
        <v>0</v>
      </c>
      <c r="C7" s="36">
        <f ca="1">M6+M7</f>
        <v>0</v>
      </c>
      <c r="D7" s="55">
        <f t="shared" ref="D7:D11" ca="1" si="0">C7/60</f>
        <v>0</v>
      </c>
      <c r="F7" s="47" t="s">
        <v>83</v>
      </c>
      <c r="G7" s="44">
        <f>COUNTIFS(planning!$I$6:$I$199,F7)</f>
        <v>4</v>
      </c>
      <c r="H7" s="42">
        <f>SUMIF(planning!$I$6:$I$199,F7,planning!$L$6:$L$199)</f>
        <v>4800</v>
      </c>
      <c r="K7" s="17">
        <v>1</v>
      </c>
      <c r="L7" s="18">
        <f ca="1">COUNTIFS(planning!$J$6:$J$199,"=-1")</f>
        <v>0</v>
      </c>
      <c r="M7" s="18">
        <f ca="1">SUMIF(planning!$J$6:$J$199,"=-1",planning!$L$6:$L$199)</f>
        <v>0</v>
      </c>
      <c r="N7" s="16"/>
    </row>
    <row r="8" spans="1:14" x14ac:dyDescent="0.25">
      <c r="A8" s="34" t="s">
        <v>102</v>
      </c>
      <c r="B8" s="39">
        <f ca="1">L8+L9</f>
        <v>0</v>
      </c>
      <c r="C8" s="36">
        <f ca="1">M8+M9</f>
        <v>0</v>
      </c>
      <c r="D8" s="55">
        <f t="shared" ca="1" si="0"/>
        <v>0</v>
      </c>
      <c r="F8" s="47" t="s">
        <v>84</v>
      </c>
      <c r="G8" s="44">
        <f>COUNTIFS(planning!$I$6:$I$199,F8)</f>
        <v>0</v>
      </c>
      <c r="H8" s="42">
        <f>SUMIF(planning!$I$6:$I$199,F8,planning!$L$6:$L$199)</f>
        <v>0</v>
      </c>
      <c r="K8" s="17">
        <v>2</v>
      </c>
      <c r="L8" s="18">
        <f ca="1">COUNTIFS(planning!$J$6:$J$199,"=-2")</f>
        <v>0</v>
      </c>
      <c r="M8" s="18">
        <f ca="1">SUMIF(planning!$J$6:$J$199,"=-2",planning!$L$6:$L$199)</f>
        <v>0</v>
      </c>
      <c r="N8" s="16"/>
    </row>
    <row r="9" spans="1:14" x14ac:dyDescent="0.25">
      <c r="A9" s="34" t="s">
        <v>103</v>
      </c>
      <c r="B9" s="39">
        <f ca="1">L10+L11</f>
        <v>5</v>
      </c>
      <c r="C9" s="36">
        <f ca="1">M10+M11</f>
        <v>1390</v>
      </c>
      <c r="D9" s="55">
        <f t="shared" ca="1" si="0"/>
        <v>23.166666666666668</v>
      </c>
      <c r="F9" s="47" t="s">
        <v>85</v>
      </c>
      <c r="G9" s="44">
        <f>COUNTIFS(planning!$I$6:$I$199,F9)</f>
        <v>0</v>
      </c>
      <c r="H9" s="42">
        <f>SUMIF(planning!$I$6:$I$199,F9,planning!$L$6:$L$199)</f>
        <v>0</v>
      </c>
      <c r="K9" s="17">
        <v>3</v>
      </c>
      <c r="L9" s="18">
        <f ca="1">COUNTIFS(planning!$J$6:$J$199,"=-3")</f>
        <v>0</v>
      </c>
      <c r="M9" s="18">
        <f ca="1">SUMIF(planning!$J$6:$J$199,"=-3",planning!$L$6:$L$199)</f>
        <v>0</v>
      </c>
      <c r="N9" s="16"/>
    </row>
    <row r="10" spans="1:14" x14ac:dyDescent="0.25">
      <c r="A10" s="34" t="s">
        <v>104</v>
      </c>
      <c r="B10" s="39">
        <f ca="1">L12-SUM(L6:L11)</f>
        <v>12</v>
      </c>
      <c r="C10" s="36">
        <f ca="1">M12-SUM(M6:M11)</f>
        <v>4020</v>
      </c>
      <c r="D10" s="55">
        <f t="shared" ca="1" si="0"/>
        <v>67</v>
      </c>
      <c r="F10" s="47" t="s">
        <v>86</v>
      </c>
      <c r="G10" s="44">
        <f>COUNTIFS(planning!$I$6:$I$199,F10)</f>
        <v>2</v>
      </c>
      <c r="H10" s="42">
        <f>SUMIF(planning!$I$6:$I$199,F10,planning!$L$6:$L$199)</f>
        <v>840</v>
      </c>
      <c r="K10" s="17">
        <v>4</v>
      </c>
      <c r="L10" s="18">
        <f ca="1">COUNTIFS(planning!$J$6:$J$199,"=-4")</f>
        <v>2</v>
      </c>
      <c r="M10" s="18">
        <f ca="1">SUMIF(planning!$J$6:$J$199,"=-4",planning!$L$6:$L$199)</f>
        <v>190</v>
      </c>
      <c r="N10" s="16"/>
    </row>
    <row r="11" spans="1:14" ht="15.75" thickBot="1" x14ac:dyDescent="0.3">
      <c r="A11" s="35" t="s">
        <v>105</v>
      </c>
      <c r="B11" s="40">
        <f ca="1">SUM(B6:B10)</f>
        <v>22</v>
      </c>
      <c r="C11" s="41">
        <f ca="1">SUM(C6:C10)</f>
        <v>6960</v>
      </c>
      <c r="D11" s="56">
        <f t="shared" ca="1" si="0"/>
        <v>116</v>
      </c>
      <c r="F11" s="47" t="s">
        <v>87</v>
      </c>
      <c r="G11" s="44">
        <f>COUNTIFS(planning!$I$6:$I$199,F11)</f>
        <v>1</v>
      </c>
      <c r="H11" s="42">
        <f>SUMIF(planning!$I$6:$I$199,F11,planning!$L$6:$L$199)</f>
        <v>30</v>
      </c>
      <c r="K11" s="17">
        <v>5</v>
      </c>
      <c r="L11" s="18">
        <f ca="1">COUNTIFS(planning!$J$6:$J$199,"=-5")</f>
        <v>3</v>
      </c>
      <c r="M11" s="18">
        <f ca="1">SUMIF(planning!$J$6:$J$199,"=-5",planning!$L$6:$L$199)</f>
        <v>1200</v>
      </c>
      <c r="N11" s="16"/>
    </row>
    <row r="12" spans="1:14" x14ac:dyDescent="0.25">
      <c r="C12" s="58"/>
      <c r="F12" s="47" t="s">
        <v>88</v>
      </c>
      <c r="G12" s="44">
        <f>COUNTIFS(planning!$I$6:$I$199,F12)</f>
        <v>1</v>
      </c>
      <c r="H12" s="42">
        <f>SUMIF(planning!$I$6:$I$199,F12,planning!$L$6:$L$199)</f>
        <v>60</v>
      </c>
      <c r="K12" s="16" t="s">
        <v>99</v>
      </c>
      <c r="L12" s="19">
        <f ca="1">COUNTIFS(planning!J6:J199,"*-*")</f>
        <v>17</v>
      </c>
      <c r="M12" s="19">
        <f ca="1">SUMIF(planning!$J$6:$J$199,"*-*",planning!$L$6:$L$199)</f>
        <v>5410</v>
      </c>
      <c r="N12" s="16"/>
    </row>
    <row r="13" spans="1:14" x14ac:dyDescent="0.25">
      <c r="C13" s="58"/>
      <c r="F13" s="47" t="s">
        <v>89</v>
      </c>
      <c r="G13" s="44">
        <f>COUNTIFS(planning!$I$6:$I$199,F13)</f>
        <v>0</v>
      </c>
      <c r="H13" s="42">
        <f>SUMIF(planning!$I$6:$I$199,F13,planning!$L$6:$L$199)</f>
        <v>0</v>
      </c>
      <c r="L13" s="16"/>
      <c r="N13" s="16"/>
    </row>
    <row r="14" spans="1:14" x14ac:dyDescent="0.25">
      <c r="F14" s="47" t="s">
        <v>90</v>
      </c>
      <c r="G14" s="44">
        <f>COUNTIFS(planning!$I$6:$I$199,F14)</f>
        <v>0</v>
      </c>
      <c r="H14" s="42">
        <f>SUMIF(planning!$I$6:$I$199,F14,planning!$L$6:$L$199)</f>
        <v>0</v>
      </c>
      <c r="K14" s="78" t="s">
        <v>593</v>
      </c>
      <c r="L14" s="78"/>
      <c r="M14" s="78"/>
    </row>
    <row r="15" spans="1:14" x14ac:dyDescent="0.25">
      <c r="F15" s="47" t="s">
        <v>91</v>
      </c>
      <c r="G15" s="44">
        <f>COUNTIFS(planning!$I$6:$I$199,F15)</f>
        <v>1</v>
      </c>
      <c r="H15" s="42">
        <f>SUMIF(planning!$I$6:$I$199,F15,planning!$L$6:$L$199)</f>
        <v>150</v>
      </c>
      <c r="K15" s="67" t="s">
        <v>592</v>
      </c>
      <c r="L15" s="16" t="s">
        <v>591</v>
      </c>
      <c r="M15" s="16">
        <f ca="1">SUMIFS(planning!L6:L200,planning!F6:F200,"&lt;"&amp;TODAY(),planning!C6:C200,("D"))</f>
        <v>1350</v>
      </c>
    </row>
    <row r="16" spans="1:14" x14ac:dyDescent="0.25">
      <c r="F16" s="47" t="s">
        <v>92</v>
      </c>
      <c r="G16" s="44">
        <f>COUNTIFS(planning!$I$6:$I$199,F16)</f>
        <v>1</v>
      </c>
      <c r="H16" s="42">
        <f>SUMIF(planning!$I$6:$I$199,F16,planning!$L$6:$L$199)</f>
        <v>60</v>
      </c>
      <c r="K16" s="67"/>
      <c r="L16" s="16" t="s">
        <v>590</v>
      </c>
      <c r="M16" s="16">
        <f ca="1">SUMIFS(planning!L6:L200,planning!F6:F200,"&lt;"&amp;TODAY(),planning!C6:C200,("R"))</f>
        <v>200</v>
      </c>
    </row>
    <row r="17" spans="1:13" x14ac:dyDescent="0.25">
      <c r="A17" s="2" t="s">
        <v>114</v>
      </c>
      <c r="D17" s="20">
        <f ca="1">AVERAGE(planning!K6:K198)</f>
        <v>5.258064516129032</v>
      </c>
      <c r="F17" s="47" t="s">
        <v>93</v>
      </c>
      <c r="G17" s="44">
        <f>COUNTIFS(planning!$I$6:$I$199,F17)</f>
        <v>0</v>
      </c>
      <c r="H17" s="42">
        <f>SUMIF(planning!$I$6:$I$199,F17,planning!$L$6:$L$199)</f>
        <v>0</v>
      </c>
      <c r="K17" s="16"/>
      <c r="L17" s="16"/>
      <c r="M17" s="16"/>
    </row>
    <row r="18" spans="1:13" x14ac:dyDescent="0.25">
      <c r="F18" s="47" t="s">
        <v>94</v>
      </c>
      <c r="G18" s="44">
        <f>COUNTIFS(planning!$I$6:$I$199,F18)</f>
        <v>0</v>
      </c>
      <c r="H18" s="42">
        <f>SUMIF(planning!$I$6:$I$199,F18,planning!$L$6:$L$199)</f>
        <v>0</v>
      </c>
      <c r="K18" s="78" t="s">
        <v>594</v>
      </c>
      <c r="L18" s="78"/>
      <c r="M18" s="78"/>
    </row>
    <row r="19" spans="1:13" ht="15.75" thickBot="1" x14ac:dyDescent="0.3">
      <c r="F19" s="48" t="s">
        <v>95</v>
      </c>
      <c r="G19" s="45">
        <f>COUNTIFS(planning!$I$6:$I$199,F19)</f>
        <v>1</v>
      </c>
      <c r="H19" s="43">
        <f>SUMIF(planning!$I$6:$I$199,F19,planning!$L$6:$L$199)</f>
        <v>0</v>
      </c>
      <c r="K19" s="67" t="s">
        <v>592</v>
      </c>
      <c r="L19" s="2" t="s">
        <v>595</v>
      </c>
      <c r="M19" s="58">
        <f ca="1">COUNTIFS(planning!F6:F200,"&lt;"&amp;TODAY(),planning!C6:C200,("D"))</f>
        <v>4</v>
      </c>
    </row>
    <row r="20" spans="1:13" x14ac:dyDescent="0.25">
      <c r="K20" s="67"/>
      <c r="L20" s="16" t="s">
        <v>596</v>
      </c>
      <c r="M20">
        <f ca="1">COUNTIFS(planning!F6:F200,"&lt;"&amp;TODAY(),planning!C6:C200,("R"))</f>
        <v>1</v>
      </c>
    </row>
    <row r="28" spans="1:13" x14ac:dyDescent="0.25">
      <c r="A28" s="58">
        <f ca="1">COUNTIFS(planning!F6:F200,"&lt;"&amp;TODAY(),planning!C6:C200,("D"))</f>
        <v>4</v>
      </c>
    </row>
    <row r="29" spans="1:13" x14ac:dyDescent="0.25">
      <c r="A29">
        <f ca="1">COUNTIFS(planning!F6:F200,"&lt;"&amp;TODAY(),planning!C6:C200,("R"))</f>
        <v>1</v>
      </c>
    </row>
  </sheetData>
  <sortState xmlns:xlrd2="http://schemas.microsoft.com/office/spreadsheetml/2017/richdata2" ref="F6:F19">
    <sortCondition ref="F6"/>
  </sortState>
  <mergeCells count="10">
    <mergeCell ref="K19:K20"/>
    <mergeCell ref="A2:B2"/>
    <mergeCell ref="A3:B3"/>
    <mergeCell ref="C2:D2"/>
    <mergeCell ref="C3:D3"/>
    <mergeCell ref="A4:D4"/>
    <mergeCell ref="F4:H4"/>
    <mergeCell ref="K15:K16"/>
    <mergeCell ref="K14:M14"/>
    <mergeCell ref="K18:M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O155"/>
  <sheetViews>
    <sheetView workbookViewId="0">
      <selection activeCell="E2" sqref="E2"/>
    </sheetView>
  </sheetViews>
  <sheetFormatPr baseColWidth="10" defaultRowHeight="15" x14ac:dyDescent="0.25"/>
  <cols>
    <col min="5" max="8" width="11.42578125" style="7"/>
  </cols>
  <sheetData>
    <row r="1" spans="1:15" ht="45" x14ac:dyDescent="0.25">
      <c r="A1" s="1" t="s">
        <v>0</v>
      </c>
      <c r="B1" s="1" t="s">
        <v>1</v>
      </c>
      <c r="C1" s="1" t="s">
        <v>3</v>
      </c>
      <c r="D1" s="1" t="s">
        <v>4</v>
      </c>
      <c r="E1" s="14" t="s">
        <v>5</v>
      </c>
      <c r="F1" s="14" t="s">
        <v>2</v>
      </c>
      <c r="G1" s="15" t="s">
        <v>19</v>
      </c>
      <c r="H1" s="23" t="s">
        <v>654</v>
      </c>
      <c r="I1" s="3" t="s">
        <v>10</v>
      </c>
      <c r="J1" s="3" t="s">
        <v>11</v>
      </c>
      <c r="K1" s="3" t="s">
        <v>12</v>
      </c>
      <c r="L1" s="3" t="s">
        <v>9</v>
      </c>
      <c r="O1" s="2" t="s">
        <v>16</v>
      </c>
    </row>
    <row r="2" spans="1:15" x14ac:dyDescent="0.25">
      <c r="A2" t="s">
        <v>339</v>
      </c>
      <c r="B2" t="s">
        <v>67</v>
      </c>
      <c r="C2" t="s">
        <v>340</v>
      </c>
      <c r="D2" t="s">
        <v>341</v>
      </c>
      <c r="E2" s="7">
        <v>44020.316643518519</v>
      </c>
      <c r="F2" s="7">
        <v>43938</v>
      </c>
      <c r="J2" t="s">
        <v>391</v>
      </c>
      <c r="K2">
        <v>8</v>
      </c>
      <c r="L2">
        <v>0</v>
      </c>
    </row>
    <row r="3" spans="1:15" x14ac:dyDescent="0.25">
      <c r="A3" t="s">
        <v>235</v>
      </c>
      <c r="B3" t="s">
        <v>299</v>
      </c>
      <c r="C3" t="s">
        <v>203</v>
      </c>
      <c r="D3" t="s">
        <v>236</v>
      </c>
      <c r="E3" s="7">
        <v>44022.652604166702</v>
      </c>
      <c r="F3" s="7">
        <v>44027</v>
      </c>
      <c r="J3" t="s">
        <v>357</v>
      </c>
      <c r="K3">
        <v>5</v>
      </c>
      <c r="L3">
        <v>0</v>
      </c>
    </row>
    <row r="4" spans="1:15" x14ac:dyDescent="0.25">
      <c r="A4" t="s">
        <v>277</v>
      </c>
      <c r="B4" t="s">
        <v>155</v>
      </c>
      <c r="C4" t="s">
        <v>203</v>
      </c>
      <c r="D4" t="s">
        <v>267</v>
      </c>
      <c r="E4" s="7">
        <v>44020.430682870399</v>
      </c>
      <c r="F4" s="7">
        <v>44026</v>
      </c>
      <c r="I4" t="s">
        <v>84</v>
      </c>
      <c r="J4" t="s">
        <v>394</v>
      </c>
      <c r="K4">
        <v>9</v>
      </c>
      <c r="L4">
        <v>0</v>
      </c>
    </row>
    <row r="5" spans="1:15" x14ac:dyDescent="0.25">
      <c r="A5" t="s">
        <v>247</v>
      </c>
      <c r="B5" t="s">
        <v>27</v>
      </c>
      <c r="C5" t="s">
        <v>220</v>
      </c>
      <c r="D5" t="s">
        <v>248</v>
      </c>
      <c r="E5" s="7">
        <v>44007.669594907398</v>
      </c>
      <c r="F5" s="7">
        <v>44013</v>
      </c>
      <c r="J5" t="s">
        <v>361</v>
      </c>
      <c r="K5">
        <v>20</v>
      </c>
      <c r="L5">
        <v>0</v>
      </c>
    </row>
    <row r="6" spans="1:15" x14ac:dyDescent="0.25">
      <c r="A6" t="s">
        <v>215</v>
      </c>
      <c r="B6" t="s">
        <v>68</v>
      </c>
      <c r="C6" t="s">
        <v>203</v>
      </c>
      <c r="D6" t="s">
        <v>216</v>
      </c>
      <c r="E6" s="7">
        <v>44025.525625000002</v>
      </c>
      <c r="F6" s="7">
        <v>44034</v>
      </c>
      <c r="J6" t="s">
        <v>355</v>
      </c>
      <c r="K6">
        <v>2</v>
      </c>
      <c r="L6">
        <v>180</v>
      </c>
    </row>
    <row r="7" spans="1:15" x14ac:dyDescent="0.25">
      <c r="A7" t="s">
        <v>412</v>
      </c>
      <c r="B7" t="s">
        <v>444</v>
      </c>
      <c r="C7" t="s">
        <v>203</v>
      </c>
      <c r="D7" t="s">
        <v>413</v>
      </c>
      <c r="E7" s="7">
        <v>44028.39739583333</v>
      </c>
      <c r="F7" s="7">
        <v>44043</v>
      </c>
      <c r="J7" t="s">
        <v>354</v>
      </c>
      <c r="K7">
        <v>1</v>
      </c>
      <c r="L7">
        <v>0</v>
      </c>
    </row>
    <row r="8" spans="1:15" x14ac:dyDescent="0.25">
      <c r="A8" t="s">
        <v>337</v>
      </c>
      <c r="B8" t="s">
        <v>379</v>
      </c>
      <c r="C8" t="s">
        <v>203</v>
      </c>
      <c r="D8" t="s">
        <v>338</v>
      </c>
      <c r="E8" s="7">
        <v>44014.642777777779</v>
      </c>
      <c r="F8" s="7">
        <v>43965</v>
      </c>
      <c r="J8" t="s">
        <v>392</v>
      </c>
      <c r="K8">
        <v>14</v>
      </c>
      <c r="L8">
        <v>0</v>
      </c>
    </row>
    <row r="9" spans="1:15" x14ac:dyDescent="0.25">
      <c r="A9" t="s">
        <v>205</v>
      </c>
      <c r="B9" t="s">
        <v>175</v>
      </c>
      <c r="C9" t="s">
        <v>203</v>
      </c>
      <c r="D9" t="s">
        <v>206</v>
      </c>
      <c r="E9" s="7">
        <v>44021.526145833297</v>
      </c>
      <c r="F9" s="7">
        <v>44034</v>
      </c>
      <c r="I9" t="s">
        <v>87</v>
      </c>
      <c r="J9" t="s">
        <v>398</v>
      </c>
      <c r="K9">
        <v>7</v>
      </c>
      <c r="L9">
        <v>0</v>
      </c>
    </row>
    <row r="10" spans="1:15" x14ac:dyDescent="0.25">
      <c r="A10" t="s">
        <v>222</v>
      </c>
      <c r="B10" t="s">
        <v>71</v>
      </c>
      <c r="C10" t="s">
        <v>220</v>
      </c>
      <c r="D10" t="s">
        <v>223</v>
      </c>
      <c r="E10" s="7">
        <v>44014.288761574098</v>
      </c>
      <c r="F10" s="7">
        <v>44034</v>
      </c>
      <c r="J10" t="s">
        <v>398</v>
      </c>
      <c r="K10">
        <v>14</v>
      </c>
      <c r="L10">
        <v>0</v>
      </c>
    </row>
    <row r="11" spans="1:15" x14ac:dyDescent="0.25">
      <c r="A11" t="s">
        <v>414</v>
      </c>
      <c r="B11" t="s">
        <v>445</v>
      </c>
      <c r="C11" t="s">
        <v>203</v>
      </c>
      <c r="D11" t="s">
        <v>415</v>
      </c>
      <c r="E11" s="7">
        <v>44028.393564814818</v>
      </c>
      <c r="F11" s="7">
        <v>44047</v>
      </c>
      <c r="J11" t="s">
        <v>469</v>
      </c>
      <c r="K11">
        <v>1</v>
      </c>
      <c r="L11">
        <v>0</v>
      </c>
    </row>
    <row r="12" spans="1:15" x14ac:dyDescent="0.25">
      <c r="A12" t="s">
        <v>423</v>
      </c>
      <c r="B12" t="s">
        <v>448</v>
      </c>
      <c r="C12" t="s">
        <v>203</v>
      </c>
      <c r="D12" t="s">
        <v>424</v>
      </c>
      <c r="E12" s="7">
        <v>44028.396724537037</v>
      </c>
      <c r="F12" s="7">
        <v>44040</v>
      </c>
      <c r="J12" t="s">
        <v>433</v>
      </c>
      <c r="K12">
        <v>1</v>
      </c>
      <c r="L12">
        <v>0</v>
      </c>
    </row>
    <row r="13" spans="1:15" x14ac:dyDescent="0.25">
      <c r="A13" t="s">
        <v>331</v>
      </c>
      <c r="B13" t="s">
        <v>376</v>
      </c>
      <c r="C13" t="s">
        <v>203</v>
      </c>
      <c r="D13" t="s">
        <v>332</v>
      </c>
      <c r="E13" s="7">
        <v>44027.396898148145</v>
      </c>
      <c r="F13" s="7">
        <v>44036</v>
      </c>
      <c r="J13" t="s">
        <v>355</v>
      </c>
      <c r="K13">
        <v>2</v>
      </c>
      <c r="L13">
        <v>0</v>
      </c>
    </row>
    <row r="14" spans="1:15" x14ac:dyDescent="0.25">
      <c r="A14" t="s">
        <v>207</v>
      </c>
      <c r="B14" t="s">
        <v>159</v>
      </c>
      <c r="C14" t="s">
        <v>203</v>
      </c>
      <c r="D14" t="s">
        <v>208</v>
      </c>
      <c r="E14" s="7">
        <v>44020.393113425896</v>
      </c>
      <c r="F14" s="7">
        <v>44029</v>
      </c>
      <c r="I14" t="s">
        <v>87</v>
      </c>
      <c r="J14" t="s">
        <v>396</v>
      </c>
      <c r="K14">
        <v>8</v>
      </c>
      <c r="L14">
        <v>0</v>
      </c>
    </row>
    <row r="15" spans="1:15" x14ac:dyDescent="0.25">
      <c r="A15" t="s">
        <v>273</v>
      </c>
      <c r="B15" t="s">
        <v>159</v>
      </c>
      <c r="C15" t="s">
        <v>220</v>
      </c>
      <c r="D15" t="s">
        <v>208</v>
      </c>
      <c r="E15" s="7">
        <v>44020.403020833299</v>
      </c>
      <c r="F15" s="7">
        <v>44029</v>
      </c>
      <c r="J15" t="s">
        <v>396</v>
      </c>
      <c r="K15">
        <v>8</v>
      </c>
      <c r="L15">
        <v>0</v>
      </c>
    </row>
    <row r="16" spans="1:15" x14ac:dyDescent="0.25">
      <c r="A16" t="s">
        <v>344</v>
      </c>
      <c r="B16" t="s">
        <v>6</v>
      </c>
      <c r="C16" t="s">
        <v>203</v>
      </c>
      <c r="D16" t="s">
        <v>345</v>
      </c>
      <c r="E16" s="7">
        <v>44027.397013888891</v>
      </c>
      <c r="F16" s="7">
        <v>44001</v>
      </c>
      <c r="I16" t="s">
        <v>92</v>
      </c>
      <c r="J16" t="s">
        <v>437</v>
      </c>
      <c r="K16">
        <v>1</v>
      </c>
      <c r="L16">
        <v>960</v>
      </c>
    </row>
    <row r="17" spans="1:12" x14ac:dyDescent="0.25">
      <c r="A17" t="s">
        <v>286</v>
      </c>
      <c r="B17" t="s">
        <v>6</v>
      </c>
      <c r="C17" t="s">
        <v>203</v>
      </c>
      <c r="D17" t="s">
        <v>287</v>
      </c>
      <c r="E17" s="7">
        <v>44025.328229166698</v>
      </c>
      <c r="F17" s="7">
        <v>44004</v>
      </c>
      <c r="J17" t="s">
        <v>363</v>
      </c>
      <c r="K17">
        <v>2</v>
      </c>
      <c r="L17">
        <v>960</v>
      </c>
    </row>
    <row r="18" spans="1:12" x14ac:dyDescent="0.25">
      <c r="A18" t="s">
        <v>243</v>
      </c>
      <c r="B18" t="s">
        <v>6</v>
      </c>
      <c r="C18" t="s">
        <v>203</v>
      </c>
      <c r="D18" t="s">
        <v>244</v>
      </c>
      <c r="E18" s="7">
        <v>44025.490810185198</v>
      </c>
      <c r="F18" s="7">
        <v>44000</v>
      </c>
      <c r="J18" t="s">
        <v>397</v>
      </c>
      <c r="K18">
        <v>3</v>
      </c>
      <c r="L18">
        <v>960</v>
      </c>
    </row>
    <row r="19" spans="1:12" x14ac:dyDescent="0.25">
      <c r="A19" t="s">
        <v>385</v>
      </c>
      <c r="B19" t="s">
        <v>386</v>
      </c>
      <c r="C19" t="s">
        <v>220</v>
      </c>
      <c r="D19" t="s">
        <v>387</v>
      </c>
      <c r="E19" s="7">
        <v>44025.775625000002</v>
      </c>
      <c r="F19" s="7">
        <v>44034</v>
      </c>
      <c r="J19" t="s">
        <v>398</v>
      </c>
      <c r="K19">
        <v>3</v>
      </c>
      <c r="L19">
        <v>0</v>
      </c>
    </row>
    <row r="20" spans="1:12" x14ac:dyDescent="0.25">
      <c r="A20" t="s">
        <v>389</v>
      </c>
      <c r="B20" t="s">
        <v>401</v>
      </c>
      <c r="C20" t="s">
        <v>203</v>
      </c>
      <c r="D20" t="s">
        <v>390</v>
      </c>
      <c r="E20" s="7">
        <v>44027.620312500003</v>
      </c>
      <c r="F20" s="7">
        <v>44008</v>
      </c>
      <c r="J20" t="s">
        <v>436</v>
      </c>
      <c r="K20">
        <v>2</v>
      </c>
      <c r="L20">
        <v>0</v>
      </c>
    </row>
    <row r="21" spans="1:12" x14ac:dyDescent="0.25">
      <c r="A21" t="s">
        <v>274</v>
      </c>
      <c r="B21" t="s">
        <v>300</v>
      </c>
      <c r="C21" t="s">
        <v>275</v>
      </c>
      <c r="D21" t="s">
        <v>276</v>
      </c>
      <c r="E21" s="7">
        <v>44025.524976851899</v>
      </c>
      <c r="F21" s="7">
        <v>44029</v>
      </c>
      <c r="J21" t="s">
        <v>356</v>
      </c>
      <c r="K21">
        <v>2</v>
      </c>
      <c r="L21">
        <v>0</v>
      </c>
    </row>
    <row r="22" spans="1:12" x14ac:dyDescent="0.25">
      <c r="A22" t="s">
        <v>318</v>
      </c>
      <c r="B22" t="s">
        <v>120</v>
      </c>
      <c r="C22" t="s">
        <v>203</v>
      </c>
      <c r="D22" t="s">
        <v>120</v>
      </c>
      <c r="E22" s="7">
        <v>44027.539814814816</v>
      </c>
      <c r="F22" s="7">
        <v>44032</v>
      </c>
      <c r="J22" t="s">
        <v>393</v>
      </c>
      <c r="K22">
        <v>1</v>
      </c>
      <c r="L22">
        <v>0</v>
      </c>
    </row>
    <row r="23" spans="1:12" x14ac:dyDescent="0.25">
      <c r="A23" t="s">
        <v>321</v>
      </c>
      <c r="B23" t="s">
        <v>372</v>
      </c>
      <c r="C23" t="s">
        <v>275</v>
      </c>
      <c r="D23" t="s">
        <v>322</v>
      </c>
      <c r="E23" s="7">
        <v>44027.372708333336</v>
      </c>
      <c r="F23" s="7">
        <v>44032</v>
      </c>
      <c r="J23" t="s">
        <v>393</v>
      </c>
      <c r="K23">
        <v>1</v>
      </c>
      <c r="L23">
        <v>0</v>
      </c>
    </row>
    <row r="24" spans="1:12" x14ac:dyDescent="0.25">
      <c r="A24" t="s">
        <v>342</v>
      </c>
      <c r="B24" t="s">
        <v>343</v>
      </c>
      <c r="C24" t="s">
        <v>203</v>
      </c>
      <c r="D24" t="s">
        <v>343</v>
      </c>
      <c r="E24" s="7">
        <v>44027.388425925928</v>
      </c>
      <c r="F24" s="7">
        <v>44029</v>
      </c>
      <c r="J24" t="s">
        <v>396</v>
      </c>
      <c r="K24">
        <v>1</v>
      </c>
      <c r="L24">
        <v>0</v>
      </c>
    </row>
    <row r="25" spans="1:12" x14ac:dyDescent="0.25">
      <c r="A25" t="s">
        <v>325</v>
      </c>
      <c r="B25" t="s">
        <v>374</v>
      </c>
      <c r="C25" t="s">
        <v>203</v>
      </c>
      <c r="D25" t="s">
        <v>326</v>
      </c>
      <c r="E25" s="7">
        <v>44027.379710648151</v>
      </c>
      <c r="F25" s="7">
        <v>44033</v>
      </c>
      <c r="J25" t="s">
        <v>438</v>
      </c>
      <c r="K25">
        <v>1</v>
      </c>
      <c r="L25">
        <v>0</v>
      </c>
    </row>
    <row r="26" spans="1:12" x14ac:dyDescent="0.25">
      <c r="A26" t="s">
        <v>327</v>
      </c>
      <c r="B26" t="s">
        <v>375</v>
      </c>
      <c r="C26" t="s">
        <v>203</v>
      </c>
      <c r="D26" t="s">
        <v>328</v>
      </c>
      <c r="E26" s="7">
        <v>44027.540844907409</v>
      </c>
      <c r="F26" s="7">
        <v>44034</v>
      </c>
      <c r="J26" t="s">
        <v>398</v>
      </c>
      <c r="K26">
        <v>1</v>
      </c>
      <c r="L26">
        <v>0</v>
      </c>
    </row>
    <row r="27" spans="1:12" x14ac:dyDescent="0.25">
      <c r="A27" t="s">
        <v>329</v>
      </c>
      <c r="B27" t="s">
        <v>330</v>
      </c>
      <c r="C27" t="s">
        <v>203</v>
      </c>
      <c r="D27" t="s">
        <v>330</v>
      </c>
      <c r="E27" s="7">
        <v>44027.48170138889</v>
      </c>
      <c r="F27" s="7">
        <v>44032</v>
      </c>
      <c r="J27" t="s">
        <v>393</v>
      </c>
      <c r="K27">
        <v>1</v>
      </c>
      <c r="L27">
        <v>0</v>
      </c>
    </row>
    <row r="28" spans="1:12" x14ac:dyDescent="0.25">
      <c r="A28" t="s">
        <v>245</v>
      </c>
      <c r="B28" t="s">
        <v>147</v>
      </c>
      <c r="C28" t="s">
        <v>203</v>
      </c>
      <c r="D28" t="s">
        <v>246</v>
      </c>
      <c r="E28" s="7">
        <v>44018.697986111103</v>
      </c>
      <c r="F28" s="7">
        <v>44029</v>
      </c>
      <c r="J28" t="s">
        <v>396</v>
      </c>
      <c r="K28">
        <v>10</v>
      </c>
      <c r="L28">
        <v>0</v>
      </c>
    </row>
    <row r="29" spans="1:12" x14ac:dyDescent="0.25">
      <c r="A29" t="s">
        <v>249</v>
      </c>
      <c r="B29" t="s">
        <v>33</v>
      </c>
      <c r="C29" t="s">
        <v>203</v>
      </c>
      <c r="D29" t="s">
        <v>250</v>
      </c>
      <c r="E29" s="7">
        <v>44022.500162037002</v>
      </c>
      <c r="F29" s="7">
        <v>44029</v>
      </c>
      <c r="J29" t="s">
        <v>356</v>
      </c>
      <c r="K29">
        <v>5</v>
      </c>
      <c r="L29">
        <v>480</v>
      </c>
    </row>
    <row r="30" spans="1:12" x14ac:dyDescent="0.25">
      <c r="A30" t="s">
        <v>255</v>
      </c>
      <c r="B30" t="s">
        <v>162</v>
      </c>
      <c r="C30" t="s">
        <v>203</v>
      </c>
      <c r="D30" t="s">
        <v>256</v>
      </c>
      <c r="E30" s="7">
        <v>44021.380972222199</v>
      </c>
      <c r="F30" s="7">
        <v>44001</v>
      </c>
      <c r="I30" t="s">
        <v>95</v>
      </c>
      <c r="J30" t="s">
        <v>437</v>
      </c>
      <c r="K30">
        <v>7</v>
      </c>
      <c r="L30">
        <v>0</v>
      </c>
    </row>
    <row r="31" spans="1:12" x14ac:dyDescent="0.25">
      <c r="A31" t="s">
        <v>241</v>
      </c>
      <c r="B31" t="s">
        <v>163</v>
      </c>
      <c r="C31" t="s">
        <v>203</v>
      </c>
      <c r="D31" t="s">
        <v>242</v>
      </c>
      <c r="E31" s="7">
        <v>44021.280902777798</v>
      </c>
      <c r="F31" s="7">
        <v>44007</v>
      </c>
      <c r="I31" t="s">
        <v>95</v>
      </c>
      <c r="J31" t="s">
        <v>436</v>
      </c>
      <c r="K31">
        <v>7</v>
      </c>
      <c r="L31">
        <v>0</v>
      </c>
    </row>
    <row r="32" spans="1:12" x14ac:dyDescent="0.25">
      <c r="A32" t="s">
        <v>418</v>
      </c>
      <c r="B32" t="s">
        <v>447</v>
      </c>
      <c r="C32" t="s">
        <v>203</v>
      </c>
      <c r="D32" t="s">
        <v>419</v>
      </c>
      <c r="E32" s="7">
        <v>44028.393958333334</v>
      </c>
      <c r="F32" s="7">
        <v>44036</v>
      </c>
      <c r="J32" t="s">
        <v>355</v>
      </c>
      <c r="K32">
        <v>1</v>
      </c>
      <c r="L32">
        <v>0</v>
      </c>
    </row>
    <row r="33" spans="1:12" x14ac:dyDescent="0.25">
      <c r="A33" t="s">
        <v>239</v>
      </c>
      <c r="B33" t="s">
        <v>183</v>
      </c>
      <c r="C33" t="s">
        <v>203</v>
      </c>
      <c r="D33" t="s">
        <v>240</v>
      </c>
      <c r="E33" s="7">
        <v>44022.2907291667</v>
      </c>
      <c r="F33" s="7">
        <v>44027</v>
      </c>
      <c r="J33" t="s">
        <v>357</v>
      </c>
      <c r="K33">
        <v>5</v>
      </c>
      <c r="L33">
        <v>0</v>
      </c>
    </row>
    <row r="34" spans="1:12" x14ac:dyDescent="0.25">
      <c r="A34" t="s">
        <v>239</v>
      </c>
      <c r="B34" t="s">
        <v>183</v>
      </c>
      <c r="C34" t="s">
        <v>383</v>
      </c>
      <c r="D34" t="s">
        <v>240</v>
      </c>
      <c r="E34" s="7">
        <v>44022.290729166663</v>
      </c>
      <c r="F34" s="7">
        <v>44027</v>
      </c>
      <c r="J34" t="s">
        <v>435</v>
      </c>
      <c r="K34">
        <v>6</v>
      </c>
      <c r="L34">
        <v>0</v>
      </c>
    </row>
    <row r="35" spans="1:12" x14ac:dyDescent="0.25">
      <c r="A35" t="s">
        <v>268</v>
      </c>
      <c r="B35" t="s">
        <v>56</v>
      </c>
      <c r="C35" t="s">
        <v>203</v>
      </c>
      <c r="D35" t="s">
        <v>269</v>
      </c>
      <c r="E35" s="7">
        <v>44022.485821759299</v>
      </c>
      <c r="F35" s="7">
        <v>44027</v>
      </c>
      <c r="J35" t="s">
        <v>435</v>
      </c>
      <c r="K35">
        <v>6</v>
      </c>
      <c r="L35">
        <v>480</v>
      </c>
    </row>
    <row r="36" spans="1:12" x14ac:dyDescent="0.25">
      <c r="A36" t="s">
        <v>261</v>
      </c>
      <c r="B36" t="s">
        <v>61</v>
      </c>
      <c r="C36" t="s">
        <v>203</v>
      </c>
      <c r="D36" t="s">
        <v>262</v>
      </c>
      <c r="E36" s="7">
        <v>44015.372800925899</v>
      </c>
      <c r="F36" s="7">
        <v>44029</v>
      </c>
      <c r="J36" t="s">
        <v>396</v>
      </c>
      <c r="K36">
        <v>13</v>
      </c>
      <c r="L36">
        <v>0</v>
      </c>
    </row>
    <row r="37" spans="1:12" x14ac:dyDescent="0.25">
      <c r="A37" t="s">
        <v>408</v>
      </c>
      <c r="B37" t="s">
        <v>442</v>
      </c>
      <c r="C37" t="s">
        <v>203</v>
      </c>
      <c r="D37" t="s">
        <v>409</v>
      </c>
      <c r="E37" s="7">
        <v>44028.397048611114</v>
      </c>
      <c r="F37" s="7">
        <v>44036</v>
      </c>
      <c r="J37" t="s">
        <v>355</v>
      </c>
      <c r="K37">
        <v>1</v>
      </c>
      <c r="L37">
        <v>0</v>
      </c>
    </row>
    <row r="38" spans="1:12" x14ac:dyDescent="0.25">
      <c r="A38" t="s">
        <v>224</v>
      </c>
      <c r="B38" t="s">
        <v>180</v>
      </c>
      <c r="C38" t="s">
        <v>203</v>
      </c>
      <c r="D38" t="s">
        <v>225</v>
      </c>
      <c r="E38" s="7">
        <v>44025.525486111103</v>
      </c>
      <c r="F38" s="7">
        <v>44041</v>
      </c>
      <c r="J38" t="s">
        <v>354</v>
      </c>
      <c r="K38">
        <v>2</v>
      </c>
      <c r="L38">
        <v>0</v>
      </c>
    </row>
    <row r="39" spans="1:12" x14ac:dyDescent="0.25">
      <c r="A39" t="s">
        <v>416</v>
      </c>
      <c r="B39" t="s">
        <v>446</v>
      </c>
      <c r="C39" t="s">
        <v>203</v>
      </c>
      <c r="D39" t="s">
        <v>417</v>
      </c>
      <c r="E39" s="7">
        <v>44028.393761574072</v>
      </c>
      <c r="F39" s="7">
        <v>44043</v>
      </c>
      <c r="J39" t="s">
        <v>354</v>
      </c>
      <c r="K39">
        <v>1</v>
      </c>
      <c r="L39">
        <v>0</v>
      </c>
    </row>
    <row r="40" spans="1:12" x14ac:dyDescent="0.25">
      <c r="A40" t="s">
        <v>323</v>
      </c>
      <c r="B40" t="s">
        <v>373</v>
      </c>
      <c r="C40" t="s">
        <v>203</v>
      </c>
      <c r="D40" t="s">
        <v>324</v>
      </c>
      <c r="E40" s="7">
        <v>44027.396574074075</v>
      </c>
      <c r="F40" s="7">
        <v>44036</v>
      </c>
      <c r="J40" t="s">
        <v>355</v>
      </c>
      <c r="K40">
        <v>2</v>
      </c>
      <c r="L40">
        <v>0</v>
      </c>
    </row>
    <row r="41" spans="1:12" x14ac:dyDescent="0.25">
      <c r="A41" t="s">
        <v>421</v>
      </c>
      <c r="B41" t="s">
        <v>422</v>
      </c>
      <c r="C41" t="s">
        <v>203</v>
      </c>
      <c r="D41" t="s">
        <v>422</v>
      </c>
      <c r="E41" s="7">
        <v>44028.396932870368</v>
      </c>
      <c r="F41" s="7">
        <v>44034</v>
      </c>
      <c r="J41" t="s">
        <v>438</v>
      </c>
      <c r="K41">
        <v>1</v>
      </c>
      <c r="L41">
        <v>0</v>
      </c>
    </row>
    <row r="42" spans="1:12" x14ac:dyDescent="0.25">
      <c r="A42" t="s">
        <v>335</v>
      </c>
      <c r="B42" t="s">
        <v>378</v>
      </c>
      <c r="C42" t="s">
        <v>203</v>
      </c>
      <c r="D42" t="s">
        <v>336</v>
      </c>
      <c r="E42" s="7">
        <v>44027.589097222219</v>
      </c>
      <c r="F42" s="7">
        <v>44025</v>
      </c>
      <c r="J42" t="s">
        <v>394</v>
      </c>
      <c r="K42">
        <v>1</v>
      </c>
      <c r="L42">
        <v>0</v>
      </c>
    </row>
    <row r="43" spans="1:12" x14ac:dyDescent="0.25">
      <c r="A43" t="s">
        <v>388</v>
      </c>
      <c r="B43" t="s">
        <v>400</v>
      </c>
      <c r="C43" t="s">
        <v>203</v>
      </c>
      <c r="D43" t="s">
        <v>336</v>
      </c>
      <c r="E43" s="7">
        <v>44027.588541666664</v>
      </c>
      <c r="F43" s="7">
        <v>44029</v>
      </c>
      <c r="J43" t="s">
        <v>396</v>
      </c>
      <c r="K43">
        <v>1</v>
      </c>
      <c r="L43">
        <v>0</v>
      </c>
    </row>
    <row r="44" spans="1:12" x14ac:dyDescent="0.25">
      <c r="A44" t="s">
        <v>384</v>
      </c>
      <c r="B44" t="s">
        <v>399</v>
      </c>
      <c r="C44" t="s">
        <v>203</v>
      </c>
      <c r="D44" t="s">
        <v>336</v>
      </c>
      <c r="E44" s="7">
        <v>44027.657280092593</v>
      </c>
      <c r="F44" s="7">
        <v>44032</v>
      </c>
      <c r="J44" t="s">
        <v>393</v>
      </c>
      <c r="K44">
        <v>1</v>
      </c>
      <c r="L44">
        <v>0</v>
      </c>
    </row>
    <row r="45" spans="1:12" x14ac:dyDescent="0.25">
      <c r="A45" t="s">
        <v>288</v>
      </c>
      <c r="B45" t="s">
        <v>165</v>
      </c>
      <c r="C45" t="s">
        <v>220</v>
      </c>
      <c r="D45" t="s">
        <v>289</v>
      </c>
      <c r="E45" s="7">
        <v>44021.280555555597</v>
      </c>
      <c r="F45" s="7">
        <v>44015</v>
      </c>
      <c r="J45" t="s">
        <v>395</v>
      </c>
      <c r="K45">
        <v>7</v>
      </c>
      <c r="L45">
        <v>0</v>
      </c>
    </row>
    <row r="46" spans="1:12" x14ac:dyDescent="0.25">
      <c r="A46" t="s">
        <v>333</v>
      </c>
      <c r="B46" t="s">
        <v>377</v>
      </c>
      <c r="C46" t="s">
        <v>203</v>
      </c>
      <c r="D46" t="s">
        <v>334</v>
      </c>
      <c r="E46" s="7">
        <v>44027.557534722226</v>
      </c>
      <c r="F46" s="7">
        <v>44021</v>
      </c>
      <c r="I46" t="s">
        <v>90</v>
      </c>
      <c r="J46" t="s">
        <v>434</v>
      </c>
      <c r="K46">
        <v>1</v>
      </c>
      <c r="L46">
        <v>0</v>
      </c>
    </row>
    <row r="47" spans="1:12" x14ac:dyDescent="0.25">
      <c r="A47" t="s">
        <v>351</v>
      </c>
      <c r="B47" t="s">
        <v>381</v>
      </c>
      <c r="C47" t="s">
        <v>203</v>
      </c>
      <c r="D47" t="s">
        <v>352</v>
      </c>
      <c r="E47" s="7">
        <v>44027.585625</v>
      </c>
      <c r="F47" s="7">
        <v>44022</v>
      </c>
      <c r="I47" t="s">
        <v>90</v>
      </c>
      <c r="J47" t="s">
        <v>359</v>
      </c>
      <c r="K47">
        <v>1</v>
      </c>
      <c r="L47">
        <v>0</v>
      </c>
    </row>
    <row r="48" spans="1:12" x14ac:dyDescent="0.25">
      <c r="A48" t="s">
        <v>201</v>
      </c>
      <c r="B48" t="s">
        <v>166</v>
      </c>
      <c r="C48" t="s">
        <v>203</v>
      </c>
      <c r="D48" t="s">
        <v>204</v>
      </c>
      <c r="E48" s="7">
        <v>44021.306608796302</v>
      </c>
      <c r="F48" s="7">
        <v>44025</v>
      </c>
      <c r="J48" t="s">
        <v>394</v>
      </c>
      <c r="K48">
        <v>7</v>
      </c>
      <c r="L48">
        <v>0</v>
      </c>
    </row>
    <row r="49" spans="1:12" x14ac:dyDescent="0.25">
      <c r="A49" t="s">
        <v>319</v>
      </c>
      <c r="B49" t="s">
        <v>320</v>
      </c>
      <c r="C49" t="s">
        <v>203</v>
      </c>
      <c r="D49" t="s">
        <v>320</v>
      </c>
      <c r="E49" s="7">
        <v>44027.557638888888</v>
      </c>
      <c r="F49" s="7">
        <v>44032</v>
      </c>
      <c r="J49" t="s">
        <v>393</v>
      </c>
      <c r="K49">
        <v>1</v>
      </c>
      <c r="L49">
        <v>0</v>
      </c>
    </row>
    <row r="50" spans="1:12" x14ac:dyDescent="0.25">
      <c r="A50" t="s">
        <v>410</v>
      </c>
      <c r="B50" t="s">
        <v>443</v>
      </c>
      <c r="C50" t="s">
        <v>203</v>
      </c>
      <c r="D50" t="s">
        <v>411</v>
      </c>
      <c r="E50" s="7">
        <v>44028.393657407411</v>
      </c>
      <c r="F50" s="7">
        <v>44043</v>
      </c>
      <c r="J50" t="s">
        <v>354</v>
      </c>
      <c r="K50">
        <v>1</v>
      </c>
      <c r="L50">
        <v>0</v>
      </c>
    </row>
    <row r="51" spans="1:12" x14ac:dyDescent="0.25">
      <c r="A51" t="s">
        <v>308</v>
      </c>
      <c r="B51" t="s">
        <v>367</v>
      </c>
      <c r="C51" t="s">
        <v>203</v>
      </c>
      <c r="D51" t="s">
        <v>309</v>
      </c>
      <c r="E51" s="7">
        <v>44027.455775462964</v>
      </c>
      <c r="F51" s="7">
        <v>44033</v>
      </c>
      <c r="I51" t="s">
        <v>91</v>
      </c>
      <c r="J51" t="s">
        <v>393</v>
      </c>
      <c r="K51">
        <v>2</v>
      </c>
      <c r="L51">
        <v>0</v>
      </c>
    </row>
    <row r="52" spans="1:12" x14ac:dyDescent="0.25">
      <c r="A52" t="s">
        <v>280</v>
      </c>
      <c r="B52" t="s">
        <v>168</v>
      </c>
      <c r="C52" t="s">
        <v>203</v>
      </c>
      <c r="D52" t="s">
        <v>281</v>
      </c>
      <c r="E52" s="7">
        <v>44020.485057870399</v>
      </c>
      <c r="F52" s="7">
        <v>44019</v>
      </c>
      <c r="J52" t="s">
        <v>360</v>
      </c>
      <c r="K52">
        <v>7</v>
      </c>
      <c r="L52">
        <v>0</v>
      </c>
    </row>
    <row r="53" spans="1:12" x14ac:dyDescent="0.25">
      <c r="A53" t="s">
        <v>230</v>
      </c>
      <c r="B53" t="s">
        <v>298</v>
      </c>
      <c r="C53" t="s">
        <v>203</v>
      </c>
      <c r="D53" t="s">
        <v>231</v>
      </c>
      <c r="E53" s="7">
        <v>44025.484317129602</v>
      </c>
      <c r="F53" s="7">
        <v>44041</v>
      </c>
      <c r="J53" t="s">
        <v>354</v>
      </c>
      <c r="K53">
        <v>2</v>
      </c>
      <c r="L53">
        <v>0</v>
      </c>
    </row>
    <row r="54" spans="1:12" x14ac:dyDescent="0.25">
      <c r="A54" t="s">
        <v>226</v>
      </c>
      <c r="B54" t="s">
        <v>170</v>
      </c>
      <c r="C54" t="s">
        <v>203</v>
      </c>
      <c r="D54" t="s">
        <v>227</v>
      </c>
      <c r="E54" s="7">
        <v>44021.280474537001</v>
      </c>
      <c r="F54" s="7">
        <v>44039</v>
      </c>
      <c r="J54" t="s">
        <v>433</v>
      </c>
      <c r="K54">
        <v>7</v>
      </c>
      <c r="L54">
        <v>0</v>
      </c>
    </row>
    <row r="55" spans="1:12" x14ac:dyDescent="0.25">
      <c r="A55" t="s">
        <v>301</v>
      </c>
      <c r="B55" t="s">
        <v>364</v>
      </c>
      <c r="C55" t="s">
        <v>203</v>
      </c>
      <c r="D55" t="s">
        <v>302</v>
      </c>
      <c r="E55" s="7">
        <v>44027.55740740741</v>
      </c>
      <c r="F55" s="7">
        <v>44029</v>
      </c>
      <c r="J55" t="s">
        <v>396</v>
      </c>
      <c r="K55">
        <v>1</v>
      </c>
      <c r="L55">
        <v>0</v>
      </c>
    </row>
    <row r="56" spans="1:12" x14ac:dyDescent="0.25">
      <c r="A56" t="s">
        <v>346</v>
      </c>
      <c r="B56" t="s">
        <v>380</v>
      </c>
      <c r="C56" t="s">
        <v>203</v>
      </c>
      <c r="D56" t="s">
        <v>347</v>
      </c>
      <c r="E56" s="7">
        <v>44027.477152777778</v>
      </c>
      <c r="F56" s="7">
        <v>44025</v>
      </c>
      <c r="I56" t="s">
        <v>88</v>
      </c>
      <c r="J56" t="s">
        <v>394</v>
      </c>
      <c r="K56">
        <v>1</v>
      </c>
      <c r="L56">
        <v>0</v>
      </c>
    </row>
    <row r="57" spans="1:12" x14ac:dyDescent="0.25">
      <c r="A57" t="s">
        <v>272</v>
      </c>
      <c r="B57" t="s">
        <v>57</v>
      </c>
      <c r="C57" t="s">
        <v>203</v>
      </c>
      <c r="D57" t="s">
        <v>260</v>
      </c>
      <c r="E57" s="7">
        <v>44014.5717939815</v>
      </c>
      <c r="F57" s="7">
        <v>44008</v>
      </c>
      <c r="J57" t="s">
        <v>362</v>
      </c>
      <c r="K57">
        <v>13</v>
      </c>
      <c r="L57">
        <v>0</v>
      </c>
    </row>
    <row r="58" spans="1:12" x14ac:dyDescent="0.25">
      <c r="A58" t="s">
        <v>263</v>
      </c>
      <c r="B58" t="s">
        <v>57</v>
      </c>
      <c r="C58" t="s">
        <v>203</v>
      </c>
      <c r="D58" t="s">
        <v>260</v>
      </c>
      <c r="E58" s="7">
        <v>44020.458333333299</v>
      </c>
      <c r="F58" s="7">
        <v>44027</v>
      </c>
      <c r="J58" t="s">
        <v>467</v>
      </c>
      <c r="K58">
        <v>9</v>
      </c>
      <c r="L58">
        <v>0</v>
      </c>
    </row>
    <row r="59" spans="1:12" x14ac:dyDescent="0.25">
      <c r="A59" t="s">
        <v>292</v>
      </c>
      <c r="B59" t="s">
        <v>173</v>
      </c>
      <c r="C59" t="s">
        <v>203</v>
      </c>
      <c r="D59" t="s">
        <v>293</v>
      </c>
      <c r="E59" s="7">
        <v>44021.379826388897</v>
      </c>
      <c r="F59" s="7">
        <v>44022</v>
      </c>
      <c r="J59" t="s">
        <v>358</v>
      </c>
      <c r="K59">
        <v>6</v>
      </c>
      <c r="L59">
        <v>0</v>
      </c>
    </row>
    <row r="60" spans="1:12" x14ac:dyDescent="0.25">
      <c r="A60" t="s">
        <v>209</v>
      </c>
      <c r="B60" t="s">
        <v>294</v>
      </c>
      <c r="C60" t="s">
        <v>203</v>
      </c>
      <c r="D60" t="s">
        <v>210</v>
      </c>
      <c r="E60" s="7">
        <v>44025.654108796298</v>
      </c>
      <c r="F60" s="7">
        <v>44032</v>
      </c>
      <c r="I60" t="s">
        <v>91</v>
      </c>
      <c r="J60" t="s">
        <v>468</v>
      </c>
      <c r="K60">
        <v>4</v>
      </c>
      <c r="L60">
        <v>0</v>
      </c>
    </row>
    <row r="61" spans="1:12" x14ac:dyDescent="0.25">
      <c r="A61" t="s">
        <v>228</v>
      </c>
      <c r="B61" t="s">
        <v>297</v>
      </c>
      <c r="C61" t="s">
        <v>203</v>
      </c>
      <c r="D61" t="s">
        <v>229</v>
      </c>
      <c r="E61" s="7">
        <v>44025.471319444398</v>
      </c>
      <c r="F61" s="7">
        <v>44047</v>
      </c>
      <c r="J61" t="s">
        <v>353</v>
      </c>
      <c r="K61">
        <v>2</v>
      </c>
      <c r="L61">
        <v>0</v>
      </c>
    </row>
    <row r="62" spans="1:12" x14ac:dyDescent="0.25">
      <c r="A62" t="s">
        <v>284</v>
      </c>
      <c r="B62" t="s">
        <v>49</v>
      </c>
      <c r="C62" t="s">
        <v>275</v>
      </c>
      <c r="D62" t="s">
        <v>285</v>
      </c>
      <c r="E62" s="7">
        <v>44013.539236111101</v>
      </c>
      <c r="F62" s="7">
        <v>44021</v>
      </c>
      <c r="J62" t="s">
        <v>359</v>
      </c>
      <c r="K62">
        <v>14</v>
      </c>
      <c r="L62">
        <v>0</v>
      </c>
    </row>
    <row r="63" spans="1:12" x14ac:dyDescent="0.25">
      <c r="A63" t="s">
        <v>217</v>
      </c>
      <c r="B63" t="s">
        <v>296</v>
      </c>
      <c r="C63" t="s">
        <v>203</v>
      </c>
      <c r="D63" t="s">
        <v>218</v>
      </c>
      <c r="E63" s="7">
        <v>44022.499016203699</v>
      </c>
      <c r="F63" s="7">
        <v>44032</v>
      </c>
      <c r="I63" t="s">
        <v>90</v>
      </c>
      <c r="J63" t="s">
        <v>468</v>
      </c>
      <c r="K63">
        <v>7</v>
      </c>
      <c r="L63">
        <v>0</v>
      </c>
    </row>
    <row r="64" spans="1:12" x14ac:dyDescent="0.25">
      <c r="A64" t="s">
        <v>304</v>
      </c>
      <c r="B64" t="s">
        <v>365</v>
      </c>
      <c r="C64" t="s">
        <v>203</v>
      </c>
      <c r="D64" t="s">
        <v>305</v>
      </c>
      <c r="E64" s="7">
        <v>44027.364942129629</v>
      </c>
      <c r="F64" s="7">
        <v>44032</v>
      </c>
      <c r="J64" t="s">
        <v>357</v>
      </c>
      <c r="K64">
        <v>5</v>
      </c>
      <c r="L64">
        <v>0</v>
      </c>
    </row>
    <row r="65" spans="1:12" x14ac:dyDescent="0.25">
      <c r="A65" t="s">
        <v>402</v>
      </c>
      <c r="B65" t="s">
        <v>439</v>
      </c>
      <c r="C65" t="s">
        <v>203</v>
      </c>
      <c r="D65" t="s">
        <v>403</v>
      </c>
      <c r="E65" s="7">
        <v>44028.340960648151</v>
      </c>
      <c r="F65" s="7">
        <v>44004</v>
      </c>
      <c r="J65" t="s">
        <v>397</v>
      </c>
      <c r="K65">
        <v>4</v>
      </c>
      <c r="L65">
        <v>0</v>
      </c>
    </row>
    <row r="66" spans="1:12" x14ac:dyDescent="0.25">
      <c r="A66" t="s">
        <v>420</v>
      </c>
      <c r="B66" t="s">
        <v>118</v>
      </c>
      <c r="C66" t="s">
        <v>203</v>
      </c>
      <c r="D66" t="s">
        <v>118</v>
      </c>
      <c r="E66" s="7">
        <v>44028.396620370368</v>
      </c>
      <c r="F66" s="7">
        <v>44034</v>
      </c>
      <c r="J66" t="s">
        <v>356</v>
      </c>
      <c r="K66">
        <v>4</v>
      </c>
      <c r="L66">
        <v>0</v>
      </c>
    </row>
    <row r="67" spans="1:12" x14ac:dyDescent="0.25">
      <c r="A67" t="s">
        <v>427</v>
      </c>
      <c r="B67" t="s">
        <v>450</v>
      </c>
      <c r="C67" t="s">
        <v>203</v>
      </c>
      <c r="D67" t="s">
        <v>428</v>
      </c>
      <c r="E67" s="7">
        <v>44028.396840277775</v>
      </c>
      <c r="F67" s="7">
        <v>44029</v>
      </c>
      <c r="J67" t="s">
        <v>394</v>
      </c>
      <c r="K67">
        <v>4</v>
      </c>
      <c r="L67">
        <v>0</v>
      </c>
    </row>
    <row r="68" spans="1:12" x14ac:dyDescent="0.25">
      <c r="A68" t="s">
        <v>404</v>
      </c>
      <c r="B68" t="s">
        <v>440</v>
      </c>
      <c r="C68" t="s">
        <v>203</v>
      </c>
      <c r="D68" t="s">
        <v>405</v>
      </c>
      <c r="E68" s="7">
        <v>44028.395995370367</v>
      </c>
      <c r="F68" s="7">
        <v>44032</v>
      </c>
      <c r="J68" t="s">
        <v>357</v>
      </c>
      <c r="K68">
        <v>4</v>
      </c>
      <c r="L68">
        <v>0</v>
      </c>
    </row>
    <row r="69" spans="1:12" x14ac:dyDescent="0.25">
      <c r="A69" t="s">
        <v>429</v>
      </c>
      <c r="B69" t="s">
        <v>451</v>
      </c>
      <c r="C69" t="s">
        <v>203</v>
      </c>
      <c r="D69" t="s">
        <v>430</v>
      </c>
      <c r="E69" s="7">
        <v>44028.396377314813</v>
      </c>
      <c r="F69" s="7">
        <v>44027</v>
      </c>
      <c r="J69" t="s">
        <v>358</v>
      </c>
      <c r="K69">
        <v>4</v>
      </c>
      <c r="L69">
        <v>0</v>
      </c>
    </row>
    <row r="70" spans="1:12" x14ac:dyDescent="0.25">
      <c r="A70" t="s">
        <v>312</v>
      </c>
      <c r="B70" t="s">
        <v>369</v>
      </c>
      <c r="C70" t="s">
        <v>203</v>
      </c>
      <c r="D70" t="s">
        <v>313</v>
      </c>
      <c r="E70" s="7">
        <v>44027.455555555556</v>
      </c>
      <c r="F70" s="7">
        <v>44034</v>
      </c>
      <c r="J70" t="s">
        <v>356</v>
      </c>
      <c r="K70">
        <v>5</v>
      </c>
      <c r="L70">
        <v>0</v>
      </c>
    </row>
    <row r="71" spans="1:12" x14ac:dyDescent="0.25">
      <c r="A71" t="s">
        <v>316</v>
      </c>
      <c r="B71" t="s">
        <v>371</v>
      </c>
      <c r="C71" t="s">
        <v>203</v>
      </c>
      <c r="D71" t="s">
        <v>317</v>
      </c>
      <c r="E71" s="7">
        <v>44027.397638888891</v>
      </c>
      <c r="F71" s="7">
        <v>44033</v>
      </c>
      <c r="J71" t="s">
        <v>396</v>
      </c>
      <c r="K71">
        <v>5</v>
      </c>
      <c r="L71">
        <v>0</v>
      </c>
    </row>
    <row r="72" spans="1:12" x14ac:dyDescent="0.25">
      <c r="A72" t="s">
        <v>306</v>
      </c>
      <c r="B72" t="s">
        <v>366</v>
      </c>
      <c r="C72" t="s">
        <v>203</v>
      </c>
      <c r="D72" t="s">
        <v>307</v>
      </c>
      <c r="E72" s="7">
        <v>44027.574780092589</v>
      </c>
      <c r="F72" s="7">
        <v>44033</v>
      </c>
      <c r="I72" t="s">
        <v>88</v>
      </c>
      <c r="J72" t="s">
        <v>396</v>
      </c>
      <c r="K72">
        <v>5</v>
      </c>
      <c r="L72">
        <v>0</v>
      </c>
    </row>
    <row r="73" spans="1:12" x14ac:dyDescent="0.25">
      <c r="A73" t="s">
        <v>310</v>
      </c>
      <c r="B73" t="s">
        <v>368</v>
      </c>
      <c r="C73" t="s">
        <v>203</v>
      </c>
      <c r="D73" t="s">
        <v>311</v>
      </c>
      <c r="E73" s="7">
        <v>44027.397280092591</v>
      </c>
      <c r="F73" s="7">
        <v>44033</v>
      </c>
      <c r="J73" t="s">
        <v>396</v>
      </c>
      <c r="K73">
        <v>5</v>
      </c>
      <c r="L73">
        <v>0</v>
      </c>
    </row>
    <row r="74" spans="1:12" x14ac:dyDescent="0.25">
      <c r="A74" t="s">
        <v>453</v>
      </c>
      <c r="B74" t="s">
        <v>470</v>
      </c>
      <c r="C74" t="s">
        <v>203</v>
      </c>
      <c r="D74" t="s">
        <v>454</v>
      </c>
      <c r="E74" s="7">
        <v>44028.651608796295</v>
      </c>
      <c r="F74" s="7">
        <v>44034</v>
      </c>
      <c r="J74" t="s">
        <v>356</v>
      </c>
      <c r="K74">
        <v>4</v>
      </c>
      <c r="L74">
        <v>0</v>
      </c>
    </row>
    <row r="75" spans="1:12" x14ac:dyDescent="0.25">
      <c r="A75" t="s">
        <v>219</v>
      </c>
      <c r="B75" t="s">
        <v>66</v>
      </c>
      <c r="C75" t="s">
        <v>220</v>
      </c>
      <c r="D75" t="s">
        <v>221</v>
      </c>
      <c r="E75" s="7">
        <v>44021.281898148103</v>
      </c>
      <c r="F75" s="7">
        <v>44034</v>
      </c>
      <c r="J75" t="s">
        <v>356</v>
      </c>
      <c r="K75">
        <v>11</v>
      </c>
      <c r="L75">
        <v>0</v>
      </c>
    </row>
    <row r="76" spans="1:12" x14ac:dyDescent="0.25">
      <c r="A76" t="s">
        <v>339</v>
      </c>
      <c r="B76" t="s">
        <v>67</v>
      </c>
      <c r="C76" t="s">
        <v>340</v>
      </c>
      <c r="D76" t="s">
        <v>341</v>
      </c>
      <c r="E76" s="7">
        <v>44020.316643518519</v>
      </c>
      <c r="F76" s="7">
        <v>43938</v>
      </c>
      <c r="J76" t="s">
        <v>492</v>
      </c>
      <c r="K76">
        <v>12</v>
      </c>
      <c r="L76">
        <v>0</v>
      </c>
    </row>
    <row r="77" spans="1:12" x14ac:dyDescent="0.25">
      <c r="A77" t="s">
        <v>459</v>
      </c>
      <c r="B77" t="s">
        <v>67</v>
      </c>
      <c r="C77" t="s">
        <v>460</v>
      </c>
      <c r="D77" t="s">
        <v>341</v>
      </c>
      <c r="E77" s="7">
        <v>43868.58252314815</v>
      </c>
      <c r="F77" s="7">
        <v>43896</v>
      </c>
      <c r="J77" t="s">
        <v>493</v>
      </c>
      <c r="K77">
        <v>164</v>
      </c>
      <c r="L77">
        <v>0</v>
      </c>
    </row>
    <row r="78" spans="1:12" x14ac:dyDescent="0.25">
      <c r="A78" t="s">
        <v>416</v>
      </c>
      <c r="B78" t="s">
        <v>446</v>
      </c>
      <c r="C78" t="s">
        <v>203</v>
      </c>
      <c r="D78" t="s">
        <v>417</v>
      </c>
      <c r="E78" s="7">
        <v>44028.393761574072</v>
      </c>
      <c r="F78" s="7">
        <v>44043</v>
      </c>
      <c r="J78" t="s">
        <v>433</v>
      </c>
      <c r="K78">
        <v>4</v>
      </c>
      <c r="L78">
        <v>0</v>
      </c>
    </row>
    <row r="79" spans="1:12" x14ac:dyDescent="0.25">
      <c r="A79" t="s">
        <v>478</v>
      </c>
      <c r="B79" t="s">
        <v>138</v>
      </c>
      <c r="C79" t="s">
        <v>275</v>
      </c>
      <c r="D79" t="s">
        <v>479</v>
      </c>
      <c r="E79" s="7">
        <v>44029.396863425929</v>
      </c>
      <c r="F79" s="7">
        <v>44040</v>
      </c>
      <c r="J79" t="s">
        <v>524</v>
      </c>
      <c r="K79">
        <v>3</v>
      </c>
      <c r="L79">
        <v>240</v>
      </c>
    </row>
    <row r="80" spans="1:12" x14ac:dyDescent="0.25">
      <c r="A80" t="s">
        <v>414</v>
      </c>
      <c r="B80" t="s">
        <v>445</v>
      </c>
      <c r="C80" t="s">
        <v>275</v>
      </c>
      <c r="D80" t="s">
        <v>415</v>
      </c>
      <c r="E80" s="7">
        <v>44028.393564814818</v>
      </c>
      <c r="F80" s="7">
        <v>44047</v>
      </c>
      <c r="J80" t="s">
        <v>525</v>
      </c>
      <c r="K80">
        <v>4</v>
      </c>
      <c r="L80">
        <v>0</v>
      </c>
    </row>
    <row r="81" spans="1:12" x14ac:dyDescent="0.25">
      <c r="A81" t="s">
        <v>473</v>
      </c>
      <c r="B81" t="s">
        <v>494</v>
      </c>
      <c r="C81" t="s">
        <v>220</v>
      </c>
      <c r="D81" t="s">
        <v>475</v>
      </c>
      <c r="E81" s="7">
        <v>44029.364710648151</v>
      </c>
      <c r="F81" s="7">
        <v>44042</v>
      </c>
      <c r="J81" t="s">
        <v>526</v>
      </c>
      <c r="K81">
        <v>3</v>
      </c>
      <c r="L81" t="e">
        <v>#N/A</v>
      </c>
    </row>
    <row r="82" spans="1:12" x14ac:dyDescent="0.25">
      <c r="A82" t="s">
        <v>278</v>
      </c>
      <c r="B82" t="s">
        <v>78</v>
      </c>
      <c r="C82" t="s">
        <v>220</v>
      </c>
      <c r="D82" t="s">
        <v>279</v>
      </c>
      <c r="E82" s="7">
        <v>44013.484953703701</v>
      </c>
      <c r="F82" s="7">
        <v>44015</v>
      </c>
      <c r="J82" t="s">
        <v>527</v>
      </c>
      <c r="K82">
        <v>19</v>
      </c>
      <c r="L82">
        <v>480</v>
      </c>
    </row>
    <row r="83" spans="1:12" x14ac:dyDescent="0.25">
      <c r="A83" t="s">
        <v>522</v>
      </c>
      <c r="B83" t="s">
        <v>534</v>
      </c>
      <c r="C83" t="s">
        <v>203</v>
      </c>
      <c r="D83" t="s">
        <v>523</v>
      </c>
      <c r="E83" s="7">
        <v>44032.377326388887</v>
      </c>
      <c r="F83" s="7">
        <v>44036</v>
      </c>
      <c r="J83" t="s">
        <v>468</v>
      </c>
      <c r="K83">
        <v>1</v>
      </c>
      <c r="L83">
        <v>0</v>
      </c>
    </row>
    <row r="84" spans="1:12" x14ac:dyDescent="0.25">
      <c r="A84" t="s">
        <v>518</v>
      </c>
      <c r="B84" t="s">
        <v>519</v>
      </c>
      <c r="C84" t="s">
        <v>203</v>
      </c>
      <c r="D84" t="s">
        <v>519</v>
      </c>
      <c r="E84" s="7">
        <v>44032.459467592591</v>
      </c>
      <c r="F84" s="7">
        <v>44033</v>
      </c>
      <c r="J84" t="s">
        <v>357</v>
      </c>
      <c r="K84">
        <v>1</v>
      </c>
      <c r="L84">
        <v>0</v>
      </c>
    </row>
    <row r="85" spans="1:12" x14ac:dyDescent="0.25">
      <c r="A85" t="s">
        <v>517</v>
      </c>
      <c r="B85" t="s">
        <v>57</v>
      </c>
      <c r="C85" t="s">
        <v>203</v>
      </c>
      <c r="D85" t="s">
        <v>336</v>
      </c>
      <c r="E85" s="7">
        <v>44032.486655092594</v>
      </c>
      <c r="F85" s="7">
        <v>44027</v>
      </c>
      <c r="J85" t="s">
        <v>359</v>
      </c>
      <c r="K85">
        <v>1</v>
      </c>
      <c r="L85">
        <v>0</v>
      </c>
    </row>
    <row r="86" spans="1:12" x14ac:dyDescent="0.25">
      <c r="A86" t="s">
        <v>511</v>
      </c>
      <c r="B86" t="s">
        <v>532</v>
      </c>
      <c r="C86" t="s">
        <v>203</v>
      </c>
      <c r="D86" t="s">
        <v>512</v>
      </c>
      <c r="E86" s="7">
        <v>44032.374606481484</v>
      </c>
      <c r="F86" s="7">
        <v>44036</v>
      </c>
      <c r="J86" t="s">
        <v>468</v>
      </c>
      <c r="K86">
        <v>1</v>
      </c>
      <c r="L86">
        <v>0</v>
      </c>
    </row>
    <row r="87" spans="1:12" x14ac:dyDescent="0.25">
      <c r="A87" t="s">
        <v>510</v>
      </c>
      <c r="B87" t="s">
        <v>299</v>
      </c>
      <c r="C87" t="s">
        <v>203</v>
      </c>
      <c r="D87" t="s">
        <v>236</v>
      </c>
      <c r="E87" s="7">
        <v>44032.373611111114</v>
      </c>
      <c r="F87" s="7">
        <v>44039</v>
      </c>
      <c r="J87" t="s">
        <v>398</v>
      </c>
      <c r="K87">
        <v>1</v>
      </c>
      <c r="L87">
        <v>0</v>
      </c>
    </row>
    <row r="88" spans="1:12" x14ac:dyDescent="0.25">
      <c r="A88" t="s">
        <v>501</v>
      </c>
      <c r="B88" t="s">
        <v>528</v>
      </c>
      <c r="C88" t="s">
        <v>203</v>
      </c>
      <c r="D88" t="s">
        <v>502</v>
      </c>
      <c r="E88" s="7">
        <v>44032.373495370368</v>
      </c>
      <c r="F88" s="7">
        <v>44039</v>
      </c>
      <c r="J88" t="s">
        <v>398</v>
      </c>
      <c r="K88">
        <v>1</v>
      </c>
      <c r="L88">
        <v>0</v>
      </c>
    </row>
    <row r="89" spans="1:12" x14ac:dyDescent="0.25">
      <c r="A89" t="s">
        <v>490</v>
      </c>
      <c r="B89" t="s">
        <v>491</v>
      </c>
      <c r="C89" t="s">
        <v>203</v>
      </c>
      <c r="D89" t="s">
        <v>491</v>
      </c>
      <c r="E89" s="7">
        <v>44029.420127314814</v>
      </c>
      <c r="F89" s="7">
        <v>44034</v>
      </c>
      <c r="J89" t="s">
        <v>396</v>
      </c>
      <c r="K89">
        <v>4</v>
      </c>
      <c r="L89">
        <v>0</v>
      </c>
    </row>
    <row r="90" spans="1:12" x14ac:dyDescent="0.25">
      <c r="A90" t="s">
        <v>213</v>
      </c>
      <c r="B90" t="s">
        <v>295</v>
      </c>
      <c r="C90" t="s">
        <v>203</v>
      </c>
      <c r="D90" t="s">
        <v>214</v>
      </c>
      <c r="E90" s="7">
        <v>44022.496157407397</v>
      </c>
      <c r="F90" s="7">
        <v>44034</v>
      </c>
      <c r="J90" t="s">
        <v>396</v>
      </c>
      <c r="K90">
        <v>11</v>
      </c>
      <c r="L90">
        <v>0</v>
      </c>
    </row>
    <row r="91" spans="1:12" x14ac:dyDescent="0.25">
      <c r="A91" t="s">
        <v>431</v>
      </c>
      <c r="B91" t="s">
        <v>452</v>
      </c>
      <c r="C91" t="s">
        <v>275</v>
      </c>
      <c r="D91" t="s">
        <v>432</v>
      </c>
      <c r="E91" s="7">
        <v>43987.383032407408</v>
      </c>
      <c r="F91" s="7">
        <v>43987</v>
      </c>
      <c r="I91" t="s">
        <v>95</v>
      </c>
      <c r="J91" t="s">
        <v>549</v>
      </c>
      <c r="K91">
        <v>46</v>
      </c>
      <c r="L91">
        <v>0</v>
      </c>
    </row>
    <row r="92" spans="1:12" x14ac:dyDescent="0.25">
      <c r="A92" t="s">
        <v>462</v>
      </c>
      <c r="B92" t="s">
        <v>21</v>
      </c>
      <c r="C92" t="s">
        <v>203</v>
      </c>
      <c r="D92" t="s">
        <v>336</v>
      </c>
      <c r="E92" s="7">
        <v>44028.52851851852</v>
      </c>
      <c r="F92" s="7">
        <v>44032</v>
      </c>
      <c r="J92" t="s">
        <v>435</v>
      </c>
      <c r="K92">
        <v>5</v>
      </c>
      <c r="L92">
        <v>960</v>
      </c>
    </row>
    <row r="93" spans="1:12" x14ac:dyDescent="0.25">
      <c r="A93" t="s">
        <v>461</v>
      </c>
      <c r="B93" t="s">
        <v>21</v>
      </c>
      <c r="C93" t="s">
        <v>203</v>
      </c>
      <c r="D93" t="s">
        <v>336</v>
      </c>
      <c r="E93" s="7">
        <v>44028.528414351851</v>
      </c>
      <c r="F93" s="7">
        <v>44032</v>
      </c>
      <c r="J93" t="s">
        <v>435</v>
      </c>
      <c r="K93">
        <v>5</v>
      </c>
      <c r="L93">
        <v>960</v>
      </c>
    </row>
    <row r="94" spans="1:12" x14ac:dyDescent="0.25">
      <c r="A94" t="s">
        <v>464</v>
      </c>
      <c r="B94" t="s">
        <v>21</v>
      </c>
      <c r="C94" t="s">
        <v>203</v>
      </c>
      <c r="D94" t="s">
        <v>336</v>
      </c>
      <c r="E94" s="7">
        <v>44028.528298611112</v>
      </c>
      <c r="F94" s="7">
        <v>44032</v>
      </c>
      <c r="J94" t="s">
        <v>435</v>
      </c>
      <c r="K94">
        <v>5</v>
      </c>
      <c r="L94">
        <v>960</v>
      </c>
    </row>
    <row r="95" spans="1:12" x14ac:dyDescent="0.25">
      <c r="A95" t="s">
        <v>465</v>
      </c>
      <c r="B95" t="s">
        <v>21</v>
      </c>
      <c r="C95" t="s">
        <v>203</v>
      </c>
      <c r="D95" t="s">
        <v>336</v>
      </c>
      <c r="E95" s="7">
        <v>44028.52815972222</v>
      </c>
      <c r="F95" s="7">
        <v>44032</v>
      </c>
      <c r="J95" t="s">
        <v>435</v>
      </c>
      <c r="K95">
        <v>5</v>
      </c>
      <c r="L95">
        <v>960</v>
      </c>
    </row>
    <row r="96" spans="1:12" x14ac:dyDescent="0.25">
      <c r="A96" t="s">
        <v>466</v>
      </c>
      <c r="B96" t="s">
        <v>21</v>
      </c>
      <c r="C96" t="s">
        <v>203</v>
      </c>
      <c r="D96" t="s">
        <v>336</v>
      </c>
      <c r="E96" s="7">
        <v>44028.528043981481</v>
      </c>
      <c r="F96" s="7">
        <v>44032</v>
      </c>
      <c r="J96" t="s">
        <v>435</v>
      </c>
      <c r="K96">
        <v>5</v>
      </c>
      <c r="L96">
        <v>960</v>
      </c>
    </row>
    <row r="97" spans="1:12" x14ac:dyDescent="0.25">
      <c r="A97" t="s">
        <v>463</v>
      </c>
      <c r="B97" t="s">
        <v>21</v>
      </c>
      <c r="C97" t="s">
        <v>203</v>
      </c>
      <c r="D97" t="s">
        <v>336</v>
      </c>
      <c r="E97" s="7">
        <v>44028.527905092589</v>
      </c>
      <c r="F97" s="7">
        <v>44032</v>
      </c>
      <c r="J97" t="s">
        <v>435</v>
      </c>
      <c r="K97">
        <v>5</v>
      </c>
      <c r="L97">
        <v>960</v>
      </c>
    </row>
    <row r="98" spans="1:12" x14ac:dyDescent="0.25">
      <c r="A98" t="s">
        <v>537</v>
      </c>
      <c r="B98" t="s">
        <v>551</v>
      </c>
      <c r="C98" t="s">
        <v>203</v>
      </c>
      <c r="D98" t="s">
        <v>538</v>
      </c>
      <c r="E98" s="7">
        <v>44032.6640162037</v>
      </c>
      <c r="F98" s="7">
        <v>44039</v>
      </c>
      <c r="J98" t="s">
        <v>438</v>
      </c>
      <c r="K98">
        <v>2</v>
      </c>
      <c r="L98">
        <v>0</v>
      </c>
    </row>
    <row r="99" spans="1:12" x14ac:dyDescent="0.25">
      <c r="A99" t="s">
        <v>541</v>
      </c>
      <c r="B99" t="s">
        <v>542</v>
      </c>
      <c r="C99" t="s">
        <v>203</v>
      </c>
      <c r="D99" t="s">
        <v>543</v>
      </c>
      <c r="E99" s="7">
        <v>44033.234675925924</v>
      </c>
      <c r="F99" s="7">
        <v>44036</v>
      </c>
      <c r="J99" t="s">
        <v>356</v>
      </c>
      <c r="K99">
        <v>1</v>
      </c>
      <c r="L99">
        <v>0</v>
      </c>
    </row>
    <row r="100" spans="1:12" x14ac:dyDescent="0.25">
      <c r="A100" t="s">
        <v>539</v>
      </c>
      <c r="B100" t="s">
        <v>552</v>
      </c>
      <c r="C100" t="s">
        <v>203</v>
      </c>
      <c r="D100" t="s">
        <v>540</v>
      </c>
      <c r="E100" s="7">
        <v>44032.653124999997</v>
      </c>
      <c r="F100" s="7">
        <v>44042</v>
      </c>
      <c r="J100" t="s">
        <v>524</v>
      </c>
      <c r="K100">
        <v>2</v>
      </c>
      <c r="L100">
        <v>0</v>
      </c>
    </row>
    <row r="101" spans="1:12" x14ac:dyDescent="0.25">
      <c r="A101" t="s">
        <v>537</v>
      </c>
      <c r="B101" t="s">
        <v>551</v>
      </c>
      <c r="C101" t="s">
        <v>203</v>
      </c>
      <c r="D101" t="s">
        <v>538</v>
      </c>
      <c r="E101" s="7">
        <v>44032.6640162037</v>
      </c>
      <c r="F101" s="7">
        <v>44039</v>
      </c>
      <c r="J101" t="s">
        <v>438</v>
      </c>
      <c r="K101">
        <v>2</v>
      </c>
      <c r="L101">
        <v>0</v>
      </c>
    </row>
    <row r="102" spans="1:12" x14ac:dyDescent="0.25">
      <c r="A102" t="s">
        <v>455</v>
      </c>
      <c r="B102" t="s">
        <v>471</v>
      </c>
      <c r="C102" t="s">
        <v>203</v>
      </c>
      <c r="D102" t="s">
        <v>456</v>
      </c>
      <c r="E102" s="7">
        <v>44028.63040509259</v>
      </c>
      <c r="F102" s="7">
        <v>44034</v>
      </c>
      <c r="J102" t="s">
        <v>357</v>
      </c>
      <c r="K102">
        <v>6</v>
      </c>
      <c r="L102">
        <v>0</v>
      </c>
    </row>
    <row r="103" spans="1:12" x14ac:dyDescent="0.25">
      <c r="A103" t="s">
        <v>303</v>
      </c>
      <c r="B103" t="s">
        <v>57</v>
      </c>
      <c r="C103" t="s">
        <v>203</v>
      </c>
      <c r="D103" t="s">
        <v>260</v>
      </c>
      <c r="E103" s="7">
        <v>44027.397743055553</v>
      </c>
      <c r="F103" s="7">
        <v>44029</v>
      </c>
      <c r="I103" t="s">
        <v>88</v>
      </c>
      <c r="J103" t="s">
        <v>358</v>
      </c>
      <c r="K103">
        <v>7</v>
      </c>
      <c r="L103">
        <v>240</v>
      </c>
    </row>
    <row r="104" spans="1:12" x14ac:dyDescent="0.25">
      <c r="A104" t="s">
        <v>507</v>
      </c>
      <c r="B104" t="s">
        <v>531</v>
      </c>
      <c r="C104" t="s">
        <v>203</v>
      </c>
      <c r="D104" t="s">
        <v>508</v>
      </c>
      <c r="E104" s="7">
        <v>44032.391793981478</v>
      </c>
      <c r="F104" s="7">
        <v>44040</v>
      </c>
      <c r="J104" t="s">
        <v>398</v>
      </c>
      <c r="K104">
        <v>2</v>
      </c>
      <c r="L104">
        <v>0</v>
      </c>
    </row>
    <row r="105" spans="1:12" x14ac:dyDescent="0.25">
      <c r="A105" t="s">
        <v>516</v>
      </c>
      <c r="B105" t="s">
        <v>367</v>
      </c>
      <c r="C105" t="s">
        <v>203</v>
      </c>
      <c r="D105" t="s">
        <v>309</v>
      </c>
      <c r="E105" s="7">
        <v>44032.374282407407</v>
      </c>
      <c r="F105" s="7">
        <v>44029</v>
      </c>
      <c r="J105" t="s">
        <v>358</v>
      </c>
      <c r="K105">
        <v>2</v>
      </c>
      <c r="L105">
        <v>180</v>
      </c>
    </row>
    <row r="106" spans="1:12" x14ac:dyDescent="0.25">
      <c r="A106" t="s">
        <v>264</v>
      </c>
      <c r="B106" t="s">
        <v>184</v>
      </c>
      <c r="C106" t="s">
        <v>220</v>
      </c>
      <c r="D106" t="s">
        <v>265</v>
      </c>
      <c r="E106" s="7">
        <v>44021.545636574097</v>
      </c>
      <c r="F106" s="7">
        <v>44019</v>
      </c>
      <c r="J106" t="s">
        <v>576</v>
      </c>
      <c r="K106">
        <v>13</v>
      </c>
      <c r="L106">
        <v>120</v>
      </c>
    </row>
    <row r="107" spans="1:12" x14ac:dyDescent="0.25">
      <c r="A107" t="s">
        <v>520</v>
      </c>
      <c r="B107" t="s">
        <v>533</v>
      </c>
      <c r="C107" t="s">
        <v>203</v>
      </c>
      <c r="D107" t="s">
        <v>521</v>
      </c>
      <c r="E107" s="7">
        <v>44032.434675925928</v>
      </c>
      <c r="F107" s="7">
        <v>44029</v>
      </c>
      <c r="J107" t="s">
        <v>358</v>
      </c>
      <c r="K107">
        <v>2</v>
      </c>
      <c r="L107">
        <v>0</v>
      </c>
    </row>
    <row r="108" spans="1:12" x14ac:dyDescent="0.25">
      <c r="A108" t="s">
        <v>486</v>
      </c>
      <c r="B108" t="s">
        <v>499</v>
      </c>
      <c r="C108" t="s">
        <v>203</v>
      </c>
      <c r="D108" t="s">
        <v>487</v>
      </c>
      <c r="E108" s="7">
        <v>44029.457175925927</v>
      </c>
      <c r="F108" s="7">
        <v>44028</v>
      </c>
      <c r="I108" t="s">
        <v>86</v>
      </c>
      <c r="J108" t="s">
        <v>359</v>
      </c>
      <c r="K108">
        <v>5</v>
      </c>
      <c r="L108">
        <v>0</v>
      </c>
    </row>
    <row r="109" spans="1:12" x14ac:dyDescent="0.25">
      <c r="A109" t="s">
        <v>457</v>
      </c>
      <c r="B109" t="s">
        <v>472</v>
      </c>
      <c r="C109" t="s">
        <v>220</v>
      </c>
      <c r="D109" t="s">
        <v>458</v>
      </c>
      <c r="E109" s="7">
        <v>44028.666944444441</v>
      </c>
      <c r="F109" s="7">
        <v>44027</v>
      </c>
      <c r="J109" t="s">
        <v>434</v>
      </c>
      <c r="K109">
        <v>6</v>
      </c>
      <c r="L109">
        <v>0</v>
      </c>
    </row>
    <row r="110" spans="1:12" x14ac:dyDescent="0.25">
      <c r="A110" t="s">
        <v>488</v>
      </c>
      <c r="B110" t="s">
        <v>500</v>
      </c>
      <c r="C110" t="s">
        <v>203</v>
      </c>
      <c r="D110" t="s">
        <v>336</v>
      </c>
      <c r="E110" s="7">
        <v>44029.547048611108</v>
      </c>
      <c r="F110" s="7">
        <v>44033</v>
      </c>
      <c r="J110" t="s">
        <v>435</v>
      </c>
      <c r="K110">
        <v>5</v>
      </c>
      <c r="L110">
        <v>20</v>
      </c>
    </row>
    <row r="111" spans="1:12" x14ac:dyDescent="0.25">
      <c r="A111" t="s">
        <v>513</v>
      </c>
      <c r="B111" t="s">
        <v>182</v>
      </c>
      <c r="C111" t="s">
        <v>203</v>
      </c>
      <c r="D111" t="s">
        <v>182</v>
      </c>
      <c r="E111" s="7">
        <v>44032.374490740738</v>
      </c>
      <c r="F111" s="7">
        <v>44041</v>
      </c>
      <c r="J111" t="s">
        <v>355</v>
      </c>
      <c r="K111">
        <v>2</v>
      </c>
      <c r="L111">
        <v>0</v>
      </c>
    </row>
    <row r="112" spans="1:12" x14ac:dyDescent="0.25">
      <c r="A112" t="s">
        <v>505</v>
      </c>
      <c r="B112" t="s">
        <v>530</v>
      </c>
      <c r="C112" t="s">
        <v>203</v>
      </c>
      <c r="D112" t="s">
        <v>506</v>
      </c>
      <c r="E112" s="7">
        <v>44032.342615740738</v>
      </c>
      <c r="F112" s="7">
        <v>44039</v>
      </c>
      <c r="J112" t="s">
        <v>438</v>
      </c>
      <c r="K112">
        <v>2</v>
      </c>
      <c r="L112">
        <v>30</v>
      </c>
    </row>
    <row r="113" spans="1:12" x14ac:dyDescent="0.25">
      <c r="A113" t="s">
        <v>270</v>
      </c>
      <c r="B113" t="s">
        <v>106</v>
      </c>
      <c r="C113" t="s">
        <v>220</v>
      </c>
      <c r="D113" t="s">
        <v>271</v>
      </c>
      <c r="E113" s="7">
        <v>44005.434571759302</v>
      </c>
      <c r="F113" s="7">
        <v>44001</v>
      </c>
      <c r="I113" t="s">
        <v>87</v>
      </c>
      <c r="J113" t="s">
        <v>577</v>
      </c>
      <c r="K113">
        <v>29</v>
      </c>
      <c r="L113">
        <v>960</v>
      </c>
    </row>
    <row r="114" spans="1:12" x14ac:dyDescent="0.25">
      <c r="A114" t="s">
        <v>515</v>
      </c>
      <c r="B114" t="s">
        <v>6</v>
      </c>
      <c r="C114" t="s">
        <v>203</v>
      </c>
      <c r="D114" t="s">
        <v>182</v>
      </c>
      <c r="E114" s="7">
        <v>44032.374074074076</v>
      </c>
      <c r="F114" s="7">
        <v>43978</v>
      </c>
      <c r="J114" t="s">
        <v>578</v>
      </c>
      <c r="K114">
        <v>2</v>
      </c>
      <c r="L114">
        <v>30</v>
      </c>
    </row>
    <row r="115" spans="1:12" x14ac:dyDescent="0.25">
      <c r="A115" t="s">
        <v>484</v>
      </c>
      <c r="B115" t="s">
        <v>498</v>
      </c>
      <c r="C115" t="s">
        <v>555</v>
      </c>
      <c r="D115" t="s">
        <v>485</v>
      </c>
      <c r="E115" s="7">
        <v>44029.573969907404</v>
      </c>
      <c r="F115" s="7">
        <v>43959</v>
      </c>
      <c r="J115" t="s">
        <v>579</v>
      </c>
      <c r="K115">
        <v>5</v>
      </c>
      <c r="L115">
        <v>0</v>
      </c>
    </row>
    <row r="116" spans="1:12" x14ac:dyDescent="0.25">
      <c r="A116" t="s">
        <v>509</v>
      </c>
      <c r="B116" t="s">
        <v>368</v>
      </c>
      <c r="C116" t="s">
        <v>203</v>
      </c>
      <c r="D116" t="s">
        <v>311</v>
      </c>
      <c r="E116" s="7">
        <v>44032.373969907407</v>
      </c>
      <c r="F116" s="7">
        <v>44042</v>
      </c>
      <c r="J116" t="s">
        <v>524</v>
      </c>
      <c r="K116">
        <v>2</v>
      </c>
      <c r="L116">
        <v>30</v>
      </c>
    </row>
    <row r="117" spans="1:12" x14ac:dyDescent="0.25">
      <c r="A117" t="s">
        <v>266</v>
      </c>
      <c r="B117" t="s">
        <v>155</v>
      </c>
      <c r="C117" t="s">
        <v>555</v>
      </c>
      <c r="D117" t="s">
        <v>267</v>
      </c>
      <c r="E117" s="7">
        <v>44022.519895833299</v>
      </c>
      <c r="F117" s="7">
        <v>44008</v>
      </c>
      <c r="I117" t="s">
        <v>92</v>
      </c>
      <c r="J117" t="s">
        <v>580</v>
      </c>
      <c r="K117">
        <v>12</v>
      </c>
      <c r="L117">
        <v>90</v>
      </c>
    </row>
    <row r="118" spans="1:12" x14ac:dyDescent="0.25">
      <c r="A118" t="s">
        <v>482</v>
      </c>
      <c r="B118" t="s">
        <v>497</v>
      </c>
      <c r="C118" t="s">
        <v>203</v>
      </c>
      <c r="D118" t="s">
        <v>483</v>
      </c>
      <c r="E118" s="7">
        <v>44029.363738425927</v>
      </c>
      <c r="F118" s="7">
        <v>44006</v>
      </c>
      <c r="J118" t="s">
        <v>397</v>
      </c>
      <c r="K118">
        <v>5</v>
      </c>
      <c r="L118">
        <v>90</v>
      </c>
    </row>
    <row r="119" spans="1:12" x14ac:dyDescent="0.25">
      <c r="A119" t="s">
        <v>312</v>
      </c>
      <c r="B119" t="s">
        <v>369</v>
      </c>
      <c r="C119" t="s">
        <v>340</v>
      </c>
      <c r="D119" t="s">
        <v>313</v>
      </c>
      <c r="E119" s="7">
        <v>44027.455555555556</v>
      </c>
      <c r="F119" s="7">
        <v>44034</v>
      </c>
      <c r="J119" t="s">
        <v>435</v>
      </c>
      <c r="K119">
        <v>8</v>
      </c>
      <c r="L119">
        <v>0</v>
      </c>
    </row>
    <row r="120" spans="1:12" x14ac:dyDescent="0.25">
      <c r="A120" t="s">
        <v>568</v>
      </c>
      <c r="B120" t="s">
        <v>569</v>
      </c>
      <c r="C120" t="s">
        <v>275</v>
      </c>
      <c r="D120" t="s">
        <v>569</v>
      </c>
      <c r="E120" s="7">
        <v>44033.634467592594</v>
      </c>
      <c r="F120" s="7">
        <v>44035</v>
      </c>
      <c r="J120" t="s">
        <v>357</v>
      </c>
      <c r="K120">
        <v>2</v>
      </c>
      <c r="L120">
        <v>0</v>
      </c>
    </row>
    <row r="121" spans="1:12" x14ac:dyDescent="0.25">
      <c r="A121" t="s">
        <v>339</v>
      </c>
      <c r="B121" t="s">
        <v>67</v>
      </c>
      <c r="C121" t="s">
        <v>340</v>
      </c>
      <c r="D121" t="s">
        <v>341</v>
      </c>
      <c r="E121" s="7">
        <v>44020.316643518519</v>
      </c>
      <c r="F121" s="7">
        <v>43938</v>
      </c>
      <c r="J121" t="s">
        <v>617</v>
      </c>
      <c r="K121">
        <v>15</v>
      </c>
      <c r="L121">
        <v>340</v>
      </c>
    </row>
    <row r="122" spans="1:12" x14ac:dyDescent="0.25">
      <c r="A122" t="s">
        <v>564</v>
      </c>
      <c r="B122" t="s">
        <v>585</v>
      </c>
      <c r="C122" t="s">
        <v>220</v>
      </c>
      <c r="D122" t="s">
        <v>565</v>
      </c>
      <c r="E122" s="7">
        <v>44032.374178240738</v>
      </c>
      <c r="F122" s="7">
        <v>44047</v>
      </c>
      <c r="J122" t="s">
        <v>618</v>
      </c>
      <c r="K122">
        <v>3</v>
      </c>
      <c r="L122">
        <v>0</v>
      </c>
    </row>
    <row r="123" spans="1:12" x14ac:dyDescent="0.25">
      <c r="A123" t="s">
        <v>558</v>
      </c>
      <c r="B123" t="s">
        <v>582</v>
      </c>
      <c r="C123" t="s">
        <v>275</v>
      </c>
      <c r="D123" t="s">
        <v>559</v>
      </c>
      <c r="E123" s="7">
        <v>44033.445671296293</v>
      </c>
      <c r="F123" s="7">
        <v>44043</v>
      </c>
      <c r="J123" t="s">
        <v>524</v>
      </c>
      <c r="K123">
        <v>2</v>
      </c>
      <c r="L123">
        <v>0</v>
      </c>
    </row>
    <row r="124" spans="1:12" x14ac:dyDescent="0.25">
      <c r="A124" t="s">
        <v>544</v>
      </c>
      <c r="B124" t="s">
        <v>553</v>
      </c>
      <c r="C124" t="s">
        <v>275</v>
      </c>
      <c r="D124" t="s">
        <v>545</v>
      </c>
      <c r="E124" s="7">
        <v>44032.599432870367</v>
      </c>
      <c r="F124" s="7">
        <v>44027</v>
      </c>
      <c r="I124" t="s">
        <v>92</v>
      </c>
      <c r="J124" t="s">
        <v>360</v>
      </c>
      <c r="K124">
        <v>3</v>
      </c>
      <c r="L124">
        <v>0</v>
      </c>
    </row>
    <row r="125" spans="1:12" x14ac:dyDescent="0.25">
      <c r="A125" t="s">
        <v>314</v>
      </c>
      <c r="B125" t="s">
        <v>370</v>
      </c>
      <c r="C125" t="s">
        <v>203</v>
      </c>
      <c r="D125" t="s">
        <v>315</v>
      </c>
      <c r="E125" s="7">
        <v>44027.396793981483</v>
      </c>
      <c r="F125" s="7">
        <v>44036</v>
      </c>
      <c r="J125" t="s">
        <v>396</v>
      </c>
      <c r="K125">
        <v>8</v>
      </c>
      <c r="L125">
        <v>10</v>
      </c>
    </row>
    <row r="126" spans="1:12" x14ac:dyDescent="0.25">
      <c r="A126" t="s">
        <v>211</v>
      </c>
      <c r="B126" t="s">
        <v>178</v>
      </c>
      <c r="C126" t="s">
        <v>275</v>
      </c>
      <c r="D126" t="s">
        <v>212</v>
      </c>
      <c r="E126" s="7">
        <v>44021.526608796303</v>
      </c>
      <c r="F126" s="7">
        <v>44033</v>
      </c>
      <c r="I126" t="s">
        <v>84</v>
      </c>
      <c r="J126" t="s">
        <v>467</v>
      </c>
      <c r="K126">
        <v>14</v>
      </c>
      <c r="L126">
        <v>60</v>
      </c>
    </row>
    <row r="127" spans="1:12" x14ac:dyDescent="0.25">
      <c r="A127" t="s">
        <v>476</v>
      </c>
      <c r="B127" t="s">
        <v>495</v>
      </c>
      <c r="C127" t="s">
        <v>275</v>
      </c>
      <c r="D127" t="s">
        <v>477</v>
      </c>
      <c r="E127" s="7">
        <v>44029.490671296298</v>
      </c>
      <c r="F127" s="7">
        <v>44042</v>
      </c>
      <c r="I127" t="s">
        <v>95</v>
      </c>
      <c r="J127" t="s">
        <v>355</v>
      </c>
      <c r="K127">
        <v>6</v>
      </c>
      <c r="L127">
        <v>30</v>
      </c>
    </row>
    <row r="128" spans="1:12" x14ac:dyDescent="0.25">
      <c r="A128" t="s">
        <v>257</v>
      </c>
      <c r="B128" t="s">
        <v>60</v>
      </c>
      <c r="C128" t="s">
        <v>220</v>
      </c>
      <c r="D128" t="s">
        <v>258</v>
      </c>
      <c r="E128" s="7">
        <v>44015.664745370399</v>
      </c>
      <c r="F128" s="7">
        <v>44028</v>
      </c>
      <c r="J128" t="s">
        <v>434</v>
      </c>
      <c r="K128">
        <v>20</v>
      </c>
      <c r="L128">
        <v>50</v>
      </c>
    </row>
    <row r="129" spans="1:12" x14ac:dyDescent="0.25">
      <c r="A129" t="s">
        <v>425</v>
      </c>
      <c r="B129" t="s">
        <v>449</v>
      </c>
      <c r="C129" t="s">
        <v>275</v>
      </c>
      <c r="D129" t="s">
        <v>426</v>
      </c>
      <c r="E129" s="7">
        <v>44028.396111111113</v>
      </c>
      <c r="F129" s="7">
        <v>44021</v>
      </c>
      <c r="J129" t="s">
        <v>361</v>
      </c>
      <c r="K129">
        <v>7</v>
      </c>
      <c r="L129">
        <v>10</v>
      </c>
    </row>
    <row r="130" spans="1:12" x14ac:dyDescent="0.25">
      <c r="A130" t="s">
        <v>548</v>
      </c>
      <c r="B130" t="s">
        <v>155</v>
      </c>
      <c r="C130" t="s">
        <v>275</v>
      </c>
      <c r="D130" t="s">
        <v>267</v>
      </c>
      <c r="E130" s="7">
        <v>44032.580324074072</v>
      </c>
      <c r="F130" s="7">
        <v>44033</v>
      </c>
      <c r="I130" t="s">
        <v>92</v>
      </c>
      <c r="J130" t="s">
        <v>467</v>
      </c>
      <c r="K130">
        <v>3</v>
      </c>
      <c r="L130">
        <v>90</v>
      </c>
    </row>
    <row r="131" spans="1:12" x14ac:dyDescent="0.25">
      <c r="A131" t="s">
        <v>489</v>
      </c>
      <c r="B131" t="s">
        <v>497</v>
      </c>
      <c r="C131" t="s">
        <v>275</v>
      </c>
      <c r="D131" t="s">
        <v>483</v>
      </c>
      <c r="E131" s="7">
        <v>44029.395300925928</v>
      </c>
      <c r="F131" s="7">
        <v>44021</v>
      </c>
      <c r="I131" t="s">
        <v>92</v>
      </c>
      <c r="J131" t="s">
        <v>361</v>
      </c>
      <c r="K131">
        <v>6</v>
      </c>
      <c r="L131">
        <v>5</v>
      </c>
    </row>
    <row r="132" spans="1:12" x14ac:dyDescent="0.25">
      <c r="A132" t="s">
        <v>259</v>
      </c>
      <c r="B132" t="s">
        <v>57</v>
      </c>
      <c r="C132" t="s">
        <v>220</v>
      </c>
      <c r="D132" t="s">
        <v>260</v>
      </c>
      <c r="E132" s="7">
        <v>44012.462233796301</v>
      </c>
      <c r="F132" s="7">
        <v>44027</v>
      </c>
      <c r="I132" t="s">
        <v>92</v>
      </c>
      <c r="J132" t="s">
        <v>360</v>
      </c>
      <c r="K132">
        <v>23</v>
      </c>
      <c r="L132">
        <v>600</v>
      </c>
    </row>
    <row r="133" spans="1:12" x14ac:dyDescent="0.25">
      <c r="A133" t="s">
        <v>406</v>
      </c>
      <c r="B133" t="s">
        <v>441</v>
      </c>
      <c r="C133" t="s">
        <v>220</v>
      </c>
      <c r="D133" t="s">
        <v>407</v>
      </c>
      <c r="E133" s="7">
        <v>44028.367418981485</v>
      </c>
      <c r="F133" s="7">
        <v>44034</v>
      </c>
      <c r="J133" t="s">
        <v>435</v>
      </c>
      <c r="K133">
        <v>7</v>
      </c>
      <c r="L133">
        <v>0</v>
      </c>
    </row>
    <row r="134" spans="1:12" x14ac:dyDescent="0.25">
      <c r="A134" t="s">
        <v>480</v>
      </c>
      <c r="B134" t="s">
        <v>496</v>
      </c>
      <c r="C134" t="s">
        <v>555</v>
      </c>
      <c r="D134" t="s">
        <v>481</v>
      </c>
      <c r="E134" s="7">
        <v>44029.364305555559</v>
      </c>
      <c r="F134" s="7">
        <v>43882</v>
      </c>
      <c r="I134" t="s">
        <v>87</v>
      </c>
      <c r="J134" t="s">
        <v>639</v>
      </c>
      <c r="K134">
        <v>6</v>
      </c>
      <c r="L134">
        <v>540</v>
      </c>
    </row>
    <row r="135" spans="1:12" x14ac:dyDescent="0.25">
      <c r="A135" t="s">
        <v>570</v>
      </c>
      <c r="B135" t="s">
        <v>587</v>
      </c>
      <c r="C135" t="s">
        <v>203</v>
      </c>
      <c r="D135" t="s">
        <v>571</v>
      </c>
      <c r="E135" s="7">
        <v>44033.479097222225</v>
      </c>
      <c r="F135" s="7">
        <v>43952</v>
      </c>
      <c r="J135" t="s">
        <v>664</v>
      </c>
      <c r="K135">
        <v>3</v>
      </c>
    </row>
    <row r="136" spans="1:12" x14ac:dyDescent="0.25">
      <c r="A136" t="s">
        <v>574</v>
      </c>
      <c r="B136" t="s">
        <v>589</v>
      </c>
      <c r="C136" t="s">
        <v>203</v>
      </c>
      <c r="D136" t="s">
        <v>575</v>
      </c>
      <c r="E136" s="7">
        <v>44033.614664351851</v>
      </c>
      <c r="F136" s="7">
        <v>44034</v>
      </c>
      <c r="J136" t="s">
        <v>467</v>
      </c>
      <c r="K136">
        <v>3</v>
      </c>
    </row>
    <row r="137" spans="1:12" x14ac:dyDescent="0.25">
      <c r="A137" t="s">
        <v>637</v>
      </c>
      <c r="B137" t="s">
        <v>638</v>
      </c>
      <c r="C137" t="s">
        <v>203</v>
      </c>
      <c r="D137" t="s">
        <v>638</v>
      </c>
      <c r="E137" s="7">
        <v>44035.389016203706</v>
      </c>
      <c r="F137" s="7">
        <v>44035</v>
      </c>
      <c r="J137" t="s">
        <v>435</v>
      </c>
      <c r="K137">
        <v>1</v>
      </c>
    </row>
    <row r="138" spans="1:12" x14ac:dyDescent="0.25">
      <c r="A138" t="s">
        <v>629</v>
      </c>
      <c r="B138" t="s">
        <v>585</v>
      </c>
      <c r="C138" t="s">
        <v>203</v>
      </c>
      <c r="D138" t="s">
        <v>565</v>
      </c>
      <c r="E138" s="7">
        <v>44035.388611111113</v>
      </c>
      <c r="F138" s="7">
        <v>44035</v>
      </c>
      <c r="J138" t="s">
        <v>435</v>
      </c>
      <c r="K138">
        <v>1</v>
      </c>
    </row>
    <row r="139" spans="1:12" x14ac:dyDescent="0.25">
      <c r="A139" t="s">
        <v>612</v>
      </c>
      <c r="B139" t="s">
        <v>298</v>
      </c>
      <c r="C139" t="s">
        <v>275</v>
      </c>
      <c r="D139" t="s">
        <v>231</v>
      </c>
      <c r="E139" s="7">
        <v>44034.583414351851</v>
      </c>
      <c r="F139" s="7">
        <v>44046</v>
      </c>
      <c r="J139" t="s">
        <v>526</v>
      </c>
      <c r="K139">
        <v>2</v>
      </c>
    </row>
    <row r="140" spans="1:12" x14ac:dyDescent="0.25">
      <c r="A140" t="s">
        <v>623</v>
      </c>
      <c r="B140" t="s">
        <v>646</v>
      </c>
      <c r="C140" t="s">
        <v>275</v>
      </c>
      <c r="D140" t="s">
        <v>624</v>
      </c>
      <c r="E140" s="7">
        <v>44035.38962962963</v>
      </c>
      <c r="F140" s="7">
        <v>44039</v>
      </c>
      <c r="I140" t="s">
        <v>92</v>
      </c>
      <c r="J140" t="s">
        <v>468</v>
      </c>
      <c r="K140">
        <v>1</v>
      </c>
    </row>
    <row r="141" spans="1:12" x14ac:dyDescent="0.25">
      <c r="A141" t="s">
        <v>627</v>
      </c>
      <c r="B141" t="s">
        <v>628</v>
      </c>
      <c r="C141" t="s">
        <v>203</v>
      </c>
      <c r="D141" t="s">
        <v>628</v>
      </c>
      <c r="E141" s="7">
        <v>44035.388807870368</v>
      </c>
      <c r="F141" s="7">
        <v>44040</v>
      </c>
      <c r="J141" t="s">
        <v>393</v>
      </c>
      <c r="K141">
        <v>1</v>
      </c>
    </row>
    <row r="142" spans="1:12" x14ac:dyDescent="0.25">
      <c r="A142" t="s">
        <v>602</v>
      </c>
      <c r="B142" t="s">
        <v>643</v>
      </c>
      <c r="C142" t="s">
        <v>275</v>
      </c>
      <c r="D142" t="s">
        <v>603</v>
      </c>
      <c r="E142" s="7">
        <v>44034.372037037036</v>
      </c>
      <c r="F142" s="7">
        <v>44041</v>
      </c>
      <c r="J142" t="s">
        <v>438</v>
      </c>
      <c r="K142">
        <v>2</v>
      </c>
    </row>
    <row r="143" spans="1:12" x14ac:dyDescent="0.25">
      <c r="A143" t="s">
        <v>606</v>
      </c>
      <c r="B143" t="s">
        <v>645</v>
      </c>
      <c r="C143" t="s">
        <v>203</v>
      </c>
      <c r="D143" t="s">
        <v>607</v>
      </c>
      <c r="E143" s="7">
        <v>44034.562083333331</v>
      </c>
      <c r="F143" s="7">
        <v>44041</v>
      </c>
      <c r="J143" t="s">
        <v>438</v>
      </c>
      <c r="K143">
        <v>2</v>
      </c>
    </row>
    <row r="144" spans="1:12" x14ac:dyDescent="0.25">
      <c r="A144" t="s">
        <v>556</v>
      </c>
      <c r="B144" t="s">
        <v>581</v>
      </c>
      <c r="C144" t="s">
        <v>275</v>
      </c>
      <c r="D144" t="s">
        <v>557</v>
      </c>
      <c r="E144" s="7">
        <v>44033.604791666665</v>
      </c>
      <c r="F144" s="7">
        <v>44039</v>
      </c>
      <c r="I144" t="s">
        <v>90</v>
      </c>
      <c r="J144" t="s">
        <v>468</v>
      </c>
      <c r="K144">
        <v>3</v>
      </c>
    </row>
    <row r="145" spans="1:11" x14ac:dyDescent="0.25">
      <c r="A145" t="s">
        <v>232</v>
      </c>
      <c r="B145" t="s">
        <v>131</v>
      </c>
      <c r="C145" t="s">
        <v>220</v>
      </c>
      <c r="D145" t="s">
        <v>233</v>
      </c>
      <c r="E145" s="7">
        <v>44012.342025462996</v>
      </c>
      <c r="F145" s="7">
        <v>44020</v>
      </c>
      <c r="J145" t="s">
        <v>665</v>
      </c>
      <c r="K145">
        <v>24</v>
      </c>
    </row>
    <row r="146" spans="1:11" x14ac:dyDescent="0.25">
      <c r="A146" t="s">
        <v>608</v>
      </c>
      <c r="B146" t="s">
        <v>647</v>
      </c>
      <c r="C146" t="s">
        <v>203</v>
      </c>
      <c r="D146" t="s">
        <v>609</v>
      </c>
      <c r="E146" s="7">
        <v>44034.488379629627</v>
      </c>
      <c r="F146" s="7">
        <v>44043</v>
      </c>
      <c r="J146" t="s">
        <v>355</v>
      </c>
      <c r="K146">
        <v>2</v>
      </c>
    </row>
    <row r="147" spans="1:11" x14ac:dyDescent="0.25">
      <c r="A147" t="s">
        <v>659</v>
      </c>
      <c r="B147" t="s">
        <v>667</v>
      </c>
      <c r="C147" t="s">
        <v>275</v>
      </c>
      <c r="D147" t="s">
        <v>660</v>
      </c>
      <c r="E147" s="7">
        <v>44035.662291666667</v>
      </c>
      <c r="F147" s="7">
        <v>44029</v>
      </c>
      <c r="I147" t="s">
        <v>90</v>
      </c>
      <c r="J147" t="s">
        <v>434</v>
      </c>
      <c r="K147">
        <v>1</v>
      </c>
    </row>
    <row r="148" spans="1:11" x14ac:dyDescent="0.25">
      <c r="A148" t="s">
        <v>503</v>
      </c>
      <c r="B148" t="s">
        <v>529</v>
      </c>
      <c r="C148" t="s">
        <v>203</v>
      </c>
      <c r="D148" t="s">
        <v>504</v>
      </c>
      <c r="E148" s="7">
        <v>44032.373379629629</v>
      </c>
      <c r="F148" s="7">
        <v>44036</v>
      </c>
      <c r="J148" t="s">
        <v>357</v>
      </c>
      <c r="K148">
        <v>4</v>
      </c>
    </row>
    <row r="149" spans="1:11" x14ac:dyDescent="0.25">
      <c r="A149" t="s">
        <v>663</v>
      </c>
      <c r="B149" t="s">
        <v>670</v>
      </c>
      <c r="C149" t="s">
        <v>203</v>
      </c>
      <c r="D149" t="s">
        <v>336</v>
      </c>
      <c r="E149" s="7">
        <v>44035.646365740744</v>
      </c>
      <c r="F149" s="7">
        <v>44039</v>
      </c>
      <c r="J149" t="s">
        <v>468</v>
      </c>
      <c r="K149">
        <v>1</v>
      </c>
    </row>
    <row r="150" spans="1:11" x14ac:dyDescent="0.25">
      <c r="A150" t="s">
        <v>662</v>
      </c>
      <c r="B150" t="s">
        <v>669</v>
      </c>
      <c r="C150" t="s">
        <v>203</v>
      </c>
      <c r="D150" t="s">
        <v>336</v>
      </c>
      <c r="E150" s="7">
        <v>44035.646261574075</v>
      </c>
      <c r="F150" s="7">
        <v>44039</v>
      </c>
      <c r="J150" t="s">
        <v>468</v>
      </c>
      <c r="K150">
        <v>1</v>
      </c>
    </row>
    <row r="151" spans="1:11" x14ac:dyDescent="0.25">
      <c r="A151" t="s">
        <v>661</v>
      </c>
      <c r="B151" t="s">
        <v>668</v>
      </c>
      <c r="C151" t="s">
        <v>203</v>
      </c>
      <c r="D151" t="s">
        <v>336</v>
      </c>
      <c r="E151" s="7">
        <v>44035.646145833336</v>
      </c>
      <c r="F151" s="7">
        <v>44039</v>
      </c>
      <c r="J151" t="s">
        <v>468</v>
      </c>
      <c r="K151">
        <v>1</v>
      </c>
    </row>
    <row r="152" spans="1:11" x14ac:dyDescent="0.25">
      <c r="A152" t="s">
        <v>632</v>
      </c>
      <c r="B152" t="s">
        <v>653</v>
      </c>
      <c r="C152" t="s">
        <v>203</v>
      </c>
      <c r="D152" t="s">
        <v>633</v>
      </c>
      <c r="E152" s="7">
        <v>44035.389456018522</v>
      </c>
      <c r="F152" s="7">
        <v>44039</v>
      </c>
      <c r="J152" t="s">
        <v>468</v>
      </c>
      <c r="K152">
        <v>1</v>
      </c>
    </row>
    <row r="153" spans="1:11" x14ac:dyDescent="0.25">
      <c r="A153" t="s">
        <v>634</v>
      </c>
      <c r="B153" t="s">
        <v>368</v>
      </c>
      <c r="C153" t="s">
        <v>203</v>
      </c>
      <c r="D153" t="s">
        <v>311</v>
      </c>
      <c r="E153" s="7">
        <v>44035.389340277776</v>
      </c>
      <c r="F153" s="7">
        <v>44039</v>
      </c>
      <c r="J153" t="s">
        <v>468</v>
      </c>
      <c r="K153">
        <v>1</v>
      </c>
    </row>
    <row r="154" spans="1:11" x14ac:dyDescent="0.25">
      <c r="A154" t="s">
        <v>535</v>
      </c>
      <c r="B154" t="s">
        <v>550</v>
      </c>
      <c r="C154" t="s">
        <v>220</v>
      </c>
      <c r="D154" t="s">
        <v>536</v>
      </c>
      <c r="E154" s="7">
        <v>44032.652997685182</v>
      </c>
      <c r="F154" s="7">
        <v>44041</v>
      </c>
      <c r="I154" t="s">
        <v>87</v>
      </c>
      <c r="J154" t="s">
        <v>438</v>
      </c>
      <c r="K154">
        <v>4</v>
      </c>
    </row>
    <row r="155" spans="1:11" x14ac:dyDescent="0.25">
      <c r="A155" t="s">
        <v>657</v>
      </c>
      <c r="B155" t="s">
        <v>666</v>
      </c>
      <c r="C155" t="s">
        <v>203</v>
      </c>
      <c r="D155" t="s">
        <v>658</v>
      </c>
      <c r="E155" s="7">
        <v>44035.668182870373</v>
      </c>
      <c r="F155" s="7">
        <v>44046</v>
      </c>
      <c r="J155" t="s">
        <v>526</v>
      </c>
      <c r="K155">
        <v>1</v>
      </c>
    </row>
  </sheetData>
  <autoFilter ref="A1:L1" xr:uid="{00000000-0009-0000-0000-000002000000}"/>
  <sortState xmlns:xlrd2="http://schemas.microsoft.com/office/spreadsheetml/2017/richdata2" ref="A2:K63">
    <sortCondition ref="A2:A63"/>
  </sortState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268"/>
  <sheetViews>
    <sheetView workbookViewId="0">
      <selection activeCell="D17" sqref="D17"/>
    </sheetView>
  </sheetViews>
  <sheetFormatPr baseColWidth="10" defaultRowHeight="15" x14ac:dyDescent="0.25"/>
  <cols>
    <col min="1" max="1" width="13.5703125" customWidth="1"/>
    <col min="2" max="2" width="17.5703125" customWidth="1"/>
    <col min="3" max="3" width="3.28515625" customWidth="1"/>
  </cols>
  <sheetData>
    <row r="1" spans="1:4" x14ac:dyDescent="0.25">
      <c r="D1" t="s">
        <v>17</v>
      </c>
    </row>
    <row r="2" spans="1:4" x14ac:dyDescent="0.25">
      <c r="A2" t="s">
        <v>8</v>
      </c>
      <c r="B2" t="s">
        <v>9</v>
      </c>
      <c r="D2" t="s">
        <v>82</v>
      </c>
    </row>
    <row r="3" spans="1:4" x14ac:dyDescent="0.25">
      <c r="A3" t="s">
        <v>381</v>
      </c>
      <c r="B3">
        <v>30</v>
      </c>
      <c r="D3" t="s">
        <v>83</v>
      </c>
    </row>
    <row r="4" spans="1:4" x14ac:dyDescent="0.25">
      <c r="A4" t="s">
        <v>377</v>
      </c>
      <c r="B4">
        <v>15</v>
      </c>
      <c r="D4" t="s">
        <v>84</v>
      </c>
    </row>
    <row r="5" spans="1:4" x14ac:dyDescent="0.25">
      <c r="A5" t="s">
        <v>320</v>
      </c>
      <c r="B5">
        <v>30</v>
      </c>
      <c r="D5" t="s">
        <v>85</v>
      </c>
    </row>
    <row r="6" spans="1:4" x14ac:dyDescent="0.25">
      <c r="A6" t="s">
        <v>569</v>
      </c>
      <c r="B6">
        <v>60</v>
      </c>
      <c r="D6" t="s">
        <v>86</v>
      </c>
    </row>
    <row r="7" spans="1:4" x14ac:dyDescent="0.25">
      <c r="A7" t="s">
        <v>500</v>
      </c>
      <c r="B7">
        <v>150</v>
      </c>
      <c r="D7" t="s">
        <v>87</v>
      </c>
    </row>
    <row r="8" spans="1:4" x14ac:dyDescent="0.25">
      <c r="A8" t="s">
        <v>144</v>
      </c>
      <c r="B8">
        <v>120</v>
      </c>
      <c r="D8" t="s">
        <v>88</v>
      </c>
    </row>
    <row r="9" spans="1:4" x14ac:dyDescent="0.25">
      <c r="A9" t="s">
        <v>119</v>
      </c>
      <c r="B9">
        <v>30</v>
      </c>
      <c r="D9" t="s">
        <v>89</v>
      </c>
    </row>
    <row r="10" spans="1:4" x14ac:dyDescent="0.25">
      <c r="A10" t="s">
        <v>141</v>
      </c>
      <c r="B10">
        <v>30</v>
      </c>
      <c r="D10" t="s">
        <v>90</v>
      </c>
    </row>
    <row r="11" spans="1:4" x14ac:dyDescent="0.25">
      <c r="A11" t="s">
        <v>120</v>
      </c>
      <c r="B11">
        <v>30</v>
      </c>
      <c r="D11" t="s">
        <v>91</v>
      </c>
    </row>
    <row r="12" spans="1:4" x14ac:dyDescent="0.25">
      <c r="A12" t="s">
        <v>164</v>
      </c>
      <c r="B12">
        <v>60</v>
      </c>
      <c r="D12" t="s">
        <v>92</v>
      </c>
    </row>
    <row r="13" spans="1:4" x14ac:dyDescent="0.25">
      <c r="A13" t="s">
        <v>123</v>
      </c>
      <c r="B13">
        <v>90</v>
      </c>
      <c r="D13" t="s">
        <v>93</v>
      </c>
    </row>
    <row r="14" spans="1:4" x14ac:dyDescent="0.25">
      <c r="A14" t="s">
        <v>532</v>
      </c>
      <c r="B14">
        <v>180</v>
      </c>
      <c r="D14" t="s">
        <v>94</v>
      </c>
    </row>
    <row r="15" spans="1:4" x14ac:dyDescent="0.25">
      <c r="A15" t="s">
        <v>118</v>
      </c>
      <c r="B15">
        <v>60</v>
      </c>
      <c r="D15" t="s">
        <v>95</v>
      </c>
    </row>
    <row r="16" spans="1:4" x14ac:dyDescent="0.25">
      <c r="A16" t="s">
        <v>127</v>
      </c>
      <c r="B16">
        <v>90</v>
      </c>
      <c r="D16" s="2" t="s">
        <v>707</v>
      </c>
    </row>
    <row r="17" spans="1:2" x14ac:dyDescent="0.25">
      <c r="A17" t="s">
        <v>125</v>
      </c>
      <c r="B17">
        <v>60</v>
      </c>
    </row>
    <row r="18" spans="1:2" x14ac:dyDescent="0.25">
      <c r="A18" t="s">
        <v>583</v>
      </c>
      <c r="B18">
        <v>360</v>
      </c>
    </row>
    <row r="19" spans="1:2" x14ac:dyDescent="0.25">
      <c r="A19" t="s">
        <v>74</v>
      </c>
      <c r="B19">
        <v>360</v>
      </c>
    </row>
    <row r="20" spans="1:2" x14ac:dyDescent="0.25">
      <c r="A20" t="s">
        <v>47</v>
      </c>
      <c r="B20">
        <v>150</v>
      </c>
    </row>
    <row r="21" spans="1:2" x14ac:dyDescent="0.25">
      <c r="A21" t="s">
        <v>22</v>
      </c>
      <c r="B21">
        <v>300</v>
      </c>
    </row>
    <row r="22" spans="1:2" x14ac:dyDescent="0.25">
      <c r="A22" t="s">
        <v>62</v>
      </c>
      <c r="B22">
        <v>180</v>
      </c>
    </row>
    <row r="23" spans="1:2" x14ac:dyDescent="0.25">
      <c r="A23" t="s">
        <v>51</v>
      </c>
      <c r="B23">
        <v>240</v>
      </c>
    </row>
    <row r="24" spans="1:2" x14ac:dyDescent="0.25">
      <c r="A24" t="s">
        <v>112</v>
      </c>
      <c r="B24">
        <v>60</v>
      </c>
    </row>
    <row r="25" spans="1:2" x14ac:dyDescent="0.25">
      <c r="A25" t="s">
        <v>178</v>
      </c>
      <c r="B25">
        <v>60</v>
      </c>
    </row>
    <row r="26" spans="1:2" x14ac:dyDescent="0.25">
      <c r="A26" t="s">
        <v>31</v>
      </c>
      <c r="B26">
        <v>480</v>
      </c>
    </row>
    <row r="27" spans="1:2" x14ac:dyDescent="0.25">
      <c r="A27" t="s">
        <v>530</v>
      </c>
      <c r="B27">
        <v>30</v>
      </c>
    </row>
    <row r="28" spans="1:2" x14ac:dyDescent="0.25">
      <c r="A28" t="s">
        <v>81</v>
      </c>
      <c r="B28">
        <v>120</v>
      </c>
    </row>
    <row r="29" spans="1:2" x14ac:dyDescent="0.25">
      <c r="A29" t="s">
        <v>33</v>
      </c>
      <c r="B29">
        <v>480</v>
      </c>
    </row>
    <row r="30" spans="1:2" x14ac:dyDescent="0.25">
      <c r="A30" t="s">
        <v>497</v>
      </c>
      <c r="B30">
        <v>60</v>
      </c>
    </row>
    <row r="31" spans="1:2" x14ac:dyDescent="0.25">
      <c r="A31" t="s">
        <v>151</v>
      </c>
      <c r="B31">
        <v>300</v>
      </c>
    </row>
    <row r="32" spans="1:2" x14ac:dyDescent="0.25">
      <c r="A32" t="s">
        <v>133</v>
      </c>
      <c r="B32">
        <v>90</v>
      </c>
    </row>
    <row r="33" spans="1:2" x14ac:dyDescent="0.25">
      <c r="A33" t="s">
        <v>400</v>
      </c>
      <c r="B33">
        <v>480</v>
      </c>
    </row>
    <row r="34" spans="1:2" x14ac:dyDescent="0.25">
      <c r="A34" t="s">
        <v>77</v>
      </c>
      <c r="B34">
        <v>480</v>
      </c>
    </row>
    <row r="35" spans="1:2" x14ac:dyDescent="0.25">
      <c r="A35" t="s">
        <v>67</v>
      </c>
      <c r="B35">
        <v>340</v>
      </c>
    </row>
    <row r="36" spans="1:2" x14ac:dyDescent="0.25">
      <c r="A36" t="s">
        <v>496</v>
      </c>
      <c r="B36">
        <v>540</v>
      </c>
    </row>
    <row r="37" spans="1:2" x14ac:dyDescent="0.25">
      <c r="A37" t="s">
        <v>110</v>
      </c>
      <c r="B37">
        <v>480</v>
      </c>
    </row>
    <row r="38" spans="1:2" x14ac:dyDescent="0.25">
      <c r="A38" t="s">
        <v>56</v>
      </c>
      <c r="B38">
        <v>480</v>
      </c>
    </row>
    <row r="39" spans="1:2" x14ac:dyDescent="0.25">
      <c r="A39" t="s">
        <v>52</v>
      </c>
      <c r="B39">
        <v>120</v>
      </c>
    </row>
    <row r="40" spans="1:2" x14ac:dyDescent="0.25">
      <c r="A40" t="s">
        <v>369</v>
      </c>
      <c r="B40">
        <v>150</v>
      </c>
    </row>
    <row r="41" spans="1:2" x14ac:dyDescent="0.25">
      <c r="A41" t="s">
        <v>471</v>
      </c>
      <c r="B41">
        <v>180</v>
      </c>
    </row>
    <row r="42" spans="1:2" x14ac:dyDescent="0.25">
      <c r="A42" t="s">
        <v>368</v>
      </c>
      <c r="B42">
        <v>120</v>
      </c>
    </row>
    <row r="43" spans="1:2" x14ac:dyDescent="0.25">
      <c r="A43" t="s">
        <v>37</v>
      </c>
      <c r="B43">
        <v>240</v>
      </c>
    </row>
    <row r="44" spans="1:2" x14ac:dyDescent="0.25">
      <c r="A44" t="s">
        <v>132</v>
      </c>
      <c r="B44">
        <v>0</v>
      </c>
    </row>
    <row r="45" spans="1:2" x14ac:dyDescent="0.25">
      <c r="A45" t="s">
        <v>177</v>
      </c>
      <c r="B45">
        <v>60</v>
      </c>
    </row>
    <row r="46" spans="1:2" x14ac:dyDescent="0.25">
      <c r="A46" t="s">
        <v>73</v>
      </c>
      <c r="B46">
        <v>960</v>
      </c>
    </row>
    <row r="47" spans="1:2" x14ac:dyDescent="0.25">
      <c r="A47" t="s">
        <v>73</v>
      </c>
      <c r="B47">
        <v>260</v>
      </c>
    </row>
    <row r="48" spans="1:2" x14ac:dyDescent="0.25">
      <c r="A48" t="s">
        <v>186</v>
      </c>
      <c r="B48">
        <v>120</v>
      </c>
    </row>
    <row r="49" spans="1:2" x14ac:dyDescent="0.25">
      <c r="A49" t="s">
        <v>175</v>
      </c>
      <c r="B49">
        <v>280</v>
      </c>
    </row>
    <row r="50" spans="1:2" x14ac:dyDescent="0.25">
      <c r="A50" t="s">
        <v>35</v>
      </c>
      <c r="B50">
        <v>300</v>
      </c>
    </row>
    <row r="51" spans="1:2" x14ac:dyDescent="0.25">
      <c r="A51" t="s">
        <v>36</v>
      </c>
      <c r="B51">
        <v>480</v>
      </c>
    </row>
    <row r="52" spans="1:2" x14ac:dyDescent="0.25">
      <c r="A52" t="s">
        <v>36</v>
      </c>
      <c r="B52">
        <v>480</v>
      </c>
    </row>
    <row r="53" spans="1:2" x14ac:dyDescent="0.25">
      <c r="A53" t="s">
        <v>39</v>
      </c>
      <c r="B53">
        <v>480</v>
      </c>
    </row>
    <row r="54" spans="1:2" x14ac:dyDescent="0.25">
      <c r="A54" t="s">
        <v>39</v>
      </c>
      <c r="B54">
        <v>480</v>
      </c>
    </row>
    <row r="55" spans="1:2" x14ac:dyDescent="0.25">
      <c r="A55" s="2" t="s">
        <v>171</v>
      </c>
      <c r="B55">
        <v>120</v>
      </c>
    </row>
    <row r="56" spans="1:2" x14ac:dyDescent="0.25">
      <c r="A56" t="s">
        <v>587</v>
      </c>
      <c r="B56">
        <v>60</v>
      </c>
    </row>
    <row r="57" spans="1:2" x14ac:dyDescent="0.25">
      <c r="A57" t="s">
        <v>470</v>
      </c>
      <c r="B57">
        <v>120</v>
      </c>
    </row>
    <row r="58" spans="1:2" x14ac:dyDescent="0.25">
      <c r="A58" t="s">
        <v>156</v>
      </c>
      <c r="B58">
        <v>120</v>
      </c>
    </row>
    <row r="59" spans="1:2" x14ac:dyDescent="0.25">
      <c r="A59" t="s">
        <v>450</v>
      </c>
      <c r="B59">
        <v>240</v>
      </c>
    </row>
    <row r="60" spans="1:2" x14ac:dyDescent="0.25">
      <c r="A60" t="s">
        <v>124</v>
      </c>
      <c r="B60">
        <v>240</v>
      </c>
    </row>
    <row r="61" spans="1:2" x14ac:dyDescent="0.25">
      <c r="A61" t="s">
        <v>46</v>
      </c>
      <c r="B61">
        <v>960</v>
      </c>
    </row>
    <row r="62" spans="1:2" x14ac:dyDescent="0.25">
      <c r="A62" t="s">
        <v>46</v>
      </c>
      <c r="B62">
        <v>120</v>
      </c>
    </row>
    <row r="63" spans="1:2" x14ac:dyDescent="0.25">
      <c r="A63" t="s">
        <v>46</v>
      </c>
      <c r="B63">
        <v>960</v>
      </c>
    </row>
    <row r="64" spans="1:2" x14ac:dyDescent="0.25">
      <c r="A64" t="s">
        <v>46</v>
      </c>
      <c r="B64">
        <v>120</v>
      </c>
    </row>
    <row r="65" spans="1:2" x14ac:dyDescent="0.25">
      <c r="A65" t="s">
        <v>111</v>
      </c>
      <c r="B65">
        <v>480</v>
      </c>
    </row>
    <row r="66" spans="1:2" x14ac:dyDescent="0.25">
      <c r="A66" t="s">
        <v>111</v>
      </c>
      <c r="B66">
        <v>480</v>
      </c>
    </row>
    <row r="67" spans="1:2" x14ac:dyDescent="0.25">
      <c r="A67" t="s">
        <v>48</v>
      </c>
      <c r="B67">
        <v>30</v>
      </c>
    </row>
    <row r="68" spans="1:2" x14ac:dyDescent="0.25">
      <c r="A68" t="s">
        <v>48</v>
      </c>
      <c r="B68">
        <v>30</v>
      </c>
    </row>
    <row r="69" spans="1:2" x14ac:dyDescent="0.25">
      <c r="A69" t="s">
        <v>79</v>
      </c>
      <c r="B69">
        <v>480</v>
      </c>
    </row>
    <row r="70" spans="1:2" x14ac:dyDescent="0.25">
      <c r="A70" t="s">
        <v>79</v>
      </c>
      <c r="B70">
        <v>480</v>
      </c>
    </row>
    <row r="71" spans="1:2" x14ac:dyDescent="0.25">
      <c r="A71" t="s">
        <v>61</v>
      </c>
      <c r="B71">
        <v>120</v>
      </c>
    </row>
    <row r="72" spans="1:2" x14ac:dyDescent="0.25">
      <c r="A72" t="s">
        <v>528</v>
      </c>
      <c r="B72">
        <v>90</v>
      </c>
    </row>
    <row r="73" spans="1:2" x14ac:dyDescent="0.25">
      <c r="A73" t="s">
        <v>366</v>
      </c>
      <c r="B73">
        <v>30</v>
      </c>
    </row>
    <row r="74" spans="1:2" x14ac:dyDescent="0.25">
      <c r="A74" t="s">
        <v>495</v>
      </c>
      <c r="B74">
        <v>30</v>
      </c>
    </row>
    <row r="75" spans="1:2" x14ac:dyDescent="0.25">
      <c r="A75" t="s">
        <v>75</v>
      </c>
      <c r="B75">
        <v>180</v>
      </c>
    </row>
    <row r="76" spans="1:2" x14ac:dyDescent="0.25">
      <c r="A76" t="s">
        <v>75</v>
      </c>
      <c r="B76">
        <v>180</v>
      </c>
    </row>
    <row r="77" spans="1:2" x14ac:dyDescent="0.25">
      <c r="A77" t="s">
        <v>50</v>
      </c>
      <c r="B77">
        <v>30</v>
      </c>
    </row>
    <row r="78" spans="1:2" x14ac:dyDescent="0.25">
      <c r="A78" t="s">
        <v>26</v>
      </c>
      <c r="B78">
        <v>480</v>
      </c>
    </row>
    <row r="79" spans="1:2" x14ac:dyDescent="0.25">
      <c r="A79" t="s">
        <v>26</v>
      </c>
      <c r="B79">
        <v>120</v>
      </c>
    </row>
    <row r="80" spans="1:2" x14ac:dyDescent="0.25">
      <c r="A80" t="s">
        <v>26</v>
      </c>
      <c r="B80">
        <v>480</v>
      </c>
    </row>
    <row r="81" spans="1:2" x14ac:dyDescent="0.25">
      <c r="A81" t="s">
        <v>26</v>
      </c>
      <c r="B81">
        <v>120</v>
      </c>
    </row>
    <row r="82" spans="1:2" x14ac:dyDescent="0.25">
      <c r="A82" t="s">
        <v>70</v>
      </c>
      <c r="B82">
        <v>60</v>
      </c>
    </row>
    <row r="83" spans="1:2" x14ac:dyDescent="0.25">
      <c r="A83" t="s">
        <v>70</v>
      </c>
      <c r="B83">
        <v>30</v>
      </c>
    </row>
    <row r="84" spans="1:2" x14ac:dyDescent="0.25">
      <c r="A84" t="s">
        <v>21</v>
      </c>
      <c r="B84">
        <v>960</v>
      </c>
    </row>
    <row r="85" spans="1:2" x14ac:dyDescent="0.25">
      <c r="A85" t="s">
        <v>21</v>
      </c>
      <c r="B85">
        <v>960</v>
      </c>
    </row>
    <row r="86" spans="1:2" x14ac:dyDescent="0.25">
      <c r="A86" t="s">
        <v>24</v>
      </c>
      <c r="B86">
        <v>120</v>
      </c>
    </row>
    <row r="87" spans="1:2" x14ac:dyDescent="0.25">
      <c r="A87" t="s">
        <v>59</v>
      </c>
      <c r="B87">
        <v>150</v>
      </c>
    </row>
    <row r="88" spans="1:2" x14ac:dyDescent="0.25">
      <c r="A88" t="s">
        <v>131</v>
      </c>
      <c r="B88">
        <v>60</v>
      </c>
    </row>
    <row r="89" spans="1:2" x14ac:dyDescent="0.25">
      <c r="A89" t="s">
        <v>165</v>
      </c>
      <c r="B89">
        <v>150</v>
      </c>
    </row>
    <row r="90" spans="1:2" x14ac:dyDescent="0.25">
      <c r="A90" t="s">
        <v>23</v>
      </c>
      <c r="B90">
        <v>960</v>
      </c>
    </row>
    <row r="91" spans="1:2" x14ac:dyDescent="0.25">
      <c r="A91" t="s">
        <v>23</v>
      </c>
      <c r="B91">
        <v>960</v>
      </c>
    </row>
    <row r="92" spans="1:2" x14ac:dyDescent="0.25">
      <c r="A92" t="s">
        <v>472</v>
      </c>
      <c r="B92">
        <v>180</v>
      </c>
    </row>
    <row r="93" spans="1:2" x14ac:dyDescent="0.25">
      <c r="A93" t="s">
        <v>168</v>
      </c>
      <c r="B93">
        <v>120</v>
      </c>
    </row>
    <row r="94" spans="1:2" x14ac:dyDescent="0.25">
      <c r="A94" t="s">
        <v>176</v>
      </c>
      <c r="B94">
        <v>30</v>
      </c>
    </row>
    <row r="95" spans="1:2" x14ac:dyDescent="0.25">
      <c r="A95" t="s">
        <v>122</v>
      </c>
      <c r="B95">
        <v>180</v>
      </c>
    </row>
    <row r="96" spans="1:2" x14ac:dyDescent="0.25">
      <c r="A96" t="s">
        <v>299</v>
      </c>
      <c r="B96">
        <v>300</v>
      </c>
    </row>
    <row r="97" spans="1:2" x14ac:dyDescent="0.25">
      <c r="A97" t="s">
        <v>295</v>
      </c>
      <c r="B97">
        <v>40</v>
      </c>
    </row>
    <row r="98" spans="1:2" x14ac:dyDescent="0.25">
      <c r="A98" t="s">
        <v>294</v>
      </c>
      <c r="B98">
        <v>30</v>
      </c>
    </row>
    <row r="99" spans="1:2" x14ac:dyDescent="0.25">
      <c r="A99" t="s">
        <v>142</v>
      </c>
      <c r="B99">
        <v>30</v>
      </c>
    </row>
    <row r="100" spans="1:2" x14ac:dyDescent="0.25">
      <c r="A100" t="s">
        <v>143</v>
      </c>
      <c r="B100">
        <v>30</v>
      </c>
    </row>
    <row r="101" spans="1:2" x14ac:dyDescent="0.25">
      <c r="A101" t="s">
        <v>531</v>
      </c>
      <c r="B101">
        <v>40</v>
      </c>
    </row>
    <row r="102" spans="1:2" x14ac:dyDescent="0.25">
      <c r="A102" t="s">
        <v>154</v>
      </c>
      <c r="B102">
        <v>30</v>
      </c>
    </row>
    <row r="103" spans="1:2" x14ac:dyDescent="0.25">
      <c r="A103" t="s">
        <v>140</v>
      </c>
      <c r="B103">
        <v>480</v>
      </c>
    </row>
    <row r="104" spans="1:2" x14ac:dyDescent="0.25">
      <c r="A104" t="s">
        <v>401</v>
      </c>
      <c r="B104">
        <v>30</v>
      </c>
    </row>
    <row r="105" spans="1:2" x14ac:dyDescent="0.25">
      <c r="A105" t="s">
        <v>451</v>
      </c>
      <c r="B105">
        <v>30</v>
      </c>
    </row>
    <row r="106" spans="1:2" x14ac:dyDescent="0.25">
      <c r="A106" t="s">
        <v>152</v>
      </c>
      <c r="B106">
        <v>30</v>
      </c>
    </row>
    <row r="107" spans="1:2" x14ac:dyDescent="0.25">
      <c r="A107" s="10" t="s">
        <v>53</v>
      </c>
      <c r="B107">
        <v>0</v>
      </c>
    </row>
    <row r="108" spans="1:2" x14ac:dyDescent="0.25">
      <c r="A108" t="s">
        <v>296</v>
      </c>
      <c r="B108">
        <v>60</v>
      </c>
    </row>
    <row r="109" spans="1:2" x14ac:dyDescent="0.25">
      <c r="A109" t="s">
        <v>551</v>
      </c>
      <c r="B109">
        <v>60</v>
      </c>
    </row>
    <row r="110" spans="1:2" x14ac:dyDescent="0.25">
      <c r="A110" t="s">
        <v>69</v>
      </c>
      <c r="B110">
        <v>80</v>
      </c>
    </row>
    <row r="111" spans="1:2" x14ac:dyDescent="0.25">
      <c r="A111" t="s">
        <v>54</v>
      </c>
      <c r="B111">
        <v>90</v>
      </c>
    </row>
    <row r="112" spans="1:2" x14ac:dyDescent="0.25">
      <c r="A112" t="s">
        <v>367</v>
      </c>
      <c r="B112">
        <v>180</v>
      </c>
    </row>
    <row r="113" spans="1:2" x14ac:dyDescent="0.25">
      <c r="A113" t="s">
        <v>374</v>
      </c>
      <c r="B113">
        <v>30</v>
      </c>
    </row>
    <row r="114" spans="1:2" x14ac:dyDescent="0.25">
      <c r="A114" t="s">
        <v>29</v>
      </c>
      <c r="B114">
        <v>20</v>
      </c>
    </row>
    <row r="115" spans="1:2" x14ac:dyDescent="0.25">
      <c r="A115" t="s">
        <v>63</v>
      </c>
      <c r="B115">
        <v>30</v>
      </c>
    </row>
    <row r="116" spans="1:2" x14ac:dyDescent="0.25">
      <c r="A116" t="s">
        <v>379</v>
      </c>
      <c r="B116">
        <v>60</v>
      </c>
    </row>
    <row r="117" spans="1:2" x14ac:dyDescent="0.25">
      <c r="A117" t="s">
        <v>399</v>
      </c>
      <c r="B117">
        <v>60</v>
      </c>
    </row>
    <row r="118" spans="1:2" x14ac:dyDescent="0.25">
      <c r="A118" t="s">
        <v>364</v>
      </c>
      <c r="B118">
        <v>60</v>
      </c>
    </row>
    <row r="119" spans="1:2" x14ac:dyDescent="0.25">
      <c r="A119" t="s">
        <v>109</v>
      </c>
      <c r="B119">
        <v>60</v>
      </c>
    </row>
    <row r="120" spans="1:2" x14ac:dyDescent="0.25">
      <c r="A120" t="s">
        <v>64</v>
      </c>
      <c r="B120">
        <v>100</v>
      </c>
    </row>
    <row r="121" spans="1:2" x14ac:dyDescent="0.25">
      <c r="A121" t="s">
        <v>64</v>
      </c>
      <c r="B121">
        <v>120</v>
      </c>
    </row>
    <row r="122" spans="1:2" x14ac:dyDescent="0.25">
      <c r="A122" t="s">
        <v>588</v>
      </c>
      <c r="B122">
        <v>1200</v>
      </c>
    </row>
    <row r="123" spans="1:2" x14ac:dyDescent="0.25">
      <c r="A123" t="s">
        <v>584</v>
      </c>
      <c r="B123">
        <v>1200</v>
      </c>
    </row>
    <row r="124" spans="1:2" x14ac:dyDescent="0.25">
      <c r="A124" t="s">
        <v>147</v>
      </c>
      <c r="B124">
        <v>5</v>
      </c>
    </row>
    <row r="125" spans="1:2" x14ac:dyDescent="0.25">
      <c r="A125" t="s">
        <v>169</v>
      </c>
      <c r="B125">
        <v>180</v>
      </c>
    </row>
    <row r="126" spans="1:2" x14ac:dyDescent="0.25">
      <c r="A126" t="s">
        <v>65</v>
      </c>
      <c r="B126">
        <v>800</v>
      </c>
    </row>
    <row r="127" spans="1:2" x14ac:dyDescent="0.25">
      <c r="A127" t="s">
        <v>172</v>
      </c>
      <c r="B127">
        <v>30</v>
      </c>
    </row>
    <row r="128" spans="1:2" x14ac:dyDescent="0.25">
      <c r="A128" t="s">
        <v>174</v>
      </c>
      <c r="B128">
        <v>30</v>
      </c>
    </row>
    <row r="129" spans="1:2" x14ac:dyDescent="0.25">
      <c r="A129" t="s">
        <v>553</v>
      </c>
      <c r="B129">
        <v>60</v>
      </c>
    </row>
    <row r="130" spans="1:2" x14ac:dyDescent="0.25">
      <c r="A130" t="s">
        <v>380</v>
      </c>
      <c r="B130">
        <v>30</v>
      </c>
    </row>
    <row r="131" spans="1:2" x14ac:dyDescent="0.25">
      <c r="A131" t="s">
        <v>183</v>
      </c>
      <c r="B131">
        <v>120</v>
      </c>
    </row>
    <row r="132" spans="1:2" x14ac:dyDescent="0.25">
      <c r="A132" t="s">
        <v>27</v>
      </c>
      <c r="B132">
        <v>90</v>
      </c>
    </row>
    <row r="133" spans="1:2" x14ac:dyDescent="0.25">
      <c r="A133" t="s">
        <v>27</v>
      </c>
      <c r="B133">
        <v>60</v>
      </c>
    </row>
    <row r="134" spans="1:2" x14ac:dyDescent="0.25">
      <c r="A134" t="s">
        <v>445</v>
      </c>
      <c r="B134">
        <v>60</v>
      </c>
    </row>
    <row r="135" spans="1:2" x14ac:dyDescent="0.25">
      <c r="A135" t="s">
        <v>589</v>
      </c>
      <c r="B135">
        <v>200</v>
      </c>
    </row>
    <row r="136" spans="1:2" x14ac:dyDescent="0.25">
      <c r="A136" t="s">
        <v>28</v>
      </c>
      <c r="B136">
        <v>500</v>
      </c>
    </row>
    <row r="137" spans="1:2" x14ac:dyDescent="0.25">
      <c r="A137" t="s">
        <v>28</v>
      </c>
      <c r="B137">
        <v>120</v>
      </c>
    </row>
    <row r="138" spans="1:2" x14ac:dyDescent="0.25">
      <c r="A138" t="s">
        <v>184</v>
      </c>
      <c r="B138">
        <v>120</v>
      </c>
    </row>
    <row r="139" spans="1:2" x14ac:dyDescent="0.25">
      <c r="A139" t="s">
        <v>153</v>
      </c>
      <c r="B139">
        <v>120</v>
      </c>
    </row>
    <row r="140" spans="1:2" x14ac:dyDescent="0.25">
      <c r="A140" t="s">
        <v>534</v>
      </c>
      <c r="B140">
        <v>20</v>
      </c>
    </row>
    <row r="141" spans="1:2" x14ac:dyDescent="0.25">
      <c r="A141" t="s">
        <v>72</v>
      </c>
      <c r="B141">
        <v>30</v>
      </c>
    </row>
    <row r="142" spans="1:2" x14ac:dyDescent="0.25">
      <c r="A142" t="s">
        <v>155</v>
      </c>
      <c r="B142">
        <v>90</v>
      </c>
    </row>
    <row r="143" spans="1:2" x14ac:dyDescent="0.25">
      <c r="A143" t="s">
        <v>155</v>
      </c>
      <c r="B143">
        <v>240</v>
      </c>
    </row>
    <row r="144" spans="1:2" x14ac:dyDescent="0.25">
      <c r="A144" t="s">
        <v>41</v>
      </c>
      <c r="B144">
        <v>240</v>
      </c>
    </row>
    <row r="145" spans="1:2" x14ac:dyDescent="0.25">
      <c r="A145" t="s">
        <v>138</v>
      </c>
      <c r="B145">
        <v>240</v>
      </c>
    </row>
    <row r="146" spans="1:2" x14ac:dyDescent="0.25">
      <c r="A146" t="s">
        <v>138</v>
      </c>
      <c r="B146">
        <v>240</v>
      </c>
    </row>
    <row r="147" spans="1:2" x14ac:dyDescent="0.25">
      <c r="A147" t="s">
        <v>80</v>
      </c>
      <c r="B147">
        <v>480</v>
      </c>
    </row>
    <row r="148" spans="1:2" x14ac:dyDescent="0.25">
      <c r="A148" t="s">
        <v>80</v>
      </c>
      <c r="B148">
        <v>480</v>
      </c>
    </row>
    <row r="149" spans="1:2" x14ac:dyDescent="0.25">
      <c r="A149" t="s">
        <v>452</v>
      </c>
      <c r="B149">
        <v>30</v>
      </c>
    </row>
    <row r="150" spans="1:2" x14ac:dyDescent="0.25">
      <c r="A150" t="s">
        <v>163</v>
      </c>
      <c r="B150">
        <v>600</v>
      </c>
    </row>
    <row r="151" spans="1:2" x14ac:dyDescent="0.25">
      <c r="A151" t="s">
        <v>439</v>
      </c>
      <c r="B151">
        <v>120</v>
      </c>
    </row>
    <row r="152" spans="1:2" x14ac:dyDescent="0.25">
      <c r="A152" t="s">
        <v>42</v>
      </c>
      <c r="B152">
        <v>240</v>
      </c>
    </row>
    <row r="153" spans="1:2" x14ac:dyDescent="0.25">
      <c r="A153" t="s">
        <v>371</v>
      </c>
      <c r="B153">
        <v>30</v>
      </c>
    </row>
    <row r="154" spans="1:2" x14ac:dyDescent="0.25">
      <c r="A154" t="s">
        <v>371</v>
      </c>
      <c r="B154">
        <v>30</v>
      </c>
    </row>
    <row r="155" spans="1:2" x14ac:dyDescent="0.25">
      <c r="A155" t="s">
        <v>365</v>
      </c>
      <c r="B155">
        <v>30</v>
      </c>
    </row>
    <row r="156" spans="1:2" x14ac:dyDescent="0.25">
      <c r="A156" t="s">
        <v>57</v>
      </c>
      <c r="B156">
        <v>600</v>
      </c>
    </row>
    <row r="157" spans="1:2" x14ac:dyDescent="0.25">
      <c r="A157" t="s">
        <v>45</v>
      </c>
      <c r="B157">
        <v>360</v>
      </c>
    </row>
    <row r="158" spans="1:2" x14ac:dyDescent="0.25">
      <c r="A158" t="s">
        <v>441</v>
      </c>
      <c r="B158">
        <v>300</v>
      </c>
    </row>
    <row r="159" spans="1:2" x14ac:dyDescent="0.25">
      <c r="A159" t="s">
        <v>160</v>
      </c>
      <c r="B159">
        <v>0</v>
      </c>
    </row>
    <row r="160" spans="1:2" x14ac:dyDescent="0.25">
      <c r="A160" t="s">
        <v>55</v>
      </c>
      <c r="B160">
        <v>30</v>
      </c>
    </row>
    <row r="161" spans="1:2" x14ac:dyDescent="0.25">
      <c r="A161" t="s">
        <v>78</v>
      </c>
      <c r="B161">
        <v>480</v>
      </c>
    </row>
    <row r="162" spans="1:2" x14ac:dyDescent="0.25">
      <c r="A162" t="s">
        <v>38</v>
      </c>
      <c r="B162">
        <v>400</v>
      </c>
    </row>
    <row r="163" spans="1:2" x14ac:dyDescent="0.25">
      <c r="A163" t="s">
        <v>71</v>
      </c>
      <c r="B163">
        <v>120</v>
      </c>
    </row>
    <row r="164" spans="1:2" x14ac:dyDescent="0.25">
      <c r="A164" t="s">
        <v>40</v>
      </c>
      <c r="B164">
        <v>120</v>
      </c>
    </row>
    <row r="165" spans="1:2" x14ac:dyDescent="0.25">
      <c r="A165" t="s">
        <v>43</v>
      </c>
      <c r="B165">
        <v>30</v>
      </c>
    </row>
    <row r="166" spans="1:2" x14ac:dyDescent="0.25">
      <c r="A166" t="s">
        <v>550</v>
      </c>
      <c r="B166">
        <v>0</v>
      </c>
    </row>
    <row r="167" spans="1:2" x14ac:dyDescent="0.25">
      <c r="A167" t="s">
        <v>586</v>
      </c>
      <c r="B167">
        <v>60</v>
      </c>
    </row>
    <row r="168" spans="1:2" x14ac:dyDescent="0.25">
      <c r="A168" t="s">
        <v>529</v>
      </c>
      <c r="B168">
        <v>30</v>
      </c>
    </row>
    <row r="169" spans="1:2" x14ac:dyDescent="0.25">
      <c r="A169" t="s">
        <v>58</v>
      </c>
      <c r="B169">
        <v>30</v>
      </c>
    </row>
    <row r="170" spans="1:2" x14ac:dyDescent="0.25">
      <c r="A170" t="s">
        <v>146</v>
      </c>
      <c r="B170">
        <v>30</v>
      </c>
    </row>
    <row r="171" spans="1:2" x14ac:dyDescent="0.25">
      <c r="A171" t="s">
        <v>552</v>
      </c>
      <c r="B171">
        <v>60</v>
      </c>
    </row>
    <row r="172" spans="1:2" x14ac:dyDescent="0.25">
      <c r="A172" t="s">
        <v>60</v>
      </c>
      <c r="B172">
        <v>50</v>
      </c>
    </row>
    <row r="173" spans="1:2" x14ac:dyDescent="0.25">
      <c r="A173" t="s">
        <v>34</v>
      </c>
      <c r="B173">
        <v>180</v>
      </c>
    </row>
    <row r="174" spans="1:2" x14ac:dyDescent="0.25">
      <c r="A174" t="s">
        <v>34</v>
      </c>
      <c r="B174">
        <v>180</v>
      </c>
    </row>
    <row r="175" spans="1:2" x14ac:dyDescent="0.25">
      <c r="A175" t="s">
        <v>145</v>
      </c>
      <c r="B175">
        <v>60</v>
      </c>
    </row>
    <row r="176" spans="1:2" x14ac:dyDescent="0.25">
      <c r="A176" t="s">
        <v>145</v>
      </c>
      <c r="B176">
        <v>90</v>
      </c>
    </row>
    <row r="177" spans="1:2" x14ac:dyDescent="0.25">
      <c r="A177" t="s">
        <v>134</v>
      </c>
      <c r="B177">
        <v>90</v>
      </c>
    </row>
    <row r="178" spans="1:2" x14ac:dyDescent="0.25">
      <c r="A178" t="s">
        <v>554</v>
      </c>
      <c r="B178">
        <v>900</v>
      </c>
    </row>
    <row r="179" spans="1:2" x14ac:dyDescent="0.25">
      <c r="A179" t="s">
        <v>32</v>
      </c>
      <c r="B179">
        <v>960</v>
      </c>
    </row>
    <row r="180" spans="1:2" x14ac:dyDescent="0.25">
      <c r="A180" t="s">
        <v>159</v>
      </c>
      <c r="B180">
        <v>300</v>
      </c>
    </row>
    <row r="181" spans="1:2" x14ac:dyDescent="0.25">
      <c r="A181" t="s">
        <v>185</v>
      </c>
      <c r="B181">
        <v>180</v>
      </c>
    </row>
    <row r="182" spans="1:2" x14ac:dyDescent="0.25">
      <c r="A182" t="s">
        <v>443</v>
      </c>
      <c r="B182">
        <v>240</v>
      </c>
    </row>
    <row r="183" spans="1:2" x14ac:dyDescent="0.25">
      <c r="A183" t="s">
        <v>582</v>
      </c>
      <c r="B183">
        <v>60</v>
      </c>
    </row>
    <row r="184" spans="1:2" x14ac:dyDescent="0.25">
      <c r="A184" t="s">
        <v>30</v>
      </c>
      <c r="B184">
        <v>180</v>
      </c>
    </row>
    <row r="185" spans="1:2" x14ac:dyDescent="0.25">
      <c r="A185" t="s">
        <v>498</v>
      </c>
      <c r="B185">
        <v>180</v>
      </c>
    </row>
    <row r="186" spans="1:2" x14ac:dyDescent="0.25">
      <c r="A186" t="s">
        <v>499</v>
      </c>
      <c r="B186">
        <v>240</v>
      </c>
    </row>
    <row r="187" spans="1:2" x14ac:dyDescent="0.25">
      <c r="A187" t="s">
        <v>446</v>
      </c>
      <c r="B187">
        <v>360</v>
      </c>
    </row>
    <row r="188" spans="1:2" x14ac:dyDescent="0.25">
      <c r="A188" t="s">
        <v>106</v>
      </c>
      <c r="B188">
        <v>960</v>
      </c>
    </row>
    <row r="189" spans="1:2" x14ac:dyDescent="0.25">
      <c r="A189" t="s">
        <v>106</v>
      </c>
      <c r="B189">
        <v>960</v>
      </c>
    </row>
    <row r="190" spans="1:2" x14ac:dyDescent="0.25">
      <c r="A190" t="s">
        <v>137</v>
      </c>
      <c r="B190">
        <v>30</v>
      </c>
    </row>
    <row r="191" spans="1:2" x14ac:dyDescent="0.25">
      <c r="A191" t="s">
        <v>25</v>
      </c>
      <c r="B191">
        <v>480</v>
      </c>
    </row>
    <row r="192" spans="1:2" x14ac:dyDescent="0.25">
      <c r="A192" t="s">
        <v>25</v>
      </c>
      <c r="B192">
        <v>480</v>
      </c>
    </row>
    <row r="193" spans="1:2" x14ac:dyDescent="0.25">
      <c r="A193" t="s">
        <v>581</v>
      </c>
      <c r="B193">
        <v>180</v>
      </c>
    </row>
    <row r="194" spans="1:2" x14ac:dyDescent="0.25">
      <c r="A194" t="s">
        <v>20</v>
      </c>
      <c r="B194">
        <v>180</v>
      </c>
    </row>
    <row r="195" spans="1:2" x14ac:dyDescent="0.25">
      <c r="A195" t="s">
        <v>20</v>
      </c>
      <c r="B195">
        <v>180</v>
      </c>
    </row>
    <row r="196" spans="1:2" x14ac:dyDescent="0.25">
      <c r="A196" t="s">
        <v>44</v>
      </c>
      <c r="B196">
        <v>30</v>
      </c>
    </row>
    <row r="197" spans="1:2" x14ac:dyDescent="0.25">
      <c r="A197" t="s">
        <v>44</v>
      </c>
      <c r="B197">
        <v>30</v>
      </c>
    </row>
    <row r="198" spans="1:2" x14ac:dyDescent="0.25">
      <c r="A198" t="s">
        <v>440</v>
      </c>
      <c r="B198">
        <v>80</v>
      </c>
    </row>
    <row r="199" spans="1:2" x14ac:dyDescent="0.25">
      <c r="A199" t="s">
        <v>107</v>
      </c>
      <c r="B199">
        <v>90</v>
      </c>
    </row>
    <row r="200" spans="1:2" x14ac:dyDescent="0.25">
      <c r="A200" t="s">
        <v>378</v>
      </c>
      <c r="B200">
        <v>10</v>
      </c>
    </row>
    <row r="201" spans="1:2" x14ac:dyDescent="0.25">
      <c r="A201" t="s">
        <v>370</v>
      </c>
      <c r="B201">
        <v>10</v>
      </c>
    </row>
    <row r="202" spans="1:2" x14ac:dyDescent="0.25">
      <c r="A202" t="s">
        <v>449</v>
      </c>
      <c r="B202">
        <v>120</v>
      </c>
    </row>
    <row r="203" spans="1:2" x14ac:dyDescent="0.25">
      <c r="A203" t="s">
        <v>76</v>
      </c>
      <c r="B203">
        <v>330</v>
      </c>
    </row>
    <row r="204" spans="1:2" x14ac:dyDescent="0.25">
      <c r="A204" t="s">
        <v>76</v>
      </c>
      <c r="B204">
        <v>340</v>
      </c>
    </row>
    <row r="205" spans="1:2" x14ac:dyDescent="0.25">
      <c r="A205" t="s">
        <v>349</v>
      </c>
      <c r="B205">
        <v>200</v>
      </c>
    </row>
    <row r="206" spans="1:2" x14ac:dyDescent="0.25">
      <c r="A206" t="s">
        <v>7</v>
      </c>
      <c r="B206">
        <v>960</v>
      </c>
    </row>
    <row r="207" spans="1:2" x14ac:dyDescent="0.25">
      <c r="A207" t="s">
        <v>6</v>
      </c>
      <c r="B207">
        <v>30</v>
      </c>
    </row>
    <row r="208" spans="1:2" x14ac:dyDescent="0.25">
      <c r="A208" t="s">
        <v>373</v>
      </c>
      <c r="B208">
        <v>20</v>
      </c>
    </row>
    <row r="209" spans="1:2" x14ac:dyDescent="0.25">
      <c r="A209" t="s">
        <v>126</v>
      </c>
      <c r="B209">
        <v>20</v>
      </c>
    </row>
    <row r="210" spans="1:2" x14ac:dyDescent="0.25">
      <c r="A210" t="s">
        <v>442</v>
      </c>
      <c r="B210">
        <v>30</v>
      </c>
    </row>
    <row r="211" spans="1:2" x14ac:dyDescent="0.25">
      <c r="A211" t="s">
        <v>422</v>
      </c>
      <c r="B211">
        <v>30</v>
      </c>
    </row>
    <row r="212" spans="1:2" x14ac:dyDescent="0.25">
      <c r="A212" t="s">
        <v>148</v>
      </c>
      <c r="B212">
        <v>30</v>
      </c>
    </row>
    <row r="213" spans="1:2" x14ac:dyDescent="0.25">
      <c r="A213" t="s">
        <v>182</v>
      </c>
      <c r="B213">
        <v>40</v>
      </c>
    </row>
    <row r="214" spans="1:2" x14ac:dyDescent="0.25">
      <c r="A214" t="s">
        <v>179</v>
      </c>
      <c r="B214">
        <v>40</v>
      </c>
    </row>
    <row r="215" spans="1:2" x14ac:dyDescent="0.25">
      <c r="A215" t="s">
        <v>68</v>
      </c>
      <c r="B215">
        <v>180</v>
      </c>
    </row>
    <row r="216" spans="1:2" x14ac:dyDescent="0.25">
      <c r="A216" t="s">
        <v>66</v>
      </c>
      <c r="B216">
        <v>60</v>
      </c>
    </row>
    <row r="217" spans="1:2" x14ac:dyDescent="0.25">
      <c r="A217" t="s">
        <v>139</v>
      </c>
      <c r="B217">
        <v>30</v>
      </c>
    </row>
    <row r="218" spans="1:2" x14ac:dyDescent="0.25">
      <c r="A218" t="s">
        <v>533</v>
      </c>
      <c r="B218">
        <v>90</v>
      </c>
    </row>
    <row r="219" spans="1:2" x14ac:dyDescent="0.25">
      <c r="A219" t="s">
        <v>298</v>
      </c>
      <c r="B219">
        <v>80</v>
      </c>
    </row>
    <row r="220" spans="1:2" x14ac:dyDescent="0.25">
      <c r="A220" t="s">
        <v>542</v>
      </c>
      <c r="B220">
        <v>120</v>
      </c>
    </row>
    <row r="221" spans="1:2" x14ac:dyDescent="0.25">
      <c r="A221" t="s">
        <v>444</v>
      </c>
      <c r="B221">
        <v>120</v>
      </c>
    </row>
    <row r="222" spans="1:2" x14ac:dyDescent="0.25">
      <c r="A222" t="s">
        <v>158</v>
      </c>
      <c r="B222">
        <v>10</v>
      </c>
    </row>
    <row r="223" spans="1:2" x14ac:dyDescent="0.25">
      <c r="A223" t="s">
        <v>136</v>
      </c>
      <c r="B223">
        <v>120</v>
      </c>
    </row>
    <row r="224" spans="1:2" x14ac:dyDescent="0.25">
      <c r="A224" t="s">
        <v>130</v>
      </c>
      <c r="B224">
        <v>20</v>
      </c>
    </row>
    <row r="225" spans="1:2" x14ac:dyDescent="0.25">
      <c r="A225" t="s">
        <v>161</v>
      </c>
      <c r="B225">
        <v>30</v>
      </c>
    </row>
    <row r="226" spans="1:2" x14ac:dyDescent="0.25">
      <c r="A226" t="s">
        <v>519</v>
      </c>
      <c r="B226">
        <v>30</v>
      </c>
    </row>
    <row r="227" spans="1:2" x14ac:dyDescent="0.25">
      <c r="A227" t="s">
        <v>519</v>
      </c>
      <c r="B227">
        <v>40</v>
      </c>
    </row>
    <row r="228" spans="1:2" x14ac:dyDescent="0.25">
      <c r="A228" t="s">
        <v>108</v>
      </c>
      <c r="B228">
        <v>40</v>
      </c>
    </row>
    <row r="229" spans="1:2" x14ac:dyDescent="0.25">
      <c r="A229" t="s">
        <v>108</v>
      </c>
      <c r="B229">
        <v>960</v>
      </c>
    </row>
    <row r="230" spans="1:2" x14ac:dyDescent="0.25">
      <c r="A230" t="s">
        <v>117</v>
      </c>
      <c r="B230">
        <v>30</v>
      </c>
    </row>
    <row r="231" spans="1:2" x14ac:dyDescent="0.25">
      <c r="A231" t="s">
        <v>585</v>
      </c>
      <c r="B231">
        <v>40</v>
      </c>
    </row>
    <row r="232" spans="1:2" x14ac:dyDescent="0.25">
      <c r="A232" t="s">
        <v>149</v>
      </c>
      <c r="B232">
        <v>30</v>
      </c>
    </row>
    <row r="233" spans="1:2" x14ac:dyDescent="0.25">
      <c r="A233" t="s">
        <v>167</v>
      </c>
      <c r="B233">
        <v>30</v>
      </c>
    </row>
    <row r="234" spans="1:2" x14ac:dyDescent="0.25">
      <c r="A234" t="s">
        <v>181</v>
      </c>
      <c r="B234">
        <v>30</v>
      </c>
    </row>
    <row r="235" spans="1:2" x14ac:dyDescent="0.25">
      <c r="A235" t="s">
        <v>150</v>
      </c>
      <c r="B235">
        <v>30</v>
      </c>
    </row>
    <row r="236" spans="1:2" x14ac:dyDescent="0.25">
      <c r="A236" t="s">
        <v>129</v>
      </c>
      <c r="B236">
        <v>120</v>
      </c>
    </row>
    <row r="237" spans="1:2" x14ac:dyDescent="0.25">
      <c r="A237" t="s">
        <v>128</v>
      </c>
      <c r="B237">
        <v>60</v>
      </c>
    </row>
    <row r="238" spans="1:2" x14ac:dyDescent="0.25">
      <c r="A238" t="s">
        <v>121</v>
      </c>
      <c r="B238">
        <v>90</v>
      </c>
    </row>
    <row r="239" spans="1:2" x14ac:dyDescent="0.25">
      <c r="A239" t="s">
        <v>157</v>
      </c>
      <c r="B239">
        <v>40</v>
      </c>
    </row>
    <row r="240" spans="1:2" x14ac:dyDescent="0.25">
      <c r="A240" t="s">
        <v>640</v>
      </c>
      <c r="B240">
        <v>600</v>
      </c>
    </row>
    <row r="241" spans="1:2" x14ac:dyDescent="0.25">
      <c r="A241" t="s">
        <v>641</v>
      </c>
      <c r="B241">
        <v>40</v>
      </c>
    </row>
    <row r="242" spans="1:2" x14ac:dyDescent="0.25">
      <c r="A242" t="s">
        <v>642</v>
      </c>
      <c r="B242">
        <v>150</v>
      </c>
    </row>
    <row r="243" spans="1:2" x14ac:dyDescent="0.25">
      <c r="A243" t="s">
        <v>643</v>
      </c>
      <c r="B243">
        <v>90</v>
      </c>
    </row>
    <row r="244" spans="1:2" x14ac:dyDescent="0.25">
      <c r="A244" t="s">
        <v>644</v>
      </c>
      <c r="B244">
        <v>0</v>
      </c>
    </row>
    <row r="245" spans="1:2" x14ac:dyDescent="0.25">
      <c r="A245" t="s">
        <v>645</v>
      </c>
      <c r="B245">
        <v>60</v>
      </c>
    </row>
    <row r="246" spans="1:2" x14ac:dyDescent="0.25">
      <c r="A246" t="s">
        <v>646</v>
      </c>
      <c r="B246">
        <v>120</v>
      </c>
    </row>
    <row r="247" spans="1:2" x14ac:dyDescent="0.25">
      <c r="A247" t="s">
        <v>647</v>
      </c>
      <c r="B247">
        <v>90</v>
      </c>
    </row>
    <row r="248" spans="1:2" x14ac:dyDescent="0.25">
      <c r="A248" t="s">
        <v>648</v>
      </c>
      <c r="B248">
        <v>0</v>
      </c>
    </row>
    <row r="249" spans="1:2" x14ac:dyDescent="0.25">
      <c r="A249" t="s">
        <v>649</v>
      </c>
      <c r="B249">
        <v>1200</v>
      </c>
    </row>
    <row r="250" spans="1:2" x14ac:dyDescent="0.25">
      <c r="A250" t="s">
        <v>650</v>
      </c>
      <c r="B250">
        <v>1200</v>
      </c>
    </row>
    <row r="251" spans="1:2" x14ac:dyDescent="0.25">
      <c r="A251" t="s">
        <v>628</v>
      </c>
      <c r="B251">
        <v>30</v>
      </c>
    </row>
    <row r="252" spans="1:2" x14ac:dyDescent="0.25">
      <c r="A252" t="s">
        <v>651</v>
      </c>
      <c r="B252">
        <v>30</v>
      </c>
    </row>
    <row r="253" spans="1:2" x14ac:dyDescent="0.25">
      <c r="A253" t="s">
        <v>652</v>
      </c>
      <c r="B253">
        <v>0</v>
      </c>
    </row>
    <row r="254" spans="1:2" x14ac:dyDescent="0.25">
      <c r="A254" t="s">
        <v>653</v>
      </c>
      <c r="B254">
        <v>30</v>
      </c>
    </row>
    <row r="255" spans="1:2" x14ac:dyDescent="0.25">
      <c r="A255" t="s">
        <v>638</v>
      </c>
      <c r="B255">
        <v>120</v>
      </c>
    </row>
    <row r="256" spans="1:2" x14ac:dyDescent="0.25">
      <c r="A256" t="s">
        <v>666</v>
      </c>
      <c r="B256">
        <v>30</v>
      </c>
    </row>
    <row r="257" spans="1:2" x14ac:dyDescent="0.25">
      <c r="A257" t="s">
        <v>667</v>
      </c>
      <c r="B257">
        <v>30</v>
      </c>
    </row>
    <row r="258" spans="1:2" x14ac:dyDescent="0.25">
      <c r="A258" t="s">
        <v>668</v>
      </c>
      <c r="B258">
        <v>0</v>
      </c>
    </row>
    <row r="259" spans="1:2" x14ac:dyDescent="0.25">
      <c r="A259" t="s">
        <v>669</v>
      </c>
      <c r="B259">
        <v>0</v>
      </c>
    </row>
    <row r="260" spans="1:2" x14ac:dyDescent="0.25">
      <c r="A260" t="s">
        <v>670</v>
      </c>
      <c r="B260">
        <v>0</v>
      </c>
    </row>
    <row r="261" spans="1:2" x14ac:dyDescent="0.25">
      <c r="A261" t="s">
        <v>692</v>
      </c>
    </row>
    <row r="262" spans="1:2" x14ac:dyDescent="0.25">
      <c r="A262" t="s">
        <v>694</v>
      </c>
    </row>
    <row r="263" spans="1:2" x14ac:dyDescent="0.25">
      <c r="A263" t="s">
        <v>696</v>
      </c>
    </row>
    <row r="264" spans="1:2" x14ac:dyDescent="0.25">
      <c r="A264" t="s">
        <v>698</v>
      </c>
    </row>
    <row r="265" spans="1:2" x14ac:dyDescent="0.25">
      <c r="A265" t="s">
        <v>700</v>
      </c>
    </row>
    <row r="266" spans="1:2" x14ac:dyDescent="0.25">
      <c r="A266" t="s">
        <v>702</v>
      </c>
    </row>
    <row r="267" spans="1:2" x14ac:dyDescent="0.25">
      <c r="A267" t="s">
        <v>704</v>
      </c>
    </row>
    <row r="268" spans="1:2" x14ac:dyDescent="0.25">
      <c r="A268" t="s">
        <v>705</v>
      </c>
    </row>
  </sheetData>
  <autoFilter ref="A2:B260" xr:uid="{00000000-0009-0000-0000-000003000000}"/>
  <sortState xmlns:xlrd2="http://schemas.microsoft.com/office/spreadsheetml/2017/richdata2" ref="A3:B240">
    <sortCondition ref="A3:A240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8A2BE2"/>
  </sheetPr>
  <dimension ref="A1:U10"/>
  <sheetViews>
    <sheetView showGridLines="0" workbookViewId="0">
      <pane ySplit="1" topLeftCell="A2" activePane="bottomLeft" state="frozen"/>
      <selection pane="bottomLeft" sqref="A1:U58"/>
    </sheetView>
  </sheetViews>
  <sheetFormatPr baseColWidth="10" defaultColWidth="9.140625" defaultRowHeight="15" x14ac:dyDescent="0.25"/>
  <cols>
    <col min="1" max="1" width="9.85546875" customWidth="1"/>
    <col min="2" max="2" width="11.42578125" customWidth="1"/>
    <col min="3" max="3" width="21" customWidth="1"/>
    <col min="4" max="4" width="11.42578125" customWidth="1"/>
    <col min="5" max="5" width="19.7109375" customWidth="1"/>
    <col min="6" max="6" width="7.140625" customWidth="1"/>
    <col min="7" max="7" width="9.140625" customWidth="1"/>
    <col min="8" max="8" width="7.42578125" customWidth="1"/>
    <col min="9" max="9" width="19.28515625" customWidth="1"/>
    <col min="10" max="10" width="19" customWidth="1"/>
    <col min="11" max="11" width="24.5703125" customWidth="1"/>
    <col min="12" max="12" width="21.5703125" customWidth="1"/>
    <col min="13" max="13" width="23.5703125" customWidth="1"/>
    <col min="14" max="14" width="12.7109375" customWidth="1"/>
    <col min="15" max="15" width="20.42578125" customWidth="1"/>
    <col min="16" max="16" width="8.7109375" customWidth="1"/>
    <col min="17" max="17" width="16.7109375" customWidth="1"/>
    <col min="18" max="18" width="61.7109375" customWidth="1"/>
    <col min="19" max="19" width="30.28515625" customWidth="1"/>
    <col min="20" max="20" width="32.85546875" customWidth="1"/>
    <col min="21" max="21" width="14.7109375" customWidth="1"/>
  </cols>
  <sheetData>
    <row r="1" spans="1:21" x14ac:dyDescent="0.25">
      <c r="A1" s="61" t="s">
        <v>0</v>
      </c>
      <c r="B1" s="61" t="s">
        <v>187</v>
      </c>
      <c r="C1" s="61" t="s">
        <v>1</v>
      </c>
      <c r="D1" s="61"/>
      <c r="E1" s="61" t="s">
        <v>188</v>
      </c>
      <c r="F1" s="61" t="s">
        <v>189</v>
      </c>
      <c r="G1" s="61" t="s">
        <v>190</v>
      </c>
      <c r="H1" s="61" t="s">
        <v>191</v>
      </c>
      <c r="I1" s="61" t="s">
        <v>192</v>
      </c>
      <c r="J1" s="61" t="s">
        <v>193</v>
      </c>
      <c r="K1" s="61" t="s">
        <v>194</v>
      </c>
      <c r="L1" s="61" t="s">
        <v>195</v>
      </c>
      <c r="M1" s="61" t="s">
        <v>2</v>
      </c>
      <c r="N1" s="61" t="s">
        <v>196</v>
      </c>
      <c r="O1" s="61" t="s">
        <v>197</v>
      </c>
      <c r="P1" s="61" t="s">
        <v>3</v>
      </c>
      <c r="Q1" s="61" t="s">
        <v>198</v>
      </c>
      <c r="R1" s="61" t="s">
        <v>4</v>
      </c>
      <c r="S1" s="61" t="s">
        <v>199</v>
      </c>
      <c r="T1" s="61" t="s">
        <v>200</v>
      </c>
      <c r="U1" s="61" t="s">
        <v>5</v>
      </c>
    </row>
    <row r="2" spans="1:21" x14ac:dyDescent="0.25">
      <c r="A2" s="24" t="s">
        <v>672</v>
      </c>
      <c r="B2" s="24" t="s">
        <v>202</v>
      </c>
      <c r="C2" s="24" t="s">
        <v>692</v>
      </c>
      <c r="D2" s="24" t="s">
        <v>693</v>
      </c>
      <c r="E2" s="27">
        <v>16</v>
      </c>
      <c r="F2" s="27">
        <v>2020</v>
      </c>
      <c r="G2" s="27">
        <v>31</v>
      </c>
      <c r="H2" s="28" t="b">
        <v>1</v>
      </c>
      <c r="I2" s="25">
        <v>44039.993171296301</v>
      </c>
      <c r="J2" s="25">
        <v>44040.000694444403</v>
      </c>
      <c r="K2" s="25">
        <v>44034</v>
      </c>
      <c r="L2" s="25">
        <v>44043</v>
      </c>
      <c r="M2" s="25">
        <v>44043</v>
      </c>
      <c r="N2" s="29">
        <v>3.5000000000000003E-2</v>
      </c>
      <c r="O2" s="29">
        <v>0.45</v>
      </c>
      <c r="P2" s="24" t="s">
        <v>203</v>
      </c>
      <c r="Q2" s="24" t="s">
        <v>514</v>
      </c>
      <c r="R2" s="24" t="s">
        <v>673</v>
      </c>
      <c r="S2" s="26"/>
      <c r="T2" s="28" t="b">
        <v>0</v>
      </c>
      <c r="U2" s="25">
        <v>44036.361782407403</v>
      </c>
    </row>
    <row r="3" spans="1:21" x14ac:dyDescent="0.25">
      <c r="A3" s="24" t="s">
        <v>674</v>
      </c>
      <c r="B3" s="24" t="s">
        <v>202</v>
      </c>
      <c r="C3" s="24" t="s">
        <v>694</v>
      </c>
      <c r="D3" s="24"/>
      <c r="E3" s="27">
        <v>9</v>
      </c>
      <c r="F3" s="27">
        <v>2020</v>
      </c>
      <c r="G3" s="27">
        <v>31</v>
      </c>
      <c r="H3" s="28" t="b">
        <v>1</v>
      </c>
      <c r="I3" s="25">
        <v>44043.029976851903</v>
      </c>
      <c r="J3" s="25">
        <v>44043.043055555601</v>
      </c>
      <c r="K3" s="25">
        <v>44035</v>
      </c>
      <c r="L3" s="25">
        <v>44043</v>
      </c>
      <c r="M3" s="25">
        <v>44043</v>
      </c>
      <c r="N3" s="29">
        <v>0.28799999999999998</v>
      </c>
      <c r="O3" s="29">
        <v>0.95</v>
      </c>
      <c r="P3" s="24" t="s">
        <v>203</v>
      </c>
      <c r="Q3" s="24" t="s">
        <v>474</v>
      </c>
      <c r="R3" s="24" t="s">
        <v>675</v>
      </c>
      <c r="S3" s="26"/>
      <c r="T3" s="28" t="b">
        <v>0</v>
      </c>
      <c r="U3" s="25">
        <v>44036.361655092602</v>
      </c>
    </row>
    <row r="4" spans="1:21" x14ac:dyDescent="0.25">
      <c r="A4" s="24" t="s">
        <v>558</v>
      </c>
      <c r="B4" s="24" t="s">
        <v>202</v>
      </c>
      <c r="C4" s="24" t="s">
        <v>582</v>
      </c>
      <c r="D4" s="24" t="s">
        <v>695</v>
      </c>
      <c r="E4" s="27">
        <v>24</v>
      </c>
      <c r="F4" s="27">
        <v>2020</v>
      </c>
      <c r="G4" s="27">
        <v>31</v>
      </c>
      <c r="H4" s="28" t="b">
        <v>1</v>
      </c>
      <c r="I4" s="25">
        <v>44043.068865740701</v>
      </c>
      <c r="J4" s="25">
        <v>44043.081250000003</v>
      </c>
      <c r="K4" s="25">
        <v>44036</v>
      </c>
      <c r="L4" s="25">
        <v>44043</v>
      </c>
      <c r="M4" s="25">
        <v>44043</v>
      </c>
      <c r="N4" s="29">
        <v>0.3</v>
      </c>
      <c r="O4" s="29">
        <v>0.91</v>
      </c>
      <c r="P4" s="24" t="s">
        <v>220</v>
      </c>
      <c r="Q4" s="24" t="s">
        <v>676</v>
      </c>
      <c r="R4" s="24" t="s">
        <v>559</v>
      </c>
      <c r="S4" s="24" t="s">
        <v>677</v>
      </c>
      <c r="T4" s="28" t="b">
        <v>0</v>
      </c>
      <c r="U4" s="25">
        <v>44033.4456712963</v>
      </c>
    </row>
    <row r="5" spans="1:21" x14ac:dyDescent="0.25">
      <c r="A5" s="24" t="s">
        <v>678</v>
      </c>
      <c r="B5" s="24" t="s">
        <v>202</v>
      </c>
      <c r="C5" s="24" t="s">
        <v>696</v>
      </c>
      <c r="D5" s="24" t="s">
        <v>697</v>
      </c>
      <c r="E5" s="27">
        <v>24</v>
      </c>
      <c r="F5" s="27">
        <v>2020</v>
      </c>
      <c r="G5" s="27">
        <v>32</v>
      </c>
      <c r="H5" s="28" t="b">
        <v>1</v>
      </c>
      <c r="I5" s="25">
        <v>44046</v>
      </c>
      <c r="J5" s="25">
        <v>44046</v>
      </c>
      <c r="K5" s="25">
        <v>44036</v>
      </c>
      <c r="L5" s="25">
        <v>44042</v>
      </c>
      <c r="M5" s="25">
        <v>44042</v>
      </c>
      <c r="N5" s="29">
        <v>0.25</v>
      </c>
      <c r="O5" s="29">
        <v>0.1</v>
      </c>
      <c r="P5" s="24" t="s">
        <v>203</v>
      </c>
      <c r="Q5" s="24" t="s">
        <v>679</v>
      </c>
      <c r="R5" s="24" t="s">
        <v>680</v>
      </c>
      <c r="S5" s="26"/>
      <c r="T5" s="28" t="b">
        <v>0</v>
      </c>
      <c r="U5" s="25">
        <v>44036.490405092598</v>
      </c>
    </row>
    <row r="6" spans="1:21" x14ac:dyDescent="0.25">
      <c r="A6" s="24" t="s">
        <v>681</v>
      </c>
      <c r="B6" s="24" t="s">
        <v>202</v>
      </c>
      <c r="C6" s="24" t="s">
        <v>698</v>
      </c>
      <c r="D6" s="24" t="s">
        <v>699</v>
      </c>
      <c r="E6" s="27">
        <v>24</v>
      </c>
      <c r="F6" s="27">
        <v>2020</v>
      </c>
      <c r="G6" s="27">
        <v>32</v>
      </c>
      <c r="H6" s="53" t="b">
        <v>0</v>
      </c>
      <c r="I6" s="25">
        <v>44046</v>
      </c>
      <c r="J6" s="25">
        <v>44046</v>
      </c>
      <c r="K6" s="25">
        <v>44040</v>
      </c>
      <c r="L6" s="25">
        <v>44043</v>
      </c>
      <c r="M6" s="25">
        <v>44043</v>
      </c>
      <c r="N6" s="29">
        <v>3.0019999999999998</v>
      </c>
      <c r="O6" s="29">
        <v>0.21</v>
      </c>
      <c r="P6" s="24" t="s">
        <v>203</v>
      </c>
      <c r="Q6" s="24" t="s">
        <v>671</v>
      </c>
      <c r="R6" s="24" t="s">
        <v>682</v>
      </c>
      <c r="S6" s="26"/>
      <c r="T6" s="28" t="b">
        <v>0</v>
      </c>
      <c r="U6" s="25">
        <v>44036.539398148103</v>
      </c>
    </row>
    <row r="7" spans="1:21" x14ac:dyDescent="0.25">
      <c r="A7" s="24" t="s">
        <v>683</v>
      </c>
      <c r="B7" s="24" t="s">
        <v>202</v>
      </c>
      <c r="C7" s="24" t="s">
        <v>700</v>
      </c>
      <c r="D7" s="24" t="s">
        <v>701</v>
      </c>
      <c r="E7" s="27">
        <v>24</v>
      </c>
      <c r="F7" s="27">
        <v>2020</v>
      </c>
      <c r="G7" s="27">
        <v>32</v>
      </c>
      <c r="H7" s="53" t="b">
        <v>0</v>
      </c>
      <c r="I7" s="25">
        <v>44046</v>
      </c>
      <c r="J7" s="25">
        <v>44046</v>
      </c>
      <c r="K7" s="25">
        <v>44040</v>
      </c>
      <c r="L7" s="25">
        <v>44047</v>
      </c>
      <c r="M7" s="25">
        <v>44047</v>
      </c>
      <c r="N7" s="29">
        <v>0.36699999999999999</v>
      </c>
      <c r="O7" s="29">
        <v>0.09</v>
      </c>
      <c r="P7" s="24" t="s">
        <v>275</v>
      </c>
      <c r="Q7" s="24" t="s">
        <v>671</v>
      </c>
      <c r="R7" s="24" t="s">
        <v>684</v>
      </c>
      <c r="S7" s="26"/>
      <c r="T7" s="28" t="b">
        <v>0</v>
      </c>
      <c r="U7" s="25">
        <v>44036.459942129601</v>
      </c>
    </row>
    <row r="8" spans="1:21" x14ac:dyDescent="0.25">
      <c r="A8" s="24" t="s">
        <v>685</v>
      </c>
      <c r="B8" s="24" t="s">
        <v>202</v>
      </c>
      <c r="C8" s="24" t="s">
        <v>702</v>
      </c>
      <c r="D8" s="24" t="s">
        <v>703</v>
      </c>
      <c r="E8" s="27">
        <v>24</v>
      </c>
      <c r="F8" s="27">
        <v>2020</v>
      </c>
      <c r="G8" s="27">
        <v>30</v>
      </c>
      <c r="H8" s="28" t="b">
        <v>1</v>
      </c>
      <c r="I8" s="25">
        <v>44035</v>
      </c>
      <c r="J8" s="25">
        <v>44036</v>
      </c>
      <c r="K8" s="25">
        <v>44035</v>
      </c>
      <c r="L8" s="25">
        <v>44041</v>
      </c>
      <c r="M8" s="25">
        <v>44041</v>
      </c>
      <c r="N8" s="29">
        <v>0.53</v>
      </c>
      <c r="O8" s="29">
        <v>0.37291669999999999</v>
      </c>
      <c r="P8" s="24" t="s">
        <v>203</v>
      </c>
      <c r="Q8" s="24" t="s">
        <v>676</v>
      </c>
      <c r="R8" s="24" t="s">
        <v>686</v>
      </c>
      <c r="S8" s="24" t="s">
        <v>234</v>
      </c>
      <c r="T8" s="28" t="b">
        <v>0</v>
      </c>
      <c r="U8" s="25">
        <v>44036.458923611099</v>
      </c>
    </row>
    <row r="9" spans="1:21" x14ac:dyDescent="0.25">
      <c r="A9" s="24" t="s">
        <v>687</v>
      </c>
      <c r="B9" s="24" t="s">
        <v>202</v>
      </c>
      <c r="C9" s="24" t="s">
        <v>704</v>
      </c>
      <c r="D9" s="24" t="s">
        <v>697</v>
      </c>
      <c r="E9" s="27">
        <v>16</v>
      </c>
      <c r="F9" s="27">
        <v>2020</v>
      </c>
      <c r="G9" s="27">
        <v>28</v>
      </c>
      <c r="H9" s="28" t="b">
        <v>1</v>
      </c>
      <c r="I9" s="25">
        <v>44021</v>
      </c>
      <c r="J9" s="25">
        <v>44025</v>
      </c>
      <c r="K9" s="25">
        <v>44021</v>
      </c>
      <c r="L9" s="25">
        <v>44027</v>
      </c>
      <c r="M9" s="25">
        <v>44027</v>
      </c>
      <c r="N9" s="29">
        <v>1.284</v>
      </c>
      <c r="O9" s="29">
        <v>0.53200000000000003</v>
      </c>
      <c r="P9" s="24" t="s">
        <v>220</v>
      </c>
      <c r="Q9" s="24" t="s">
        <v>514</v>
      </c>
      <c r="R9" s="24" t="s">
        <v>688</v>
      </c>
      <c r="S9" s="24" t="s">
        <v>234</v>
      </c>
      <c r="T9" s="28" t="b">
        <v>0</v>
      </c>
      <c r="U9" s="25">
        <v>44036.361909722204</v>
      </c>
    </row>
    <row r="10" spans="1:21" x14ac:dyDescent="0.25">
      <c r="A10" s="24" t="s">
        <v>689</v>
      </c>
      <c r="B10" s="24" t="s">
        <v>202</v>
      </c>
      <c r="C10" s="24" t="s">
        <v>705</v>
      </c>
      <c r="D10" s="24" t="s">
        <v>706</v>
      </c>
      <c r="E10" s="27">
        <v>24</v>
      </c>
      <c r="F10" s="27">
        <v>2020</v>
      </c>
      <c r="G10" s="27">
        <v>25</v>
      </c>
      <c r="H10" s="28" t="b">
        <v>1</v>
      </c>
      <c r="I10" s="25">
        <v>44000</v>
      </c>
      <c r="J10" s="25">
        <v>44004</v>
      </c>
      <c r="K10" s="25">
        <v>44000</v>
      </c>
      <c r="L10" s="25">
        <v>44006</v>
      </c>
      <c r="M10" s="25">
        <v>44006</v>
      </c>
      <c r="N10" s="29">
        <v>1.4885200000000001</v>
      </c>
      <c r="O10" s="29">
        <v>0.56720000000000004</v>
      </c>
      <c r="P10" s="24" t="s">
        <v>203</v>
      </c>
      <c r="Q10" s="24" t="s">
        <v>690</v>
      </c>
      <c r="R10" s="24" t="s">
        <v>691</v>
      </c>
      <c r="S10" s="24" t="s">
        <v>234</v>
      </c>
      <c r="T10" s="28" t="b">
        <v>0</v>
      </c>
      <c r="U10" s="25">
        <v>44036.3614467593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planning</vt:lpstr>
      <vt:lpstr>indicateurs</vt:lpstr>
      <vt:lpstr>lot finis</vt:lpstr>
      <vt:lpstr>données plan-article-opérateurs</vt:lpstr>
      <vt:lpstr>Charge Par Article</vt:lpstr>
      <vt:lpstr>planning!_Toc43900609</vt:lpstr>
      <vt:lpstr>planning!_Toc43900610</vt:lpstr>
      <vt:lpstr>planning!_Toc43900611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Coget Fabien</dc:creator>
  <cp:lastModifiedBy>Fabien</cp:lastModifiedBy>
  <cp:lastPrinted>2020-07-24T11:25:58Z</cp:lastPrinted>
  <dcterms:created xsi:type="dcterms:W3CDTF">2020-06-29T06:46:26Z</dcterms:created>
  <dcterms:modified xsi:type="dcterms:W3CDTF">2020-07-24T17:07:54Z</dcterms:modified>
</cp:coreProperties>
</file>