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0"/>
  <workbookPr/>
  <mc:AlternateContent xmlns:mc="http://schemas.openxmlformats.org/markup-compatibility/2006">
    <mc:Choice Requires="x15">
      <x15ac:absPath xmlns:x15ac="http://schemas.microsoft.com/office/spreadsheetml/2010/11/ac" url="C:\Users\reich\Downloads\"/>
    </mc:Choice>
  </mc:AlternateContent>
  <xr:revisionPtr revIDLastSave="0" documentId="13_ncr:1_{FFBE6A1F-52BE-4FA0-A8B8-D8F23401083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evaluation sem 22-06-2020" sheetId="1" r:id="rId1"/>
  </sheets>
  <definedNames>
    <definedName name="Age">'evaluation sem 22-06-2020'!$C$3:$C$23</definedName>
    <definedName name="Eleve">'evaluation sem 22-06-2020'!$E$3:$E$23</definedName>
    <definedName name="Note">'evaluation sem 22-06-2020'!$G$3:$O$23</definedName>
    <definedName name="Sexe">'evaluation sem 22-06-2020'!$F$3:$F$23</definedName>
    <definedName name="Tableau">'evaluation sem 22-06-2020'!$A$3:$O$23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7" i="1" l="1"/>
  <c r="E49" i="1"/>
  <c r="D49" i="1"/>
  <c r="O47" i="1"/>
  <c r="K47" i="1"/>
  <c r="G47" i="1"/>
  <c r="G46" i="1"/>
  <c r="G45" i="1"/>
  <c r="G44" i="1"/>
  <c r="G43" i="1"/>
  <c r="G42" i="1"/>
  <c r="G41" i="1"/>
  <c r="G40" i="1"/>
  <c r="C44" i="1" l="1"/>
  <c r="C43" i="1"/>
  <c r="H25" i="1"/>
  <c r="I25" i="1"/>
  <c r="J25" i="1"/>
  <c r="K25" i="1"/>
  <c r="L25" i="1"/>
  <c r="M25" i="1"/>
  <c r="N25" i="1"/>
  <c r="O25" i="1"/>
  <c r="G25" i="1"/>
  <c r="H24" i="1"/>
  <c r="I24" i="1"/>
  <c r="J24" i="1"/>
  <c r="K24" i="1"/>
  <c r="L24" i="1"/>
  <c r="M24" i="1"/>
  <c r="N24" i="1"/>
  <c r="O24" i="1"/>
  <c r="H37" i="1"/>
  <c r="I37" i="1"/>
  <c r="J37" i="1"/>
  <c r="K37" i="1"/>
  <c r="L37" i="1"/>
  <c r="M37" i="1"/>
  <c r="N37" i="1"/>
  <c r="O37" i="1"/>
  <c r="G37" i="1"/>
  <c r="H36" i="1"/>
  <c r="I36" i="1"/>
  <c r="J36" i="1"/>
  <c r="K36" i="1"/>
  <c r="L36" i="1"/>
  <c r="M36" i="1"/>
  <c r="N36" i="1"/>
  <c r="O36" i="1"/>
  <c r="G36" i="1"/>
  <c r="H35" i="1"/>
  <c r="I35" i="1"/>
  <c r="J35" i="1"/>
  <c r="K35" i="1"/>
  <c r="L35" i="1"/>
  <c r="M35" i="1"/>
  <c r="N35" i="1"/>
  <c r="O35" i="1"/>
  <c r="G35" i="1"/>
  <c r="H34" i="1"/>
  <c r="I34" i="1"/>
  <c r="J34" i="1"/>
  <c r="K34" i="1"/>
  <c r="L34" i="1"/>
  <c r="M34" i="1"/>
  <c r="N34" i="1"/>
  <c r="O34" i="1"/>
  <c r="G34" i="1"/>
  <c r="H33" i="1"/>
  <c r="I33" i="1"/>
  <c r="J33" i="1"/>
  <c r="K33" i="1"/>
  <c r="L33" i="1"/>
  <c r="M33" i="1"/>
  <c r="N33" i="1"/>
  <c r="O33" i="1"/>
  <c r="G33" i="1"/>
  <c r="G24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3" i="1"/>
  <c r="Q8" i="1"/>
  <c r="Q16" i="1"/>
  <c r="Q3" i="1"/>
  <c r="P4" i="1"/>
  <c r="Q4" i="1" s="1"/>
  <c r="P5" i="1"/>
  <c r="Q5" i="1" s="1"/>
  <c r="P6" i="1"/>
  <c r="P37" i="1" s="1"/>
  <c r="P7" i="1"/>
  <c r="Q7" i="1" s="1"/>
  <c r="P8" i="1"/>
  <c r="P9" i="1"/>
  <c r="Q9" i="1" s="1"/>
  <c r="P10" i="1"/>
  <c r="Q10" i="1" s="1"/>
  <c r="P11" i="1"/>
  <c r="Q11" i="1" s="1"/>
  <c r="P12" i="1"/>
  <c r="Q12" i="1" s="1"/>
  <c r="P13" i="1"/>
  <c r="Q13" i="1" s="1"/>
  <c r="P14" i="1"/>
  <c r="Q14" i="1" s="1"/>
  <c r="P15" i="1"/>
  <c r="Q15" i="1" s="1"/>
  <c r="P16" i="1"/>
  <c r="P17" i="1"/>
  <c r="Q17" i="1" s="1"/>
  <c r="P18" i="1"/>
  <c r="Q18" i="1" s="1"/>
  <c r="P19" i="1"/>
  <c r="Q19" i="1" s="1"/>
  <c r="P20" i="1"/>
  <c r="Q20" i="1" s="1"/>
  <c r="P21" i="1"/>
  <c r="Q21" i="1" s="1"/>
  <c r="P22" i="1"/>
  <c r="Q22" i="1" s="1"/>
  <c r="P23" i="1"/>
  <c r="Q23" i="1" s="1"/>
  <c r="P3" i="1"/>
  <c r="P36" i="1" s="1"/>
  <c r="G39" i="1" l="1"/>
  <c r="C46" i="1"/>
  <c r="Q6" i="1"/>
  <c r="P33" i="1"/>
  <c r="P35" i="1"/>
  <c r="P34" i="1"/>
  <c r="C45" i="1"/>
  <c r="C24" i="1"/>
  <c r="C25" i="1" s="1"/>
</calcChain>
</file>

<file path=xl/sharedStrings.xml><?xml version="1.0" encoding="utf-8"?>
<sst xmlns="http://schemas.openxmlformats.org/spreadsheetml/2006/main" count="155" uniqueCount="93">
  <si>
    <t>Classe de Terminale</t>
  </si>
  <si>
    <t>Date naissance</t>
  </si>
  <si>
    <t>Age</t>
  </si>
  <si>
    <t>Prénom</t>
  </si>
  <si>
    <t>Nom</t>
  </si>
  <si>
    <t>S.T.I</t>
  </si>
  <si>
    <t>GESTION</t>
  </si>
  <si>
    <t>Français</t>
  </si>
  <si>
    <t>HISTOITRE GEOGRAPHIE</t>
  </si>
  <si>
    <t>MATHS</t>
  </si>
  <si>
    <t>H.P.S</t>
  </si>
  <si>
    <t>DESSIN D'ART</t>
  </si>
  <si>
    <t>E.P.S</t>
  </si>
  <si>
    <t>MOYENNE GENERALE DE L'ELEVE</t>
  </si>
  <si>
    <t>DP</t>
  </si>
  <si>
    <t>INT</t>
  </si>
  <si>
    <t>EXT</t>
  </si>
  <si>
    <t>Franck</t>
  </si>
  <si>
    <t>Gilles</t>
  </si>
  <si>
    <t>Mathieu</t>
  </si>
  <si>
    <t>Sebastien</t>
  </si>
  <si>
    <t>Frederic</t>
  </si>
  <si>
    <t>Aurelie</t>
  </si>
  <si>
    <t>Judicael</t>
  </si>
  <si>
    <t>Vincent</t>
  </si>
  <si>
    <t>Arnaud</t>
  </si>
  <si>
    <t>Gregory</t>
  </si>
  <si>
    <t>Nicolas</t>
  </si>
  <si>
    <t>Benoit</t>
  </si>
  <si>
    <t>Sylvain</t>
  </si>
  <si>
    <t>Florent</t>
  </si>
  <si>
    <t>David</t>
  </si>
  <si>
    <t>Cedric</t>
  </si>
  <si>
    <t>Emile</t>
  </si>
  <si>
    <t>Albin</t>
  </si>
  <si>
    <t>Ludovic</t>
  </si>
  <si>
    <t>Abel</t>
  </si>
  <si>
    <t>SIMPSON</t>
  </si>
  <si>
    <t>TROMPETE</t>
  </si>
  <si>
    <t>LEPON</t>
  </si>
  <si>
    <t>DUPON</t>
  </si>
  <si>
    <t>LATOUCHE</t>
  </si>
  <si>
    <t>LAVOIE</t>
  </si>
  <si>
    <t>LECHEMIN</t>
  </si>
  <si>
    <t>MACRO</t>
  </si>
  <si>
    <t>DUCON</t>
  </si>
  <si>
    <t>LAPERCHE</t>
  </si>
  <si>
    <t>SUNDERMAN</t>
  </si>
  <si>
    <t>LOW</t>
  </si>
  <si>
    <t>KOUMA</t>
  </si>
  <si>
    <t>ART</t>
  </si>
  <si>
    <t>GAUCHE</t>
  </si>
  <si>
    <t>DROITE</t>
  </si>
  <si>
    <t>LAPEL</t>
  </si>
  <si>
    <t>MAJOIE</t>
  </si>
  <si>
    <t>LAVICTOIRE</t>
  </si>
  <si>
    <t>LAPAIX</t>
  </si>
  <si>
    <t>LAJOIE</t>
  </si>
  <si>
    <t>A</t>
  </si>
  <si>
    <t>STATISTIQUES</t>
  </si>
  <si>
    <t>Nombre d'élèves</t>
  </si>
  <si>
    <t>Nombre de INT</t>
  </si>
  <si>
    <t>Nombre de DP</t>
  </si>
  <si>
    <t>Nombre de EXT</t>
  </si>
  <si>
    <t>Nombre d'élèves &lt;10</t>
  </si>
  <si>
    <t>Nombre d'élèves &gt;10</t>
  </si>
  <si>
    <t>Note la plus basse</t>
  </si>
  <si>
    <t>Note la plus haute</t>
  </si>
  <si>
    <t>HISTOIRE GEOGRAPHIE</t>
  </si>
  <si>
    <t>ANGLAIS</t>
  </si>
  <si>
    <t>MOYENNE DE LA CLASSE</t>
  </si>
  <si>
    <t>Nombre de presence</t>
  </si>
  <si>
    <t>Nombre d'abscence</t>
  </si>
  <si>
    <t>Sexe</t>
  </si>
  <si>
    <t>Nb d'élève fille</t>
  </si>
  <si>
    <t>Nb d'élève garcon</t>
  </si>
  <si>
    <t>Masculin</t>
  </si>
  <si>
    <t>Feminin</t>
  </si>
  <si>
    <t>Moyenne de la matiere</t>
  </si>
  <si>
    <t>Admin/Echoué</t>
  </si>
  <si>
    <t>Nbre de garcons admin</t>
  </si>
  <si>
    <t>Nbre de filles admin</t>
  </si>
  <si>
    <t>Nbre de garcons echoué</t>
  </si>
  <si>
    <t>Nbre de filles echoué</t>
  </si>
  <si>
    <t>Total d'admin</t>
  </si>
  <si>
    <t>Total d'échou</t>
  </si>
  <si>
    <t>Meilleur matiere</t>
  </si>
  <si>
    <t>Mauvaise matiere</t>
  </si>
  <si>
    <t>Premier( e )</t>
  </si>
  <si>
    <t>Dernier( e )</t>
  </si>
  <si>
    <t>Age max</t>
  </si>
  <si>
    <t>Age mini</t>
  </si>
  <si>
    <t>Evaluation N°1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</si>
</sst>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b/>
      <u val="double"/>
      <sz val="14"/>
      <color theme="0"/>
      <name val="Calibri"/>
      <family val="2"/>
      <scheme val="minor"/>
    </font>
    <font>
      <b/>
      <sz val="24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 wrapText="1"/>
    </xf>
    <xf numFmtId="0" fontId="1" fillId="9" borderId="6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0" fontId="5" fillId="11" borderId="2" xfId="0" applyFont="1" applyFill="1" applyBorder="1" applyAlignment="1">
      <alignment horizontal="center" vertical="center"/>
    </xf>
    <xf numFmtId="0" fontId="5" fillId="11" borderId="3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10" borderId="15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11" borderId="7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left" vertical="center" indent="6"/>
    </xf>
    <xf numFmtId="0" fontId="3" fillId="2" borderId="10" xfId="0" applyFont="1" applyFill="1" applyBorder="1" applyAlignment="1">
      <alignment horizontal="left" vertical="center" indent="6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2" fontId="6" fillId="2" borderId="1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925285</xdr:colOff>
      <xdr:row>1</xdr:row>
      <xdr:rowOff>54429</xdr:rowOff>
    </xdr:from>
    <xdr:to>
      <xdr:col>21</xdr:col>
      <xdr:colOff>685799</xdr:colOff>
      <xdr:row>29</xdr:row>
      <xdr:rowOff>119744</xdr:rowOff>
    </xdr:to>
    <xdr:sp macro="" textlink="">
      <xdr:nvSpPr>
        <xdr:cNvPr id="2" name="Parchemin vertical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403285" y="239486"/>
          <a:ext cx="3962400" cy="5617029"/>
        </a:xfrm>
        <a:prstGeom prst="verticalScrol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 u="sng">
              <a:solidFill>
                <a:srgbClr val="FFC000"/>
              </a:solidFill>
            </a:rPr>
            <a:t>Enoncé</a:t>
          </a:r>
          <a:endParaRPr lang="fr-FR" sz="1100" b="1" u="sng">
            <a:solidFill>
              <a:srgbClr val="FFC000"/>
            </a:solidFill>
          </a:endParaRPr>
        </a:p>
        <a:p>
          <a:pPr algn="l"/>
          <a:endParaRPr lang="fr-FR" sz="1100" b="1" u="sng">
            <a:solidFill>
              <a:srgbClr val="FFC000"/>
            </a:solidFill>
          </a:endParaRPr>
        </a:p>
        <a:p>
          <a:pPr algn="l"/>
          <a:r>
            <a:rPr lang="fr-FR" sz="1200" b="0" u="none">
              <a:solidFill>
                <a:schemeClr val="bg1"/>
              </a:solidFill>
            </a:rPr>
            <a:t>completer les tableaux</a:t>
          </a:r>
          <a:r>
            <a:rPr lang="fr-FR" sz="1200" b="0" u="none" baseline="0">
              <a:solidFill>
                <a:schemeClr val="bg1"/>
              </a:solidFill>
            </a:rPr>
            <a:t> de réléver de note puis le tableau statistique.</a:t>
          </a:r>
        </a:p>
        <a:p>
          <a:pPr algn="l"/>
          <a:endParaRPr lang="fr-FR" sz="1200" b="0" u="none" baseline="0">
            <a:solidFill>
              <a:schemeClr val="bg1"/>
            </a:solidFill>
          </a:endParaRPr>
        </a:p>
        <a:p>
          <a:pPr algn="l"/>
          <a:r>
            <a:rPr lang="fr-FR" sz="1200" b="0" u="none" baseline="0">
              <a:solidFill>
                <a:schemeClr val="bg1"/>
              </a:solidFill>
            </a:rPr>
            <a:t>Dans le tableau reveler de note :</a:t>
          </a:r>
        </a:p>
        <a:p>
          <a:pPr algn="l"/>
          <a:r>
            <a:rPr lang="fr-FR" sz="1200" b="0" u="none" baseline="0">
              <a:solidFill>
                <a:schemeClr val="bg1"/>
              </a:solidFill>
            </a:rPr>
            <a:t>-determiner l'age de chaque eleve par rapport à la date du traitement de ce fichier </a:t>
          </a:r>
        </a:p>
        <a:p>
          <a:pPr algn="l"/>
          <a:r>
            <a:rPr lang="fr-FR" sz="1200" b="0" u="none" baseline="0">
              <a:solidFill>
                <a:schemeClr val="bg1"/>
              </a:solidFill>
            </a:rPr>
            <a:t>-l'age max et mini</a:t>
          </a:r>
        </a:p>
        <a:p>
          <a:pPr algn="l"/>
          <a:r>
            <a:rPr lang="fr-FR" sz="1200" b="0" u="none" baseline="0">
              <a:solidFill>
                <a:schemeClr val="bg1"/>
              </a:solidFill>
            </a:rPr>
            <a:t>-determiner la moyenne generale de chaque eleve </a:t>
          </a:r>
        </a:p>
        <a:p>
          <a:pPr algn="l"/>
          <a:r>
            <a:rPr lang="fr-FR" sz="1200" b="0" u="none" baseline="0">
              <a:solidFill>
                <a:schemeClr val="bg1"/>
              </a:solidFill>
            </a:rPr>
            <a:t>-le nombre d'abscence et le nombre de presence par matiere </a:t>
          </a:r>
        </a:p>
        <a:p>
          <a:pPr algn="l"/>
          <a:r>
            <a:rPr lang="fr-FR" sz="1200" b="0" u="none" baseline="0">
              <a:solidFill>
                <a:schemeClr val="bg1"/>
              </a:solidFill>
            </a:rPr>
            <a:t>-le status ( echoué ou admin ) par rapport à la moyenne generale.</a:t>
          </a:r>
        </a:p>
        <a:p>
          <a:pPr algn="l"/>
          <a:endParaRPr lang="fr-FR" sz="1200" b="0" u="none" baseline="0">
            <a:solidFill>
              <a:schemeClr val="bg1"/>
            </a:solidFill>
          </a:endParaRPr>
        </a:p>
        <a:p>
          <a:pPr algn="l"/>
          <a:r>
            <a:rPr lang="fr-FR" sz="1200" b="0" u="none" baseline="0">
              <a:solidFill>
                <a:schemeClr val="bg1"/>
              </a:solidFill>
            </a:rPr>
            <a:t>Dans les statistiques:</a:t>
          </a:r>
        </a:p>
        <a:p>
          <a:pPr algn="l"/>
          <a:r>
            <a:rPr lang="fr-FR" sz="1200" b="0" u="none" baseline="0">
              <a:solidFill>
                <a:schemeClr val="bg1"/>
              </a:solidFill>
            </a:rPr>
            <a:t>-determiner la moyenne , la note la plus haute et la plus basse etc... par matiere</a:t>
          </a:r>
        </a:p>
        <a:p>
          <a:pPr algn="l"/>
          <a:endParaRPr lang="fr-FR" sz="1100" b="0" u="none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9"/>
  <sheetViews>
    <sheetView showGridLines="0" tabSelected="1" topLeftCell="A25" zoomScale="85" zoomScaleNormal="85" workbookViewId="0">
      <selection activeCell="E49" sqref="E49"/>
    </sheetView>
  </sheetViews>
  <sheetFormatPr baseColWidth="10" defaultColWidth="11.42578125" defaultRowHeight="15" x14ac:dyDescent="0.25"/>
  <cols>
    <col min="1" max="1" width="11.42578125" style="2"/>
    <col min="2" max="2" width="14.85546875" style="2" customWidth="1"/>
    <col min="3" max="3" width="13.5703125" style="2" customWidth="1"/>
    <col min="4" max="4" width="11.42578125" style="2"/>
    <col min="5" max="6" width="19.7109375" style="2" customWidth="1"/>
    <col min="7" max="9" width="11.42578125" style="2"/>
    <col min="10" max="11" width="12.7109375" style="2" customWidth="1"/>
    <col min="12" max="15" width="11.42578125" style="2"/>
    <col min="16" max="16" width="15.140625" style="2" customWidth="1"/>
    <col min="17" max="17" width="15.5703125" style="7" customWidth="1"/>
    <col min="18" max="16384" width="11.42578125" style="2"/>
  </cols>
  <sheetData>
    <row r="1" spans="1:17" s="14" customFormat="1" ht="61.15" customHeight="1" x14ac:dyDescent="0.25">
      <c r="A1" s="12"/>
      <c r="B1" s="12"/>
      <c r="C1" s="12"/>
      <c r="D1" s="59" t="s">
        <v>92</v>
      </c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1"/>
    </row>
    <row r="2" spans="1:17" s="11" customFormat="1" ht="45" x14ac:dyDescent="0.25">
      <c r="A2" s="16" t="s">
        <v>0</v>
      </c>
      <c r="B2" s="16" t="s">
        <v>1</v>
      </c>
      <c r="C2" s="16" t="s">
        <v>2</v>
      </c>
      <c r="D2" s="17" t="s">
        <v>3</v>
      </c>
      <c r="E2" s="17" t="s">
        <v>4</v>
      </c>
      <c r="F2" s="17" t="s">
        <v>73</v>
      </c>
      <c r="G2" s="9" t="s">
        <v>5</v>
      </c>
      <c r="H2" s="9" t="s">
        <v>6</v>
      </c>
      <c r="I2" s="9" t="s">
        <v>7</v>
      </c>
      <c r="J2" s="9" t="s">
        <v>8</v>
      </c>
      <c r="K2" s="9" t="s">
        <v>69</v>
      </c>
      <c r="L2" s="9" t="s">
        <v>9</v>
      </c>
      <c r="M2" s="9" t="s">
        <v>10</v>
      </c>
      <c r="N2" s="9" t="s">
        <v>11</v>
      </c>
      <c r="O2" s="9" t="s">
        <v>12</v>
      </c>
      <c r="P2" s="10" t="s">
        <v>13</v>
      </c>
      <c r="Q2" s="10" t="s">
        <v>79</v>
      </c>
    </row>
    <row r="3" spans="1:17" s="7" customFormat="1" x14ac:dyDescent="0.25">
      <c r="A3" s="1" t="s">
        <v>14</v>
      </c>
      <c r="B3" s="3">
        <v>35595</v>
      </c>
      <c r="C3" s="22">
        <f ca="1">DATEDIF(B3,TODAY(),"y")</f>
        <v>23</v>
      </c>
      <c r="D3" s="1" t="s">
        <v>17</v>
      </c>
      <c r="E3" s="12" t="s">
        <v>37</v>
      </c>
      <c r="F3" s="12" t="s">
        <v>76</v>
      </c>
      <c r="G3" s="1">
        <v>0</v>
      </c>
      <c r="H3" s="1">
        <v>20</v>
      </c>
      <c r="I3" s="1">
        <v>15</v>
      </c>
      <c r="J3" s="1">
        <v>12</v>
      </c>
      <c r="K3" s="1">
        <v>18</v>
      </c>
      <c r="L3" s="1">
        <v>11</v>
      </c>
      <c r="M3" s="1">
        <v>15</v>
      </c>
      <c r="N3" s="1">
        <v>19</v>
      </c>
      <c r="O3" s="1">
        <v>6</v>
      </c>
      <c r="P3" s="24">
        <f>AVERAGE(G3:N3)</f>
        <v>13.75</v>
      </c>
      <c r="Q3" s="25" t="str">
        <f>IF(P3&gt;10,"Admis","Echoué")</f>
        <v>Admis</v>
      </c>
    </row>
    <row r="4" spans="1:17" x14ac:dyDescent="0.25">
      <c r="A4" s="1" t="s">
        <v>14</v>
      </c>
      <c r="B4" s="6">
        <v>34783</v>
      </c>
      <c r="C4" s="22">
        <f t="shared" ref="C4:C23" ca="1" si="0">DATEDIF(B4,TODAY(),"y")</f>
        <v>25</v>
      </c>
      <c r="D4" s="5" t="s">
        <v>18</v>
      </c>
      <c r="E4" s="15" t="s">
        <v>38</v>
      </c>
      <c r="F4" s="12" t="s">
        <v>76</v>
      </c>
      <c r="G4" s="1" t="s">
        <v>58</v>
      </c>
      <c r="H4" s="1">
        <v>9</v>
      </c>
      <c r="I4" s="1">
        <v>12</v>
      </c>
      <c r="J4" s="1" t="s">
        <v>58</v>
      </c>
      <c r="K4" s="1">
        <v>3</v>
      </c>
      <c r="L4" s="1">
        <v>2</v>
      </c>
      <c r="M4" s="1">
        <v>16</v>
      </c>
      <c r="N4" s="1">
        <v>2</v>
      </c>
      <c r="O4" s="1">
        <v>0</v>
      </c>
      <c r="P4" s="24">
        <f t="shared" ref="P4:P23" si="1">AVERAGE(G4:N4)</f>
        <v>7.333333333333333</v>
      </c>
      <c r="Q4" s="25" t="str">
        <f t="shared" ref="Q4:Q23" si="2">IF(P4&gt;10,"Admis","Echoué")</f>
        <v>Echoué</v>
      </c>
    </row>
    <row r="5" spans="1:17" x14ac:dyDescent="0.25">
      <c r="A5" s="1" t="s">
        <v>15</v>
      </c>
      <c r="B5" s="3">
        <v>34320</v>
      </c>
      <c r="C5" s="22">
        <f t="shared" ca="1" si="0"/>
        <v>26</v>
      </c>
      <c r="D5" s="1" t="s">
        <v>19</v>
      </c>
      <c r="E5" s="12" t="s">
        <v>39</v>
      </c>
      <c r="F5" s="12" t="s">
        <v>76</v>
      </c>
      <c r="G5" s="1">
        <v>17</v>
      </c>
      <c r="H5" s="1">
        <v>3</v>
      </c>
      <c r="I5" s="1">
        <v>19</v>
      </c>
      <c r="J5" s="1">
        <v>8</v>
      </c>
      <c r="K5" s="1">
        <v>17</v>
      </c>
      <c r="L5" s="1">
        <v>4</v>
      </c>
      <c r="M5" s="1">
        <v>6</v>
      </c>
      <c r="N5" s="1" t="s">
        <v>58</v>
      </c>
      <c r="O5" s="1">
        <v>12</v>
      </c>
      <c r="P5" s="24">
        <f t="shared" si="1"/>
        <v>10.571428571428571</v>
      </c>
      <c r="Q5" s="25" t="str">
        <f t="shared" si="2"/>
        <v>Admis</v>
      </c>
    </row>
    <row r="6" spans="1:17" x14ac:dyDescent="0.25">
      <c r="A6" s="1" t="s">
        <v>14</v>
      </c>
      <c r="B6" s="3">
        <v>35694</v>
      </c>
      <c r="C6" s="22">
        <f t="shared" ca="1" si="0"/>
        <v>22</v>
      </c>
      <c r="D6" s="1" t="s">
        <v>20</v>
      </c>
      <c r="E6" s="12" t="s">
        <v>40</v>
      </c>
      <c r="F6" s="12" t="s">
        <v>76</v>
      </c>
      <c r="G6" s="1">
        <v>4</v>
      </c>
      <c r="H6" s="1">
        <v>9</v>
      </c>
      <c r="I6" s="1">
        <v>11</v>
      </c>
      <c r="J6" s="1">
        <v>20</v>
      </c>
      <c r="K6" s="1">
        <v>3</v>
      </c>
      <c r="L6" s="1">
        <v>10</v>
      </c>
      <c r="M6" s="1">
        <v>0</v>
      </c>
      <c r="N6" s="1">
        <v>15</v>
      </c>
      <c r="O6" s="1">
        <v>12</v>
      </c>
      <c r="P6" s="24">
        <f t="shared" si="1"/>
        <v>9</v>
      </c>
      <c r="Q6" s="25" t="str">
        <f t="shared" si="2"/>
        <v>Echoué</v>
      </c>
    </row>
    <row r="7" spans="1:17" x14ac:dyDescent="0.25">
      <c r="A7" s="1" t="s">
        <v>15</v>
      </c>
      <c r="B7" s="4">
        <v>35497</v>
      </c>
      <c r="C7" s="22">
        <f t="shared" ca="1" si="0"/>
        <v>23</v>
      </c>
      <c r="D7" s="1" t="s">
        <v>21</v>
      </c>
      <c r="E7" s="12" t="s">
        <v>41</v>
      </c>
      <c r="F7" s="12" t="s">
        <v>76</v>
      </c>
      <c r="G7" s="1">
        <v>13</v>
      </c>
      <c r="H7" s="1">
        <v>16</v>
      </c>
      <c r="I7" s="1">
        <v>16</v>
      </c>
      <c r="J7" s="1" t="s">
        <v>58</v>
      </c>
      <c r="K7" s="1">
        <v>7</v>
      </c>
      <c r="L7" s="1">
        <v>3</v>
      </c>
      <c r="M7" s="1">
        <v>11</v>
      </c>
      <c r="N7" s="1">
        <v>19</v>
      </c>
      <c r="O7" s="1" t="s">
        <v>58</v>
      </c>
      <c r="P7" s="24">
        <f t="shared" si="1"/>
        <v>12.142857142857142</v>
      </c>
      <c r="Q7" s="25" t="str">
        <f t="shared" si="2"/>
        <v>Admis</v>
      </c>
    </row>
    <row r="8" spans="1:17" x14ac:dyDescent="0.25">
      <c r="A8" s="1" t="s">
        <v>14</v>
      </c>
      <c r="B8" s="3">
        <v>36467</v>
      </c>
      <c r="C8" s="22">
        <f t="shared" ca="1" si="0"/>
        <v>20</v>
      </c>
      <c r="D8" s="1" t="s">
        <v>22</v>
      </c>
      <c r="E8" s="12" t="s">
        <v>42</v>
      </c>
      <c r="F8" s="12" t="s">
        <v>77</v>
      </c>
      <c r="G8" s="1">
        <v>20</v>
      </c>
      <c r="H8" s="1">
        <v>4</v>
      </c>
      <c r="I8" s="1">
        <v>10</v>
      </c>
      <c r="J8" s="1">
        <v>10</v>
      </c>
      <c r="K8" s="1">
        <v>3</v>
      </c>
      <c r="L8" s="1">
        <v>6</v>
      </c>
      <c r="M8" s="1">
        <v>13</v>
      </c>
      <c r="N8" s="1">
        <v>5</v>
      </c>
      <c r="O8" s="1">
        <v>13</v>
      </c>
      <c r="P8" s="24">
        <f t="shared" si="1"/>
        <v>8.875</v>
      </c>
      <c r="Q8" s="25" t="str">
        <f t="shared" si="2"/>
        <v>Echoué</v>
      </c>
    </row>
    <row r="9" spans="1:17" x14ac:dyDescent="0.25">
      <c r="A9" s="1" t="s">
        <v>15</v>
      </c>
      <c r="B9" s="3">
        <v>35403</v>
      </c>
      <c r="C9" s="22">
        <f t="shared" ca="1" si="0"/>
        <v>23</v>
      </c>
      <c r="D9" s="1" t="s">
        <v>23</v>
      </c>
      <c r="E9" s="12" t="s">
        <v>43</v>
      </c>
      <c r="F9" s="12" t="s">
        <v>76</v>
      </c>
      <c r="G9" s="1">
        <v>4</v>
      </c>
      <c r="H9" s="1">
        <v>13</v>
      </c>
      <c r="I9" s="1" t="s">
        <v>58</v>
      </c>
      <c r="J9" s="1">
        <v>20</v>
      </c>
      <c r="K9" s="1">
        <v>5</v>
      </c>
      <c r="L9" s="1">
        <v>9</v>
      </c>
      <c r="M9" s="1">
        <v>13</v>
      </c>
      <c r="N9" s="1" t="s">
        <v>58</v>
      </c>
      <c r="O9" s="1">
        <v>5</v>
      </c>
      <c r="P9" s="24">
        <f t="shared" si="1"/>
        <v>10.666666666666666</v>
      </c>
      <c r="Q9" s="25" t="str">
        <f t="shared" si="2"/>
        <v>Admis</v>
      </c>
    </row>
    <row r="10" spans="1:17" x14ac:dyDescent="0.25">
      <c r="A10" s="1" t="s">
        <v>16</v>
      </c>
      <c r="B10" s="3">
        <v>35800</v>
      </c>
      <c r="C10" s="22">
        <f t="shared" ca="1" si="0"/>
        <v>22</v>
      </c>
      <c r="D10" s="1" t="s">
        <v>24</v>
      </c>
      <c r="E10" s="12" t="s">
        <v>44</v>
      </c>
      <c r="F10" s="12" t="s">
        <v>76</v>
      </c>
      <c r="G10" s="1">
        <v>20</v>
      </c>
      <c r="H10" s="1">
        <v>12</v>
      </c>
      <c r="I10" s="1">
        <v>19</v>
      </c>
      <c r="J10" s="1">
        <v>20</v>
      </c>
      <c r="K10" s="1">
        <v>2</v>
      </c>
      <c r="L10" s="1">
        <v>19</v>
      </c>
      <c r="M10" s="1">
        <v>1</v>
      </c>
      <c r="N10" s="1">
        <v>1</v>
      </c>
      <c r="O10" s="1">
        <v>12</v>
      </c>
      <c r="P10" s="24">
        <f t="shared" si="1"/>
        <v>11.75</v>
      </c>
      <c r="Q10" s="25" t="str">
        <f t="shared" si="2"/>
        <v>Admis</v>
      </c>
    </row>
    <row r="11" spans="1:17" x14ac:dyDescent="0.25">
      <c r="A11" s="1" t="s">
        <v>15</v>
      </c>
      <c r="B11" s="3">
        <v>36439</v>
      </c>
      <c r="C11" s="22">
        <f t="shared" ca="1" si="0"/>
        <v>20</v>
      </c>
      <c r="D11" s="1" t="s">
        <v>25</v>
      </c>
      <c r="E11" s="12" t="s">
        <v>45</v>
      </c>
      <c r="F11" s="12" t="s">
        <v>76</v>
      </c>
      <c r="G11" s="1">
        <v>16</v>
      </c>
      <c r="H11" s="1">
        <v>5</v>
      </c>
      <c r="I11" s="1">
        <v>9</v>
      </c>
      <c r="J11" s="1">
        <v>4</v>
      </c>
      <c r="K11" s="1">
        <v>18</v>
      </c>
      <c r="L11" s="1">
        <v>16</v>
      </c>
      <c r="M11" s="1">
        <v>17</v>
      </c>
      <c r="N11" s="1">
        <v>13</v>
      </c>
      <c r="O11" s="1">
        <v>6</v>
      </c>
      <c r="P11" s="24">
        <f t="shared" si="1"/>
        <v>12.25</v>
      </c>
      <c r="Q11" s="25" t="str">
        <f t="shared" si="2"/>
        <v>Admis</v>
      </c>
    </row>
    <row r="12" spans="1:17" x14ac:dyDescent="0.25">
      <c r="A12" s="1" t="s">
        <v>14</v>
      </c>
      <c r="B12" s="3">
        <v>36837</v>
      </c>
      <c r="C12" s="22">
        <f t="shared" ca="1" si="0"/>
        <v>19</v>
      </c>
      <c r="D12" s="1" t="s">
        <v>26</v>
      </c>
      <c r="E12" s="12" t="s">
        <v>46</v>
      </c>
      <c r="F12" s="12" t="s">
        <v>76</v>
      </c>
      <c r="G12" s="1">
        <v>17</v>
      </c>
      <c r="H12" s="1">
        <v>10</v>
      </c>
      <c r="I12" s="1">
        <v>11</v>
      </c>
      <c r="J12" s="1">
        <v>4</v>
      </c>
      <c r="K12" s="1">
        <v>12</v>
      </c>
      <c r="L12" s="1" t="s">
        <v>58</v>
      </c>
      <c r="M12" s="1">
        <v>20</v>
      </c>
      <c r="N12" s="1">
        <v>10</v>
      </c>
      <c r="O12" s="1">
        <v>3</v>
      </c>
      <c r="P12" s="24">
        <f t="shared" si="1"/>
        <v>12</v>
      </c>
      <c r="Q12" s="25" t="str">
        <f t="shared" si="2"/>
        <v>Admis</v>
      </c>
    </row>
    <row r="13" spans="1:17" x14ac:dyDescent="0.25">
      <c r="A13" s="1" t="s">
        <v>14</v>
      </c>
      <c r="B13" s="3">
        <v>37203</v>
      </c>
      <c r="C13" s="22">
        <f t="shared" ca="1" si="0"/>
        <v>18</v>
      </c>
      <c r="D13" s="1" t="s">
        <v>27</v>
      </c>
      <c r="E13" s="12" t="s">
        <v>47</v>
      </c>
      <c r="F13" s="12" t="s">
        <v>76</v>
      </c>
      <c r="G13" s="1" t="s">
        <v>58</v>
      </c>
      <c r="H13" s="1">
        <v>14</v>
      </c>
      <c r="I13" s="1">
        <v>12</v>
      </c>
      <c r="J13" s="1">
        <v>9</v>
      </c>
      <c r="K13" s="1">
        <v>7</v>
      </c>
      <c r="L13" s="1">
        <v>7</v>
      </c>
      <c r="M13" s="1">
        <v>1</v>
      </c>
      <c r="N13" s="1">
        <v>11</v>
      </c>
      <c r="O13" s="1">
        <v>7</v>
      </c>
      <c r="P13" s="24">
        <f t="shared" si="1"/>
        <v>8.7142857142857135</v>
      </c>
      <c r="Q13" s="25" t="str">
        <f t="shared" si="2"/>
        <v>Echoué</v>
      </c>
    </row>
    <row r="14" spans="1:17" x14ac:dyDescent="0.25">
      <c r="A14" s="1" t="s">
        <v>14</v>
      </c>
      <c r="B14" s="3">
        <v>35378</v>
      </c>
      <c r="C14" s="22">
        <f t="shared" ca="1" si="0"/>
        <v>23</v>
      </c>
      <c r="D14" s="1" t="s">
        <v>28</v>
      </c>
      <c r="E14" s="12" t="s">
        <v>48</v>
      </c>
      <c r="F14" s="12" t="s">
        <v>77</v>
      </c>
      <c r="G14" s="1">
        <v>9</v>
      </c>
      <c r="H14" s="1">
        <v>0</v>
      </c>
      <c r="I14" s="1">
        <v>7</v>
      </c>
      <c r="J14" s="1">
        <v>18</v>
      </c>
      <c r="K14" s="1">
        <v>16</v>
      </c>
      <c r="L14" s="1">
        <v>14</v>
      </c>
      <c r="M14" s="1">
        <v>2</v>
      </c>
      <c r="N14" s="1">
        <v>8</v>
      </c>
      <c r="O14" s="1">
        <v>6</v>
      </c>
      <c r="P14" s="24">
        <f t="shared" si="1"/>
        <v>9.25</v>
      </c>
      <c r="Q14" s="25" t="str">
        <f t="shared" si="2"/>
        <v>Echoué</v>
      </c>
    </row>
    <row r="15" spans="1:17" x14ac:dyDescent="0.25">
      <c r="A15" s="1" t="s">
        <v>15</v>
      </c>
      <c r="B15" s="3">
        <v>35744</v>
      </c>
      <c r="C15" s="22">
        <f t="shared" ca="1" si="0"/>
        <v>22</v>
      </c>
      <c r="D15" s="1" t="s">
        <v>29</v>
      </c>
      <c r="E15" s="12" t="s">
        <v>49</v>
      </c>
      <c r="F15" s="12" t="s">
        <v>76</v>
      </c>
      <c r="G15" s="1">
        <v>20</v>
      </c>
      <c r="H15" s="1">
        <v>6</v>
      </c>
      <c r="I15" s="1" t="s">
        <v>58</v>
      </c>
      <c r="J15" s="1">
        <v>8</v>
      </c>
      <c r="K15" s="1">
        <v>9</v>
      </c>
      <c r="L15" s="1">
        <v>17</v>
      </c>
      <c r="M15" s="1">
        <v>9</v>
      </c>
      <c r="N15" s="1">
        <v>2</v>
      </c>
      <c r="O15" s="1">
        <v>19</v>
      </c>
      <c r="P15" s="24">
        <f t="shared" si="1"/>
        <v>10.142857142857142</v>
      </c>
      <c r="Q15" s="25" t="str">
        <f t="shared" si="2"/>
        <v>Admis</v>
      </c>
    </row>
    <row r="16" spans="1:17" x14ac:dyDescent="0.25">
      <c r="A16" s="1" t="s">
        <v>14</v>
      </c>
      <c r="B16" s="3">
        <v>35380</v>
      </c>
      <c r="C16" s="22">
        <f t="shared" ca="1" si="0"/>
        <v>23</v>
      </c>
      <c r="D16" s="1" t="s">
        <v>30</v>
      </c>
      <c r="E16" s="12" t="s">
        <v>50</v>
      </c>
      <c r="F16" s="12" t="s">
        <v>77</v>
      </c>
      <c r="G16" s="1">
        <v>3</v>
      </c>
      <c r="H16" s="1">
        <v>0</v>
      </c>
      <c r="I16" s="1">
        <v>17</v>
      </c>
      <c r="J16" s="1">
        <v>9</v>
      </c>
      <c r="K16" s="1">
        <v>18</v>
      </c>
      <c r="L16" s="1">
        <v>7</v>
      </c>
      <c r="M16" s="1">
        <v>8</v>
      </c>
      <c r="N16" s="1">
        <v>13</v>
      </c>
      <c r="O16" s="1">
        <v>4</v>
      </c>
      <c r="P16" s="24">
        <f t="shared" si="1"/>
        <v>9.375</v>
      </c>
      <c r="Q16" s="25" t="str">
        <f t="shared" si="2"/>
        <v>Echoué</v>
      </c>
    </row>
    <row r="17" spans="1:17" x14ac:dyDescent="0.25">
      <c r="A17" s="1" t="s">
        <v>15</v>
      </c>
      <c r="B17" s="3">
        <v>36476</v>
      </c>
      <c r="C17" s="22">
        <f t="shared" ca="1" si="0"/>
        <v>20</v>
      </c>
      <c r="D17" s="1" t="s">
        <v>31</v>
      </c>
      <c r="E17" s="12" t="s">
        <v>51</v>
      </c>
      <c r="F17" s="12" t="s">
        <v>76</v>
      </c>
      <c r="G17" s="1">
        <v>17</v>
      </c>
      <c r="H17" s="1">
        <v>3</v>
      </c>
      <c r="I17" s="1">
        <v>5</v>
      </c>
      <c r="J17" s="1">
        <v>1</v>
      </c>
      <c r="K17" s="1">
        <v>19</v>
      </c>
      <c r="L17" s="1">
        <v>5</v>
      </c>
      <c r="M17" s="1">
        <v>1</v>
      </c>
      <c r="N17" s="1">
        <v>2</v>
      </c>
      <c r="O17" s="1">
        <v>12</v>
      </c>
      <c r="P17" s="24">
        <f t="shared" si="1"/>
        <v>6.625</v>
      </c>
      <c r="Q17" s="25" t="str">
        <f t="shared" si="2"/>
        <v>Echoué</v>
      </c>
    </row>
    <row r="18" spans="1:17" x14ac:dyDescent="0.25">
      <c r="A18" s="1" t="s">
        <v>15</v>
      </c>
      <c r="B18" s="3">
        <v>35351</v>
      </c>
      <c r="C18" s="22">
        <f t="shared" ca="1" si="0"/>
        <v>23</v>
      </c>
      <c r="D18" s="1" t="s">
        <v>32</v>
      </c>
      <c r="E18" s="12" t="s">
        <v>52</v>
      </c>
      <c r="F18" s="12" t="s">
        <v>76</v>
      </c>
      <c r="G18" s="1">
        <v>10</v>
      </c>
      <c r="H18" s="1">
        <v>15</v>
      </c>
      <c r="I18" s="1">
        <v>12</v>
      </c>
      <c r="J18" s="1">
        <v>18</v>
      </c>
      <c r="K18" s="1">
        <v>0</v>
      </c>
      <c r="L18" s="1" t="s">
        <v>58</v>
      </c>
      <c r="M18" s="1">
        <v>16</v>
      </c>
      <c r="N18" s="1">
        <v>0</v>
      </c>
      <c r="O18" s="1" t="s">
        <v>58</v>
      </c>
      <c r="P18" s="24">
        <f t="shared" si="1"/>
        <v>10.142857142857142</v>
      </c>
      <c r="Q18" s="25" t="str">
        <f t="shared" si="2"/>
        <v>Admis</v>
      </c>
    </row>
    <row r="19" spans="1:17" x14ac:dyDescent="0.25">
      <c r="A19" s="1" t="s">
        <v>15</v>
      </c>
      <c r="B19" s="3">
        <v>35017</v>
      </c>
      <c r="C19" s="22">
        <f t="shared" ca="1" si="0"/>
        <v>24</v>
      </c>
      <c r="D19" s="1" t="s">
        <v>33</v>
      </c>
      <c r="E19" s="12" t="s">
        <v>53</v>
      </c>
      <c r="F19" s="12" t="s">
        <v>77</v>
      </c>
      <c r="G19" s="1" t="s">
        <v>58</v>
      </c>
      <c r="H19" s="1">
        <v>13</v>
      </c>
      <c r="I19" s="1">
        <v>9</v>
      </c>
      <c r="J19" s="1" t="s">
        <v>58</v>
      </c>
      <c r="K19" s="1">
        <v>1</v>
      </c>
      <c r="L19" s="1">
        <v>0</v>
      </c>
      <c r="M19" s="1">
        <v>16</v>
      </c>
      <c r="N19" s="1">
        <v>8</v>
      </c>
      <c r="O19" s="1">
        <v>20</v>
      </c>
      <c r="P19" s="24">
        <f t="shared" si="1"/>
        <v>7.833333333333333</v>
      </c>
      <c r="Q19" s="25" t="str">
        <f t="shared" si="2"/>
        <v>Echoué</v>
      </c>
    </row>
    <row r="20" spans="1:17" x14ac:dyDescent="0.25">
      <c r="A20" s="1" t="s">
        <v>15</v>
      </c>
      <c r="B20" s="3">
        <v>35170</v>
      </c>
      <c r="C20" s="22">
        <f t="shared" ca="1" si="0"/>
        <v>24</v>
      </c>
      <c r="D20" s="1" t="s">
        <v>27</v>
      </c>
      <c r="E20" s="12" t="s">
        <v>54</v>
      </c>
      <c r="F20" s="12" t="s">
        <v>76</v>
      </c>
      <c r="G20" s="1">
        <v>8</v>
      </c>
      <c r="H20" s="1">
        <v>5</v>
      </c>
      <c r="I20" s="1">
        <v>3</v>
      </c>
      <c r="J20" s="1">
        <v>6</v>
      </c>
      <c r="K20" s="1">
        <v>18</v>
      </c>
      <c r="L20" s="1">
        <v>17</v>
      </c>
      <c r="M20" s="1">
        <v>9</v>
      </c>
      <c r="N20" s="1">
        <v>17</v>
      </c>
      <c r="O20" s="1">
        <v>14</v>
      </c>
      <c r="P20" s="24">
        <f t="shared" si="1"/>
        <v>10.375</v>
      </c>
      <c r="Q20" s="25" t="str">
        <f t="shared" si="2"/>
        <v>Admis</v>
      </c>
    </row>
    <row r="21" spans="1:17" x14ac:dyDescent="0.25">
      <c r="A21" s="1" t="s">
        <v>14</v>
      </c>
      <c r="B21" s="3">
        <v>36115</v>
      </c>
      <c r="C21" s="22">
        <f t="shared" ca="1" si="0"/>
        <v>21</v>
      </c>
      <c r="D21" s="1" t="s">
        <v>34</v>
      </c>
      <c r="E21" s="12" t="s">
        <v>55</v>
      </c>
      <c r="F21" s="12" t="s">
        <v>77</v>
      </c>
      <c r="G21" s="1">
        <v>8</v>
      </c>
      <c r="H21" s="1" t="s">
        <v>58</v>
      </c>
      <c r="I21" s="1">
        <v>3</v>
      </c>
      <c r="J21" s="1">
        <v>17</v>
      </c>
      <c r="K21" s="1">
        <v>4</v>
      </c>
      <c r="L21" s="1">
        <v>11</v>
      </c>
      <c r="M21" s="1">
        <v>19</v>
      </c>
      <c r="N21" s="1">
        <v>6</v>
      </c>
      <c r="O21" s="1">
        <v>12</v>
      </c>
      <c r="P21" s="24">
        <f t="shared" si="1"/>
        <v>9.7142857142857135</v>
      </c>
      <c r="Q21" s="25" t="str">
        <f t="shared" si="2"/>
        <v>Echoué</v>
      </c>
    </row>
    <row r="22" spans="1:17" x14ac:dyDescent="0.25">
      <c r="A22" s="1" t="s">
        <v>14</v>
      </c>
      <c r="B22" s="3">
        <v>35202</v>
      </c>
      <c r="C22" s="22">
        <f t="shared" ca="1" si="0"/>
        <v>24</v>
      </c>
      <c r="D22" s="1" t="s">
        <v>35</v>
      </c>
      <c r="E22" s="12" t="s">
        <v>56</v>
      </c>
      <c r="F22" s="12" t="s">
        <v>76</v>
      </c>
      <c r="G22" s="1">
        <v>20</v>
      </c>
      <c r="H22" s="1">
        <v>4</v>
      </c>
      <c r="I22" s="1">
        <v>16</v>
      </c>
      <c r="J22" s="1">
        <v>19</v>
      </c>
      <c r="K22" s="1">
        <v>1</v>
      </c>
      <c r="L22" s="1">
        <v>16</v>
      </c>
      <c r="M22" s="1">
        <v>11</v>
      </c>
      <c r="N22" s="1">
        <v>20</v>
      </c>
      <c r="O22" s="1">
        <v>4</v>
      </c>
      <c r="P22" s="24">
        <f t="shared" si="1"/>
        <v>13.375</v>
      </c>
      <c r="Q22" s="25" t="str">
        <f t="shared" si="2"/>
        <v>Admis</v>
      </c>
    </row>
    <row r="23" spans="1:17" x14ac:dyDescent="0.25">
      <c r="A23" s="1" t="s">
        <v>15</v>
      </c>
      <c r="B23" s="3">
        <v>36390</v>
      </c>
      <c r="C23" s="22">
        <f t="shared" ca="1" si="0"/>
        <v>20</v>
      </c>
      <c r="D23" s="1" t="s">
        <v>36</v>
      </c>
      <c r="E23" s="12" t="s">
        <v>57</v>
      </c>
      <c r="F23" s="12" t="s">
        <v>77</v>
      </c>
      <c r="G23" s="1" t="s">
        <v>58</v>
      </c>
      <c r="H23" s="1">
        <v>3</v>
      </c>
      <c r="I23" s="1">
        <v>4</v>
      </c>
      <c r="J23" s="1">
        <v>5</v>
      </c>
      <c r="K23" s="1">
        <v>2</v>
      </c>
      <c r="L23" s="1" t="s">
        <v>58</v>
      </c>
      <c r="M23" s="1">
        <v>12</v>
      </c>
      <c r="N23" s="1">
        <v>7</v>
      </c>
      <c r="O23" s="1">
        <v>15</v>
      </c>
      <c r="P23" s="24">
        <f t="shared" si="1"/>
        <v>5.5</v>
      </c>
      <c r="Q23" s="25" t="str">
        <f t="shared" si="2"/>
        <v>Echoué</v>
      </c>
    </row>
    <row r="24" spans="1:17" x14ac:dyDescent="0.25">
      <c r="A24" s="7"/>
      <c r="B24" s="8" t="s">
        <v>90</v>
      </c>
      <c r="C24" s="22">
        <f ca="1">MIN(Age)</f>
        <v>18</v>
      </c>
      <c r="D24" s="7"/>
      <c r="E24" s="50" t="s">
        <v>71</v>
      </c>
      <c r="F24" s="51"/>
      <c r="G24" s="1">
        <f>COUNT(G3:G23)</f>
        <v>17</v>
      </c>
      <c r="H24" s="1">
        <f t="shared" ref="H24:O24" si="3">COUNT(H3:H23)</f>
        <v>20</v>
      </c>
      <c r="I24" s="1">
        <f t="shared" si="3"/>
        <v>19</v>
      </c>
      <c r="J24" s="1">
        <f t="shared" si="3"/>
        <v>18</v>
      </c>
      <c r="K24" s="1">
        <f t="shared" si="3"/>
        <v>21</v>
      </c>
      <c r="L24" s="1">
        <f t="shared" si="3"/>
        <v>18</v>
      </c>
      <c r="M24" s="1">
        <f t="shared" si="3"/>
        <v>21</v>
      </c>
      <c r="N24" s="1">
        <f t="shared" si="3"/>
        <v>19</v>
      </c>
      <c r="O24" s="1">
        <f t="shared" si="3"/>
        <v>19</v>
      </c>
      <c r="P24" s="23"/>
    </row>
    <row r="25" spans="1:17" x14ac:dyDescent="0.25">
      <c r="A25" s="7"/>
      <c r="B25" s="8" t="s">
        <v>91</v>
      </c>
      <c r="C25" s="22">
        <f ca="1">MAX(C3:C24)</f>
        <v>26</v>
      </c>
      <c r="D25" s="7"/>
      <c r="E25" s="50" t="s">
        <v>72</v>
      </c>
      <c r="F25" s="51"/>
      <c r="G25" s="1">
        <f>COUNTIF(G3:G23,"A")</f>
        <v>4</v>
      </c>
      <c r="H25" s="1">
        <f t="shared" ref="H25:O25" si="4">COUNTIF(H3:H23,"A")</f>
        <v>1</v>
      </c>
      <c r="I25" s="1">
        <f t="shared" si="4"/>
        <v>2</v>
      </c>
      <c r="J25" s="1">
        <f t="shared" si="4"/>
        <v>3</v>
      </c>
      <c r="K25" s="1">
        <f t="shared" si="4"/>
        <v>0</v>
      </c>
      <c r="L25" s="1">
        <f t="shared" si="4"/>
        <v>3</v>
      </c>
      <c r="M25" s="1">
        <f t="shared" si="4"/>
        <v>0</v>
      </c>
      <c r="N25" s="1">
        <f t="shared" si="4"/>
        <v>2</v>
      </c>
      <c r="O25" s="1">
        <f t="shared" si="4"/>
        <v>2</v>
      </c>
      <c r="P25" s="23"/>
    </row>
    <row r="28" spans="1:17" ht="15.75" thickBot="1" x14ac:dyDescent="0.3"/>
    <row r="29" spans="1:17" s="14" customFormat="1" x14ac:dyDescent="0.25">
      <c r="A29" s="26"/>
      <c r="B29" s="64" t="s">
        <v>59</v>
      </c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5"/>
      <c r="Q29" s="13"/>
    </row>
    <row r="30" spans="1:17" x14ac:dyDescent="0.25">
      <c r="A30" s="27"/>
      <c r="B30" s="7"/>
      <c r="C30" s="7"/>
      <c r="D30" s="7"/>
      <c r="E30" s="7"/>
      <c r="F30" s="7"/>
      <c r="G30" s="18"/>
      <c r="H30" s="19"/>
      <c r="I30" s="19"/>
      <c r="J30" s="19"/>
      <c r="K30" s="19"/>
      <c r="L30" s="19"/>
      <c r="M30" s="19"/>
      <c r="N30" s="19"/>
      <c r="O30" s="19"/>
      <c r="P30" s="28"/>
    </row>
    <row r="31" spans="1:17" s="14" customFormat="1" ht="15" customHeight="1" x14ac:dyDescent="0.25">
      <c r="A31" s="29"/>
      <c r="B31" s="13"/>
      <c r="C31" s="13"/>
      <c r="D31" s="13"/>
      <c r="E31" s="13"/>
      <c r="F31" s="13"/>
      <c r="G31" s="70" t="s">
        <v>5</v>
      </c>
      <c r="H31" s="66" t="s">
        <v>6</v>
      </c>
      <c r="I31" s="66" t="s">
        <v>7</v>
      </c>
      <c r="J31" s="68" t="s">
        <v>68</v>
      </c>
      <c r="K31" s="66" t="s">
        <v>69</v>
      </c>
      <c r="L31" s="66" t="s">
        <v>9</v>
      </c>
      <c r="M31" s="66" t="s">
        <v>10</v>
      </c>
      <c r="N31" s="68" t="s">
        <v>11</v>
      </c>
      <c r="O31" s="66" t="s">
        <v>12</v>
      </c>
      <c r="P31" s="62" t="s">
        <v>70</v>
      </c>
      <c r="Q31" s="13"/>
    </row>
    <row r="32" spans="1:17" s="14" customFormat="1" x14ac:dyDescent="0.25">
      <c r="A32" s="29"/>
      <c r="B32" s="13"/>
      <c r="C32" s="13"/>
      <c r="D32" s="13"/>
      <c r="E32" s="13"/>
      <c r="F32" s="13"/>
      <c r="G32" s="70"/>
      <c r="H32" s="67"/>
      <c r="I32" s="67"/>
      <c r="J32" s="69"/>
      <c r="K32" s="67"/>
      <c r="L32" s="67"/>
      <c r="M32" s="67"/>
      <c r="N32" s="69"/>
      <c r="O32" s="67"/>
      <c r="P32" s="63"/>
      <c r="Q32" s="13"/>
    </row>
    <row r="33" spans="1:17" x14ac:dyDescent="0.25">
      <c r="A33" s="27"/>
      <c r="B33" s="7"/>
      <c r="C33" s="7"/>
      <c r="D33" s="7"/>
      <c r="E33" s="52" t="s">
        <v>78</v>
      </c>
      <c r="F33" s="53"/>
      <c r="G33" s="24">
        <f>AVERAGE(G3:G23)</f>
        <v>12.117647058823529</v>
      </c>
      <c r="H33" s="24">
        <f t="shared" ref="H33:O33" si="5">AVERAGE(H3:H23)</f>
        <v>8.1999999999999993</v>
      </c>
      <c r="I33" s="24">
        <f t="shared" si="5"/>
        <v>11.052631578947368</v>
      </c>
      <c r="J33" s="24">
        <f t="shared" si="5"/>
        <v>11.555555555555555</v>
      </c>
      <c r="K33" s="24">
        <f t="shared" si="5"/>
        <v>8.7142857142857135</v>
      </c>
      <c r="L33" s="24">
        <f t="shared" si="5"/>
        <v>9.6666666666666661</v>
      </c>
      <c r="M33" s="24">
        <f t="shared" si="5"/>
        <v>10.285714285714286</v>
      </c>
      <c r="N33" s="24">
        <f t="shared" si="5"/>
        <v>9.3684210526315788</v>
      </c>
      <c r="O33" s="24">
        <f t="shared" si="5"/>
        <v>9.5789473684210531</v>
      </c>
      <c r="P33" s="24">
        <f>AVERAGE(P3:P23)</f>
        <v>9.9708049886621328</v>
      </c>
    </row>
    <row r="34" spans="1:17" x14ac:dyDescent="0.25">
      <c r="A34" s="27"/>
      <c r="B34" s="7"/>
      <c r="C34" s="7"/>
      <c r="D34" s="7"/>
      <c r="E34" s="54" t="s">
        <v>67</v>
      </c>
      <c r="F34" s="55"/>
      <c r="G34" s="31">
        <f>MAX(G3:G23)</f>
        <v>20</v>
      </c>
      <c r="H34" s="32">
        <f t="shared" ref="H34:P34" si="6">MAX(H3:H23)</f>
        <v>20</v>
      </c>
      <c r="I34" s="32">
        <f t="shared" si="6"/>
        <v>19</v>
      </c>
      <c r="J34" s="32">
        <f t="shared" si="6"/>
        <v>20</v>
      </c>
      <c r="K34" s="32">
        <f t="shared" si="6"/>
        <v>19</v>
      </c>
      <c r="L34" s="32">
        <f t="shared" si="6"/>
        <v>19</v>
      </c>
      <c r="M34" s="32">
        <f t="shared" si="6"/>
        <v>20</v>
      </c>
      <c r="N34" s="32">
        <f t="shared" si="6"/>
        <v>20</v>
      </c>
      <c r="O34" s="32">
        <f t="shared" si="6"/>
        <v>20</v>
      </c>
      <c r="P34" s="32">
        <f t="shared" si="6"/>
        <v>13.75</v>
      </c>
    </row>
    <row r="35" spans="1:17" x14ac:dyDescent="0.25">
      <c r="A35" s="27"/>
      <c r="B35" s="7"/>
      <c r="C35" s="7"/>
      <c r="D35" s="7"/>
      <c r="E35" s="54" t="s">
        <v>66</v>
      </c>
      <c r="F35" s="55"/>
      <c r="G35" s="31">
        <f>MIN(G3:G23)</f>
        <v>0</v>
      </c>
      <c r="H35" s="32">
        <f t="shared" ref="H35:P35" si="7">MIN(H3:H23)</f>
        <v>0</v>
      </c>
      <c r="I35" s="32">
        <f t="shared" si="7"/>
        <v>3</v>
      </c>
      <c r="J35" s="32">
        <f t="shared" si="7"/>
        <v>1</v>
      </c>
      <c r="K35" s="32">
        <f t="shared" si="7"/>
        <v>0</v>
      </c>
      <c r="L35" s="32">
        <f t="shared" si="7"/>
        <v>0</v>
      </c>
      <c r="M35" s="32">
        <f t="shared" si="7"/>
        <v>0</v>
      </c>
      <c r="N35" s="32">
        <f t="shared" si="7"/>
        <v>0</v>
      </c>
      <c r="O35" s="32">
        <f t="shared" si="7"/>
        <v>0</v>
      </c>
      <c r="P35" s="32">
        <f t="shared" si="7"/>
        <v>5.5</v>
      </c>
    </row>
    <row r="36" spans="1:17" x14ac:dyDescent="0.25">
      <c r="A36" s="27"/>
      <c r="B36" s="7"/>
      <c r="C36" s="7"/>
      <c r="D36" s="7"/>
      <c r="E36" s="54" t="s">
        <v>65</v>
      </c>
      <c r="F36" s="55"/>
      <c r="G36" s="31">
        <f>COUNTIF(G3:G23,"&gt;10")</f>
        <v>9</v>
      </c>
      <c r="H36" s="32">
        <f t="shared" ref="H36:P36" si="8">COUNTIF(H3:H23,"&gt;10")</f>
        <v>7</v>
      </c>
      <c r="I36" s="32">
        <f t="shared" si="8"/>
        <v>11</v>
      </c>
      <c r="J36" s="32">
        <f t="shared" si="8"/>
        <v>8</v>
      </c>
      <c r="K36" s="32">
        <f t="shared" si="8"/>
        <v>8</v>
      </c>
      <c r="L36" s="32">
        <f t="shared" si="8"/>
        <v>8</v>
      </c>
      <c r="M36" s="32">
        <f t="shared" si="8"/>
        <v>12</v>
      </c>
      <c r="N36" s="32">
        <f t="shared" si="8"/>
        <v>8</v>
      </c>
      <c r="O36" s="32">
        <f t="shared" si="8"/>
        <v>10</v>
      </c>
      <c r="P36" s="32">
        <f t="shared" si="8"/>
        <v>11</v>
      </c>
    </row>
    <row r="37" spans="1:17" x14ac:dyDescent="0.25">
      <c r="A37" s="27"/>
      <c r="B37" s="7"/>
      <c r="C37" s="7"/>
      <c r="D37" s="7"/>
      <c r="E37" s="54" t="s">
        <v>64</v>
      </c>
      <c r="F37" s="55"/>
      <c r="G37" s="31">
        <f>COUNTIF(G3:G23,"&lt;10")</f>
        <v>7</v>
      </c>
      <c r="H37" s="32">
        <f t="shared" ref="H37:P37" si="9">COUNTIF(H3:H23,"&lt;10")</f>
        <v>12</v>
      </c>
      <c r="I37" s="32">
        <f t="shared" si="9"/>
        <v>7</v>
      </c>
      <c r="J37" s="32">
        <f t="shared" si="9"/>
        <v>9</v>
      </c>
      <c r="K37" s="32">
        <f t="shared" si="9"/>
        <v>13</v>
      </c>
      <c r="L37" s="32">
        <f t="shared" si="9"/>
        <v>9</v>
      </c>
      <c r="M37" s="32">
        <f t="shared" si="9"/>
        <v>9</v>
      </c>
      <c r="N37" s="32">
        <f t="shared" si="9"/>
        <v>10</v>
      </c>
      <c r="O37" s="32">
        <f t="shared" si="9"/>
        <v>9</v>
      </c>
      <c r="P37" s="32">
        <f t="shared" si="9"/>
        <v>10</v>
      </c>
    </row>
    <row r="38" spans="1:17" x14ac:dyDescent="0.25">
      <c r="A38" s="27"/>
      <c r="B38" s="7"/>
      <c r="C38" s="7"/>
      <c r="D38" s="7"/>
      <c r="E38" s="57"/>
      <c r="F38" s="58"/>
      <c r="G38" s="18"/>
      <c r="H38" s="18"/>
      <c r="I38" s="18"/>
      <c r="J38" s="18"/>
      <c r="K38" s="18"/>
      <c r="L38" s="18"/>
      <c r="M38" s="18"/>
      <c r="N38" s="18"/>
      <c r="O38" s="18"/>
      <c r="P38" s="30"/>
    </row>
    <row r="39" spans="1:17" x14ac:dyDescent="0.25">
      <c r="A39" s="42"/>
      <c r="B39" s="43"/>
      <c r="C39" s="49"/>
      <c r="D39" s="49"/>
      <c r="E39" s="56" t="s">
        <v>60</v>
      </c>
      <c r="F39" s="41"/>
      <c r="G39" s="71">
        <f ca="1">+COUNT(Age)</f>
        <v>21</v>
      </c>
      <c r="H39" s="72"/>
      <c r="I39" s="72"/>
      <c r="J39" s="72"/>
      <c r="K39" s="72"/>
      <c r="L39" s="72"/>
      <c r="M39" s="72"/>
      <c r="N39" s="72"/>
      <c r="O39" s="72"/>
      <c r="P39" s="73"/>
    </row>
    <row r="40" spans="1:17" x14ac:dyDescent="0.25">
      <c r="A40" s="42"/>
      <c r="B40" s="43"/>
      <c r="C40" s="49"/>
      <c r="D40" s="49"/>
      <c r="E40" s="56" t="s">
        <v>61</v>
      </c>
      <c r="F40" s="41"/>
      <c r="G40" s="71">
        <f>+COUNTIF(A3:A23,"int")</f>
        <v>10</v>
      </c>
      <c r="H40" s="72"/>
      <c r="I40" s="72"/>
      <c r="J40" s="72"/>
      <c r="K40" s="72"/>
      <c r="L40" s="72"/>
      <c r="M40" s="72"/>
      <c r="N40" s="72"/>
      <c r="O40" s="72"/>
      <c r="P40" s="73"/>
    </row>
    <row r="41" spans="1:17" x14ac:dyDescent="0.25">
      <c r="A41" s="42"/>
      <c r="B41" s="43"/>
      <c r="C41" s="49"/>
      <c r="D41" s="49"/>
      <c r="E41" s="56" t="s">
        <v>62</v>
      </c>
      <c r="F41" s="41"/>
      <c r="G41" s="71">
        <f>+COUNTIF(A3:A23,"DP")</f>
        <v>10</v>
      </c>
      <c r="H41" s="72"/>
      <c r="I41" s="72"/>
      <c r="J41" s="72"/>
      <c r="K41" s="72"/>
      <c r="L41" s="72"/>
      <c r="M41" s="72"/>
      <c r="N41" s="72"/>
      <c r="O41" s="72"/>
      <c r="P41" s="73"/>
    </row>
    <row r="42" spans="1:17" x14ac:dyDescent="0.25">
      <c r="A42" s="42"/>
      <c r="B42" s="43"/>
      <c r="C42" s="49"/>
      <c r="D42" s="49"/>
      <c r="E42" s="56" t="s">
        <v>63</v>
      </c>
      <c r="F42" s="41"/>
      <c r="G42" s="71">
        <f>+COUNTIF(A3:A23,"EXt")</f>
        <v>1</v>
      </c>
      <c r="H42" s="72"/>
      <c r="I42" s="72"/>
      <c r="J42" s="72"/>
      <c r="K42" s="72"/>
      <c r="L42" s="72"/>
      <c r="M42" s="72"/>
      <c r="N42" s="72"/>
      <c r="O42" s="72"/>
      <c r="P42" s="73"/>
    </row>
    <row r="43" spans="1:17" x14ac:dyDescent="0.25">
      <c r="A43" s="47" t="s">
        <v>74</v>
      </c>
      <c r="B43" s="48"/>
      <c r="C43" s="46">
        <f>COUNTIF(Sexe,"feminin")</f>
        <v>6</v>
      </c>
      <c r="D43" s="46"/>
      <c r="E43" s="40" t="s">
        <v>80</v>
      </c>
      <c r="F43" s="41"/>
      <c r="G43" s="71">
        <f>+COUNTIFS(Sexe,"masculin",Q3:Q23,"admis")</f>
        <v>11</v>
      </c>
      <c r="H43" s="72"/>
      <c r="I43" s="72"/>
      <c r="J43" s="72"/>
      <c r="K43" s="72"/>
      <c r="L43" s="72"/>
      <c r="M43" s="72"/>
      <c r="N43" s="72"/>
      <c r="O43" s="72"/>
      <c r="P43" s="73"/>
    </row>
    <row r="44" spans="1:17" x14ac:dyDescent="0.25">
      <c r="A44" s="47" t="s">
        <v>75</v>
      </c>
      <c r="B44" s="48"/>
      <c r="C44" s="46">
        <f>COUNTIF(Sexe,"masculin")</f>
        <v>15</v>
      </c>
      <c r="D44" s="46"/>
      <c r="E44" s="40" t="s">
        <v>81</v>
      </c>
      <c r="F44" s="41"/>
      <c r="G44" s="71">
        <f>+COUNTIFS(Sexe,"feminin",Q3:Q23,"admis")</f>
        <v>0</v>
      </c>
      <c r="H44" s="72"/>
      <c r="I44" s="72"/>
      <c r="J44" s="72"/>
      <c r="K44" s="72"/>
      <c r="L44" s="72"/>
      <c r="M44" s="72"/>
      <c r="N44" s="72"/>
      <c r="O44" s="72"/>
      <c r="P44" s="73"/>
    </row>
    <row r="45" spans="1:17" x14ac:dyDescent="0.25">
      <c r="A45" s="44" t="s">
        <v>84</v>
      </c>
      <c r="B45" s="45"/>
      <c r="C45" s="46">
        <f>COUNTIF(Q3:Q23,"admis")</f>
        <v>11</v>
      </c>
      <c r="D45" s="46"/>
      <c r="E45" s="40" t="s">
        <v>82</v>
      </c>
      <c r="F45" s="41"/>
      <c r="G45" s="71">
        <f>+COUNTIFS(Sexe,"feminin",Q3:Q23,"Echoué")</f>
        <v>6</v>
      </c>
      <c r="H45" s="72"/>
      <c r="I45" s="72"/>
      <c r="J45" s="72"/>
      <c r="K45" s="72"/>
      <c r="L45" s="72"/>
      <c r="M45" s="72"/>
      <c r="N45" s="72"/>
      <c r="O45" s="72"/>
      <c r="P45" s="73"/>
    </row>
    <row r="46" spans="1:17" x14ac:dyDescent="0.25">
      <c r="A46" s="44" t="s">
        <v>85</v>
      </c>
      <c r="B46" s="45"/>
      <c r="C46" s="46">
        <f>COUNTIF(Q3:Q23,"Echoué")</f>
        <v>10</v>
      </c>
      <c r="D46" s="46"/>
      <c r="E46" s="40" t="s">
        <v>83</v>
      </c>
      <c r="F46" s="41"/>
      <c r="G46" s="71">
        <f>+COUNTIFS(Sexe,"masculin",Q3:Q23,"Echoué")</f>
        <v>4</v>
      </c>
      <c r="H46" s="72"/>
      <c r="I46" s="72"/>
      <c r="J46" s="72"/>
      <c r="K46" s="72"/>
      <c r="L46" s="72"/>
      <c r="M46" s="72"/>
      <c r="N46" s="72"/>
      <c r="O46" s="72"/>
      <c r="P46" s="73"/>
    </row>
    <row r="47" spans="1:17" s="21" customFormat="1" ht="19.5" thickBot="1" x14ac:dyDescent="0.3">
      <c r="A47" s="36" t="s">
        <v>86</v>
      </c>
      <c r="B47" s="37"/>
      <c r="C47" s="74" t="e">
        <f>INDEX(G31:O33,MATCH(LARGE(G33:O33,1),G33:O33,0))</f>
        <v>#REF!</v>
      </c>
      <c r="D47" s="38"/>
      <c r="E47" s="39" t="s">
        <v>87</v>
      </c>
      <c r="F47" s="37"/>
      <c r="G47" s="74">
        <f>+MIN(G33:P33)</f>
        <v>8.1999999999999993</v>
      </c>
      <c r="H47" s="38"/>
      <c r="I47" s="33" t="s">
        <v>88</v>
      </c>
      <c r="J47" s="34"/>
      <c r="K47" s="74">
        <f>+MAX(P3:P23)</f>
        <v>13.75</v>
      </c>
      <c r="L47" s="38"/>
      <c r="M47" s="33" t="s">
        <v>89</v>
      </c>
      <c r="N47" s="34"/>
      <c r="O47" s="74">
        <f>+MIN(P3:P23)</f>
        <v>5.5</v>
      </c>
      <c r="P47" s="35"/>
      <c r="Q47" s="20"/>
    </row>
    <row r="49" spans="4:5" x14ac:dyDescent="0.25">
      <c r="D49" s="2">
        <f>LARGE(G33:P33,1)</f>
        <v>12.117647058823529</v>
      </c>
      <c r="E49" s="2" t="e">
        <f>INDEX(G31:P33,MATCH(LARGE(G33:P33,1),G31:P33,0))</f>
        <v>#N/A</v>
      </c>
    </row>
  </sheetData>
  <mergeCells count="60">
    <mergeCell ref="G44:P44"/>
    <mergeCell ref="G45:P45"/>
    <mergeCell ref="G46:P46"/>
    <mergeCell ref="G39:P39"/>
    <mergeCell ref="G40:P40"/>
    <mergeCell ref="G41:P41"/>
    <mergeCell ref="G42:P42"/>
    <mergeCell ref="G43:P43"/>
    <mergeCell ref="A41:B41"/>
    <mergeCell ref="G31:G32"/>
    <mergeCell ref="H31:H32"/>
    <mergeCell ref="I31:I32"/>
    <mergeCell ref="J31:J32"/>
    <mergeCell ref="E34:F34"/>
    <mergeCell ref="E36:F36"/>
    <mergeCell ref="C41:D41"/>
    <mergeCell ref="D1:Q1"/>
    <mergeCell ref="P31:P32"/>
    <mergeCell ref="B29:P29"/>
    <mergeCell ref="A39:B39"/>
    <mergeCell ref="A40:B40"/>
    <mergeCell ref="L31:L32"/>
    <mergeCell ref="M31:M32"/>
    <mergeCell ref="N31:N32"/>
    <mergeCell ref="O31:O32"/>
    <mergeCell ref="K31:K32"/>
    <mergeCell ref="C39:D39"/>
    <mergeCell ref="C40:D40"/>
    <mergeCell ref="E39:F39"/>
    <mergeCell ref="E40:F40"/>
    <mergeCell ref="E42:F42"/>
    <mergeCell ref="E38:F38"/>
    <mergeCell ref="E41:F41"/>
    <mergeCell ref="E24:F24"/>
    <mergeCell ref="E25:F25"/>
    <mergeCell ref="E33:F33"/>
    <mergeCell ref="E35:F35"/>
    <mergeCell ref="E37:F37"/>
    <mergeCell ref="E43:F43"/>
    <mergeCell ref="E44:F44"/>
    <mergeCell ref="E45:F45"/>
    <mergeCell ref="E46:F46"/>
    <mergeCell ref="A42:B42"/>
    <mergeCell ref="A45:B45"/>
    <mergeCell ref="A46:B46"/>
    <mergeCell ref="C45:D45"/>
    <mergeCell ref="C46:D46"/>
    <mergeCell ref="A43:B43"/>
    <mergeCell ref="A44:B44"/>
    <mergeCell ref="C43:D43"/>
    <mergeCell ref="C44:D44"/>
    <mergeCell ref="C42:D42"/>
    <mergeCell ref="M47:N47"/>
    <mergeCell ref="O47:P47"/>
    <mergeCell ref="A47:B47"/>
    <mergeCell ref="C47:D47"/>
    <mergeCell ref="E47:F47"/>
    <mergeCell ref="G47:H47"/>
    <mergeCell ref="I47:J47"/>
    <mergeCell ref="K47:L47"/>
  </mergeCells>
  <pageMargins left="0.7" right="0.7" top="0.75" bottom="0.75" header="0.3" footer="0.3"/>
  <pageSetup paperSize="8" scale="8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evaluation sem 22-06-2020</vt:lpstr>
      <vt:lpstr>Age</vt:lpstr>
      <vt:lpstr>Eleve</vt:lpstr>
      <vt:lpstr>Note</vt:lpstr>
      <vt:lpstr>Sexe</vt:lpstr>
      <vt:lpstr>Tableau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Styve</dc:creator>
  <cp:lastModifiedBy>Reich BATOUNGADIO</cp:lastModifiedBy>
  <cp:lastPrinted>2018-12-01T06:29:21Z</cp:lastPrinted>
  <dcterms:created xsi:type="dcterms:W3CDTF">2018-12-01T04:34:40Z</dcterms:created>
  <dcterms:modified xsi:type="dcterms:W3CDTF">2020-06-29T15:17:15Z</dcterms:modified>
</cp:coreProperties>
</file>