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X202402\OneDrive - GROUP DIGITAL WORKPLACE\Desktop\Nouveau dossier\1ers_fichiers_Reporting_(début de programme)\"/>
    </mc:Choice>
  </mc:AlternateContent>
  <xr:revisionPtr revIDLastSave="9" documentId="11_D343E3CD33DEC4538C17CBCAB67B28A8B8C832ED" xr6:coauthVersionLast="45" xr6:coauthVersionMax="45" xr10:uidLastSave="{363B87A4-F710-4916-AE62-820AADED03CF}"/>
  <bookViews>
    <workbookView xWindow="20370" yWindow="-120" windowWidth="29040" windowHeight="15840" xr2:uid="{00000000-000D-0000-FFFF-FFFF00000000}"/>
  </bookViews>
  <sheets>
    <sheet name="SECURITY MEASURES" sheetId="2" r:id="rId1"/>
    <sheet name="DATA" sheetId="1" state="hidden" r:id="rId2"/>
  </sheets>
  <externalReferences>
    <externalReference r:id="rId3"/>
    <externalReference r:id="rId4"/>
  </externalReferences>
  <definedNames>
    <definedName name="BudgetSecuPackLine">[1]Budget!$B1</definedName>
    <definedName name="Dash_AntiAPT">[2]Dashboard!$B$22</definedName>
    <definedName name="Dash_AntiDdos">[2]Dashboard!$G$6</definedName>
    <definedName name="Dash_AntiFraud">[2]Dashboard!$L$6</definedName>
    <definedName name="Dash_ATM">[2]Dashboard!$G$22</definedName>
    <definedName name="Dash_Basics">[2]Dashboard!$B$6</definedName>
    <definedName name="Dash_DLP">[2]Dashboard!$Q$6</definedName>
    <definedName name="Dash_LocalPackage">[2]Dashboard!$L$22</definedName>
    <definedName name="DATA_AutomaticWarnings_1">[1]DATA!$Q$2</definedName>
    <definedName name="DATA_AutomaticWarnings_2">[1]DATA!$Q$3</definedName>
    <definedName name="DATA_AutomaticWarnings_3">[1]DATA!$Q$4</definedName>
    <definedName name="DATA_AutomaticWarnings_4">[1]DATA!$Q$5</definedName>
    <definedName name="DATA_AutomaticWarnings_5">[1]DATA!$Q$6</definedName>
    <definedName name="DATA_AutomaticWarnings_6">[1]DATA!$Q$7</definedName>
    <definedName name="DATA_AutomaticWarnings_7">[1]DATA!$Q$8</definedName>
    <definedName name="DATA_AutomaticWarnings_8">[1]DATA!$Q$9</definedName>
    <definedName name="DATA_AutomaticWarnings_9">[1]DATA!$Q$10</definedName>
    <definedName name="DATA_DQA_1">[1]DATA!$O$2</definedName>
    <definedName name="DATA_DQA_10">[1]DATA!$O$11</definedName>
    <definedName name="DATA_DQA_11">[1]DATA!$O$12</definedName>
    <definedName name="DATA_DQA_12">[1]DATA!$O$13</definedName>
    <definedName name="DATA_DQA_13">[1]DATA!$O$14</definedName>
    <definedName name="DATA_DQA_14">[1]DATA!$O$15</definedName>
    <definedName name="DATA_DQA_16">[1]DATA!$O$17</definedName>
    <definedName name="DATA_DQA_17">[1]DATA!$O$18</definedName>
    <definedName name="DATA_DQA_18">[1]DATA!$O$19</definedName>
    <definedName name="DATA_DQA_19">[1]DATA!$O$20</definedName>
    <definedName name="DATA_DQA_2">[1]DATA!$O$3</definedName>
    <definedName name="DATA_DQA_3">[1]DATA!$O$4</definedName>
    <definedName name="DATA_DQA_4">[1]DATA!$O$5</definedName>
    <definedName name="DATA_DQA_5">[1]DATA!$O$6</definedName>
    <definedName name="DATA_DQA_6">[1]DATA!$O$7</definedName>
    <definedName name="DATA_DQA_7">[1]DATA!$O$8</definedName>
    <definedName name="DATA_DQA_8">[1]DATA!$O$9</definedName>
    <definedName name="DATA_DQA_9">[1]DATA!$O$10</definedName>
    <definedName name="DATA_FileVersion">DATA!$A$3</definedName>
    <definedName name="DATA_SP_AFadv">[1]DATA!$C$5</definedName>
    <definedName name="DATA_SP_AFMed">[1]DATA!$C$4</definedName>
    <definedName name="DATA_SP_AntiAPTAdv">[1]DATA!$C$8</definedName>
    <definedName name="DATA_SP_AntiAPTMed">[1]DATA!$C$7</definedName>
    <definedName name="DATA_SP_AntiDdos">[1]DATA!$C$3</definedName>
    <definedName name="DATA_SP_ATMsecAdv">[1]DATA!$C$11</definedName>
    <definedName name="DATA_SP_ATMsecBas">[1]DATA!$C$9</definedName>
    <definedName name="DATA_SP_ATMsecMed">[2]DATA!$C$10</definedName>
    <definedName name="DATA_SP_Basics">[1]DATA!$C$2</definedName>
    <definedName name="DATA_SP_CBDataSecurity">[1]DATA!$C$12</definedName>
    <definedName name="DATA_SP_CertifAudit">[1]DATA!$C$13</definedName>
    <definedName name="DATA_SP_DLP">[1]DATA!$C$6</definedName>
    <definedName name="DATA_SP_LocalPackage">[1]DATA!$C$14</definedName>
    <definedName name="DATA_SPG_AntiAPT">[1]DATA!$Z$3</definedName>
    <definedName name="DATA_SPG_AntiFraud">[1]DATA!$Z$2</definedName>
    <definedName name="DATA_SPG_ATM">[1]DATA!$Z$4</definedName>
    <definedName name="DATA_Status_CERTIFIED">[1]DATA!$E$9</definedName>
    <definedName name="DATA_Status_DONEPostAuditMitigation">[1]DATA!$E$8</definedName>
    <definedName name="DATA_Status_DONEtoBeCERTIFIED">[1]DATA!$E$7</definedName>
    <definedName name="DATA_Status_INPROGRESS">[1]DATA!$E$6</definedName>
    <definedName name="DATA_Status_NOTAPPLICABLE">[1]DATA!$E$4</definedName>
    <definedName name="DATA_Status_PleaseChoose">[1]DATA!$E$2</definedName>
    <definedName name="DATA_Status_RiskAccepted">[1]DATA!$E$3</definedName>
    <definedName name="DATA_Status_TOBESTARTED">[1]DATA!$E$5</definedName>
    <definedName name="DateAbove">[1]Planning!A$7</definedName>
    <definedName name="EndOf2015">[1]DATA!$W$2</definedName>
    <definedName name="EndOf2016">[1]DATA!$W$3</definedName>
    <definedName name="EndOf2017">[1]DATA!$W$4</definedName>
    <definedName name="EndOf2018">[1]DATA!$W$5</definedName>
    <definedName name="EndOf2019">[1]DATA!$W$6</definedName>
    <definedName name="full">DATA!$K$14</definedName>
    <definedName name="In_progress">DATA!$J$5</definedName>
    <definedName name="LocalProgramLead">'[1]Security Measures'!$C$5</definedName>
    <definedName name="NbDays2016">[1]DATA!$X$3</definedName>
    <definedName name="NbDays2017">[1]DATA!$X$4</definedName>
    <definedName name="NbDays2018">[1]DATA!$X$5</definedName>
    <definedName name="NbDays2019">[1]DATA!$X$6</definedName>
    <definedName name="PreviousCell">!XFD1</definedName>
    <definedName name="PreviousCell2">#REF!</definedName>
    <definedName name="ReportingDate">#REF!</definedName>
    <definedName name="Risk_accepted">DATA!$K$12</definedName>
    <definedName name="SecurityMeasureAbove">'[1]Audit &amp; Account'!A$6</definedName>
    <definedName name="SecurityPackLine">[1]Planning!$B1</definedName>
    <definedName name="SM_Entity">'[1]Security Measures'!$B$4</definedName>
    <definedName name="SM_Region">'[1]Security Measures'!$C$4</definedName>
    <definedName name="Status_No_Project">DATA!$J$3</definedName>
    <definedName name="Target_Not_Applicable">DATA!$M$12</definedName>
    <definedName name="THEME_P1">DATA!$AG:$AG</definedName>
    <definedName name="TOTAL_IBFS_DarwinScope_BudgetExecution">[1]Budget!$AE$26</definedName>
    <definedName name="TOTAL_IBFS_DarwinScope_Spent">[1]Budget!$AD$26</definedName>
    <definedName name="TPL_ver">DATA!$A$3</definedName>
    <definedName name="USER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53" i="2" l="1"/>
  <c r="AB6" i="2" l="1"/>
  <c r="AB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7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5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6" i="2"/>
  <c r="AB97" i="2"/>
  <c r="AB98" i="2"/>
  <c r="AB99" i="2"/>
  <c r="AB100" i="2"/>
  <c r="AB101" i="2"/>
  <c r="AB102" i="2"/>
  <c r="AB103" i="2"/>
  <c r="AB104" i="2"/>
  <c r="AB105" i="2"/>
  <c r="AB106" i="2"/>
  <c r="AB107" i="2"/>
  <c r="AB108" i="2"/>
  <c r="AB109" i="2"/>
  <c r="AB110" i="2"/>
  <c r="AB111" i="2"/>
  <c r="AB112" i="2"/>
  <c r="AB113" i="2"/>
  <c r="AB114" i="2"/>
  <c r="AB115" i="2"/>
  <c r="AB116" i="2"/>
  <c r="AB117" i="2"/>
  <c r="AB118" i="2"/>
  <c r="AB119" i="2"/>
  <c r="AB120" i="2"/>
  <c r="AB121" i="2"/>
  <c r="AB122" i="2"/>
  <c r="AB123" i="2"/>
  <c r="AB124" i="2"/>
  <c r="AB125" i="2"/>
  <c r="AB126" i="2"/>
  <c r="AB127" i="2"/>
  <c r="AB128" i="2"/>
  <c r="AB129" i="2"/>
  <c r="AB130" i="2"/>
  <c r="AB131" i="2"/>
  <c r="AB132" i="2"/>
  <c r="AB133" i="2"/>
  <c r="AB134" i="2"/>
  <c r="AB135" i="2"/>
  <c r="AB136" i="2"/>
  <c r="AB137" i="2"/>
  <c r="AB138" i="2"/>
  <c r="AB139" i="2"/>
  <c r="AB140" i="2"/>
  <c r="AB141" i="2"/>
  <c r="AB142" i="2"/>
  <c r="AB143" i="2"/>
  <c r="AB144" i="2"/>
  <c r="AB145" i="2"/>
  <c r="AB146" i="2"/>
  <c r="AB147" i="2"/>
  <c r="AB148" i="2"/>
  <c r="AB149" i="2"/>
  <c r="AB150" i="2"/>
  <c r="AB151" i="2"/>
  <c r="AB152" i="2"/>
  <c r="AB153" i="2"/>
  <c r="AB154" i="2"/>
  <c r="AB155" i="2"/>
  <c r="AB156" i="2"/>
  <c r="AB157" i="2"/>
  <c r="AB158" i="2"/>
  <c r="AB159" i="2"/>
  <c r="AB160" i="2"/>
  <c r="AB161" i="2"/>
  <c r="AB162" i="2"/>
  <c r="AB163" i="2"/>
  <c r="AB164" i="2"/>
  <c r="AB165" i="2"/>
  <c r="AB166" i="2"/>
  <c r="AB167" i="2"/>
  <c r="AB168" i="2"/>
  <c r="AB169" i="2"/>
  <c r="AB170" i="2"/>
  <c r="AB171" i="2"/>
  <c r="AB172" i="2"/>
  <c r="AB173" i="2"/>
  <c r="AB174" i="2"/>
  <c r="AB175" i="2"/>
  <c r="AB176" i="2"/>
  <c r="AB177" i="2"/>
  <c r="AB178" i="2"/>
  <c r="AB179" i="2"/>
  <c r="AB180" i="2"/>
  <c r="AB181" i="2"/>
  <c r="AB182" i="2"/>
  <c r="AB183" i="2"/>
  <c r="AB184" i="2"/>
  <c r="AB185" i="2"/>
  <c r="AB186" i="2"/>
  <c r="AB187" i="2"/>
  <c r="AB188" i="2"/>
  <c r="AB189" i="2"/>
  <c r="AB190" i="2"/>
  <c r="AB191" i="2"/>
  <c r="AB192" i="2"/>
  <c r="AB193" i="2"/>
  <c r="AB194" i="2"/>
  <c r="AB195" i="2"/>
  <c r="AB196" i="2"/>
  <c r="AB197" i="2"/>
  <c r="AB198" i="2"/>
  <c r="AB199" i="2"/>
  <c r="AB200" i="2"/>
  <c r="AB201" i="2"/>
  <c r="AB202" i="2"/>
  <c r="AB203" i="2"/>
  <c r="AB204" i="2"/>
  <c r="AB205" i="2"/>
  <c r="AB206" i="2"/>
  <c r="AB207" i="2"/>
  <c r="AB208" i="2"/>
  <c r="AB209" i="2"/>
  <c r="AB210" i="2"/>
  <c r="AB211" i="2"/>
  <c r="AB212" i="2"/>
  <c r="AB213" i="2"/>
  <c r="AB214" i="2"/>
  <c r="AB215" i="2"/>
  <c r="AB216" i="2"/>
  <c r="AB217" i="2"/>
  <c r="AB218" i="2"/>
  <c r="AB219" i="2"/>
  <c r="AB220" i="2"/>
  <c r="AB221" i="2"/>
  <c r="AB222" i="2"/>
  <c r="AB223" i="2"/>
  <c r="AB224" i="2"/>
  <c r="AB225" i="2"/>
  <c r="AB226" i="2"/>
  <c r="AB227" i="2"/>
  <c r="AB228" i="2"/>
  <c r="AB229" i="2"/>
  <c r="AB230" i="2"/>
  <c r="AB231" i="2"/>
  <c r="AB232" i="2"/>
  <c r="AB233" i="2"/>
  <c r="AB234" i="2"/>
  <c r="AB235" i="2"/>
  <c r="AB236" i="2"/>
  <c r="AB237" i="2"/>
  <c r="AB238" i="2"/>
  <c r="AB239" i="2"/>
  <c r="AB240" i="2"/>
  <c r="AB241" i="2"/>
  <c r="AB242" i="2"/>
  <c r="AB5" i="2"/>
  <c r="AA6" i="2"/>
  <c r="AA7" i="2"/>
  <c r="AA8" i="2"/>
  <c r="AA9" i="2"/>
  <c r="AA10" i="2"/>
  <c r="AA11" i="2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AA42" i="2"/>
  <c r="AA43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60" i="2"/>
  <c r="AA61" i="2"/>
  <c r="AA62" i="2"/>
  <c r="AA63" i="2"/>
  <c r="AA64" i="2"/>
  <c r="AA65" i="2"/>
  <c r="AA66" i="2"/>
  <c r="AA67" i="2"/>
  <c r="AA68" i="2"/>
  <c r="AA69" i="2"/>
  <c r="AA70" i="2"/>
  <c r="AA71" i="2"/>
  <c r="AA72" i="2"/>
  <c r="AA73" i="2"/>
  <c r="AA74" i="2"/>
  <c r="AA75" i="2"/>
  <c r="AA76" i="2"/>
  <c r="AA77" i="2"/>
  <c r="AA78" i="2"/>
  <c r="AA79" i="2"/>
  <c r="AA80" i="2"/>
  <c r="AA81" i="2"/>
  <c r="AA82" i="2"/>
  <c r="AA83" i="2"/>
  <c r="AA84" i="2"/>
  <c r="AA85" i="2"/>
  <c r="AA86" i="2"/>
  <c r="AA87" i="2"/>
  <c r="AA88" i="2"/>
  <c r="AA89" i="2"/>
  <c r="AA90" i="2"/>
  <c r="AA91" i="2"/>
  <c r="AA92" i="2"/>
  <c r="AA93" i="2"/>
  <c r="AA94" i="2"/>
  <c r="AA95" i="2"/>
  <c r="AA96" i="2"/>
  <c r="AA97" i="2"/>
  <c r="AA98" i="2"/>
  <c r="AA99" i="2"/>
  <c r="AA100" i="2"/>
  <c r="AA101" i="2"/>
  <c r="AA102" i="2"/>
  <c r="AA103" i="2"/>
  <c r="AA104" i="2"/>
  <c r="AA105" i="2"/>
  <c r="AA106" i="2"/>
  <c r="AA107" i="2"/>
  <c r="AA108" i="2"/>
  <c r="AA109" i="2"/>
  <c r="AA110" i="2"/>
  <c r="AA111" i="2"/>
  <c r="AA112" i="2"/>
  <c r="AA113" i="2"/>
  <c r="AA114" i="2"/>
  <c r="AA115" i="2"/>
  <c r="AA116" i="2"/>
  <c r="AA117" i="2"/>
  <c r="AA118" i="2"/>
  <c r="AA119" i="2"/>
  <c r="AA120" i="2"/>
  <c r="AA121" i="2"/>
  <c r="AA122" i="2"/>
  <c r="AA123" i="2"/>
  <c r="AA124" i="2"/>
  <c r="AA125" i="2"/>
  <c r="AA126" i="2"/>
  <c r="AA127" i="2"/>
  <c r="AA128" i="2"/>
  <c r="AA129" i="2"/>
  <c r="AA130" i="2"/>
  <c r="AA131" i="2"/>
  <c r="AA132" i="2"/>
  <c r="AA133" i="2"/>
  <c r="AA134" i="2"/>
  <c r="AA135" i="2"/>
  <c r="AA136" i="2"/>
  <c r="AA137" i="2"/>
  <c r="AA138" i="2"/>
  <c r="AA139" i="2"/>
  <c r="AA140" i="2"/>
  <c r="AA141" i="2"/>
  <c r="AA142" i="2"/>
  <c r="AA143" i="2"/>
  <c r="AA144" i="2"/>
  <c r="AA145" i="2"/>
  <c r="AA146" i="2"/>
  <c r="AA147" i="2"/>
  <c r="AA148" i="2"/>
  <c r="AA149" i="2"/>
  <c r="AA150" i="2"/>
  <c r="AA151" i="2"/>
  <c r="AA152" i="2"/>
  <c r="AA153" i="2"/>
  <c r="AA154" i="2"/>
  <c r="AA155" i="2"/>
  <c r="AA156" i="2"/>
  <c r="AA157" i="2"/>
  <c r="AA158" i="2"/>
  <c r="AA159" i="2"/>
  <c r="AA160" i="2"/>
  <c r="AA161" i="2"/>
  <c r="AA162" i="2"/>
  <c r="AA163" i="2"/>
  <c r="AA164" i="2"/>
  <c r="AA165" i="2"/>
  <c r="AA166" i="2"/>
  <c r="AA167" i="2"/>
  <c r="AA168" i="2"/>
  <c r="AA169" i="2"/>
  <c r="AA170" i="2"/>
  <c r="AA171" i="2"/>
  <c r="AA172" i="2"/>
  <c r="AA173" i="2"/>
  <c r="AA174" i="2"/>
  <c r="AA175" i="2"/>
  <c r="AA176" i="2"/>
  <c r="AA177" i="2"/>
  <c r="AA178" i="2"/>
  <c r="AA179" i="2"/>
  <c r="AA180" i="2"/>
  <c r="AA181" i="2"/>
  <c r="AA182" i="2"/>
  <c r="AA183" i="2"/>
  <c r="AA184" i="2"/>
  <c r="AA185" i="2"/>
  <c r="AA186" i="2"/>
  <c r="AA187" i="2"/>
  <c r="AA188" i="2"/>
  <c r="AA189" i="2"/>
  <c r="AA190" i="2"/>
  <c r="AA191" i="2"/>
  <c r="AA192" i="2"/>
  <c r="AA193" i="2"/>
  <c r="AA194" i="2"/>
  <c r="AA195" i="2"/>
  <c r="AA196" i="2"/>
  <c r="AA197" i="2"/>
  <c r="AA198" i="2"/>
  <c r="AA199" i="2"/>
  <c r="AA200" i="2"/>
  <c r="AA201" i="2"/>
  <c r="AA202" i="2"/>
  <c r="AA203" i="2"/>
  <c r="AA204" i="2"/>
  <c r="AA205" i="2"/>
  <c r="AA206" i="2"/>
  <c r="AA207" i="2"/>
  <c r="AA208" i="2"/>
  <c r="AA209" i="2"/>
  <c r="AA210" i="2"/>
  <c r="AA211" i="2"/>
  <c r="AA212" i="2"/>
  <c r="AA213" i="2"/>
  <c r="AA214" i="2"/>
  <c r="AA215" i="2"/>
  <c r="AA216" i="2"/>
  <c r="AA217" i="2"/>
  <c r="AA218" i="2"/>
  <c r="AA219" i="2"/>
  <c r="AA220" i="2"/>
  <c r="AA221" i="2"/>
  <c r="AA222" i="2"/>
  <c r="AA223" i="2"/>
  <c r="AA224" i="2"/>
  <c r="AA225" i="2"/>
  <c r="AA226" i="2"/>
  <c r="AA227" i="2"/>
  <c r="AA228" i="2"/>
  <c r="AA229" i="2"/>
  <c r="AA230" i="2"/>
  <c r="AA231" i="2"/>
  <c r="AA232" i="2"/>
  <c r="AA233" i="2"/>
  <c r="AA234" i="2"/>
  <c r="AA235" i="2"/>
  <c r="AA236" i="2"/>
  <c r="AA237" i="2"/>
  <c r="AA238" i="2"/>
  <c r="AA239" i="2"/>
  <c r="AA240" i="2"/>
  <c r="AA241" i="2"/>
  <c r="AA242" i="2"/>
  <c r="AA5" i="2"/>
  <c r="Z6" i="2"/>
  <c r="Z7" i="2"/>
  <c r="Z8" i="2"/>
  <c r="Z9" i="2"/>
  <c r="Z10" i="2"/>
  <c r="Z11" i="2"/>
  <c r="Z12" i="2"/>
  <c r="Z13" i="2"/>
  <c r="Z14" i="2"/>
  <c r="Z15" i="2"/>
  <c r="Z16" i="2"/>
  <c r="Z17" i="2"/>
  <c r="Z18" i="2"/>
  <c r="Z19" i="2"/>
  <c r="Z20" i="2"/>
  <c r="Z21" i="2"/>
  <c r="Z22" i="2"/>
  <c r="Z23" i="2"/>
  <c r="Z24" i="2"/>
  <c r="Z25" i="2"/>
  <c r="Z26" i="2"/>
  <c r="Z27" i="2"/>
  <c r="Z28" i="2"/>
  <c r="Z29" i="2"/>
  <c r="Z30" i="2"/>
  <c r="Z31" i="2"/>
  <c r="Z32" i="2"/>
  <c r="Z33" i="2"/>
  <c r="Z34" i="2"/>
  <c r="Z35" i="2"/>
  <c r="Z36" i="2"/>
  <c r="Z37" i="2"/>
  <c r="Z38" i="2"/>
  <c r="Z39" i="2"/>
  <c r="Z40" i="2"/>
  <c r="Z41" i="2"/>
  <c r="Z42" i="2"/>
  <c r="Z43" i="2"/>
  <c r="Z44" i="2"/>
  <c r="Z45" i="2"/>
  <c r="Z46" i="2"/>
  <c r="Z47" i="2"/>
  <c r="Z48" i="2"/>
  <c r="Z49" i="2"/>
  <c r="Z50" i="2"/>
  <c r="Z51" i="2"/>
  <c r="Z52" i="2"/>
  <c r="Z53" i="2"/>
  <c r="Z54" i="2"/>
  <c r="Z55" i="2"/>
  <c r="Z56" i="2"/>
  <c r="Z57" i="2"/>
  <c r="Z58" i="2"/>
  <c r="Z59" i="2"/>
  <c r="Z60" i="2"/>
  <c r="Z61" i="2"/>
  <c r="Z62" i="2"/>
  <c r="Z63" i="2"/>
  <c r="Z64" i="2"/>
  <c r="Z65" i="2"/>
  <c r="Z66" i="2"/>
  <c r="Z67" i="2"/>
  <c r="Z68" i="2"/>
  <c r="Z69" i="2"/>
  <c r="Z70" i="2"/>
  <c r="Z71" i="2"/>
  <c r="Z72" i="2"/>
  <c r="Z73" i="2"/>
  <c r="Z74" i="2"/>
  <c r="Z75" i="2"/>
  <c r="Z76" i="2"/>
  <c r="Z77" i="2"/>
  <c r="Z78" i="2"/>
  <c r="Z79" i="2"/>
  <c r="Z80" i="2"/>
  <c r="Z81" i="2"/>
  <c r="Z82" i="2"/>
  <c r="Z83" i="2"/>
  <c r="Z84" i="2"/>
  <c r="Z85" i="2"/>
  <c r="Z86" i="2"/>
  <c r="Z87" i="2"/>
  <c r="Z88" i="2"/>
  <c r="Z89" i="2"/>
  <c r="Z90" i="2"/>
  <c r="Z91" i="2"/>
  <c r="Z92" i="2"/>
  <c r="Z93" i="2"/>
  <c r="Z94" i="2"/>
  <c r="Z95" i="2"/>
  <c r="Z96" i="2"/>
  <c r="Z97" i="2"/>
  <c r="Z98" i="2"/>
  <c r="Z99" i="2"/>
  <c r="Z100" i="2"/>
  <c r="Z101" i="2"/>
  <c r="Z102" i="2"/>
  <c r="Z103" i="2"/>
  <c r="Z104" i="2"/>
  <c r="Z105" i="2"/>
  <c r="Z106" i="2"/>
  <c r="Z107" i="2"/>
  <c r="Z108" i="2"/>
  <c r="Z109" i="2"/>
  <c r="Z110" i="2"/>
  <c r="Z111" i="2"/>
  <c r="Z112" i="2"/>
  <c r="Z113" i="2"/>
  <c r="Z114" i="2"/>
  <c r="Z115" i="2"/>
  <c r="Z116" i="2"/>
  <c r="Z117" i="2"/>
  <c r="Z118" i="2"/>
  <c r="Z119" i="2"/>
  <c r="Z120" i="2"/>
  <c r="Z121" i="2"/>
  <c r="Z122" i="2"/>
  <c r="Z123" i="2"/>
  <c r="Z124" i="2"/>
  <c r="Z125" i="2"/>
  <c r="Z126" i="2"/>
  <c r="Z127" i="2"/>
  <c r="Z128" i="2"/>
  <c r="Z129" i="2"/>
  <c r="Z130" i="2"/>
  <c r="Z131" i="2"/>
  <c r="Z132" i="2"/>
  <c r="Z133" i="2"/>
  <c r="Z134" i="2"/>
  <c r="Z135" i="2"/>
  <c r="Z136" i="2"/>
  <c r="Z137" i="2"/>
  <c r="Z138" i="2"/>
  <c r="Z139" i="2"/>
  <c r="Z140" i="2"/>
  <c r="Z141" i="2"/>
  <c r="Z142" i="2"/>
  <c r="Z143" i="2"/>
  <c r="Z144" i="2"/>
  <c r="Z145" i="2"/>
  <c r="Z146" i="2"/>
  <c r="Z147" i="2"/>
  <c r="Z148" i="2"/>
  <c r="Z149" i="2"/>
  <c r="Z150" i="2"/>
  <c r="Z151" i="2"/>
  <c r="Z152" i="2"/>
  <c r="Z153" i="2"/>
  <c r="Z154" i="2"/>
  <c r="Z155" i="2"/>
  <c r="Z156" i="2"/>
  <c r="Z157" i="2"/>
  <c r="Z158" i="2"/>
  <c r="Z159" i="2"/>
  <c r="Z160" i="2"/>
  <c r="Z161" i="2"/>
  <c r="Z162" i="2"/>
  <c r="Z163" i="2"/>
  <c r="Z164" i="2"/>
  <c r="Z165" i="2"/>
  <c r="Z166" i="2"/>
  <c r="Z167" i="2"/>
  <c r="Z168" i="2"/>
  <c r="Z169" i="2"/>
  <c r="Z170" i="2"/>
  <c r="Z171" i="2"/>
  <c r="Z172" i="2"/>
  <c r="Z173" i="2"/>
  <c r="Z174" i="2"/>
  <c r="Z175" i="2"/>
  <c r="Z176" i="2"/>
  <c r="Z177" i="2"/>
  <c r="Z178" i="2"/>
  <c r="Z179" i="2"/>
  <c r="Z180" i="2"/>
  <c r="Z181" i="2"/>
  <c r="Z182" i="2"/>
  <c r="Z183" i="2"/>
  <c r="Z184" i="2"/>
  <c r="Z185" i="2"/>
  <c r="Z186" i="2"/>
  <c r="Z187" i="2"/>
  <c r="Z188" i="2"/>
  <c r="Z189" i="2"/>
  <c r="Z190" i="2"/>
  <c r="Z191" i="2"/>
  <c r="Z192" i="2"/>
  <c r="Z193" i="2"/>
  <c r="Z194" i="2"/>
  <c r="Z195" i="2"/>
  <c r="Z196" i="2"/>
  <c r="Z197" i="2"/>
  <c r="Z198" i="2"/>
  <c r="Z199" i="2"/>
  <c r="Z200" i="2"/>
  <c r="Z201" i="2"/>
  <c r="Z202" i="2"/>
  <c r="Z203" i="2"/>
  <c r="Z204" i="2"/>
  <c r="Z205" i="2"/>
  <c r="Z206" i="2"/>
  <c r="Z207" i="2"/>
  <c r="Z208" i="2"/>
  <c r="Z209" i="2"/>
  <c r="Z210" i="2"/>
  <c r="Z211" i="2"/>
  <c r="Z212" i="2"/>
  <c r="Z213" i="2"/>
  <c r="Z214" i="2"/>
  <c r="Z215" i="2"/>
  <c r="Z216" i="2"/>
  <c r="Z217" i="2"/>
  <c r="Z218" i="2"/>
  <c r="Z219" i="2"/>
  <c r="Z220" i="2"/>
  <c r="Z221" i="2"/>
  <c r="Z222" i="2"/>
  <c r="Z223" i="2"/>
  <c r="Z224" i="2"/>
  <c r="Z225" i="2"/>
  <c r="Z226" i="2"/>
  <c r="Z227" i="2"/>
  <c r="Z228" i="2"/>
  <c r="Z229" i="2"/>
  <c r="Z230" i="2"/>
  <c r="Z231" i="2"/>
  <c r="Z232" i="2"/>
  <c r="Z233" i="2"/>
  <c r="Z234" i="2"/>
  <c r="Z235" i="2"/>
  <c r="Z236" i="2"/>
  <c r="Z237" i="2"/>
  <c r="Z238" i="2"/>
  <c r="Z239" i="2"/>
  <c r="Z240" i="2"/>
  <c r="Z241" i="2"/>
  <c r="Z242" i="2"/>
  <c r="Z5" i="2"/>
  <c r="AU8" i="2" l="1"/>
  <c r="AU7" i="2"/>
  <c r="AU6" i="2" l="1"/>
  <c r="N5" i="2"/>
  <c r="AU5" i="2" l="1"/>
  <c r="AR7" i="2"/>
  <c r="N7" i="2"/>
  <c r="N6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0" i="2"/>
  <c r="N51" i="2"/>
  <c r="N52" i="2"/>
  <c r="N54" i="2"/>
  <c r="N55" i="2"/>
  <c r="N56" i="2"/>
  <c r="N57" i="2"/>
  <c r="N58" i="2"/>
  <c r="N59" i="2"/>
  <c r="N60" i="2"/>
  <c r="N61" i="2"/>
  <c r="N62" i="2"/>
  <c r="N63" i="2"/>
  <c r="N64" i="2"/>
  <c r="N65" i="2"/>
  <c r="N66" i="2"/>
  <c r="N67" i="2"/>
  <c r="N68" i="2"/>
  <c r="N69" i="2"/>
  <c r="N70" i="2"/>
  <c r="N71" i="2"/>
  <c r="N72" i="2"/>
  <c r="N73" i="2"/>
  <c r="N74" i="2"/>
  <c r="N75" i="2"/>
  <c r="N76" i="2"/>
  <c r="N77" i="2"/>
  <c r="N78" i="2"/>
  <c r="N79" i="2"/>
  <c r="N80" i="2"/>
  <c r="N81" i="2"/>
  <c r="N82" i="2"/>
  <c r="N83" i="2"/>
  <c r="N84" i="2"/>
  <c r="N85" i="2"/>
  <c r="N86" i="2"/>
  <c r="N87" i="2"/>
  <c r="N88" i="2"/>
  <c r="N89" i="2"/>
  <c r="N90" i="2"/>
  <c r="N91" i="2"/>
  <c r="N92" i="2"/>
  <c r="N93" i="2"/>
  <c r="N94" i="2"/>
  <c r="N95" i="2"/>
  <c r="N96" i="2"/>
  <c r="N97" i="2"/>
  <c r="N98" i="2"/>
  <c r="N99" i="2"/>
  <c r="N100" i="2"/>
  <c r="N101" i="2"/>
  <c r="N102" i="2"/>
  <c r="N103" i="2"/>
  <c r="N104" i="2"/>
  <c r="N105" i="2"/>
  <c r="N106" i="2"/>
  <c r="N107" i="2"/>
  <c r="N108" i="2"/>
  <c r="N109" i="2"/>
  <c r="N110" i="2"/>
  <c r="N111" i="2"/>
  <c r="N112" i="2"/>
  <c r="N113" i="2"/>
  <c r="N114" i="2"/>
  <c r="N115" i="2"/>
  <c r="N116" i="2"/>
  <c r="N117" i="2"/>
  <c r="N118" i="2"/>
  <c r="N119" i="2"/>
  <c r="N120" i="2"/>
  <c r="N121" i="2"/>
  <c r="N122" i="2"/>
  <c r="N123" i="2"/>
  <c r="N124" i="2"/>
  <c r="N125" i="2"/>
  <c r="N126" i="2"/>
  <c r="N127" i="2"/>
  <c r="N128" i="2"/>
  <c r="N129" i="2"/>
  <c r="N130" i="2"/>
  <c r="N131" i="2"/>
  <c r="N132" i="2"/>
  <c r="N133" i="2"/>
  <c r="N134" i="2"/>
  <c r="N135" i="2"/>
  <c r="N136" i="2"/>
  <c r="N137" i="2"/>
  <c r="N138" i="2"/>
  <c r="N139" i="2"/>
  <c r="N140" i="2"/>
  <c r="N141" i="2"/>
  <c r="N142" i="2"/>
  <c r="N143" i="2"/>
  <c r="N144" i="2"/>
  <c r="N145" i="2"/>
  <c r="N146" i="2"/>
  <c r="N147" i="2"/>
  <c r="N148" i="2"/>
  <c r="N149" i="2"/>
  <c r="N150" i="2"/>
  <c r="N151" i="2"/>
  <c r="N152" i="2"/>
  <c r="N153" i="2"/>
  <c r="N154" i="2"/>
  <c r="N155" i="2"/>
  <c r="N156" i="2"/>
  <c r="N157" i="2"/>
  <c r="N158" i="2"/>
  <c r="N159" i="2"/>
  <c r="N160" i="2"/>
  <c r="N161" i="2"/>
  <c r="N162" i="2"/>
  <c r="N163" i="2"/>
  <c r="N164" i="2"/>
  <c r="N165" i="2"/>
  <c r="N166" i="2"/>
  <c r="N167" i="2"/>
  <c r="N168" i="2"/>
  <c r="N169" i="2"/>
  <c r="N170" i="2"/>
  <c r="N171" i="2"/>
  <c r="N172" i="2"/>
  <c r="N173" i="2"/>
  <c r="N174" i="2"/>
  <c r="N175" i="2"/>
  <c r="N176" i="2"/>
  <c r="N177" i="2"/>
  <c r="N178" i="2"/>
  <c r="N179" i="2"/>
  <c r="N180" i="2"/>
  <c r="N181" i="2"/>
  <c r="N182" i="2"/>
  <c r="N183" i="2"/>
  <c r="N184" i="2"/>
  <c r="N185" i="2"/>
  <c r="N186" i="2"/>
  <c r="N187" i="2"/>
  <c r="N188" i="2"/>
  <c r="N189" i="2"/>
  <c r="N190" i="2"/>
  <c r="N191" i="2"/>
  <c r="N192" i="2"/>
  <c r="N193" i="2"/>
  <c r="N194" i="2"/>
  <c r="N195" i="2"/>
  <c r="N196" i="2"/>
  <c r="N197" i="2"/>
  <c r="N198" i="2"/>
  <c r="N199" i="2"/>
  <c r="N200" i="2"/>
  <c r="N201" i="2"/>
  <c r="N202" i="2"/>
  <c r="N203" i="2"/>
  <c r="N204" i="2"/>
  <c r="N205" i="2"/>
  <c r="N206" i="2"/>
  <c r="N207" i="2"/>
  <c r="N208" i="2"/>
  <c r="N209" i="2"/>
  <c r="N210" i="2"/>
  <c r="N211" i="2"/>
  <c r="N212" i="2"/>
  <c r="N213" i="2"/>
  <c r="N214" i="2"/>
  <c r="N215" i="2"/>
  <c r="N216" i="2"/>
  <c r="N217" i="2"/>
  <c r="N218" i="2"/>
  <c r="N219" i="2"/>
  <c r="N220" i="2"/>
  <c r="N221" i="2"/>
  <c r="N222" i="2"/>
  <c r="N223" i="2"/>
  <c r="N224" i="2"/>
  <c r="N225" i="2"/>
  <c r="N226" i="2"/>
  <c r="N227" i="2"/>
  <c r="N228" i="2"/>
  <c r="N229" i="2"/>
  <c r="N230" i="2"/>
  <c r="N231" i="2"/>
  <c r="N232" i="2"/>
  <c r="N233" i="2"/>
  <c r="N234" i="2"/>
  <c r="N235" i="2"/>
  <c r="N236" i="2"/>
  <c r="N237" i="2"/>
  <c r="N238" i="2"/>
  <c r="N239" i="2"/>
  <c r="N240" i="2"/>
  <c r="N241" i="2"/>
  <c r="N242" i="2"/>
  <c r="AT5" i="2" l="1"/>
  <c r="AT6" i="2"/>
  <c r="AT7" i="2"/>
  <c r="AT8" i="2"/>
  <c r="AT9" i="2"/>
  <c r="AT10" i="2"/>
  <c r="AT11" i="2"/>
  <c r="AT12" i="2"/>
  <c r="AT13" i="2"/>
  <c r="AT14" i="2"/>
  <c r="AT15" i="2"/>
  <c r="AT16" i="2"/>
  <c r="AT17" i="2"/>
  <c r="AT18" i="2"/>
  <c r="AT19" i="2"/>
  <c r="AT20" i="2"/>
  <c r="AT21" i="2"/>
  <c r="AT22" i="2"/>
  <c r="AT23" i="2"/>
  <c r="AT24" i="2"/>
  <c r="AT25" i="2"/>
  <c r="AT26" i="2"/>
  <c r="AT27" i="2"/>
  <c r="AT28" i="2"/>
  <c r="AT29" i="2"/>
  <c r="AT30" i="2"/>
  <c r="AT31" i="2"/>
  <c r="AT32" i="2"/>
  <c r="AT33" i="2"/>
  <c r="AT34" i="2"/>
  <c r="AT35" i="2"/>
  <c r="AT36" i="2"/>
  <c r="AT37" i="2"/>
  <c r="AT38" i="2"/>
  <c r="AT39" i="2"/>
  <c r="AT40" i="2"/>
  <c r="AT41" i="2"/>
  <c r="AT42" i="2"/>
  <c r="AT43" i="2"/>
  <c r="AT44" i="2"/>
  <c r="AT45" i="2"/>
  <c r="AT46" i="2"/>
  <c r="AT47" i="2"/>
  <c r="AT48" i="2"/>
  <c r="AT49" i="2"/>
  <c r="AT50" i="2"/>
  <c r="AT51" i="2"/>
  <c r="AT52" i="2"/>
  <c r="AT53" i="2"/>
  <c r="AT54" i="2"/>
  <c r="AT55" i="2"/>
  <c r="AT56" i="2"/>
  <c r="AT57" i="2"/>
  <c r="AT58" i="2"/>
  <c r="AT59" i="2"/>
  <c r="AT60" i="2"/>
  <c r="AT61" i="2"/>
  <c r="AT62" i="2"/>
  <c r="AT63" i="2"/>
  <c r="AT64" i="2"/>
  <c r="AT65" i="2"/>
  <c r="AT66" i="2"/>
  <c r="AT67" i="2"/>
  <c r="AT68" i="2"/>
  <c r="AT69" i="2"/>
  <c r="AT70" i="2"/>
  <c r="AT71" i="2"/>
  <c r="AT72" i="2"/>
  <c r="AT73" i="2"/>
  <c r="AT74" i="2"/>
  <c r="AT75" i="2"/>
  <c r="AT76" i="2"/>
  <c r="AT77" i="2"/>
  <c r="AT78" i="2"/>
  <c r="AT79" i="2"/>
  <c r="AT80" i="2"/>
  <c r="AT81" i="2"/>
  <c r="AT82" i="2"/>
  <c r="AT83" i="2"/>
  <c r="AT84" i="2"/>
  <c r="AT85" i="2"/>
  <c r="AT86" i="2"/>
  <c r="AT87" i="2"/>
  <c r="AT88" i="2"/>
  <c r="AT89" i="2"/>
  <c r="AT90" i="2"/>
  <c r="AT91" i="2"/>
  <c r="AT92" i="2"/>
  <c r="AT93" i="2"/>
  <c r="AT94" i="2"/>
  <c r="AT95" i="2"/>
  <c r="AT96" i="2"/>
  <c r="AT97" i="2"/>
  <c r="AT98" i="2"/>
  <c r="AT99" i="2"/>
  <c r="AT100" i="2"/>
  <c r="AT101" i="2"/>
  <c r="AT102" i="2"/>
  <c r="AT103" i="2"/>
  <c r="AT104" i="2"/>
  <c r="AT105" i="2"/>
  <c r="AT106" i="2"/>
  <c r="AT107" i="2"/>
  <c r="AT108" i="2"/>
  <c r="AT109" i="2"/>
  <c r="AT110" i="2"/>
  <c r="AT111" i="2"/>
  <c r="AT112" i="2"/>
  <c r="AT113" i="2"/>
  <c r="AT114" i="2"/>
  <c r="AT115" i="2"/>
  <c r="AT116" i="2"/>
  <c r="AT117" i="2"/>
  <c r="AT118" i="2"/>
  <c r="AT119" i="2"/>
  <c r="AT120" i="2"/>
  <c r="AT121" i="2"/>
  <c r="AT122" i="2"/>
  <c r="AT123" i="2"/>
  <c r="AT124" i="2"/>
  <c r="AT125" i="2"/>
  <c r="AT126" i="2"/>
  <c r="AT127" i="2"/>
  <c r="AT128" i="2"/>
  <c r="AT129" i="2"/>
  <c r="AT130" i="2"/>
  <c r="AT131" i="2"/>
  <c r="AT132" i="2"/>
  <c r="AT133" i="2"/>
  <c r="AT134" i="2"/>
  <c r="AT135" i="2"/>
  <c r="AT136" i="2"/>
  <c r="AT137" i="2"/>
  <c r="AT138" i="2"/>
  <c r="AT139" i="2"/>
  <c r="AT140" i="2"/>
  <c r="AT141" i="2"/>
  <c r="AT142" i="2"/>
  <c r="AT143" i="2"/>
  <c r="AT144" i="2"/>
  <c r="AT145" i="2"/>
  <c r="AT146" i="2"/>
  <c r="AT147" i="2"/>
  <c r="AT148" i="2"/>
  <c r="AT149" i="2"/>
  <c r="AT150" i="2"/>
  <c r="AT151" i="2"/>
  <c r="AT152" i="2"/>
  <c r="AT153" i="2"/>
  <c r="AT154" i="2"/>
  <c r="AT155" i="2"/>
  <c r="AT156" i="2"/>
  <c r="AT157" i="2"/>
  <c r="AT158" i="2"/>
  <c r="AT159" i="2"/>
  <c r="AT160" i="2"/>
  <c r="AT161" i="2"/>
  <c r="AT162" i="2"/>
  <c r="AT163" i="2"/>
  <c r="AT164" i="2"/>
  <c r="AT165" i="2"/>
  <c r="AT166" i="2"/>
  <c r="AT167" i="2"/>
  <c r="AT168" i="2"/>
  <c r="AT169" i="2"/>
  <c r="AT170" i="2"/>
  <c r="AT171" i="2"/>
  <c r="AT172" i="2"/>
  <c r="AT173" i="2"/>
  <c r="AT174" i="2"/>
  <c r="AT175" i="2"/>
  <c r="AT176" i="2"/>
  <c r="AT177" i="2"/>
  <c r="AT178" i="2"/>
  <c r="AT179" i="2"/>
  <c r="AT180" i="2"/>
  <c r="AT181" i="2"/>
  <c r="AT182" i="2"/>
  <c r="AT183" i="2"/>
  <c r="AT184" i="2"/>
  <c r="AT185" i="2"/>
  <c r="AT186" i="2"/>
  <c r="AT187" i="2"/>
  <c r="AT188" i="2"/>
  <c r="AT189" i="2"/>
  <c r="AT190" i="2"/>
  <c r="AT191" i="2"/>
  <c r="AT192" i="2"/>
  <c r="AT193" i="2"/>
  <c r="AT194" i="2"/>
  <c r="AT195" i="2"/>
  <c r="AT196" i="2"/>
  <c r="AT197" i="2"/>
  <c r="AT198" i="2"/>
  <c r="AT199" i="2"/>
  <c r="AT200" i="2"/>
  <c r="AT201" i="2"/>
  <c r="AT202" i="2"/>
  <c r="AT203" i="2"/>
  <c r="AT204" i="2"/>
  <c r="AT205" i="2"/>
  <c r="AT206" i="2"/>
  <c r="AT207" i="2"/>
  <c r="AT208" i="2"/>
  <c r="AT209" i="2"/>
  <c r="AT210" i="2"/>
  <c r="AT211" i="2"/>
  <c r="AT212" i="2"/>
  <c r="AT213" i="2"/>
  <c r="AT214" i="2"/>
  <c r="AT215" i="2"/>
  <c r="AT216" i="2"/>
  <c r="AT217" i="2"/>
  <c r="AT218" i="2"/>
  <c r="AT219" i="2"/>
  <c r="AT220" i="2"/>
  <c r="AT221" i="2"/>
  <c r="AT222" i="2"/>
  <c r="AT223" i="2"/>
  <c r="AT224" i="2"/>
  <c r="AT225" i="2"/>
  <c r="AT226" i="2"/>
  <c r="AT227" i="2"/>
  <c r="AT228" i="2"/>
  <c r="AT229" i="2"/>
  <c r="AT230" i="2"/>
  <c r="AT231" i="2"/>
  <c r="AT232" i="2"/>
  <c r="AT233" i="2"/>
  <c r="AT234" i="2"/>
  <c r="AT235" i="2"/>
  <c r="AT236" i="2"/>
  <c r="AT237" i="2"/>
  <c r="AT238" i="2"/>
  <c r="AT239" i="2"/>
  <c r="AT240" i="2"/>
  <c r="AT241" i="2"/>
  <c r="AT242" i="2"/>
  <c r="AU231" i="2" l="1"/>
  <c r="AU232" i="2"/>
  <c r="AU9" i="2" l="1"/>
  <c r="AU10" i="2"/>
  <c r="AU11" i="2"/>
  <c r="AU12" i="2"/>
  <c r="AU13" i="2"/>
  <c r="AU14" i="2"/>
  <c r="AU15" i="2"/>
  <c r="AU16" i="2"/>
  <c r="AU17" i="2"/>
  <c r="AU18" i="2"/>
  <c r="AU19" i="2"/>
  <c r="AU20" i="2"/>
  <c r="AU21" i="2"/>
  <c r="AU22" i="2"/>
  <c r="AU23" i="2"/>
  <c r="AU24" i="2"/>
  <c r="AU25" i="2"/>
  <c r="AU26" i="2"/>
  <c r="AU27" i="2"/>
  <c r="AU28" i="2"/>
  <c r="AU29" i="2"/>
  <c r="AU30" i="2"/>
  <c r="AU31" i="2"/>
  <c r="AU32" i="2"/>
  <c r="AU33" i="2"/>
  <c r="AU34" i="2"/>
  <c r="AU35" i="2"/>
  <c r="AU36" i="2"/>
  <c r="AU37" i="2"/>
  <c r="AU38" i="2"/>
  <c r="AU39" i="2"/>
  <c r="AU40" i="2"/>
  <c r="AU41" i="2"/>
  <c r="AU42" i="2"/>
  <c r="AU43" i="2"/>
  <c r="AU44" i="2"/>
  <c r="AU45" i="2"/>
  <c r="AU46" i="2"/>
  <c r="AU47" i="2"/>
  <c r="AU48" i="2"/>
  <c r="AU49" i="2"/>
  <c r="AU50" i="2"/>
  <c r="AU51" i="2"/>
  <c r="AU52" i="2"/>
  <c r="AU53" i="2"/>
  <c r="AU54" i="2"/>
  <c r="AU55" i="2"/>
  <c r="AU56" i="2"/>
  <c r="AU57" i="2"/>
  <c r="AU58" i="2"/>
  <c r="AU59" i="2"/>
  <c r="AU60" i="2"/>
  <c r="AU61" i="2"/>
  <c r="AU62" i="2"/>
  <c r="AU63" i="2"/>
  <c r="AU64" i="2"/>
  <c r="AU65" i="2"/>
  <c r="AU66" i="2"/>
  <c r="AU67" i="2"/>
  <c r="AU68" i="2"/>
  <c r="AU69" i="2"/>
  <c r="AU70" i="2"/>
  <c r="AU71" i="2"/>
  <c r="AU72" i="2"/>
  <c r="AU73" i="2"/>
  <c r="AU74" i="2"/>
  <c r="AU75" i="2"/>
  <c r="AU76" i="2"/>
  <c r="AU77" i="2"/>
  <c r="AU78" i="2"/>
  <c r="AU79" i="2"/>
  <c r="AU80" i="2"/>
  <c r="AU81" i="2"/>
  <c r="AU82" i="2"/>
  <c r="AU83" i="2"/>
  <c r="AU84" i="2"/>
  <c r="AU85" i="2"/>
  <c r="AU86" i="2"/>
  <c r="AU87" i="2"/>
  <c r="AU88" i="2"/>
  <c r="AU89" i="2"/>
  <c r="AU90" i="2"/>
  <c r="AU91" i="2"/>
  <c r="AU92" i="2"/>
  <c r="AU93" i="2"/>
  <c r="AU94" i="2"/>
  <c r="AU95" i="2"/>
  <c r="AU96" i="2"/>
  <c r="AU97" i="2"/>
  <c r="AU98" i="2"/>
  <c r="AU99" i="2"/>
  <c r="AU100" i="2"/>
  <c r="AU101" i="2"/>
  <c r="AU102" i="2"/>
  <c r="AU103" i="2"/>
  <c r="AU104" i="2"/>
  <c r="AU105" i="2"/>
  <c r="AU106" i="2"/>
  <c r="AU107" i="2"/>
  <c r="AU108" i="2"/>
  <c r="AU109" i="2"/>
  <c r="AU110" i="2"/>
  <c r="AU111" i="2"/>
  <c r="AU112" i="2"/>
  <c r="AU113" i="2"/>
  <c r="AU114" i="2"/>
  <c r="AU115" i="2"/>
  <c r="AU116" i="2"/>
  <c r="AU117" i="2"/>
  <c r="AU118" i="2"/>
  <c r="AU119" i="2"/>
  <c r="AU120" i="2"/>
  <c r="AU121" i="2"/>
  <c r="AU122" i="2"/>
  <c r="AU123" i="2"/>
  <c r="AU124" i="2"/>
  <c r="AU125" i="2"/>
  <c r="AU126" i="2"/>
  <c r="AU127" i="2"/>
  <c r="AU128" i="2"/>
  <c r="AU129" i="2"/>
  <c r="AU130" i="2"/>
  <c r="AU131" i="2"/>
  <c r="AU132" i="2"/>
  <c r="AU133" i="2"/>
  <c r="AU134" i="2"/>
  <c r="AU135" i="2"/>
  <c r="AU136" i="2"/>
  <c r="AU137" i="2"/>
  <c r="AU138" i="2"/>
  <c r="AU139" i="2"/>
  <c r="AU140" i="2"/>
  <c r="AU141" i="2"/>
  <c r="AU142" i="2"/>
  <c r="AU143" i="2"/>
  <c r="AU144" i="2"/>
  <c r="AU145" i="2"/>
  <c r="AU146" i="2"/>
  <c r="AU147" i="2"/>
  <c r="AU148" i="2"/>
  <c r="AU149" i="2"/>
  <c r="AU150" i="2"/>
  <c r="AU151" i="2"/>
  <c r="AU152" i="2"/>
  <c r="AU153" i="2"/>
  <c r="AU154" i="2"/>
  <c r="AU155" i="2"/>
  <c r="AU156" i="2"/>
  <c r="AU157" i="2"/>
  <c r="AU158" i="2"/>
  <c r="AU159" i="2"/>
  <c r="AU160" i="2"/>
  <c r="AU161" i="2"/>
  <c r="AU162" i="2"/>
  <c r="AU163" i="2"/>
  <c r="AU164" i="2"/>
  <c r="AU165" i="2"/>
  <c r="AU166" i="2"/>
  <c r="AU167" i="2"/>
  <c r="AU168" i="2"/>
  <c r="AU169" i="2"/>
  <c r="AU170" i="2"/>
  <c r="AU171" i="2"/>
  <c r="AU172" i="2"/>
  <c r="AU173" i="2"/>
  <c r="AU174" i="2"/>
  <c r="AU175" i="2"/>
  <c r="AU176" i="2"/>
  <c r="AU177" i="2"/>
  <c r="AU178" i="2"/>
  <c r="AU179" i="2"/>
  <c r="AU180" i="2"/>
  <c r="AU181" i="2"/>
  <c r="AU182" i="2"/>
  <c r="AU183" i="2"/>
  <c r="AU184" i="2"/>
  <c r="AU185" i="2"/>
  <c r="AU186" i="2"/>
  <c r="AU187" i="2"/>
  <c r="AU188" i="2"/>
  <c r="AU189" i="2"/>
  <c r="AU190" i="2"/>
  <c r="AU191" i="2"/>
  <c r="AU192" i="2"/>
  <c r="AU193" i="2"/>
  <c r="AU194" i="2"/>
  <c r="AU195" i="2"/>
  <c r="AU196" i="2"/>
  <c r="AU197" i="2"/>
  <c r="AU198" i="2"/>
  <c r="AU199" i="2"/>
  <c r="AU200" i="2"/>
  <c r="AU201" i="2"/>
  <c r="AU202" i="2"/>
  <c r="AU203" i="2"/>
  <c r="AU204" i="2"/>
  <c r="AU205" i="2"/>
  <c r="AU206" i="2"/>
  <c r="AU207" i="2"/>
  <c r="AU208" i="2"/>
  <c r="AU209" i="2"/>
  <c r="AU210" i="2"/>
  <c r="AU211" i="2"/>
  <c r="AU212" i="2"/>
  <c r="AU213" i="2"/>
  <c r="AU214" i="2"/>
  <c r="AU215" i="2"/>
  <c r="AU216" i="2"/>
  <c r="AU217" i="2"/>
  <c r="AU218" i="2"/>
  <c r="AU219" i="2"/>
  <c r="AU220" i="2"/>
  <c r="AU221" i="2"/>
  <c r="AU222" i="2"/>
  <c r="AU223" i="2"/>
  <c r="AU224" i="2"/>
  <c r="AU225" i="2"/>
  <c r="AU226" i="2"/>
  <c r="AU227" i="2"/>
  <c r="AU228" i="2"/>
  <c r="AU229" i="2"/>
  <c r="AU230" i="2"/>
  <c r="AU233" i="2"/>
  <c r="AU234" i="2"/>
  <c r="AU235" i="2"/>
  <c r="AU236" i="2"/>
  <c r="AU237" i="2"/>
  <c r="AU238" i="2"/>
  <c r="AU239" i="2"/>
  <c r="AU240" i="2"/>
  <c r="AU241" i="2"/>
  <c r="AU242" i="2"/>
  <c r="AR5" i="2" l="1"/>
  <c r="AS6" i="2"/>
  <c r="AS242" i="2"/>
  <c r="AS241" i="2"/>
  <c r="AS240" i="2"/>
  <c r="AS239" i="2"/>
  <c r="AS238" i="2"/>
  <c r="AS237" i="2"/>
  <c r="AS236" i="2"/>
  <c r="AS235" i="2"/>
  <c r="AS234" i="2"/>
  <c r="AS233" i="2"/>
  <c r="AS232" i="2"/>
  <c r="AS231" i="2"/>
  <c r="AS230" i="2"/>
  <c r="AS229" i="2"/>
  <c r="AS228" i="2"/>
  <c r="AS227" i="2"/>
  <c r="AS226" i="2"/>
  <c r="AS225" i="2"/>
  <c r="AS224" i="2"/>
  <c r="AS223" i="2"/>
  <c r="AS222" i="2"/>
  <c r="AS221" i="2"/>
  <c r="AS220" i="2"/>
  <c r="AS219" i="2"/>
  <c r="AS218" i="2"/>
  <c r="AS217" i="2"/>
  <c r="AS216" i="2"/>
  <c r="AS215" i="2"/>
  <c r="AS214" i="2"/>
  <c r="AS213" i="2"/>
  <c r="AS212" i="2"/>
  <c r="AS211" i="2"/>
  <c r="AS210" i="2"/>
  <c r="AS209" i="2"/>
  <c r="AS208" i="2"/>
  <c r="AS207" i="2"/>
  <c r="AS206" i="2"/>
  <c r="AS205" i="2"/>
  <c r="AS204" i="2"/>
  <c r="AS203" i="2"/>
  <c r="AS202" i="2"/>
  <c r="AS201" i="2"/>
  <c r="AS200" i="2"/>
  <c r="AS199" i="2"/>
  <c r="AS198" i="2"/>
  <c r="AS197" i="2"/>
  <c r="AS196" i="2"/>
  <c r="AS195" i="2"/>
  <c r="AS194" i="2"/>
  <c r="AS193" i="2"/>
  <c r="AS192" i="2"/>
  <c r="AS191" i="2"/>
  <c r="AS190" i="2"/>
  <c r="AS189" i="2"/>
  <c r="AS188" i="2"/>
  <c r="AS187" i="2"/>
  <c r="AS186" i="2"/>
  <c r="AS185" i="2"/>
  <c r="AS184" i="2"/>
  <c r="AS183" i="2"/>
  <c r="AS182" i="2"/>
  <c r="AS181" i="2"/>
  <c r="AS180" i="2"/>
  <c r="AS179" i="2"/>
  <c r="AS178" i="2"/>
  <c r="AS177" i="2"/>
  <c r="AS176" i="2"/>
  <c r="AS175" i="2"/>
  <c r="AS174" i="2"/>
  <c r="AS173" i="2"/>
  <c r="AS172" i="2"/>
  <c r="AS171" i="2"/>
  <c r="AS170" i="2"/>
  <c r="AS169" i="2"/>
  <c r="AS168" i="2"/>
  <c r="AS167" i="2"/>
  <c r="AS166" i="2"/>
  <c r="AS165" i="2"/>
  <c r="AS164" i="2"/>
  <c r="AS163" i="2"/>
  <c r="AS162" i="2"/>
  <c r="AS161" i="2"/>
  <c r="AS160" i="2"/>
  <c r="AS159" i="2"/>
  <c r="AS158" i="2"/>
  <c r="AS157" i="2"/>
  <c r="AS156" i="2"/>
  <c r="AS155" i="2"/>
  <c r="AS154" i="2"/>
  <c r="AS153" i="2"/>
  <c r="AS152" i="2"/>
  <c r="AS151" i="2"/>
  <c r="AS150" i="2"/>
  <c r="AS149" i="2"/>
  <c r="AS148" i="2"/>
  <c r="AS147" i="2"/>
  <c r="AS146" i="2"/>
  <c r="AS145" i="2"/>
  <c r="AS144" i="2"/>
  <c r="AS143" i="2"/>
  <c r="AS142" i="2"/>
  <c r="AS141" i="2"/>
  <c r="AS140" i="2"/>
  <c r="AS139" i="2"/>
  <c r="AS138" i="2"/>
  <c r="AS137" i="2"/>
  <c r="AS136" i="2"/>
  <c r="AS135" i="2"/>
  <c r="AS134" i="2"/>
  <c r="AS133" i="2"/>
  <c r="AS132" i="2"/>
  <c r="AS131" i="2"/>
  <c r="AS130" i="2"/>
  <c r="AS129" i="2"/>
  <c r="AS128" i="2"/>
  <c r="AS127" i="2"/>
  <c r="AS126" i="2"/>
  <c r="AS125" i="2"/>
  <c r="AS124" i="2"/>
  <c r="AS123" i="2"/>
  <c r="AS122" i="2"/>
  <c r="AS121" i="2"/>
  <c r="AS120" i="2"/>
  <c r="AS119" i="2"/>
  <c r="AS118" i="2"/>
  <c r="AS117" i="2"/>
  <c r="AS116" i="2"/>
  <c r="AS115" i="2"/>
  <c r="AS114" i="2"/>
  <c r="AS113" i="2"/>
  <c r="AS112" i="2"/>
  <c r="AS111" i="2"/>
  <c r="AS110" i="2"/>
  <c r="AS109" i="2"/>
  <c r="AS108" i="2"/>
  <c r="AS107" i="2"/>
  <c r="AS106" i="2"/>
  <c r="AS105" i="2"/>
  <c r="AS104" i="2"/>
  <c r="AS103" i="2"/>
  <c r="AS102" i="2"/>
  <c r="AS101" i="2"/>
  <c r="AS100" i="2"/>
  <c r="AS99" i="2"/>
  <c r="AS98" i="2"/>
  <c r="AS97" i="2"/>
  <c r="AS96" i="2"/>
  <c r="AS95" i="2"/>
  <c r="AS94" i="2"/>
  <c r="AS93" i="2"/>
  <c r="AS92" i="2"/>
  <c r="AS91" i="2"/>
  <c r="AS90" i="2"/>
  <c r="AS89" i="2"/>
  <c r="AS88" i="2"/>
  <c r="AS87" i="2"/>
  <c r="AS86" i="2"/>
  <c r="AS85" i="2"/>
  <c r="AS84" i="2"/>
  <c r="AS83" i="2"/>
  <c r="AS82" i="2"/>
  <c r="AS81" i="2"/>
  <c r="AS80" i="2"/>
  <c r="AS79" i="2"/>
  <c r="AS78" i="2"/>
  <c r="AS77" i="2"/>
  <c r="AS76" i="2"/>
  <c r="AS75" i="2"/>
  <c r="AS74" i="2"/>
  <c r="AS73" i="2"/>
  <c r="AS72" i="2"/>
  <c r="AS71" i="2"/>
  <c r="AS70" i="2"/>
  <c r="AS69" i="2"/>
  <c r="AS68" i="2"/>
  <c r="AS67" i="2"/>
  <c r="AS66" i="2"/>
  <c r="AS65" i="2"/>
  <c r="AS64" i="2"/>
  <c r="AS63" i="2"/>
  <c r="AS62" i="2"/>
  <c r="AS61" i="2"/>
  <c r="AS60" i="2"/>
  <c r="AS59" i="2"/>
  <c r="AS58" i="2"/>
  <c r="AS57" i="2"/>
  <c r="AS56" i="2"/>
  <c r="AS55" i="2"/>
  <c r="AS54" i="2"/>
  <c r="AS53" i="2"/>
  <c r="AS52" i="2"/>
  <c r="AS51" i="2"/>
  <c r="AS50" i="2"/>
  <c r="AS49" i="2"/>
  <c r="AS48" i="2"/>
  <c r="AS47" i="2"/>
  <c r="AS46" i="2"/>
  <c r="AS45" i="2"/>
  <c r="AS44" i="2"/>
  <c r="AS43" i="2"/>
  <c r="AS42" i="2"/>
  <c r="AS41" i="2"/>
  <c r="AS40" i="2"/>
  <c r="AS39" i="2"/>
  <c r="AS38" i="2"/>
  <c r="AS37" i="2"/>
  <c r="AS36" i="2"/>
  <c r="AS35" i="2"/>
  <c r="AS34" i="2"/>
  <c r="AS33" i="2"/>
  <c r="AS32" i="2"/>
  <c r="AS31" i="2"/>
  <c r="AS30" i="2"/>
  <c r="AS29" i="2"/>
  <c r="AS28" i="2"/>
  <c r="AS27" i="2"/>
  <c r="AS26" i="2"/>
  <c r="AS25" i="2"/>
  <c r="AS24" i="2"/>
  <c r="AS23" i="2"/>
  <c r="AS22" i="2"/>
  <c r="AS21" i="2"/>
  <c r="AS20" i="2"/>
  <c r="AS19" i="2"/>
  <c r="AS18" i="2"/>
  <c r="AS17" i="2"/>
  <c r="AS16" i="2"/>
  <c r="AS15" i="2"/>
  <c r="AS14" i="2"/>
  <c r="AS13" i="2"/>
  <c r="AS12" i="2"/>
  <c r="AS11" i="2"/>
  <c r="AS10" i="2"/>
  <c r="AS9" i="2"/>
  <c r="AS8" i="2"/>
  <c r="AS7" i="2"/>
  <c r="AS5" i="2"/>
  <c r="AR242" i="2" l="1"/>
  <c r="AQ242" i="2"/>
  <c r="AR241" i="2"/>
  <c r="AQ241" i="2"/>
  <c r="AR240" i="2"/>
  <c r="AQ240" i="2"/>
  <c r="AR239" i="2"/>
  <c r="AQ239" i="2"/>
  <c r="AR238" i="2"/>
  <c r="AQ238" i="2"/>
  <c r="AR237" i="2"/>
  <c r="AQ237" i="2"/>
  <c r="AR236" i="2"/>
  <c r="AQ236" i="2"/>
  <c r="AR235" i="2"/>
  <c r="AQ235" i="2"/>
  <c r="AR234" i="2"/>
  <c r="AQ234" i="2"/>
  <c r="AR233" i="2"/>
  <c r="AQ233" i="2"/>
  <c r="AR232" i="2"/>
  <c r="AQ232" i="2"/>
  <c r="AR231" i="2"/>
  <c r="AQ231" i="2"/>
  <c r="AR230" i="2"/>
  <c r="AQ230" i="2"/>
  <c r="AR229" i="2"/>
  <c r="AQ229" i="2"/>
  <c r="AR228" i="2"/>
  <c r="AQ228" i="2"/>
  <c r="AR227" i="2"/>
  <c r="AQ227" i="2"/>
  <c r="AR226" i="2"/>
  <c r="AQ226" i="2"/>
  <c r="AR225" i="2"/>
  <c r="AQ225" i="2"/>
  <c r="AR224" i="2"/>
  <c r="AQ224" i="2"/>
  <c r="AR223" i="2"/>
  <c r="AQ223" i="2"/>
  <c r="AR222" i="2"/>
  <c r="AQ222" i="2"/>
  <c r="AR221" i="2"/>
  <c r="AQ221" i="2"/>
  <c r="AR220" i="2"/>
  <c r="AQ220" i="2"/>
  <c r="AR219" i="2"/>
  <c r="AQ219" i="2"/>
  <c r="AR218" i="2"/>
  <c r="AQ218" i="2"/>
  <c r="AR217" i="2"/>
  <c r="AQ217" i="2"/>
  <c r="AR216" i="2"/>
  <c r="AQ216" i="2"/>
  <c r="AR215" i="2"/>
  <c r="AQ215" i="2"/>
  <c r="AR214" i="2"/>
  <c r="AQ214" i="2"/>
  <c r="AR213" i="2"/>
  <c r="AQ213" i="2"/>
  <c r="AR212" i="2"/>
  <c r="AQ212" i="2"/>
  <c r="AR211" i="2"/>
  <c r="AQ211" i="2"/>
  <c r="AR210" i="2"/>
  <c r="AQ210" i="2"/>
  <c r="AR209" i="2"/>
  <c r="AQ209" i="2"/>
  <c r="AR208" i="2"/>
  <c r="AQ208" i="2"/>
  <c r="AR207" i="2"/>
  <c r="AQ207" i="2"/>
  <c r="AR206" i="2"/>
  <c r="AQ206" i="2"/>
  <c r="AR205" i="2"/>
  <c r="AQ205" i="2"/>
  <c r="AR204" i="2"/>
  <c r="AQ204" i="2"/>
  <c r="AR203" i="2"/>
  <c r="AQ203" i="2"/>
  <c r="AR202" i="2"/>
  <c r="AQ202" i="2"/>
  <c r="AR201" i="2"/>
  <c r="AQ201" i="2"/>
  <c r="AR200" i="2"/>
  <c r="AQ200" i="2"/>
  <c r="AR199" i="2"/>
  <c r="AQ199" i="2"/>
  <c r="AR198" i="2"/>
  <c r="AQ198" i="2"/>
  <c r="AR197" i="2"/>
  <c r="AQ197" i="2"/>
  <c r="AR196" i="2"/>
  <c r="AQ196" i="2"/>
  <c r="AR195" i="2"/>
  <c r="AQ195" i="2"/>
  <c r="AR194" i="2"/>
  <c r="AQ194" i="2"/>
  <c r="AR193" i="2"/>
  <c r="AQ193" i="2"/>
  <c r="AR192" i="2"/>
  <c r="AQ192" i="2"/>
  <c r="AR191" i="2"/>
  <c r="AQ191" i="2"/>
  <c r="AR190" i="2"/>
  <c r="AQ190" i="2"/>
  <c r="AR189" i="2"/>
  <c r="AQ189" i="2"/>
  <c r="AR188" i="2"/>
  <c r="AQ188" i="2"/>
  <c r="AR187" i="2"/>
  <c r="AQ187" i="2"/>
  <c r="AR186" i="2"/>
  <c r="AQ186" i="2"/>
  <c r="AR185" i="2"/>
  <c r="AQ185" i="2"/>
  <c r="AR184" i="2"/>
  <c r="AQ184" i="2"/>
  <c r="AR183" i="2"/>
  <c r="AQ183" i="2"/>
  <c r="AR182" i="2"/>
  <c r="AQ182" i="2"/>
  <c r="AR181" i="2"/>
  <c r="AQ181" i="2"/>
  <c r="AR180" i="2"/>
  <c r="AQ180" i="2"/>
  <c r="AR179" i="2"/>
  <c r="AQ179" i="2"/>
  <c r="AR178" i="2"/>
  <c r="AQ178" i="2"/>
  <c r="AR177" i="2"/>
  <c r="AQ177" i="2"/>
  <c r="AR176" i="2"/>
  <c r="AQ176" i="2"/>
  <c r="AR175" i="2"/>
  <c r="AQ175" i="2"/>
  <c r="AR174" i="2"/>
  <c r="AQ174" i="2"/>
  <c r="AR173" i="2"/>
  <c r="AQ173" i="2"/>
  <c r="AR172" i="2"/>
  <c r="AQ172" i="2"/>
  <c r="AR171" i="2"/>
  <c r="AQ171" i="2"/>
  <c r="AR170" i="2"/>
  <c r="AQ170" i="2"/>
  <c r="AR169" i="2"/>
  <c r="AQ169" i="2"/>
  <c r="AR168" i="2"/>
  <c r="AQ168" i="2"/>
  <c r="AR167" i="2"/>
  <c r="AQ167" i="2"/>
  <c r="AR166" i="2"/>
  <c r="AQ166" i="2"/>
  <c r="AR165" i="2"/>
  <c r="AQ165" i="2"/>
  <c r="AR164" i="2"/>
  <c r="AQ164" i="2"/>
  <c r="AR163" i="2"/>
  <c r="AQ163" i="2"/>
  <c r="AR162" i="2"/>
  <c r="AQ162" i="2"/>
  <c r="AR161" i="2"/>
  <c r="AQ161" i="2"/>
  <c r="AR160" i="2"/>
  <c r="AQ160" i="2"/>
  <c r="AR159" i="2"/>
  <c r="AQ159" i="2"/>
  <c r="AR158" i="2"/>
  <c r="AQ158" i="2"/>
  <c r="AR157" i="2"/>
  <c r="AQ157" i="2"/>
  <c r="AR156" i="2"/>
  <c r="AQ156" i="2"/>
  <c r="AR155" i="2"/>
  <c r="AQ155" i="2"/>
  <c r="AR154" i="2"/>
  <c r="AQ154" i="2"/>
  <c r="AR153" i="2"/>
  <c r="AQ153" i="2"/>
  <c r="AR152" i="2"/>
  <c r="AQ152" i="2"/>
  <c r="AR151" i="2"/>
  <c r="AQ151" i="2"/>
  <c r="AR150" i="2"/>
  <c r="AQ150" i="2"/>
  <c r="AR149" i="2"/>
  <c r="AQ149" i="2"/>
  <c r="AR148" i="2"/>
  <c r="AQ148" i="2"/>
  <c r="AR147" i="2"/>
  <c r="AQ147" i="2"/>
  <c r="AR146" i="2"/>
  <c r="AQ146" i="2"/>
  <c r="AR145" i="2"/>
  <c r="AQ145" i="2"/>
  <c r="AR144" i="2"/>
  <c r="AQ144" i="2"/>
  <c r="AR143" i="2"/>
  <c r="AQ143" i="2"/>
  <c r="AR142" i="2"/>
  <c r="AQ142" i="2"/>
  <c r="AR141" i="2"/>
  <c r="AQ141" i="2"/>
  <c r="AR140" i="2"/>
  <c r="AQ140" i="2"/>
  <c r="AR139" i="2"/>
  <c r="AQ139" i="2"/>
  <c r="AR138" i="2"/>
  <c r="AQ138" i="2"/>
  <c r="AR137" i="2"/>
  <c r="AQ137" i="2"/>
  <c r="AR136" i="2"/>
  <c r="AQ136" i="2"/>
  <c r="AR135" i="2"/>
  <c r="AQ135" i="2"/>
  <c r="AR134" i="2"/>
  <c r="AQ134" i="2"/>
  <c r="AR133" i="2"/>
  <c r="AQ133" i="2"/>
  <c r="AR132" i="2"/>
  <c r="AQ132" i="2"/>
  <c r="AR131" i="2"/>
  <c r="AQ131" i="2"/>
  <c r="AR130" i="2"/>
  <c r="AQ130" i="2"/>
  <c r="AR129" i="2"/>
  <c r="AQ129" i="2"/>
  <c r="AR128" i="2"/>
  <c r="AQ128" i="2"/>
  <c r="AR127" i="2"/>
  <c r="AQ127" i="2"/>
  <c r="AR126" i="2"/>
  <c r="AQ126" i="2"/>
  <c r="AR125" i="2"/>
  <c r="AQ125" i="2"/>
  <c r="AR124" i="2"/>
  <c r="AQ124" i="2"/>
  <c r="AR123" i="2"/>
  <c r="AQ123" i="2"/>
  <c r="AR122" i="2"/>
  <c r="AQ122" i="2"/>
  <c r="AR121" i="2"/>
  <c r="AQ121" i="2"/>
  <c r="AR120" i="2"/>
  <c r="AQ120" i="2"/>
  <c r="AR119" i="2"/>
  <c r="AQ119" i="2"/>
  <c r="AR118" i="2"/>
  <c r="AQ118" i="2"/>
  <c r="AR117" i="2"/>
  <c r="AQ117" i="2"/>
  <c r="AR116" i="2"/>
  <c r="AQ116" i="2"/>
  <c r="AR115" i="2"/>
  <c r="AQ115" i="2"/>
  <c r="AR114" i="2"/>
  <c r="AQ114" i="2"/>
  <c r="AR113" i="2"/>
  <c r="AQ113" i="2"/>
  <c r="AR112" i="2"/>
  <c r="AQ112" i="2"/>
  <c r="AR111" i="2"/>
  <c r="AQ111" i="2"/>
  <c r="AR110" i="2"/>
  <c r="AQ110" i="2"/>
  <c r="AR109" i="2"/>
  <c r="AQ109" i="2"/>
  <c r="AR108" i="2"/>
  <c r="AQ108" i="2"/>
  <c r="AR107" i="2"/>
  <c r="AQ107" i="2"/>
  <c r="AR106" i="2"/>
  <c r="AQ106" i="2"/>
  <c r="AR105" i="2"/>
  <c r="AQ105" i="2"/>
  <c r="AR104" i="2"/>
  <c r="AQ104" i="2"/>
  <c r="AR103" i="2"/>
  <c r="AQ103" i="2"/>
  <c r="AR102" i="2"/>
  <c r="AQ102" i="2"/>
  <c r="AR101" i="2"/>
  <c r="AQ101" i="2"/>
  <c r="AR100" i="2"/>
  <c r="AQ100" i="2"/>
  <c r="AR99" i="2"/>
  <c r="AQ99" i="2"/>
  <c r="AR98" i="2"/>
  <c r="AQ98" i="2"/>
  <c r="AR97" i="2"/>
  <c r="AQ97" i="2"/>
  <c r="AR96" i="2"/>
  <c r="AQ96" i="2"/>
  <c r="AR95" i="2"/>
  <c r="AQ95" i="2"/>
  <c r="AR94" i="2"/>
  <c r="AQ94" i="2"/>
  <c r="AR93" i="2"/>
  <c r="AQ93" i="2"/>
  <c r="AR92" i="2"/>
  <c r="AQ92" i="2"/>
  <c r="AR91" i="2"/>
  <c r="AQ91" i="2"/>
  <c r="AR90" i="2"/>
  <c r="AQ90" i="2"/>
  <c r="AR89" i="2"/>
  <c r="AQ89" i="2"/>
  <c r="AR88" i="2"/>
  <c r="AQ88" i="2"/>
  <c r="AR87" i="2"/>
  <c r="AQ87" i="2"/>
  <c r="AR86" i="2"/>
  <c r="AQ86" i="2"/>
  <c r="AR85" i="2"/>
  <c r="AQ85" i="2"/>
  <c r="AR84" i="2"/>
  <c r="AQ84" i="2"/>
  <c r="AR83" i="2"/>
  <c r="AQ83" i="2"/>
  <c r="AR82" i="2"/>
  <c r="AQ82" i="2"/>
  <c r="AR81" i="2"/>
  <c r="AQ81" i="2"/>
  <c r="AR80" i="2"/>
  <c r="AQ80" i="2"/>
  <c r="AR79" i="2"/>
  <c r="AQ79" i="2"/>
  <c r="AR78" i="2"/>
  <c r="AQ78" i="2"/>
  <c r="AR77" i="2"/>
  <c r="AQ77" i="2"/>
  <c r="AR76" i="2"/>
  <c r="AQ76" i="2"/>
  <c r="AR75" i="2"/>
  <c r="AQ75" i="2"/>
  <c r="AR74" i="2"/>
  <c r="AQ74" i="2"/>
  <c r="AR73" i="2"/>
  <c r="AQ73" i="2"/>
  <c r="AR72" i="2"/>
  <c r="AQ72" i="2"/>
  <c r="AR71" i="2"/>
  <c r="AQ71" i="2"/>
  <c r="AR70" i="2"/>
  <c r="AQ70" i="2"/>
  <c r="AR69" i="2"/>
  <c r="AQ69" i="2"/>
  <c r="AR68" i="2"/>
  <c r="AQ68" i="2"/>
  <c r="AR67" i="2"/>
  <c r="AQ67" i="2"/>
  <c r="AR66" i="2"/>
  <c r="AQ66" i="2"/>
  <c r="AR65" i="2"/>
  <c r="AQ65" i="2"/>
  <c r="AR64" i="2"/>
  <c r="AQ64" i="2"/>
  <c r="AR63" i="2"/>
  <c r="AQ63" i="2"/>
  <c r="AR62" i="2"/>
  <c r="AQ62" i="2"/>
  <c r="AR61" i="2"/>
  <c r="AQ61" i="2"/>
  <c r="AR60" i="2"/>
  <c r="AQ60" i="2"/>
  <c r="AR59" i="2"/>
  <c r="AQ59" i="2"/>
  <c r="AR58" i="2"/>
  <c r="AQ58" i="2"/>
  <c r="AR57" i="2"/>
  <c r="AQ57" i="2"/>
  <c r="AR56" i="2"/>
  <c r="AQ56" i="2"/>
  <c r="AR55" i="2"/>
  <c r="AQ55" i="2"/>
  <c r="AR54" i="2"/>
  <c r="AQ54" i="2"/>
  <c r="AR53" i="2"/>
  <c r="AQ53" i="2"/>
  <c r="AR52" i="2"/>
  <c r="AQ52" i="2"/>
  <c r="AR51" i="2"/>
  <c r="AQ51" i="2"/>
  <c r="AR50" i="2"/>
  <c r="AQ50" i="2"/>
  <c r="AR49" i="2"/>
  <c r="AQ49" i="2"/>
  <c r="AR48" i="2"/>
  <c r="AQ48" i="2"/>
  <c r="AR47" i="2"/>
  <c r="AQ47" i="2"/>
  <c r="AR46" i="2"/>
  <c r="AQ46" i="2"/>
  <c r="AR45" i="2"/>
  <c r="AQ45" i="2"/>
  <c r="AR44" i="2"/>
  <c r="AQ44" i="2"/>
  <c r="AR43" i="2"/>
  <c r="AQ43" i="2"/>
  <c r="AR42" i="2"/>
  <c r="AQ42" i="2"/>
  <c r="AR41" i="2"/>
  <c r="AQ41" i="2"/>
  <c r="AR40" i="2"/>
  <c r="AQ40" i="2"/>
  <c r="AR39" i="2"/>
  <c r="AQ39" i="2"/>
  <c r="AR38" i="2"/>
  <c r="AQ38" i="2"/>
  <c r="AR37" i="2"/>
  <c r="AQ37" i="2"/>
  <c r="AR36" i="2"/>
  <c r="AQ36" i="2"/>
  <c r="AR35" i="2"/>
  <c r="AQ35" i="2"/>
  <c r="AR34" i="2"/>
  <c r="AQ34" i="2"/>
  <c r="AR33" i="2"/>
  <c r="AQ33" i="2"/>
  <c r="AR32" i="2"/>
  <c r="AQ32" i="2"/>
  <c r="AR31" i="2"/>
  <c r="AQ31" i="2"/>
  <c r="AR30" i="2"/>
  <c r="AQ30" i="2"/>
  <c r="AR29" i="2"/>
  <c r="AQ29" i="2"/>
  <c r="AR28" i="2"/>
  <c r="AQ28" i="2"/>
  <c r="AR27" i="2"/>
  <c r="AQ27" i="2"/>
  <c r="AR26" i="2"/>
  <c r="AQ26" i="2"/>
  <c r="AR25" i="2"/>
  <c r="AQ25" i="2"/>
  <c r="AR24" i="2"/>
  <c r="AQ24" i="2"/>
  <c r="AR23" i="2"/>
  <c r="AQ23" i="2"/>
  <c r="AR22" i="2"/>
  <c r="AQ22" i="2"/>
  <c r="AR21" i="2"/>
  <c r="AQ21" i="2"/>
  <c r="AR20" i="2"/>
  <c r="AQ20" i="2"/>
  <c r="AR19" i="2"/>
  <c r="AQ19" i="2"/>
  <c r="AR18" i="2"/>
  <c r="AQ18" i="2"/>
  <c r="AR17" i="2"/>
  <c r="AQ17" i="2"/>
  <c r="AR16" i="2"/>
  <c r="AQ16" i="2"/>
  <c r="AR15" i="2"/>
  <c r="AQ15" i="2"/>
  <c r="AR14" i="2"/>
  <c r="AQ14" i="2"/>
  <c r="AR13" i="2"/>
  <c r="AQ13" i="2"/>
  <c r="AR12" i="2"/>
  <c r="AQ12" i="2"/>
  <c r="AR11" i="2"/>
  <c r="AQ11" i="2"/>
  <c r="AR10" i="2"/>
  <c r="AQ10" i="2"/>
  <c r="AR9" i="2"/>
  <c r="AQ9" i="2"/>
  <c r="AR8" i="2"/>
  <c r="AQ8" i="2"/>
  <c r="AQ7" i="2"/>
  <c r="AR6" i="2"/>
  <c r="AQ6" i="2"/>
  <c r="AQ5" i="2"/>
  <c r="A9" i="1" l="1"/>
  <c r="W60" i="1" l="1"/>
  <c r="Y60" i="1"/>
  <c r="P36" i="1" l="1"/>
  <c r="Q36" i="1"/>
  <c r="S36" i="1" l="1"/>
  <c r="R36" i="1"/>
  <c r="H1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TATIANA LARINA (X096394)</author>
  </authors>
  <commentList>
    <comment ref="R4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 xml:space="preserve"> (Done = 100%)</t>
        </r>
      </text>
    </comment>
  </commentList>
</comments>
</file>

<file path=xl/sharedStrings.xml><?xml version="1.0" encoding="utf-8"?>
<sst xmlns="http://schemas.openxmlformats.org/spreadsheetml/2006/main" count="4808" uniqueCount="473">
  <si>
    <t>Security packs EN</t>
  </si>
  <si>
    <t>Security packs FR</t>
  </si>
  <si>
    <t>Operational security</t>
  </si>
  <si>
    <t>Training and awareness</t>
  </si>
  <si>
    <t>Data protection</t>
  </si>
  <si>
    <t>Internal fraud protection</t>
  </si>
  <si>
    <t>Advanced protection</t>
  </si>
  <si>
    <t>Exposed services</t>
  </si>
  <si>
    <t>Cloud</t>
  </si>
  <si>
    <t>Third parties and supply chain</t>
  </si>
  <si>
    <t>Security in product lifecycle</t>
  </si>
  <si>
    <t>Sécurité opérationnelle</t>
  </si>
  <si>
    <t>OPS</t>
  </si>
  <si>
    <t>Formation et sensibilisation</t>
  </si>
  <si>
    <t>TAA</t>
  </si>
  <si>
    <t>Protection des données</t>
  </si>
  <si>
    <t>DTP</t>
  </si>
  <si>
    <t>Protection contre la fraude interne</t>
  </si>
  <si>
    <t>IFP</t>
  </si>
  <si>
    <t>Protection avancée</t>
  </si>
  <si>
    <t>ADP</t>
  </si>
  <si>
    <t>Services exposés</t>
  </si>
  <si>
    <t>EXS</t>
  </si>
  <si>
    <t>CLD</t>
  </si>
  <si>
    <t>Tiers et supply chain</t>
  </si>
  <si>
    <t>TPS</t>
  </si>
  <si>
    <t>Sécurité dans le cycle de vie produit</t>
  </si>
  <si>
    <t>SPL</t>
  </si>
  <si>
    <t>Order index</t>
  </si>
  <si>
    <t>Months overdelay</t>
  </si>
  <si>
    <t>NOT APPLICABLE</t>
  </si>
  <si>
    <t>TO BE STARTED</t>
  </si>
  <si>
    <t>IN PROGRESS</t>
  </si>
  <si>
    <t>DONE</t>
  </si>
  <si>
    <t>RISK ACCEPTED</t>
  </si>
  <si>
    <t>CHECKED CISO</t>
  </si>
  <si>
    <t>Rank</t>
  </si>
  <si>
    <t>Entity</t>
  </si>
  <si>
    <t>Region</t>
  </si>
  <si>
    <t>SGABS</t>
  </si>
  <si>
    <t>AFMO</t>
  </si>
  <si>
    <t>BDP</t>
  </si>
  <si>
    <t>BFCOI</t>
  </si>
  <si>
    <t>SGA</t>
  </si>
  <si>
    <t>SGB</t>
  </si>
  <si>
    <t>SGBF</t>
  </si>
  <si>
    <t>SGBGE</t>
  </si>
  <si>
    <t>SGC</t>
  </si>
  <si>
    <t>SGCB</t>
  </si>
  <si>
    <t>SGGH</t>
  </si>
  <si>
    <t>SGM</t>
  </si>
  <si>
    <t>SGMA</t>
  </si>
  <si>
    <t>SGT</t>
  </si>
  <si>
    <t>UIB</t>
  </si>
  <si>
    <t>BDK</t>
  </si>
  <si>
    <t>EURO</t>
  </si>
  <si>
    <t>BRD</t>
  </si>
  <si>
    <t>Essox</t>
  </si>
  <si>
    <t>Fiditalia</t>
  </si>
  <si>
    <t>Hanseatic Bank</t>
  </si>
  <si>
    <t>KB</t>
  </si>
  <si>
    <t>RUSS</t>
  </si>
  <si>
    <t>ROSBANK</t>
  </si>
  <si>
    <t>Rusfinance</t>
  </si>
  <si>
    <t>#</t>
  </si>
  <si>
    <t>Target of scope</t>
  </si>
  <si>
    <t>File_Version</t>
  </si>
  <si>
    <t>Acronym / Acronyme</t>
  </si>
  <si>
    <t>Status_Choice</t>
  </si>
  <si>
    <t>Level</t>
  </si>
  <si>
    <t>Country</t>
  </si>
  <si>
    <t>Language</t>
  </si>
  <si>
    <t>Allemagne</t>
  </si>
  <si>
    <t>EN</t>
  </si>
  <si>
    <t>Roumanie</t>
  </si>
  <si>
    <t>-</t>
  </si>
  <si>
    <t xml:space="preserve">BU </t>
  </si>
  <si>
    <t>Outre-mer</t>
  </si>
  <si>
    <t>Polynésie française</t>
  </si>
  <si>
    <t>FR</t>
  </si>
  <si>
    <t>La Réunion</t>
  </si>
  <si>
    <t>France</t>
  </si>
  <si>
    <t>Maroc</t>
  </si>
  <si>
    <t>République Tchèque</t>
  </si>
  <si>
    <t>Italie</t>
  </si>
  <si>
    <t>Cameroun</t>
  </si>
  <si>
    <t>Mozambique</t>
  </si>
  <si>
    <t>Russie</t>
  </si>
  <si>
    <t>Algérie</t>
  </si>
  <si>
    <t>COO</t>
  </si>
  <si>
    <t>Afrique de l'ouest</t>
  </si>
  <si>
    <t>Bénin</t>
  </si>
  <si>
    <t>Burkina Faso</t>
  </si>
  <si>
    <t>Guinée</t>
  </si>
  <si>
    <t>Afrique centrale et Australie</t>
  </si>
  <si>
    <t>Guinée équatoriale</t>
  </si>
  <si>
    <t>SGCAM</t>
  </si>
  <si>
    <t>SGMZ</t>
  </si>
  <si>
    <t>Sénégal</t>
  </si>
  <si>
    <t>Congo</t>
  </si>
  <si>
    <t>Nouvelle Calédonie</t>
  </si>
  <si>
    <t>SGCI</t>
  </si>
  <si>
    <t>Ghana</t>
  </si>
  <si>
    <t>Mauritanie</t>
  </si>
  <si>
    <t>Tchad</t>
  </si>
  <si>
    <t>Tunisie</t>
  </si>
  <si>
    <t>SGTG</t>
  </si>
  <si>
    <t>Togo</t>
  </si>
  <si>
    <t>Acronym theme</t>
  </si>
  <si>
    <t>Acronym combined</t>
  </si>
  <si>
    <t>ID</t>
  </si>
  <si>
    <t>Know your IT</t>
  </si>
  <si>
    <t>KYI</t>
  </si>
  <si>
    <t>OPS_KYI</t>
  </si>
  <si>
    <t>Operational securityKnow your IT</t>
  </si>
  <si>
    <t>Incident management</t>
  </si>
  <si>
    <t>IMN</t>
  </si>
  <si>
    <t>OPS_IMN</t>
  </si>
  <si>
    <t>Operational securityIncident management</t>
  </si>
  <si>
    <t>Access management</t>
  </si>
  <si>
    <t>ACM</t>
  </si>
  <si>
    <t>OPS_ACM</t>
  </si>
  <si>
    <t>Operational securityAccess management</t>
  </si>
  <si>
    <t>Privileged Access management</t>
  </si>
  <si>
    <t>PAM</t>
  </si>
  <si>
    <t>OPS_PAM</t>
  </si>
  <si>
    <t>Operational securityPrivileged Access management</t>
  </si>
  <si>
    <t>Secure your IT</t>
  </si>
  <si>
    <t>SYI</t>
  </si>
  <si>
    <t>OPS_SYI</t>
  </si>
  <si>
    <t>Operational securitySecure your IT</t>
  </si>
  <si>
    <t>Secure your Endpoints</t>
  </si>
  <si>
    <t>SYE</t>
  </si>
  <si>
    <t>OPS_SYE</t>
  </si>
  <si>
    <t>Operational securitySecure your Endpoints</t>
  </si>
  <si>
    <t>Maintain IT Security</t>
  </si>
  <si>
    <t>MIS</t>
  </si>
  <si>
    <t>OPS_MIS</t>
  </si>
  <si>
    <t>Operational securityMaintain IT Security</t>
  </si>
  <si>
    <t>Monitoring</t>
  </si>
  <si>
    <t>MON</t>
  </si>
  <si>
    <t>OPS_MON</t>
  </si>
  <si>
    <t>Operational securityMonitoring</t>
  </si>
  <si>
    <t>Evaluate your Security</t>
  </si>
  <si>
    <t>EYS</t>
  </si>
  <si>
    <t>OPS_EYS</t>
  </si>
  <si>
    <t>Operational securityEvaluate your Security</t>
  </si>
  <si>
    <t>Data cartography</t>
  </si>
  <si>
    <t>DCT</t>
  </si>
  <si>
    <t>DTP_DCT</t>
  </si>
  <si>
    <t>Data protectionData cartography</t>
  </si>
  <si>
    <t>Data classification</t>
  </si>
  <si>
    <t>DCL</t>
  </si>
  <si>
    <t>DTP_DCL</t>
  </si>
  <si>
    <t>Data protectionData classification</t>
  </si>
  <si>
    <t>DTP_MON</t>
  </si>
  <si>
    <t>Data protectionMonitoring</t>
  </si>
  <si>
    <t>Data leakage</t>
  </si>
  <si>
    <t>DLK</t>
  </si>
  <si>
    <t>DTP_DLK</t>
  </si>
  <si>
    <t>Data protectionData leakage</t>
  </si>
  <si>
    <t>Encryption</t>
  </si>
  <si>
    <t>ENC</t>
  </si>
  <si>
    <t>DTP_ENC</t>
  </si>
  <si>
    <t>Data protectionEncryption</t>
  </si>
  <si>
    <t>Anonymisation</t>
  </si>
  <si>
    <t>ANO</t>
  </si>
  <si>
    <t>DTP_ANO</t>
  </si>
  <si>
    <t>Data protectionAnonymisation</t>
  </si>
  <si>
    <t>Big Data</t>
  </si>
  <si>
    <t>BDT</t>
  </si>
  <si>
    <t>DTP_BDT</t>
  </si>
  <si>
    <t>Data protectionBig Data</t>
  </si>
  <si>
    <t>Third Parties Management</t>
  </si>
  <si>
    <t>TPM</t>
  </si>
  <si>
    <t>TPS_TPM</t>
  </si>
  <si>
    <t>Third parties and supply chainThird Parties Management</t>
  </si>
  <si>
    <t>Third Parties Access</t>
  </si>
  <si>
    <t>TPA</t>
  </si>
  <si>
    <t>TPS_TPA</t>
  </si>
  <si>
    <t>Third parties and supply chainThird Parties Access</t>
  </si>
  <si>
    <t>Monitoringand control</t>
  </si>
  <si>
    <t>MNC</t>
  </si>
  <si>
    <t>TPS_MNC</t>
  </si>
  <si>
    <t>Third parties and supply chainMonitoringand control</t>
  </si>
  <si>
    <t>End of the contract</t>
  </si>
  <si>
    <t>EOC</t>
  </si>
  <si>
    <t>TPS_EOC</t>
  </si>
  <si>
    <t>Third parties and supply chainEnd of the contract</t>
  </si>
  <si>
    <t>Analytic security</t>
  </si>
  <si>
    <t>ANS</t>
  </si>
  <si>
    <t>ADP_ANS</t>
  </si>
  <si>
    <t>Advanced protectionAnalytic security</t>
  </si>
  <si>
    <t>Cyber Incident</t>
  </si>
  <si>
    <t>CYI</t>
  </si>
  <si>
    <t>ADP_CYI</t>
  </si>
  <si>
    <t>Advanced protectionCyber Incident</t>
  </si>
  <si>
    <t>Endpoint security</t>
  </si>
  <si>
    <t>ENS</t>
  </si>
  <si>
    <t>ADP_ENS</t>
  </si>
  <si>
    <t>Advanced protectionEndpoint security</t>
  </si>
  <si>
    <t>Filtering security</t>
  </si>
  <si>
    <t>FLS</t>
  </si>
  <si>
    <t>ADP_FLS</t>
  </si>
  <si>
    <t>Advanced protectionFiltering security</t>
  </si>
  <si>
    <t>Sensitive Assets</t>
  </si>
  <si>
    <t>SEA</t>
  </si>
  <si>
    <t>ADP_SEA</t>
  </si>
  <si>
    <t>Advanced protectionSensitive Assets</t>
  </si>
  <si>
    <t>User Security</t>
  </si>
  <si>
    <t>UZS</t>
  </si>
  <si>
    <t>ADP_UZS</t>
  </si>
  <si>
    <t>Advanced protectionUser Security</t>
  </si>
  <si>
    <t>Cloud Management</t>
  </si>
  <si>
    <t>MNG</t>
  </si>
  <si>
    <t>CLD_MNG</t>
  </si>
  <si>
    <t>CloudCloud Management</t>
  </si>
  <si>
    <t>Availability</t>
  </si>
  <si>
    <t>AVA</t>
  </si>
  <si>
    <t>CLD_AVA</t>
  </si>
  <si>
    <t>CloudAvailability</t>
  </si>
  <si>
    <t>IAM</t>
  </si>
  <si>
    <t>CLD_IAM</t>
  </si>
  <si>
    <t>CloudIAM</t>
  </si>
  <si>
    <t>Data Protection</t>
  </si>
  <si>
    <t>CLD_DTP</t>
  </si>
  <si>
    <t>CloudData Protection</t>
  </si>
  <si>
    <t>CLD_IMN</t>
  </si>
  <si>
    <t>CloudIncident management</t>
  </si>
  <si>
    <t>Services access</t>
  </si>
  <si>
    <t>SAC</t>
  </si>
  <si>
    <t>CLD_SAC</t>
  </si>
  <si>
    <t>CloudServices access</t>
  </si>
  <si>
    <t>Architecture</t>
  </si>
  <si>
    <t>ARC</t>
  </si>
  <si>
    <t>CLD_ARC</t>
  </si>
  <si>
    <t>CloudArchitecture</t>
  </si>
  <si>
    <t>Access filtering</t>
  </si>
  <si>
    <t>ACF</t>
  </si>
  <si>
    <t>CLD_ACF</t>
  </si>
  <si>
    <t>CloudAccess filtering</t>
  </si>
  <si>
    <t>Infrastructure security</t>
  </si>
  <si>
    <t>IFS</t>
  </si>
  <si>
    <t>CLD_IFS</t>
  </si>
  <si>
    <t>CloudInfrastructure security</t>
  </si>
  <si>
    <t>Log management</t>
  </si>
  <si>
    <t>LGM</t>
  </si>
  <si>
    <t>CLD_LGM</t>
  </si>
  <si>
    <t>CloudLog management</t>
  </si>
  <si>
    <t>Secure Hosting Baseline</t>
  </si>
  <si>
    <t>SHB</t>
  </si>
  <si>
    <t>EXS_SHB</t>
  </si>
  <si>
    <t>Exposed servicesSecure Hosting Baseline</t>
  </si>
  <si>
    <t>Customer Identity Mangement</t>
  </si>
  <si>
    <t>CIM</t>
  </si>
  <si>
    <t>EXS_CIM</t>
  </si>
  <si>
    <t>Exposed servicesCustomer Identity Mangement</t>
  </si>
  <si>
    <t>DNS security</t>
  </si>
  <si>
    <t>DNS</t>
  </si>
  <si>
    <t>EXS_DNS</t>
  </si>
  <si>
    <t>Exposed servicesDNS security</t>
  </si>
  <si>
    <t>E-fraud</t>
  </si>
  <si>
    <t>EFD</t>
  </si>
  <si>
    <t>EXS_EFD</t>
  </si>
  <si>
    <t>Exposed servicesE-fraud</t>
  </si>
  <si>
    <t>Internet application security</t>
  </si>
  <si>
    <t>IAS</t>
  </si>
  <si>
    <t>EXS_IAS</t>
  </si>
  <si>
    <t>Exposed servicesInternet application security</t>
  </si>
  <si>
    <t>Mobile Banking Security</t>
  </si>
  <si>
    <t>MBS</t>
  </si>
  <si>
    <t>EXS_MBS</t>
  </si>
  <si>
    <t>Exposed servicesMobile Banking Security</t>
  </si>
  <si>
    <t>Open Banking and API security</t>
  </si>
  <si>
    <t>OBS</t>
  </si>
  <si>
    <t>EXS_OBS</t>
  </si>
  <si>
    <t>Exposed servicesOpen Banking and API security</t>
  </si>
  <si>
    <t>Secure usage of internet services</t>
  </si>
  <si>
    <t>SUI</t>
  </si>
  <si>
    <t>EXS_SUI</t>
  </si>
  <si>
    <t>Exposed servicesSecure usage of internet services</t>
  </si>
  <si>
    <t>Project Methodology</t>
  </si>
  <si>
    <t>PMD</t>
  </si>
  <si>
    <t>SPL_PMD</t>
  </si>
  <si>
    <t>Security in product lifecycleProject Methodology</t>
  </si>
  <si>
    <t>Agile Project Methodology</t>
  </si>
  <si>
    <t>APM</t>
  </si>
  <si>
    <t>SPL_APM</t>
  </si>
  <si>
    <t>Security in product lifecycleAgile Project Methodology</t>
  </si>
  <si>
    <t>Dev. Security</t>
  </si>
  <si>
    <t>DVS</t>
  </si>
  <si>
    <t>SPL_DVS</t>
  </si>
  <si>
    <t>Security in product lifecycleDev. Security</t>
  </si>
  <si>
    <t>Devops</t>
  </si>
  <si>
    <t>DVO</t>
  </si>
  <si>
    <t>SPL_DVO</t>
  </si>
  <si>
    <t>Security in product lifecycleDevops</t>
  </si>
  <si>
    <t>Governance</t>
  </si>
  <si>
    <t>GOV</t>
  </si>
  <si>
    <t>TAA_GOV</t>
  </si>
  <si>
    <t>Training and awarenessGovernance</t>
  </si>
  <si>
    <t>Training</t>
  </si>
  <si>
    <t>TRN</t>
  </si>
  <si>
    <t>TAA_TRN</t>
  </si>
  <si>
    <t>Training and awarenessTraining</t>
  </si>
  <si>
    <t>Awareness</t>
  </si>
  <si>
    <t>AWA</t>
  </si>
  <si>
    <t>TAA_AWA</t>
  </si>
  <si>
    <t>Training and awarenessAwareness</t>
  </si>
  <si>
    <t>Specific comunication</t>
  </si>
  <si>
    <t>SPC</t>
  </si>
  <si>
    <t>TAA_SPC</t>
  </si>
  <si>
    <t>Training and awarenessSpecific comunication</t>
  </si>
  <si>
    <t>Customer awareness</t>
  </si>
  <si>
    <t>CAW</t>
  </si>
  <si>
    <t>TAA_CAW</t>
  </si>
  <si>
    <t>Training and awarenessCustomer awareness</t>
  </si>
  <si>
    <t>Third Parties</t>
  </si>
  <si>
    <t>TPT</t>
  </si>
  <si>
    <t>TAA_TPT</t>
  </si>
  <si>
    <t>Training and awarenessThird Parties</t>
  </si>
  <si>
    <t>IFP_GOV</t>
  </si>
  <si>
    <t>Internal fraud protectionGovernance</t>
  </si>
  <si>
    <t>Prevention</t>
  </si>
  <si>
    <t>PRV</t>
  </si>
  <si>
    <t>IFP_PRV</t>
  </si>
  <si>
    <t>Internal fraud protectionPrevention</t>
  </si>
  <si>
    <t>Detection</t>
  </si>
  <si>
    <t>DET</t>
  </si>
  <si>
    <t>IFP_DET</t>
  </si>
  <si>
    <t>Internal fraud protectionDetection</t>
  </si>
  <si>
    <t>Pack EN</t>
  </si>
  <si>
    <t>Pack FR</t>
  </si>
  <si>
    <t>Theme EN</t>
  </si>
  <si>
    <t>Theme FR</t>
  </si>
  <si>
    <t>Sécurité analytique</t>
  </si>
  <si>
    <t>Incident cyber</t>
  </si>
  <si>
    <t>Sécurité des terminaux</t>
  </si>
  <si>
    <t>Sécurité des flux</t>
  </si>
  <si>
    <t>Actifs sensibles</t>
  </si>
  <si>
    <t>Sécurité des utilisateurs</t>
  </si>
  <si>
    <t>Gestion du Cloud</t>
  </si>
  <si>
    <t>Disponibilité</t>
  </si>
  <si>
    <t>Gestion des incidents</t>
  </si>
  <si>
    <t>Accès aux services</t>
  </si>
  <si>
    <t>Filtrage d'accès</t>
  </si>
  <si>
    <t>Sécurité de l'infrastructure</t>
  </si>
  <si>
    <t>Gestion des traces</t>
  </si>
  <si>
    <t>Cartographie des données</t>
  </si>
  <si>
    <t>Classification des données</t>
  </si>
  <si>
    <t>Fuite de données</t>
  </si>
  <si>
    <t>Chiffrement</t>
  </si>
  <si>
    <t>Big data</t>
  </si>
  <si>
    <t>Hébergement de référence sécurisé</t>
  </si>
  <si>
    <t>Gestion de l'identité des clients</t>
  </si>
  <si>
    <t>Sécurité du DNS</t>
  </si>
  <si>
    <t>Sécurité des applications web</t>
  </si>
  <si>
    <t>Sécurité des services bancaires mobile</t>
  </si>
  <si>
    <t>Open Banking et sécurité des API</t>
  </si>
  <si>
    <t>Utilisation sécurisée des services web</t>
  </si>
  <si>
    <t>Gouvernance</t>
  </si>
  <si>
    <t>Prévention</t>
  </si>
  <si>
    <t>Détection</t>
  </si>
  <si>
    <t>Connaître son SI</t>
  </si>
  <si>
    <t>Gestion des accès</t>
  </si>
  <si>
    <t>Gestion des accès à privilèges</t>
  </si>
  <si>
    <t>Sécuriser son SI</t>
  </si>
  <si>
    <t>Protéger ces postes de travail</t>
  </si>
  <si>
    <t>Maintenance de la sécurité du SI</t>
  </si>
  <si>
    <t>Evaluer la sécurité</t>
  </si>
  <si>
    <t>Méthodologie Projet</t>
  </si>
  <si>
    <t>Méthodologie Projet Agile</t>
  </si>
  <si>
    <t>Sécurité des développements</t>
  </si>
  <si>
    <t>Gestion des tiers</t>
  </si>
  <si>
    <t>Accès des tiers</t>
  </si>
  <si>
    <t>Suivi et contrôle</t>
  </si>
  <si>
    <t>Fin de contrat</t>
  </si>
  <si>
    <t>Formation</t>
  </si>
  <si>
    <t>Sensibilisation</t>
  </si>
  <si>
    <t>Communication spécifique</t>
  </si>
  <si>
    <t>Sensibilisation du client</t>
  </si>
  <si>
    <t>Tiers</t>
  </si>
  <si>
    <t>Index</t>
  </si>
  <si>
    <t>Description</t>
  </si>
  <si>
    <t>VERIFIED</t>
  </si>
  <si>
    <t>CISO assessment</t>
  </si>
  <si>
    <t>No alert</t>
  </si>
  <si>
    <t>Alert</t>
  </si>
  <si>
    <t>Pack</t>
  </si>
  <si>
    <t>Acronyme</t>
  </si>
  <si>
    <t>TOTAL</t>
  </si>
  <si>
    <t>BU</t>
  </si>
  <si>
    <t>Warning</t>
  </si>
  <si>
    <t>SECURITY MEASURES</t>
  </si>
  <si>
    <t>SGMADA</t>
  </si>
  <si>
    <t>EQDOM</t>
  </si>
  <si>
    <t>Méditerranée</t>
  </si>
  <si>
    <t>SGGN</t>
  </si>
  <si>
    <t>SGSN</t>
  </si>
  <si>
    <t>CGI Finance</t>
  </si>
  <si>
    <t>PROJECT EXECUTION</t>
  </si>
  <si>
    <t>PLANNING</t>
  </si>
  <si>
    <t>Madagascar</t>
  </si>
  <si>
    <t>Priority</t>
  </si>
  <si>
    <t>Measure</t>
  </si>
  <si>
    <t>Security pack</t>
  </si>
  <si>
    <t>Measure ID</t>
  </si>
  <si>
    <t>Status</t>
  </si>
  <si>
    <t>Global Progress rate</t>
  </si>
  <si>
    <t>Kick-off</t>
  </si>
  <si>
    <t>Initial end</t>
  </si>
  <si>
    <t>CHECKS</t>
  </si>
  <si>
    <t>BRD Finance</t>
  </si>
  <si>
    <t>Implementation progress rate</t>
  </si>
  <si>
    <t>Topic</t>
  </si>
  <si>
    <t>Target status</t>
  </si>
  <si>
    <t>FULL IMPLEMENTATION</t>
  </si>
  <si>
    <t>PARTIAL IMPLEMENTATION + RA</t>
  </si>
  <si>
    <t>RAF_Status_Choice</t>
  </si>
  <si>
    <t>Not applicable</t>
  </si>
  <si>
    <t>ENTITY Private columns</t>
  </si>
  <si>
    <t>Ressources</t>
  </si>
  <si>
    <t>Not secured</t>
  </si>
  <si>
    <t>Secured</t>
  </si>
  <si>
    <t>Deliverables</t>
  </si>
  <si>
    <t>Dependencies</t>
  </si>
  <si>
    <t>Reference</t>
  </si>
  <si>
    <t>Main actor</t>
  </si>
  <si>
    <t>&lt;Local use 1&gt;</t>
  </si>
  <si>
    <t>&lt;Local use 2&gt;</t>
  </si>
  <si>
    <t>IMPLEMENTATION  at the end of the program</t>
  </si>
  <si>
    <t>Target scope</t>
  </si>
  <si>
    <t>BUDGET (k€)</t>
  </si>
  <si>
    <t>Total Initial</t>
  </si>
  <si>
    <t>Total Spent</t>
  </si>
  <si>
    <t>Initial 2020</t>
  </si>
  <si>
    <t>Reestimated 2020</t>
  </si>
  <si>
    <t>Spent 2020</t>
  </si>
  <si>
    <t>Initial 2021</t>
  </si>
  <si>
    <t>Reestimated 2021</t>
  </si>
  <si>
    <t>Spent 2021</t>
  </si>
  <si>
    <t>Initial 2022</t>
  </si>
  <si>
    <t>Reestimated 2022</t>
  </si>
  <si>
    <t>Spent 2022</t>
  </si>
  <si>
    <t>Initial 2023</t>
  </si>
  <si>
    <t>Reestimated 2023</t>
  </si>
  <si>
    <t>Spent 2023</t>
  </si>
  <si>
    <t>Target justification (if&lt;100%)</t>
  </si>
  <si>
    <t>(including already implemented measures)</t>
  </si>
  <si>
    <t>EmptyFields</t>
  </si>
  <si>
    <t>DataInconsistency</t>
  </si>
  <si>
    <t>5.0</t>
  </si>
  <si>
    <t>Re-estimated end</t>
  </si>
  <si>
    <t>Total re-estimated</t>
  </si>
  <si>
    <t>Value</t>
  </si>
  <si>
    <t>Target_Status_Choice</t>
  </si>
  <si>
    <t>CISO Comments</t>
  </si>
  <si>
    <t>TO BE DONE</t>
  </si>
  <si>
    <t>TO BE UPDATED</t>
  </si>
  <si>
    <t>SUBMITTED</t>
  </si>
  <si>
    <t>VALIDATED</t>
  </si>
  <si>
    <t>NO PROJECT</t>
  </si>
  <si>
    <t>Resource allocated</t>
  </si>
  <si>
    <t>C2-Confidential</t>
  </si>
  <si>
    <t>Global Overview</t>
  </si>
  <si>
    <t>Impl_Date</t>
  </si>
  <si>
    <t>Impl_Yes</t>
  </si>
  <si>
    <t>ATM</t>
  </si>
  <si>
    <t>Deadline</t>
  </si>
  <si>
    <t>Date</t>
  </si>
  <si>
    <t>Pack Formula</t>
  </si>
  <si>
    <t>*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</si>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</sst>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5" formatCode="0.0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73743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8"/>
      <color theme="1" tint="0.34998626667073579"/>
      <name val="Calibri"/>
      <family val="2"/>
      <scheme val="minor"/>
    </font>
    <font>
      <u/>
      <sz val="10"/>
      <color theme="1"/>
      <name val="Calibri"/>
      <family val="2"/>
      <scheme val="minor"/>
    </font>
    <font>
      <b/>
      <sz val="16"/>
      <color theme="1" tint="0.34998626667073579"/>
      <name val="Calibri"/>
      <family val="2"/>
      <scheme val="minor"/>
    </font>
    <font>
      <b/>
      <sz val="14"/>
      <color theme="1" tint="0.34998626667073579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0"/>
      <color theme="1" tint="0.34998626667073579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0"/>
      <color rgb="FF21517D"/>
      <name val="Calibri"/>
      <family val="2"/>
      <scheme val="minor"/>
    </font>
    <font>
      <sz val="11"/>
      <color theme="1"/>
      <name val="Consolas"/>
      <family val="3"/>
    </font>
    <font>
      <b/>
      <sz val="9"/>
      <color indexed="8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theme="5"/>
      </patternFill>
    </fill>
    <fill>
      <patternFill patternType="solid">
        <fgColor theme="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21517D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theme="5"/>
      </top>
      <bottom style="thin">
        <color theme="5"/>
      </bottom>
      <diagonal/>
    </border>
    <border>
      <left style="medium">
        <color auto="1"/>
      </left>
      <right/>
      <top/>
      <bottom/>
      <diagonal/>
    </border>
    <border>
      <left style="thin">
        <color theme="5"/>
      </left>
      <right/>
      <top style="thin">
        <color theme="5"/>
      </top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theme="1" tint="0.34998626667073579"/>
      </bottom>
      <diagonal/>
    </border>
    <border>
      <left style="double">
        <color rgb="FFC00000"/>
      </left>
      <right/>
      <top/>
      <bottom/>
      <diagonal/>
    </border>
    <border>
      <left style="thin">
        <color theme="1" tint="0.34998626667073579"/>
      </left>
      <right/>
      <top style="thick">
        <color theme="1" tint="0.34998626667073579"/>
      </top>
      <bottom/>
      <diagonal/>
    </border>
    <border>
      <left/>
      <right/>
      <top style="thick">
        <color theme="1" tint="0.34998626667073579"/>
      </top>
      <bottom/>
      <diagonal/>
    </border>
    <border>
      <left/>
      <right style="thin">
        <color theme="1" tint="0.34998626667073579"/>
      </right>
      <top style="thick">
        <color theme="1" tint="0.34998626667073579"/>
      </top>
      <bottom/>
      <diagonal/>
    </border>
    <border>
      <left style="double">
        <color rgb="FFC00000"/>
      </left>
      <right/>
      <top style="thick">
        <color theme="1" tint="0.34998626667073579"/>
      </top>
      <bottom/>
      <diagonal/>
    </border>
    <border>
      <left/>
      <right/>
      <top style="thin">
        <color theme="5"/>
      </top>
      <bottom/>
      <diagonal/>
    </border>
    <border>
      <left style="double">
        <color rgb="FFFF0000"/>
      </left>
      <right/>
      <top/>
      <bottom/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  <border>
      <left style="thin">
        <color theme="5"/>
      </left>
      <right style="thin">
        <color theme="5"/>
      </right>
      <top style="thin">
        <color theme="5"/>
      </top>
      <bottom style="thin">
        <color theme="5"/>
      </bottom>
      <diagonal/>
    </border>
    <border>
      <left style="double">
        <color rgb="FFFF0000"/>
      </left>
      <right/>
      <top/>
      <bottom style="thick">
        <color theme="1" tint="0.34998626667073579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116">
    <xf numFmtId="0" fontId="0" fillId="0" borderId="0" xfId="0"/>
    <xf numFmtId="0" fontId="0" fillId="0" borderId="0" xfId="0" applyProtection="1">
      <protection locked="0"/>
    </xf>
    <xf numFmtId="0" fontId="0" fillId="0" borderId="1" xfId="0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left" vertical="center"/>
      <protection hidden="1"/>
    </xf>
    <xf numFmtId="2" fontId="3" fillId="0" borderId="0" xfId="0" applyNumberFormat="1" applyFont="1" applyAlignment="1" applyProtection="1">
      <alignment horizontal="left" vertical="center"/>
      <protection hidden="1"/>
    </xf>
    <xf numFmtId="9" fontId="0" fillId="0" borderId="0" xfId="0" applyNumberFormat="1" applyProtection="1">
      <protection locked="0"/>
    </xf>
    <xf numFmtId="1" fontId="3" fillId="0" borderId="0" xfId="0" applyNumberFormat="1" applyFont="1" applyAlignment="1" applyProtection="1">
      <alignment horizontal="left" vertical="center"/>
      <protection hidden="1"/>
    </xf>
    <xf numFmtId="2" fontId="3" fillId="0" borderId="0" xfId="0" quotePrefix="1" applyNumberFormat="1" applyFont="1" applyAlignment="1" applyProtection="1">
      <alignment horizontal="left" vertical="center"/>
      <protection hidden="1"/>
    </xf>
    <xf numFmtId="2" fontId="3" fillId="0" borderId="0" xfId="0" applyNumberFormat="1" applyFont="1" applyFill="1" applyAlignment="1" applyProtection="1">
      <alignment horizontal="left" vertical="center"/>
      <protection hidden="1"/>
    </xf>
    <xf numFmtId="1" fontId="0" fillId="0" borderId="0" xfId="0" applyNumberFormat="1" applyAlignment="1" applyProtection="1">
      <alignment horizontal="left"/>
      <protection locked="0"/>
    </xf>
    <xf numFmtId="0" fontId="0" fillId="0" borderId="0" xfId="0" applyAlignment="1">
      <alignment vertical="center" wrapText="1"/>
    </xf>
    <xf numFmtId="0" fontId="0" fillId="0" borderId="0" xfId="0" applyAlignment="1" applyProtection="1">
      <alignment vertical="center" wrapText="1"/>
      <protection locked="0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5" fillId="0" borderId="0" xfId="0" applyFont="1" applyBorder="1" applyAlignment="1">
      <alignment horizontal="left"/>
    </xf>
    <xf numFmtId="0" fontId="5" fillId="0" borderId="0" xfId="0" applyFont="1" applyAlignment="1" applyProtection="1">
      <alignment horizontal="left"/>
      <protection locked="0"/>
    </xf>
    <xf numFmtId="0" fontId="8" fillId="0" borderId="0" xfId="0" applyFont="1" applyAlignment="1">
      <alignment horizontal="center" vertical="center" wrapText="1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1" fontId="5" fillId="0" borderId="0" xfId="0" applyNumberFormat="1" applyFont="1" applyBorder="1" applyAlignment="1">
      <alignment horizontal="left"/>
    </xf>
    <xf numFmtId="0" fontId="5" fillId="0" borderId="0" xfId="0" applyFont="1" applyAlignment="1" applyProtection="1">
      <alignment horizontal="center"/>
      <protection locked="0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3" xfId="0" applyFont="1" applyBorder="1"/>
    <xf numFmtId="9" fontId="0" fillId="0" borderId="0" xfId="0" quotePrefix="1" applyNumberFormat="1" applyProtection="1">
      <protection locked="0"/>
    </xf>
    <xf numFmtId="0" fontId="0" fillId="0" borderId="0" xfId="0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0" fillId="0" borderId="0" xfId="0" applyBorder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17" fillId="3" borderId="11" xfId="0" applyFont="1" applyFill="1" applyBorder="1" applyAlignment="1">
      <alignment horizontal="left"/>
    </xf>
    <xf numFmtId="0" fontId="0" fillId="0" borderId="3" xfId="0" applyFont="1" applyBorder="1" applyProtection="1">
      <protection locked="0"/>
    </xf>
    <xf numFmtId="0" fontId="0" fillId="0" borderId="11" xfId="0" applyFont="1" applyBorder="1" applyAlignment="1">
      <alignment horizontal="center" vertical="center"/>
    </xf>
    <xf numFmtId="0" fontId="7" fillId="0" borderId="5" xfId="0" applyFont="1" applyBorder="1" applyAlignment="1" applyProtection="1">
      <alignment horizontal="center" vertical="center"/>
      <protection locked="0"/>
    </xf>
    <xf numFmtId="9" fontId="0" fillId="0" borderId="11" xfId="0" applyNumberFormat="1" applyFont="1" applyBorder="1" applyAlignment="1">
      <alignment horizontal="center" vertical="center"/>
    </xf>
    <xf numFmtId="0" fontId="0" fillId="0" borderId="0" xfId="0" applyFill="1" applyAlignment="1" applyProtection="1">
      <alignment vertical="center"/>
      <protection locked="0"/>
    </xf>
    <xf numFmtId="0" fontId="10" fillId="0" borderId="0" xfId="0" applyFont="1" applyFill="1" applyAlignment="1" applyProtection="1">
      <alignment vertical="center"/>
      <protection locked="0"/>
    </xf>
    <xf numFmtId="0" fontId="17" fillId="3" borderId="13" xfId="0" applyFont="1" applyFill="1" applyBorder="1"/>
    <xf numFmtId="49" fontId="0" fillId="0" borderId="14" xfId="0" applyNumberFormat="1" applyFont="1" applyBorder="1" applyAlignment="1">
      <alignment horizontal="center" vertical="center"/>
    </xf>
    <xf numFmtId="0" fontId="0" fillId="0" borderId="0" xfId="0" applyBorder="1" applyAlignment="1" applyProtection="1">
      <alignment vertical="center"/>
    </xf>
    <xf numFmtId="0" fontId="13" fillId="0" borderId="0" xfId="0" applyFont="1" applyBorder="1" applyAlignment="1" applyProtection="1">
      <alignment vertical="center"/>
    </xf>
    <xf numFmtId="0" fontId="18" fillId="7" borderId="0" xfId="0" applyFont="1" applyFill="1" applyAlignment="1" applyProtection="1">
      <alignment horizontal="center" vertical="center" wrapText="1"/>
    </xf>
    <xf numFmtId="0" fontId="7" fillId="7" borderId="0" xfId="0" applyFont="1" applyFill="1" applyBorder="1" applyAlignment="1" applyProtection="1">
      <alignment horizontal="center" vertical="center"/>
    </xf>
    <xf numFmtId="0" fontId="18" fillId="4" borderId="0" xfId="0" applyFont="1" applyFill="1" applyBorder="1" applyAlignment="1" applyProtection="1">
      <alignment horizontal="center" vertical="center" wrapText="1"/>
    </xf>
    <xf numFmtId="0" fontId="18" fillId="5" borderId="12" xfId="0" applyFont="1" applyFill="1" applyBorder="1" applyAlignment="1" applyProtection="1">
      <alignment horizontal="center" vertical="center" wrapText="1"/>
    </xf>
    <xf numFmtId="0" fontId="18" fillId="5" borderId="0" xfId="0" applyFont="1" applyFill="1" applyBorder="1" applyAlignment="1" applyProtection="1">
      <alignment horizontal="center" vertical="center" wrapText="1"/>
    </xf>
    <xf numFmtId="0" fontId="18" fillId="6" borderId="0" xfId="0" applyFont="1" applyFill="1" applyAlignment="1" applyProtection="1">
      <alignment horizontal="center" vertical="center" wrapText="1"/>
    </xf>
    <xf numFmtId="0" fontId="18" fillId="7" borderId="0" xfId="0" applyFont="1" applyFill="1" applyBorder="1" applyAlignment="1" applyProtection="1">
      <alignment horizontal="center" vertical="center" wrapText="1"/>
    </xf>
    <xf numFmtId="0" fontId="18" fillId="7" borderId="2" xfId="0" applyFont="1" applyFill="1" applyBorder="1" applyAlignment="1" applyProtection="1">
      <alignment horizontal="center" vertical="center" wrapText="1"/>
    </xf>
    <xf numFmtId="0" fontId="18" fillId="7" borderId="4" xfId="0" applyFont="1" applyFill="1" applyBorder="1" applyAlignment="1" applyProtection="1">
      <alignment horizontal="center" vertical="center" wrapText="1"/>
    </xf>
    <xf numFmtId="0" fontId="15" fillId="0" borderId="0" xfId="0" applyFont="1" applyAlignment="1" applyProtection="1">
      <alignment vertical="center"/>
      <protection locked="0"/>
    </xf>
    <xf numFmtId="0" fontId="4" fillId="8" borderId="0" xfId="0" applyFont="1" applyFill="1" applyProtection="1">
      <protection locked="0"/>
    </xf>
    <xf numFmtId="0" fontId="0" fillId="8" borderId="0" xfId="0" applyFill="1" applyProtection="1">
      <protection locked="0"/>
    </xf>
    <xf numFmtId="0" fontId="11" fillId="0" borderId="0" xfId="0" applyFont="1" applyBorder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10" fillId="0" borderId="0" xfId="0" applyFont="1" applyBorder="1" applyAlignment="1" applyProtection="1">
      <alignment vertical="center"/>
      <protection locked="0"/>
    </xf>
    <xf numFmtId="0" fontId="16" fillId="0" borderId="5" xfId="0" applyFont="1" applyBorder="1" applyAlignment="1" applyProtection="1">
      <alignment horizontal="center" vertical="center"/>
      <protection locked="0"/>
    </xf>
    <xf numFmtId="0" fontId="9" fillId="0" borderId="5" xfId="0" applyFont="1" applyBorder="1" applyAlignment="1" applyProtection="1">
      <alignment horizontal="center" vertical="center"/>
      <protection locked="0"/>
    </xf>
    <xf numFmtId="0" fontId="12" fillId="0" borderId="5" xfId="0" applyFont="1" applyBorder="1" applyAlignment="1" applyProtection="1">
      <alignment horizontal="center" vertical="center"/>
      <protection locked="0"/>
    </xf>
    <xf numFmtId="0" fontId="7" fillId="0" borderId="5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14" fillId="0" borderId="10" xfId="0" applyFont="1" applyBorder="1" applyAlignment="1" applyProtection="1">
      <alignment vertical="center"/>
      <protection locked="0"/>
    </xf>
    <xf numFmtId="0" fontId="14" fillId="0" borderId="8" xfId="0" applyFont="1" applyBorder="1" applyAlignment="1" applyProtection="1">
      <alignment vertical="center"/>
      <protection locked="0"/>
    </xf>
    <xf numFmtId="0" fontId="14" fillId="0" borderId="9" xfId="0" applyFont="1" applyBorder="1" applyAlignment="1" applyProtection="1">
      <alignment vertical="center"/>
      <protection locked="0"/>
    </xf>
    <xf numFmtId="0" fontId="14" fillId="0" borderId="7" xfId="0" applyFont="1" applyBorder="1" applyAlignment="1" applyProtection="1">
      <alignment vertical="center"/>
      <protection locked="0"/>
    </xf>
    <xf numFmtId="0" fontId="14" fillId="0" borderId="0" xfId="0" applyFont="1" applyAlignment="1" applyProtection="1">
      <alignment vertical="center"/>
      <protection locked="0"/>
    </xf>
    <xf numFmtId="0" fontId="0" fillId="0" borderId="6" xfId="0" applyFill="1" applyBorder="1" applyAlignment="1" applyProtection="1">
      <alignment vertical="center"/>
      <protection locked="0"/>
    </xf>
    <xf numFmtId="0" fontId="20" fillId="0" borderId="5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 applyProtection="1">
      <alignment vertical="center"/>
      <protection locked="0"/>
    </xf>
    <xf numFmtId="0" fontId="18" fillId="7" borderId="12" xfId="0" applyFont="1" applyFill="1" applyBorder="1" applyAlignment="1" applyProtection="1">
      <alignment horizontal="center" vertical="center" wrapText="1"/>
    </xf>
    <xf numFmtId="0" fontId="13" fillId="0" borderId="12" xfId="0" applyFont="1" applyBorder="1" applyAlignment="1" applyProtection="1">
      <alignment vertical="center"/>
    </xf>
    <xf numFmtId="0" fontId="16" fillId="0" borderId="15" xfId="0" applyFont="1" applyBorder="1" applyAlignment="1" applyProtection="1">
      <alignment horizontal="center" vertical="center"/>
      <protection locked="0"/>
    </xf>
    <xf numFmtId="0" fontId="16" fillId="0" borderId="15" xfId="0" applyFont="1" applyFill="1" applyBorder="1" applyAlignment="1" applyProtection="1">
      <alignment horizontal="left" vertical="center"/>
      <protection locked="0"/>
    </xf>
    <xf numFmtId="0" fontId="13" fillId="0" borderId="12" xfId="0" applyFont="1" applyFill="1" applyBorder="1" applyAlignment="1" applyProtection="1">
      <alignment vertical="center"/>
    </xf>
    <xf numFmtId="0" fontId="16" fillId="0" borderId="15" xfId="0" applyFont="1" applyFill="1" applyBorder="1" applyAlignment="1" applyProtection="1">
      <alignment horizontal="center" vertical="center"/>
      <protection locked="0"/>
    </xf>
    <xf numFmtId="0" fontId="20" fillId="0" borderId="15" xfId="0" applyFont="1" applyFill="1" applyBorder="1" applyAlignment="1" applyProtection="1">
      <alignment horizontal="center" vertical="center"/>
      <protection locked="0"/>
    </xf>
    <xf numFmtId="0" fontId="18" fillId="6" borderId="12" xfId="0" applyFont="1" applyFill="1" applyBorder="1" applyAlignment="1" applyProtection="1">
      <alignment horizontal="center" vertical="center" wrapText="1"/>
    </xf>
    <xf numFmtId="0" fontId="16" fillId="2" borderId="12" xfId="0" applyFont="1" applyFill="1" applyBorder="1" applyAlignment="1" applyProtection="1">
      <alignment horizontal="center" vertical="center" wrapText="1"/>
    </xf>
    <xf numFmtId="0" fontId="16" fillId="2" borderId="0" xfId="0" applyFont="1" applyFill="1" applyBorder="1" applyAlignment="1" applyProtection="1">
      <alignment horizontal="center" vertical="center" wrapText="1"/>
    </xf>
    <xf numFmtId="9" fontId="22" fillId="0" borderId="12" xfId="0" applyNumberFormat="1" applyFont="1" applyFill="1" applyBorder="1" applyAlignment="1" applyProtection="1">
      <alignment horizontal="center" vertical="center"/>
      <protection locked="0"/>
    </xf>
    <xf numFmtId="1" fontId="22" fillId="0" borderId="0" xfId="0" applyNumberFormat="1" applyFont="1" applyFill="1" applyAlignment="1" applyProtection="1">
      <alignment horizontal="center" vertical="center"/>
      <protection locked="0"/>
    </xf>
    <xf numFmtId="14" fontId="22" fillId="0" borderId="0" xfId="1" applyNumberFormat="1" applyFont="1" applyFill="1" applyAlignment="1" applyProtection="1">
      <alignment horizontal="center" vertical="center"/>
      <protection locked="0"/>
    </xf>
    <xf numFmtId="14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23" fillId="0" borderId="0" xfId="0" applyFont="1" applyFill="1" applyAlignment="1" applyProtection="1">
      <alignment vertical="center"/>
      <protection locked="0"/>
    </xf>
    <xf numFmtId="0" fontId="22" fillId="0" borderId="0" xfId="0" quotePrefix="1" applyNumberFormat="1" applyFont="1" applyFill="1" applyAlignment="1" applyProtection="1">
      <alignment horizontal="center" vertical="center"/>
      <protection locked="0"/>
    </xf>
    <xf numFmtId="9" fontId="7" fillId="0" borderId="0" xfId="1" applyFont="1" applyBorder="1" applyAlignment="1" applyProtection="1">
      <alignment horizontal="center" vertical="center" wrapText="1"/>
      <protection locked="0"/>
    </xf>
    <xf numFmtId="0" fontId="22" fillId="0" borderId="0" xfId="0" applyNumberFormat="1" applyFont="1" applyFill="1" applyAlignment="1" applyProtection="1">
      <alignment horizontal="center" vertical="center"/>
      <protection locked="0"/>
    </xf>
    <xf numFmtId="9" fontId="22" fillId="0" borderId="12" xfId="1" applyNumberFormat="1" applyFont="1" applyBorder="1" applyAlignment="1" applyProtection="1">
      <alignment horizontal="center" vertical="center" wrapText="1"/>
      <protection locked="0"/>
    </xf>
    <xf numFmtId="9" fontId="7" fillId="0" borderId="0" xfId="1" applyNumberFormat="1" applyFont="1" applyBorder="1" applyAlignment="1" applyProtection="1">
      <alignment horizontal="center" vertical="center" wrapText="1"/>
      <protection locked="0"/>
    </xf>
    <xf numFmtId="14" fontId="7" fillId="0" borderId="0" xfId="0" applyNumberFormat="1" applyFont="1" applyAlignment="1" applyProtection="1">
      <alignment horizontal="center" vertical="center"/>
      <protection locked="0"/>
    </xf>
    <xf numFmtId="0" fontId="19" fillId="0" borderId="12" xfId="0" applyFont="1" applyFill="1" applyBorder="1" applyAlignment="1" applyProtection="1">
      <alignment vertical="center"/>
      <protection locked="0"/>
    </xf>
    <xf numFmtId="0" fontId="19" fillId="0" borderId="0" xfId="0" applyFont="1" applyFill="1" applyBorder="1" applyAlignment="1" applyProtection="1">
      <alignment vertical="center"/>
      <protection locked="0"/>
    </xf>
    <xf numFmtId="0" fontId="16" fillId="0" borderId="12" xfId="0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Fill="1" applyBorder="1" applyAlignment="1" applyProtection="1">
      <alignment horizontal="center" vertical="center" wrapText="1"/>
      <protection locked="0"/>
    </xf>
    <xf numFmtId="0" fontId="14" fillId="0" borderId="12" xfId="0" applyFont="1" applyFill="1" applyBorder="1" applyAlignment="1" applyProtection="1">
      <alignment horizontal="left" vertical="center"/>
      <protection locked="0"/>
    </xf>
    <xf numFmtId="0" fontId="18" fillId="4" borderId="12" xfId="0" applyFont="1" applyFill="1" applyBorder="1" applyAlignment="1" applyProtection="1">
      <alignment horizontal="center" vertical="center" wrapText="1"/>
      <protection locked="0"/>
    </xf>
    <xf numFmtId="0" fontId="7" fillId="0" borderId="12" xfId="0" applyFont="1" applyBorder="1" applyAlignment="1" applyProtection="1">
      <alignment horizontal="center" vertical="center" wrapText="1"/>
      <protection locked="0"/>
    </xf>
    <xf numFmtId="9" fontId="7" fillId="0" borderId="0" xfId="0" applyNumberFormat="1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12" xfId="0" applyNumberFormat="1" applyFont="1" applyBorder="1" applyAlignment="1" applyProtection="1">
      <alignment horizontal="center" vertical="center" wrapText="1"/>
      <protection locked="0"/>
    </xf>
    <xf numFmtId="0" fontId="21" fillId="0" borderId="0" xfId="0" applyNumberFormat="1" applyFont="1" applyAlignment="1" applyProtection="1">
      <alignment horizontal="center" vertical="center"/>
      <protection locked="0"/>
    </xf>
    <xf numFmtId="165" fontId="22" fillId="0" borderId="12" xfId="0" applyNumberFormat="1" applyFont="1" applyBorder="1" applyAlignment="1" applyProtection="1">
      <alignment vertical="center"/>
      <protection locked="0"/>
    </xf>
    <xf numFmtId="165" fontId="22" fillId="0" borderId="0" xfId="0" applyNumberFormat="1" applyFont="1" applyAlignment="1" applyProtection="1">
      <alignment vertical="center"/>
      <protection locked="0"/>
    </xf>
    <xf numFmtId="165" fontId="22" fillId="0" borderId="4" xfId="0" applyNumberFormat="1" applyFont="1" applyBorder="1" applyAlignment="1" applyProtection="1">
      <alignment vertical="center"/>
      <protection locked="0"/>
    </xf>
    <xf numFmtId="165" fontId="7" fillId="0" borderId="2" xfId="0" applyNumberFormat="1" applyFont="1" applyBorder="1" applyAlignment="1" applyProtection="1">
      <alignment vertical="center"/>
      <protection locked="0"/>
    </xf>
    <xf numFmtId="165" fontId="7" fillId="0" borderId="0" xfId="0" applyNumberFormat="1" applyFont="1" applyAlignment="1" applyProtection="1">
      <alignment vertical="center"/>
      <protection locked="0"/>
    </xf>
    <xf numFmtId="165" fontId="7" fillId="0" borderId="4" xfId="0" applyNumberFormat="1" applyFont="1" applyBorder="1" applyAlignment="1" applyProtection="1">
      <alignment vertical="center"/>
      <protection locked="0"/>
    </xf>
    <xf numFmtId="165" fontId="12" fillId="0" borderId="0" xfId="0" applyNumberFormat="1" applyFont="1" applyAlignment="1" applyProtection="1">
      <alignment vertical="center"/>
      <protection locked="0"/>
    </xf>
    <xf numFmtId="0" fontId="7" fillId="0" borderId="12" xfId="0" applyFont="1" applyBorder="1" applyAlignment="1" applyProtection="1">
      <alignment vertical="center" wrapText="1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2" borderId="12" xfId="0" applyFont="1" applyFill="1" applyBorder="1" applyAlignment="1" applyProtection="1">
      <alignment horizontal="center" vertical="center" wrapText="1"/>
      <protection locked="0"/>
    </xf>
    <xf numFmtId="9" fontId="7" fillId="2" borderId="0" xfId="0" applyNumberFormat="1" applyFont="1" applyFill="1" applyAlignment="1" applyProtection="1">
      <alignment horizontal="center" vertical="center" wrapText="1"/>
      <protection locked="0"/>
    </xf>
  </cellXfs>
  <cellStyles count="2">
    <cellStyle name="Normal" xfId="0" builtinId="0"/>
    <cellStyle name="Pourcentage" xfId="1" builtinId="5"/>
  </cellStyles>
  <dxfs count="137">
    <dxf>
      <numFmt numFmtId="166" formatCode="m/d/yyyy"/>
      <alignment horizontal="general" vertical="center" textRotation="0" wrapText="0" indent="0" justifyLastLine="0" shrinkToFit="0" readingOrder="0"/>
      <protection locked="0" hidden="0"/>
    </dxf>
    <dxf>
      <numFmt numFmtId="166" formatCode="m/d/yyyy"/>
      <alignment horizontal="general" vertical="center" textRotation="0" wrapText="0" indent="0" justifyLastLine="0" shrinkToFit="0" readingOrder="0"/>
      <protection locked="0" hidden="0"/>
    </dxf>
    <dxf>
      <alignment horizontal="general" vertical="center" textRotation="0" wrapText="1" indent="0" justifyLastLine="0" shrinkToFit="0" readingOrder="0"/>
      <protection locked="0" hidden="0"/>
    </dxf>
    <dxf>
      <numFmt numFmtId="166" formatCode="m/d/yyyy"/>
      <alignment horizontal="general" vertical="center" textRotation="0" wrapText="0" indent="0" justifyLastLine="0" shrinkToFit="0" readingOrder="0"/>
      <protection locked="0" hidden="0"/>
    </dxf>
    <dxf>
      <numFmt numFmtId="166" formatCode="m/d/yyyy"/>
      <alignment horizontal="general" vertical="center" textRotation="0" wrapText="0" indent="0" justifyLastLine="0" shrinkToFit="0" readingOrder="0"/>
      <protection locked="0" hidden="0"/>
    </dxf>
    <dxf>
      <alignment horizontal="general" vertical="center" textRotation="0" wrapText="1" indent="0" justifyLastLine="0" shrinkToFit="0" readingOrder="0"/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</dxf>
    <dxf>
      <border outline="0">
        <right style="thin">
          <color theme="5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 style="thin">
          <color theme="5"/>
        </left>
        <right/>
        <top style="thin">
          <color theme="5"/>
        </top>
        <bottom/>
        <vertical/>
        <horizontal/>
      </border>
    </dxf>
    <dxf>
      <border outline="0">
        <right style="thin">
          <color theme="5"/>
        </right>
      </border>
    </dxf>
    <dxf>
      <font>
        <strike val="0"/>
        <outline val="0"/>
        <shadow val="0"/>
        <u val="none"/>
        <vertAlign val="baseline"/>
        <sz val="9"/>
        <name val="Calibri"/>
        <scheme val="minor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alignment vertical="center" textRotation="0" indent="0" justifyLastLine="0" shrinkToFit="0" readingOrder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Calibri"/>
        <scheme val="minor"/>
      </font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protection locked="0" hidden="0"/>
    </dxf>
    <dxf>
      <alignment horizontal="general" vertical="center" textRotation="0" wrapText="1" indent="0" justifyLastLine="0" shrinkToFit="0" readingOrder="0"/>
      <protection locked="0" hidden="0"/>
    </dxf>
    <dxf>
      <alignment horizontal="general" vertical="center" textRotation="0" wrapText="1" indent="0" justifyLastLine="0" shrinkToFit="0" readingOrder="0"/>
      <protection locked="0" hidden="0"/>
    </dxf>
    <dxf>
      <protection locked="0" hidden="0"/>
    </dxf>
    <dxf>
      <protection locked="0" hidden="0"/>
    </dxf>
    <dxf>
      <alignment horizontal="general" vertical="center" textRotation="0" wrapText="1" indent="0" justifyLastLine="0" shrinkToFit="0" readingOrder="0"/>
      <protection locked="0" hidden="0"/>
    </dxf>
    <dxf>
      <alignment horizontal="general" vertical="center" textRotation="0" wrapText="1" indent="0" justifyLastLine="0" shrinkToFit="0" readingOrder="0"/>
      <protection locked="0" hidden="0"/>
    </dxf>
    <dxf>
      <protection locked="0" hidden="0"/>
    </dxf>
    <dxf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protection locked="0" hidden="0"/>
    </dxf>
    <dxf>
      <numFmt numFmtId="13" formatCode="0%"/>
      <protection locked="0" hidden="0"/>
    </dxf>
    <dxf>
      <numFmt numFmtId="13" formatCode="0%"/>
      <protection locked="0" hidden="0"/>
    </dxf>
    <dxf>
      <font>
        <strike val="0"/>
        <outline val="0"/>
        <shadow val="0"/>
        <u val="none"/>
        <vertAlign val="baseline"/>
        <sz val="9"/>
        <name val="Calibri"/>
        <scheme val="minor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3743"/>
        <name val="Calibri"/>
        <scheme val="minor"/>
      </font>
      <numFmt numFmtId="2" formatCode="0.00"/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3743"/>
        <name val="Calibri"/>
        <scheme val="minor"/>
      </font>
      <numFmt numFmtId="1" formatCode="0"/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3743"/>
        <name val="Calibri"/>
        <scheme val="minor"/>
      </font>
      <numFmt numFmtId="2" formatCode="0.00"/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3743"/>
        <name val="Calibri"/>
        <scheme val="minor"/>
      </font>
      <numFmt numFmtId="2" formatCode="0.00"/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3743"/>
        <name val="Calibri"/>
        <scheme val="minor"/>
      </font>
      <numFmt numFmtId="2" formatCode="0.00"/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3743"/>
        <name val="Calibri"/>
        <scheme val="minor"/>
      </font>
      <numFmt numFmtId="2" formatCode="0.00"/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3743"/>
        <name val="Calibri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73743"/>
        <name val="Calibri"/>
        <scheme val="minor"/>
      </font>
      <alignment horizontal="left" vertical="center" textRotation="0" wrapText="0" indent="0" justifyLastLine="0" shrinkToFit="0" readingOrder="0"/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5"/>
        </top>
        <bottom style="thin">
          <color theme="5"/>
        </bottom>
        <vertical/>
        <horizontal/>
      </border>
      <protection locked="0" hidden="0"/>
    </dxf>
    <dxf>
      <border outline="0"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517D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517D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517D"/>
        <name val="Calibri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517D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double">
          <color rgb="FFFF0000"/>
        </left>
        <right/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 style="double">
          <color rgb="FFFF0000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0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medium">
          <color auto="1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517D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/>
        <right style="medium">
          <color auto="1"/>
        </right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517D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517D"/>
        <name val="Calibri"/>
        <scheme val="minor"/>
      </font>
      <numFmt numFmtId="165" formatCode="0.0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double">
          <color rgb="FFFF0000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border diagonalUp="0" diagonalDown="0" outline="0">
        <left style="medium">
          <color auto="1"/>
        </left>
        <right/>
        <top/>
        <bottom/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uble">
          <color rgb="FFFF0000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double">
          <color rgb="FFFF0000"/>
        </left>
        <right/>
        <top/>
        <bottom/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scheme val="minor"/>
      </font>
      <numFmt numFmtId="13" formatCode="0%"/>
      <alignment horizontal="center" vertical="center" textRotation="0" wrapText="1" indent="0" justifyLastLine="0" shrinkToFit="0" readingOrder="0"/>
      <border diagonalUp="0" diagonalDown="0" outline="0">
        <left style="double">
          <color rgb="FFFF0000"/>
        </left>
        <right/>
        <top/>
        <bottom/>
      </border>
      <protection locked="0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border diagonalUp="0" diagonalDown="0">
        <left/>
        <right style="double">
          <color rgb="FFFF0000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0"/>
        <color rgb="FF21517D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rgb="FF21517D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1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517D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0"/>
        <color rgb="FF21517D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21517D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protection locked="0" hidden="0"/>
    </dxf>
    <dxf>
      <font>
        <b/>
        <strike val="0"/>
        <outline val="0"/>
        <shadow val="0"/>
        <u val="none"/>
        <vertAlign val="baseline"/>
        <sz val="8"/>
        <color theme="1" tint="0.34998626667073579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protection locked="1" hidden="0"/>
    </dxf>
  </dxfs>
  <tableStyles count="1" defaultTableStyle="TableStyleMedium2" defaultPivotStyle="PivotStyleLight16">
    <tableStyle name="Style de tableau 2" pivot="0" count="0" xr9:uid="{00000000-0011-0000-FFFF-FFFF00000000}"/>
  </tableStyles>
  <colors>
    <mruColors>
      <color rgb="FFF4BEC6"/>
      <color rgb="FFAFABAB"/>
      <color rgb="FFAFAFAB"/>
      <color rgb="FFED93A0"/>
      <color rgb="FFA568D2"/>
      <color rgb="FF98C0E4"/>
      <color rgb="FF3A88CE"/>
      <color rgb="FF245D90"/>
      <color rgb="FF6DA6D9"/>
      <color rgb="FFE0EE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UR.MSD.WORLD.SOCGEN\groupdir\Users\A134396\AppData\Local\Microsoft\Windows\INetCache\Content.Outlook\6KGF5R7D\SKB%20-%20IT%20Security%20Master%20Plan%20-%20Reporting%20v4.4-February2019_tes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IBFS\DSI\ITR\3_DARWIN\2-%20Suivi%20Sch&#233;ma%20directeur%202016-2018\1%20-%20follow%20up\1%20-%20reporting\01%20-%20Monthly%20reports\2020\052020\BRD%20-%20IT%20Security%20Master%20Plan%20-%20Reporting%20v4.5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urity Measures"/>
      <sheetName val="Post-audit review"/>
      <sheetName val="Sensitive applications"/>
      <sheetName val="Dashboard"/>
      <sheetName val="Vision"/>
      <sheetName val="Budget"/>
      <sheetName val="Planning"/>
      <sheetName val="Audit &amp; Account"/>
      <sheetName val="Projects (optional)"/>
      <sheetName val="Calculation"/>
      <sheetName val="DATA"/>
      <sheetName val="Free space 1 (for entity use)"/>
      <sheetName val="Free space 2 (for entity use)"/>
      <sheetName val="SKB - IT Security Master Plan -"/>
      <sheetName val="SYNTHESIS"/>
      <sheetName val="RAF"/>
      <sheetName val="USER GUIDE"/>
    </sheetNames>
    <sheetDataSet>
      <sheetData sheetId="0">
        <row r="4">
          <cell r="B4" t="str">
            <v>SKB</v>
          </cell>
          <cell r="C4" t="str">
            <v>- EURO</v>
          </cell>
        </row>
        <row r="5">
          <cell r="C5" t="str">
            <v>Uroš Štefe</v>
          </cell>
        </row>
      </sheetData>
      <sheetData sheetId="1"/>
      <sheetData sheetId="2"/>
      <sheetData sheetId="3"/>
      <sheetData sheetId="4"/>
      <sheetData sheetId="5">
        <row r="26">
          <cell r="AD26">
            <v>456.70999999999992</v>
          </cell>
          <cell r="AE26">
            <v>0.196137339055794</v>
          </cell>
        </row>
      </sheetData>
      <sheetData sheetId="6"/>
      <sheetData sheetId="7"/>
      <sheetData sheetId="8"/>
      <sheetData sheetId="9">
        <row r="1">
          <cell r="G1" t="str">
            <v>RISK ACCEPTED BY ENTITY</v>
          </cell>
        </row>
      </sheetData>
      <sheetData sheetId="10">
        <row r="2">
          <cell r="C2" t="str">
            <v>Basics</v>
          </cell>
          <cell r="E2" t="str">
            <v>Please choose</v>
          </cell>
          <cell r="O2" t="str">
            <v>TO BE STARTED and progress &gt; 0%</v>
          </cell>
          <cell r="Q2" t="str">
            <v>Budget execution exceed progress by 50%</v>
          </cell>
          <cell r="W2">
            <v>42369</v>
          </cell>
          <cell r="Z2" t="str">
            <v>Anti-Fraud</v>
          </cell>
        </row>
        <row r="3">
          <cell r="C3" t="str">
            <v>Anti-DDoS</v>
          </cell>
          <cell r="E3" t="str">
            <v>RISK ACCEPTED BY ENTITY</v>
          </cell>
          <cell r="O3" t="str">
            <v>IN PROGRESS and progress = 100%</v>
          </cell>
          <cell r="Q3" t="str">
            <v>Progress exceed budget execution by 50%</v>
          </cell>
          <cell r="W3">
            <v>42735</v>
          </cell>
          <cell r="X3">
            <v>366</v>
          </cell>
          <cell r="Z3" t="str">
            <v>Anti-APT</v>
          </cell>
        </row>
        <row r="4">
          <cell r="C4" t="str">
            <v>Anti-Fraud Med.</v>
          </cell>
          <cell r="E4" t="str">
            <v>NOT APPLICABLE</v>
          </cell>
          <cell r="O4" t="str">
            <v>IN PROGRESS and progress = 0%</v>
          </cell>
          <cell r="Q4" t="str">
            <v>Time consumed rate exceed progress by 50%</v>
          </cell>
          <cell r="W4">
            <v>43100</v>
          </cell>
          <cell r="X4">
            <v>365</v>
          </cell>
          <cell r="Z4" t="str">
            <v>ATM Security</v>
          </cell>
        </row>
        <row r="5">
          <cell r="C5" t="str">
            <v>Anti-Fraud Adv.</v>
          </cell>
          <cell r="E5" t="str">
            <v>TO BE STARTED</v>
          </cell>
          <cell r="O5" t="str">
            <v>DONE and progress &lt; 100%</v>
          </cell>
          <cell r="Q5" t="str">
            <v>Time consumed rate exceed budget spent rate by 50%</v>
          </cell>
          <cell r="W5">
            <v>43465</v>
          </cell>
          <cell r="X5">
            <v>365</v>
          </cell>
        </row>
        <row r="6">
          <cell r="C6" t="str">
            <v>DLP</v>
          </cell>
          <cell r="E6" t="str">
            <v>IN PROGRESS</v>
          </cell>
          <cell r="O6" t="str">
            <v>Inconsistent status with Budget, Planning or Progress</v>
          </cell>
          <cell r="Q6" t="str">
            <v>Budget execution exceed time consumed rate by 50%</v>
          </cell>
          <cell r="W6">
            <v>43830</v>
          </cell>
          <cell r="X6">
            <v>365</v>
          </cell>
        </row>
        <row r="7">
          <cell r="C7" t="str">
            <v>Anti-APT Med.</v>
          </cell>
          <cell r="E7" t="str">
            <v>DONE - To be certified</v>
          </cell>
          <cell r="O7" t="str">
            <v>Status = Please choose</v>
          </cell>
          <cell r="Q7" t="str">
            <v>Budget spent exceed reestimated by  15%</v>
          </cell>
        </row>
        <row r="8">
          <cell r="C8" t="str">
            <v>Anti-APT Adv.</v>
          </cell>
          <cell r="E8" t="str">
            <v>DONE - Post-audit mitigation</v>
          </cell>
          <cell r="O8" t="str">
            <v>No status selected</v>
          </cell>
          <cell r="Q8" t="str">
            <v>Reestimated budget to be validated by local management</v>
          </cell>
        </row>
        <row r="9">
          <cell r="C9" t="str">
            <v>ATM Security Bas.</v>
          </cell>
          <cell r="E9" t="str">
            <v>CERTIFIED</v>
          </cell>
          <cell r="O9" t="str">
            <v>DONE but wrong Reestimated end</v>
          </cell>
          <cell r="Q9" t="str">
            <v>Action to be started but no planning defined</v>
          </cell>
        </row>
        <row r="10">
          <cell r="O10" t="str">
            <v>Warning only but no remarks</v>
          </cell>
          <cell r="Q10" t="str">
            <v>Action to be started but no budget</v>
          </cell>
        </row>
        <row r="11">
          <cell r="C11" t="str">
            <v>ATM Security Adv.</v>
          </cell>
          <cell r="O11" t="str">
            <v>Alert but no remarks</v>
          </cell>
        </row>
        <row r="12">
          <cell r="C12" t="str">
            <v>Card Data Security</v>
          </cell>
          <cell r="O12" t="str">
            <v>IN PROGRESS but no budget</v>
          </cell>
        </row>
        <row r="13">
          <cell r="C13" t="str">
            <v>Certif. Audit</v>
          </cell>
          <cell r="O13" t="str">
            <v>IN PROGRESS but no planning defined</v>
          </cell>
        </row>
        <row r="14">
          <cell r="C14" t="str">
            <v>Local package</v>
          </cell>
          <cell r="O14" t="str">
            <v>TO BE STARTED but no planning defined</v>
          </cell>
        </row>
        <row r="15">
          <cell r="O15" t="str">
            <v>Kick-off scheduled after reestimated or initial end</v>
          </cell>
        </row>
        <row r="17">
          <cell r="O17" t="str">
            <v>Budget but no Kick-off date</v>
          </cell>
        </row>
        <row r="18">
          <cell r="O18" t="str">
            <v>Budget but no end date</v>
          </cell>
        </row>
        <row r="19">
          <cell r="O19" t="str">
            <v>Ending date &lt; today's date and status is not DONE</v>
          </cell>
        </row>
        <row r="20">
          <cell r="O20" t="str">
            <v>Kick-off &lt; today's date and status is not IN PROGRESS</v>
          </cell>
        </row>
      </sheetData>
      <sheetData sheetId="11"/>
      <sheetData sheetId="12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curity Measures"/>
      <sheetName val="Post-audit review"/>
      <sheetName val="Sensitive applications"/>
      <sheetName val="Dashboard"/>
      <sheetName val="Vision"/>
      <sheetName val="Budget"/>
      <sheetName val="Planning"/>
      <sheetName val="Audit &amp; Account"/>
      <sheetName val="Projects (optional)"/>
      <sheetName val="Calculation"/>
      <sheetName val="DATA"/>
      <sheetName val="Free space 1 (for entity use)"/>
      <sheetName val="Free space 2 (for entity use)"/>
    </sheetNames>
    <sheetDataSet>
      <sheetData sheetId="0">
        <row r="4">
          <cell r="B4" t="str">
            <v>BRD</v>
          </cell>
        </row>
      </sheetData>
      <sheetData sheetId="1" refreshError="1"/>
      <sheetData sheetId="2"/>
      <sheetData sheetId="3">
        <row r="6">
          <cell r="B6" t="str">
            <v>Basics</v>
          </cell>
          <cell r="G6" t="str">
            <v>Anti-DDoS</v>
          </cell>
          <cell r="L6" t="str">
            <v>Anti-Fraud</v>
          </cell>
          <cell r="Q6" t="str">
            <v>DLP</v>
          </cell>
        </row>
        <row r="22">
          <cell r="B22" t="str">
            <v>Anti-APT</v>
          </cell>
          <cell r="G22" t="str">
            <v>ATM Security</v>
          </cell>
          <cell r="L22" t="str">
            <v>Local package</v>
          </cell>
        </row>
      </sheetData>
      <sheetData sheetId="4" refreshError="1"/>
      <sheetData sheetId="5">
        <row r="26">
          <cell r="AD26">
            <v>4781.5</v>
          </cell>
        </row>
      </sheetData>
      <sheetData sheetId="6"/>
      <sheetData sheetId="7"/>
      <sheetData sheetId="8" refreshError="1"/>
      <sheetData sheetId="9" refreshError="1"/>
      <sheetData sheetId="10">
        <row r="2">
          <cell r="A2" t="str">
            <v>4.5.1</v>
          </cell>
        </row>
        <row r="10">
          <cell r="C10" t="str">
            <v>ATM Security Med.</v>
          </cell>
        </row>
      </sheetData>
      <sheetData sheetId="11" refreshError="1"/>
      <sheetData sheetId="12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GLOBAL_DATA" displayName="GLOBAL_DATA" ref="A4:AU242" totalsRowShown="0" headerRowDxfId="136">
  <autoFilter ref="A4:AU242" xr:uid="{00000000-0009-0000-0100-000003000000}"/>
  <tableColumns count="47">
    <tableColumn id="31" xr3:uid="{00000000-0010-0000-0000-00001F000000}" name="BU" dataDxfId="135"/>
    <tableColumn id="2" xr3:uid="{00000000-0010-0000-0000-000002000000}" name="Region" dataDxfId="134"/>
    <tableColumn id="32" xr3:uid="{00000000-0010-0000-0000-000020000000}" name="Entity" dataDxfId="133"/>
    <tableColumn id="3" xr3:uid="{00000000-0010-0000-0000-000003000000}" name="Index" dataDxfId="132"/>
    <tableColumn id="4" xr3:uid="{00000000-0010-0000-0000-000004000000}" name="Security pack" dataDxfId="131"/>
    <tableColumn id="5" xr3:uid="{00000000-0010-0000-0000-000005000000}" name="Topic" dataDxfId="130"/>
    <tableColumn id="6" xr3:uid="{00000000-0010-0000-0000-000006000000}" name="Measure ID" dataDxfId="129"/>
    <tableColumn id="7" xr3:uid="{00000000-0010-0000-0000-000007000000}" name="Priority" dataDxfId="128"/>
    <tableColumn id="11" xr3:uid="{00000000-0010-0000-0000-00000B000000}" name="Measure" dataDxfId="127"/>
    <tableColumn id="12" xr3:uid="{00000000-0010-0000-0000-00000C000000}" name="Description" dataDxfId="126"/>
    <tableColumn id="14" xr3:uid="{00000000-0010-0000-0000-00000E000000}" name="Deliverables" dataDxfId="125"/>
    <tableColumn id="15" xr3:uid="{00000000-0010-0000-0000-00000F000000}" name="Dependencies" dataDxfId="124" totalsRowDxfId="123"/>
    <tableColumn id="16" xr3:uid="{00000000-0010-0000-0000-000010000000}" name="Reference" dataDxfId="122"/>
    <tableColumn id="21" xr3:uid="{00000000-0010-0000-0000-000015000000}" name="Target status" dataDxfId="121">
      <calculatedColumnFormula>IF(GLOBAL_DATA[[#This Row],[Target scope]]="","",INDEX(DATA_TargetStatusChoice[Target_Status_Choice],MATCH(GLOBAL_DATA[[#This Row],[Target scope]],DATA_TargetStatusChoice[Value],1)))</calculatedColumnFormula>
    </tableColumn>
    <tableColumn id="33" xr3:uid="{00000000-0010-0000-0000-000021000000}" name="Target scope" dataDxfId="120"/>
    <tableColumn id="1" xr3:uid="{00000000-0010-0000-0000-000001000000}" name="Target justification (if&lt;100%)" dataDxfId="119"/>
    <tableColumn id="20" xr3:uid="{00000000-0010-0000-0000-000014000000}" name="Status" dataDxfId="118"/>
    <tableColumn id="65" xr3:uid="{00000000-0010-0000-0000-000041000000}" name="Implementation progress rate" dataDxfId="117"/>
    <tableColumn id="8" xr3:uid="{00000000-0010-0000-0000-000008000000}" name="CISO assessment" dataDxfId="116"/>
    <tableColumn id="34" xr3:uid="{00000000-0010-0000-0000-000022000000}" name="CISO Comments" dataDxfId="115"/>
    <tableColumn id="9" xr3:uid="{00000000-0010-0000-0000-000009000000}" name="Resource allocated" dataDxfId="114"/>
    <tableColumn id="17" xr3:uid="{00000000-0010-0000-0000-000011000000}" name="Main actor" dataDxfId="113"/>
    <tableColumn id="23" xr3:uid="{00000000-0010-0000-0000-000017000000}" name="Kick-off" dataDxfId="112" totalsRowDxfId="111"/>
    <tableColumn id="24" xr3:uid="{00000000-0010-0000-0000-000018000000}" name="Initial end" dataDxfId="110" totalsRowDxfId="109"/>
    <tableColumn id="25" xr3:uid="{00000000-0010-0000-0000-000019000000}" name="Re-estimated end" dataDxfId="108" totalsRowDxfId="107"/>
    <tableColumn id="60" xr3:uid="{00000000-0010-0000-0000-00003C000000}" name="Total Initial" dataDxfId="106">
      <calculatedColumnFormula>SUM(GLOBAL_DATA[[#This Row],[Initial 2020]]+GLOBAL_DATA[[#This Row],[Initial 2021]]+GLOBAL_DATA[[#This Row],[Initial 2022]]+GLOBAL_DATA[[#This Row],[Initial 2023]])</calculatedColumnFormula>
    </tableColumn>
    <tableColumn id="61" xr3:uid="{00000000-0010-0000-0000-00003D000000}" name="Total re-estimated" dataDxfId="105" totalsRowDxfId="104">
      <calculatedColumnFormula>SUM(GLOBAL_DATA[[#This Row],[Reestimated 2020]]+GLOBAL_DATA[[#This Row],[Reestimated 2021]]+GLOBAL_DATA[[#This Row],[Reestimated 2022]]+GLOBAL_DATA[[#This Row],[Reestimated 2023]])</calculatedColumnFormula>
    </tableColumn>
    <tableColumn id="59" xr3:uid="{00000000-0010-0000-0000-00003B000000}" name="Total Spent" dataDxfId="103" totalsRowDxfId="102">
      <calculatedColumnFormula>SUM(GLOBAL_DATA[[#This Row],[Spent 2020]]+GLOBAL_DATA[[#This Row],[Spent 2021]]+GLOBAL_DATA[[#This Row],[Spent 2022]]+GLOBAL_DATA[[#This Row],[Spent 2023]])</calculatedColumnFormula>
    </tableColumn>
    <tableColumn id="57" xr3:uid="{00000000-0010-0000-0000-000039000000}" name="Initial 2020" dataDxfId="101" totalsRowDxfId="100"/>
    <tableColumn id="56" xr3:uid="{00000000-0010-0000-0000-000038000000}" name="Reestimated 2020" dataDxfId="99" totalsRowDxfId="98"/>
    <tableColumn id="55" xr3:uid="{00000000-0010-0000-0000-000037000000}" name="Spent 2020" dataDxfId="97" totalsRowDxfId="96"/>
    <tableColumn id="54" xr3:uid="{00000000-0010-0000-0000-000036000000}" name="Initial 2021" dataDxfId="95" totalsRowDxfId="94"/>
    <tableColumn id="53" xr3:uid="{00000000-0010-0000-0000-000035000000}" name="Reestimated 2021" dataDxfId="93" totalsRowDxfId="92"/>
    <tableColumn id="52" xr3:uid="{00000000-0010-0000-0000-000034000000}" name="Spent 2021" dataDxfId="91" totalsRowDxfId="90"/>
    <tableColumn id="51" xr3:uid="{00000000-0010-0000-0000-000033000000}" name="Initial 2022" dataDxfId="89" totalsRowDxfId="88"/>
    <tableColumn id="36" xr3:uid="{00000000-0010-0000-0000-000024000000}" name="Reestimated 2022" dataDxfId="87" totalsRowDxfId="86"/>
    <tableColumn id="30" xr3:uid="{00000000-0010-0000-0000-00001E000000}" name="Spent 2022" dataDxfId="85" totalsRowDxfId="84"/>
    <tableColumn id="27" xr3:uid="{00000000-0010-0000-0000-00001B000000}" name="Initial 2023" dataDxfId="83" totalsRowDxfId="82"/>
    <tableColumn id="19" xr3:uid="{00000000-0010-0000-0000-000013000000}" name="Reestimated 2023" dataDxfId="81" totalsRowDxfId="80"/>
    <tableColumn id="18" xr3:uid="{00000000-0010-0000-0000-000012000000}" name="Spent 2023" dataDxfId="79" totalsRowDxfId="78"/>
    <tableColumn id="10" xr3:uid="{00000000-0010-0000-0000-00000A000000}" name="&lt;Local use 1&gt;" dataDxfId="77" totalsRowDxfId="76"/>
    <tableColumn id="13" xr3:uid="{00000000-0010-0000-0000-00000D000000}" name="&lt;Local use 2&gt;" dataDxfId="75" totalsRowDxfId="74"/>
    <tableColumn id="22" xr3:uid="{00000000-0010-0000-0000-000016000000}" name="Global Progress rate" dataDxfId="73">
      <calculatedColumnFormula>IF(GLOBAL_DATA[[#This Row],[Target scope]]&lt;&gt;Target_Not_Applicable,GLOBAL_DATA[[#This Row],[Target scope]]*GLOBAL_DATA[[#This Row],[Implementation progress rate]],"")</calculatedColumnFormula>
    </tableColumn>
    <tableColumn id="29" xr3:uid="{00000000-0010-0000-0000-00001D000000}" name="Impl_Yes" dataDxfId="72">
      <calculatedColumnFormula>IF(OR(GLOBAL_DATA[[#This Row],[Status]]=DATA!$J$6,GLOBAL_DATA[[#This Row],[Status]]=DATA!$J$7,GLOBAL_DATA[[#This Row],[Status]]=DATA!$J$8),1,0)</calculatedColumnFormula>
    </tableColumn>
    <tableColumn id="35" xr3:uid="{00000000-0010-0000-0000-000023000000}" name="Impl_Date" dataDxfId="71">
      <calculatedColumnFormula>IF(GLOBAL_DATA[[#This Row],[Status]]=Status_No_Project,"",MAX(GLOBAL_DATA[[#This Row],[Initial end]],GLOBAL_DATA[[#This Row],[Re-estimated end]],43831))</calculatedColumnFormula>
    </tableColumn>
    <tableColumn id="28" xr3:uid="{00000000-0010-0000-0000-00001C000000}" name="DataInconsistency" dataDxfId="70">
      <calculatedColumnFormula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calculatedColumnFormula>
    </tableColumn>
    <tableColumn id="26" xr3:uid="{00000000-0010-0000-0000-00001A000000}" name="EmptyFields" dataDxfId="69">
      <calculatedColumnFormula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6000000}" name="DATA_SecurityPacks" displayName="DATA_SecurityPacks" ref="E2:G11" totalsRowShown="0" headerRowDxfId="68" dataDxfId="67">
  <autoFilter ref="E2:G11" xr:uid="{00000000-0009-0000-0100-000004000000}"/>
  <tableColumns count="3">
    <tableColumn id="1" xr3:uid="{00000000-0010-0000-0600-000001000000}" name="Security packs EN" dataDxfId="66" totalsRowDxfId="65"/>
    <tableColumn id="2" xr3:uid="{00000000-0010-0000-0600-000002000000}" name="Security packs FR" dataDxfId="64" totalsRowDxfId="63"/>
    <tableColumn id="3" xr3:uid="{00000000-0010-0000-0600-000003000000}" name="Acronym / Acronyme" dataDxfId="62" totalsRowDxfId="61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7000000}" name="DATA_Overdelay" displayName="DATA_Overdelay" ref="M2:M3" totalsRowShown="0" headerRowDxfId="60" dataDxfId="59" tableBorderDxfId="58">
  <autoFilter ref="M2:M3" xr:uid="{00000000-0009-0000-0100-000005000000}"/>
  <tableColumns count="1">
    <tableColumn id="1" xr3:uid="{00000000-0010-0000-0700-000001000000}" name="Months overdelay" dataDxfId="57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8000000}" name="DATA_StatusChoice" displayName="DATA_StatusChoice" ref="J2:K8" totalsRowShown="0" headerRowDxfId="56" dataDxfId="55">
  <autoFilter ref="J2:K8" xr:uid="{00000000-0009-0000-0100-000006000000}"/>
  <sortState xmlns:xlrd2="http://schemas.microsoft.com/office/spreadsheetml/2017/richdata2" ref="J3:K8">
    <sortCondition ref="K3:K8"/>
  </sortState>
  <tableColumns count="2">
    <tableColumn id="1" xr3:uid="{00000000-0010-0000-0800-000001000000}" name="Status_Choice" dataDxfId="54"/>
    <tableColumn id="2" xr3:uid="{00000000-0010-0000-0800-000002000000}" name="Rank" dataDxfId="53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9000000}" name="DATA_EntityRegion" displayName="DATA_EntityRegion" ref="O2:U34" totalsRowShown="0" headerRowDxfId="52" dataDxfId="51">
  <autoFilter ref="O2:U34" xr:uid="{00000000-0009-0000-0100-000008000000}"/>
  <sortState xmlns:xlrd2="http://schemas.microsoft.com/office/spreadsheetml/2017/richdata2" ref="O3:U34">
    <sortCondition ref="P3:P34"/>
  </sortState>
  <tableColumns count="7">
    <tableColumn id="1" xr3:uid="{00000000-0010-0000-0900-000001000000}" name="#" dataDxfId="50"/>
    <tableColumn id="2" xr3:uid="{00000000-0010-0000-0900-000002000000}" name="Entity" dataDxfId="49"/>
    <tableColumn id="5" xr3:uid="{00000000-0010-0000-0900-000005000000}" name="BU " dataDxfId="48"/>
    <tableColumn id="4" xr3:uid="{00000000-0010-0000-0900-000004000000}" name="Region" dataDxfId="47"/>
    <tableColumn id="6" xr3:uid="{00000000-0010-0000-0900-000006000000}" name="Country" dataDxfId="46"/>
    <tableColumn id="7" xr3:uid="{00000000-0010-0000-0900-000007000000}" name="Level" dataDxfId="45"/>
    <tableColumn id="3" xr3:uid="{00000000-0010-0000-0900-000003000000}" name="Language" dataDxfId="44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A000000}" name="DATA_Target" displayName="DATA_Target" ref="M11:M18" totalsRowShown="0" headerRowDxfId="43" dataDxfId="42">
  <autoFilter ref="M11:M18" xr:uid="{00000000-0009-0000-0100-00000A000000}"/>
  <tableColumns count="1">
    <tableColumn id="1" xr3:uid="{00000000-0010-0000-0A00-000001000000}" name="Target of scope" dataDxfId="41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B000000}" name="DATA_ID" displayName="DATA_ID" ref="W2:AC60" totalsRowCount="1" headerRowDxfId="40" dataDxfId="39">
  <autoFilter ref="W2:AC59" xr:uid="{00000000-0009-0000-0100-000009000000}"/>
  <sortState xmlns:xlrd2="http://schemas.microsoft.com/office/spreadsheetml/2017/richdata2" ref="W3:AC59">
    <sortCondition ref="W3:W59"/>
  </sortState>
  <tableColumns count="7">
    <tableColumn id="1" xr3:uid="{00000000-0010-0000-0B00-000001000000}" name="Pack EN" totalsRowFunction="custom" dataDxfId="38" totalsRowDxfId="37">
      <totalsRowFormula>SUMPRODUCT((DATA_ID[Pack EN]&lt;&gt;"")/(COUNTIF(DATA_ID[Pack EN],DATA_ID[Pack EN])))</totalsRowFormula>
    </tableColumn>
    <tableColumn id="14" xr3:uid="{00000000-0010-0000-0B00-00000E000000}" name="Pack FR" dataDxfId="36" totalsRowDxfId="35"/>
    <tableColumn id="2" xr3:uid="{00000000-0010-0000-0B00-000002000000}" name="Theme EN" totalsRowFunction="custom" dataDxfId="34" totalsRowDxfId="33">
      <totalsRowFormula>COUNTA(DATA_ID[Theme EN])</totalsRowFormula>
    </tableColumn>
    <tableColumn id="15" xr3:uid="{00000000-0010-0000-0B00-00000F000000}" name="Theme FR" dataDxfId="32" totalsRowDxfId="31"/>
    <tableColumn id="3" xr3:uid="{00000000-0010-0000-0B00-000003000000}" name="Acronym theme" dataDxfId="30" totalsRowDxfId="29"/>
    <tableColumn id="4" xr3:uid="{00000000-0010-0000-0B00-000004000000}" name="Acronym combined" dataDxfId="28" totalsRowDxfId="27"/>
    <tableColumn id="5" xr3:uid="{00000000-0010-0000-0B00-000005000000}" name="ID" dataDxfId="26" totalsRowDxfId="25"/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C000000}" name="DATA_CISOassessment" displayName="DATA_CISOassessment" ref="A14:A17" totalsRowShown="0" headerRowDxfId="24" dataDxfId="23">
  <autoFilter ref="A14:A17" xr:uid="{00000000-0009-0000-0100-00000E000000}"/>
  <tableColumns count="1">
    <tableColumn id="1" xr3:uid="{00000000-0010-0000-0C00-000001000000}" name="CISO assessment" dataDxfId="22"/>
  </tableColumns>
  <tableStyleInfo name="TableStyleLight10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D000000}" name="DATA_SecPack" displayName="DATA_SecPack" ref="E14:H25" totalsRowShown="0" headerRowDxfId="21" dataDxfId="20">
  <autoFilter ref="E14:H25" xr:uid="{00000000-0009-0000-0100-000010000000}"/>
  <sortState xmlns:xlrd2="http://schemas.microsoft.com/office/spreadsheetml/2017/richdata2" ref="E15:G23">
    <sortCondition ref="G3"/>
  </sortState>
  <tableColumns count="4">
    <tableColumn id="1" xr3:uid="{00000000-0010-0000-0D00-000001000000}" name="Pack" dataDxfId="19"/>
    <tableColumn id="3" xr3:uid="{00000000-0010-0000-0D00-000003000000}" name="Pack Formula" dataDxfId="18"/>
    <tableColumn id="2" xr3:uid="{00000000-0010-0000-0D00-000002000000}" name="Acronyme" dataDxfId="17"/>
    <tableColumn id="4" xr3:uid="{00000000-0010-0000-0D00-000004000000}" name="Order index" dataDxfId="16"/>
  </tableColumns>
  <tableStyleInfo name="TableStyleLight10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E000000}" name="DATA_TargetStatusChoice" displayName="DATA_TargetStatusChoice" ref="J11:K15" totalsRowShown="0" headerRowDxfId="15" tableBorderDxfId="14">
  <autoFilter ref="J11:K15" xr:uid="{00000000-0009-0000-0100-00000D000000}"/>
  <sortState xmlns:xlrd2="http://schemas.microsoft.com/office/spreadsheetml/2017/richdata2" ref="J12:K15">
    <sortCondition ref="K11:K15"/>
  </sortState>
  <tableColumns count="2">
    <tableColumn id="1" xr3:uid="{00000000-0010-0000-0E00-000001000000}" name="Target_Status_Choice" dataDxfId="13"/>
    <tableColumn id="2" xr3:uid="{00000000-0010-0000-0E00-000002000000}" name="Value" dataDxfId="12"/>
  </tableColumns>
  <tableStyleInfo name="TableStyleLight10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F000000}" name="DATA_RAFStatusChoice" displayName="DATA_RAFStatusChoice" ref="J17:K23" totalsRowShown="0" tableBorderDxfId="11">
  <autoFilter ref="J17:K23" xr:uid="{00000000-0009-0000-0100-00000F000000}"/>
  <tableColumns count="2">
    <tableColumn id="1" xr3:uid="{00000000-0010-0000-0F00-000001000000}" name="RAF_Status_Choice" dataDxfId="10"/>
    <tableColumn id="2" xr3:uid="{00000000-0010-0000-0F00-000002000000}" name="Rank" dataDxfId="9"/>
  </tableColumns>
  <tableStyleInfo name="TableStyleLight10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10000000}" name="DATA_Ressources" displayName="DATA_Ressources" ref="M5:M7" totalsRowShown="0" headerRowDxfId="8" dataDxfId="7">
  <autoFilter ref="M5:M7" xr:uid="{00000000-0009-0000-0100-000011000000}"/>
  <tableColumns count="1">
    <tableColumn id="1" xr3:uid="{00000000-0010-0000-1000-000001000000}" name="Ressources" dataDxfId="6"/>
  </tableColumns>
  <tableStyleInfo name="TableStyleLight10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11000000}" name="DATA_Deadline" displayName="DATA_Deadline" ref="A5:A6" totalsRowShown="0" headerRowDxfId="5" dataDxfId="4">
  <autoFilter ref="A5:A6" xr:uid="{00000000-0009-0000-0100-000002000000}"/>
  <tableColumns count="1">
    <tableColumn id="1" xr3:uid="{00000000-0010-0000-1100-000001000000}" name="Deadline" dataDxfId="3"/>
  </tableColumns>
  <tableStyleInfo name="TableStyleLight10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2000000}" name="DATA_Date" displayName="DATA_Date" ref="A8:A9" totalsRowShown="0" headerRowDxfId="2" dataDxfId="1">
  <autoFilter ref="A8:A9" xr:uid="{00000000-0009-0000-0100-000007000000}"/>
  <tableColumns count="1">
    <tableColumn id="1" xr3:uid="{00000000-0010-0000-1200-000001000000}" name="Date" dataDxfId="0">
      <calculatedColumnFormula>[0]!ReportingDate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13" Type="http://schemas.openxmlformats.org/officeDocument/2006/relationships/table" Target="../tables/table13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theme="8"/>
  </sheetPr>
  <dimension ref="A1:AW242"/>
  <sheetViews>
    <sheetView showGridLines="0" tabSelected="1" zoomScale="70" zoomScaleNormal="70" workbookViewId="0">
      <pane xSplit="9" ySplit="4" topLeftCell="K5" activePane="bottomRight" state="frozenSplit"/>
      <selection activeCell="B26" sqref="B26"/>
      <selection pane="topRight" activeCell="B26" sqref="B26"/>
      <selection pane="bottomLeft" activeCell="B26" sqref="B26"/>
      <selection pane="bottomRight" activeCell="B26" sqref="B26"/>
    </sheetView>
  </sheetViews>
  <sheetFormatPr baseColWidth="10" defaultColWidth="11.42578125" defaultRowHeight="15" x14ac:dyDescent="0.25"/>
  <cols>
    <col min="1" max="1" width="5.85546875" style="28" customWidth="1"/>
    <col min="2" max="2" width="10.85546875" style="28" customWidth="1"/>
    <col min="3" max="3" width="12.28515625" style="28" customWidth="1"/>
    <col min="4" max="4" width="5.140625" style="28" customWidth="1" collapsed="1"/>
    <col min="5" max="6" width="12.7109375" style="28" customWidth="1"/>
    <col min="7" max="7" width="12.5703125" style="28" customWidth="1"/>
    <col min="8" max="8" width="6.85546875" style="28" customWidth="1"/>
    <col min="9" max="9" width="22.7109375" style="28" customWidth="1"/>
    <col min="10" max="10" width="67.42578125" style="28" customWidth="1"/>
    <col min="11" max="11" width="31" style="28" customWidth="1"/>
    <col min="12" max="12" width="19.85546875" style="28" customWidth="1"/>
    <col min="13" max="13" width="28.42578125" style="28" customWidth="1"/>
    <col min="14" max="14" width="11.42578125" style="1"/>
    <col min="15" max="15" width="15" style="30" customWidth="1"/>
    <col min="16" max="16" width="28" style="30" customWidth="1"/>
    <col min="17" max="17" width="11.7109375" style="30" customWidth="1"/>
    <col min="18" max="18" width="15.140625" style="28" customWidth="1"/>
    <col min="19" max="19" width="8.28515625" style="28" customWidth="1"/>
    <col min="20" max="20" width="50.7109375" style="28" customWidth="1"/>
    <col min="21" max="22" width="8.85546875" style="28" customWidth="1"/>
    <col min="23" max="23" width="14.85546875" style="28" customWidth="1"/>
    <col min="24" max="25" width="11.5703125" style="28" customWidth="1"/>
    <col min="26" max="40" width="7.85546875" style="28" customWidth="1"/>
    <col min="41" max="41" width="25.7109375" style="28" customWidth="1"/>
    <col min="42" max="42" width="25.7109375" style="29" customWidth="1" collapsed="1"/>
    <col min="43" max="46" width="10.7109375" style="29" customWidth="1"/>
    <col min="47" max="47" width="10.7109375" style="38" customWidth="1"/>
    <col min="48" max="48" width="9.140625" style="37" customWidth="1"/>
    <col min="49" max="49" width="11.42578125" style="1"/>
    <col min="50" max="50" width="15" style="28" customWidth="1"/>
    <col min="51" max="74" width="12.5703125" style="28" customWidth="1"/>
    <col min="75" max="16384" width="11.42578125" style="28"/>
  </cols>
  <sheetData>
    <row r="1" spans="1:49" ht="23.25" x14ac:dyDescent="0.25">
      <c r="A1" s="56" t="s">
        <v>463</v>
      </c>
      <c r="B1" s="30"/>
      <c r="C1" s="30"/>
      <c r="D1" s="30"/>
      <c r="E1" s="42" t="s">
        <v>393</v>
      </c>
      <c r="F1" s="55"/>
      <c r="G1" s="30"/>
      <c r="H1" s="52" t="str">
        <f>INDEX(GLOBAL_DATA[Entity],1)</f>
        <v>XX</v>
      </c>
      <c r="J1" s="56"/>
      <c r="K1" s="30"/>
      <c r="L1" s="30"/>
      <c r="M1" s="30"/>
      <c r="N1" s="98" t="s">
        <v>430</v>
      </c>
      <c r="Q1" s="73" t="s">
        <v>400</v>
      </c>
      <c r="R1" s="30"/>
      <c r="S1" s="30"/>
      <c r="T1" s="30"/>
      <c r="U1" s="73" t="s">
        <v>401</v>
      </c>
      <c r="V1" s="30"/>
      <c r="W1" s="30"/>
      <c r="X1" s="30"/>
      <c r="Y1" s="30"/>
      <c r="Z1" s="73" t="s">
        <v>432</v>
      </c>
      <c r="AA1" s="55"/>
      <c r="AB1" s="55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57"/>
      <c r="AO1" s="76" t="s">
        <v>420</v>
      </c>
      <c r="AP1" s="41"/>
      <c r="AQ1" s="94" t="s">
        <v>411</v>
      </c>
      <c r="AR1" s="95"/>
      <c r="AS1" s="95"/>
      <c r="AT1" s="95"/>
      <c r="AU1" s="71"/>
      <c r="AV1" s="28"/>
      <c r="AW1" s="28"/>
    </row>
    <row r="2" spans="1:49" s="31" customFormat="1" ht="13.5" thickBot="1" x14ac:dyDescent="0.3">
      <c r="A2" s="35"/>
      <c r="B2" s="35"/>
      <c r="C2" s="35"/>
      <c r="D2" s="35"/>
      <c r="E2" s="58"/>
      <c r="F2" s="58"/>
      <c r="G2" s="35"/>
      <c r="H2" s="35"/>
      <c r="I2" s="35"/>
      <c r="J2" s="35"/>
      <c r="K2" s="35"/>
      <c r="L2" s="35"/>
      <c r="M2" s="35"/>
      <c r="N2" s="75" t="s">
        <v>448</v>
      </c>
      <c r="O2" s="35"/>
      <c r="P2" s="35"/>
      <c r="Q2" s="74"/>
      <c r="R2" s="35"/>
      <c r="S2" s="35"/>
      <c r="T2" s="35"/>
      <c r="U2" s="74"/>
      <c r="V2" s="35"/>
      <c r="W2" s="35"/>
      <c r="X2" s="35"/>
      <c r="Y2" s="35"/>
      <c r="Z2" s="74"/>
      <c r="AA2" s="58" t="s">
        <v>390</v>
      </c>
      <c r="AB2" s="58"/>
      <c r="AC2" s="35"/>
      <c r="AD2" s="59">
        <v>2020</v>
      </c>
      <c r="AE2" s="35"/>
      <c r="AF2" s="35"/>
      <c r="AG2" s="59">
        <v>2021</v>
      </c>
      <c r="AH2" s="35"/>
      <c r="AI2" s="35"/>
      <c r="AJ2" s="59">
        <v>2022</v>
      </c>
      <c r="AK2" s="35"/>
      <c r="AL2" s="35"/>
      <c r="AM2" s="59">
        <v>2023</v>
      </c>
      <c r="AN2" s="60"/>
      <c r="AO2" s="77"/>
      <c r="AP2" s="35"/>
      <c r="AQ2" s="78"/>
      <c r="AR2" s="70"/>
      <c r="AS2" s="70"/>
      <c r="AT2" s="70"/>
      <c r="AU2" s="61"/>
    </row>
    <row r="3" spans="1:49" ht="6" hidden="1" customHeight="1" thickTop="1" x14ac:dyDescent="0.25">
      <c r="E3" s="55"/>
      <c r="F3" s="30"/>
      <c r="G3" s="30"/>
      <c r="H3" s="30"/>
      <c r="I3" s="30"/>
      <c r="J3" s="30"/>
      <c r="K3" s="30"/>
      <c r="L3" s="30"/>
      <c r="M3" s="30"/>
      <c r="N3" s="62"/>
      <c r="Q3" s="62"/>
      <c r="U3" s="63"/>
      <c r="V3" s="30"/>
      <c r="Z3" s="64"/>
      <c r="AA3" s="65"/>
      <c r="AB3" s="66"/>
      <c r="AC3" s="67"/>
      <c r="AD3" s="65"/>
      <c r="AE3" s="66"/>
      <c r="AF3" s="68"/>
      <c r="AG3" s="68"/>
      <c r="AH3" s="68"/>
      <c r="AI3" s="67"/>
      <c r="AJ3" s="65"/>
      <c r="AK3" s="66"/>
      <c r="AL3" s="67"/>
      <c r="AM3" s="65"/>
      <c r="AN3" s="65"/>
      <c r="AO3" s="63"/>
      <c r="AP3" s="30"/>
      <c r="AQ3" s="69"/>
      <c r="AR3" s="71"/>
      <c r="AS3" s="71"/>
      <c r="AT3" s="71"/>
      <c r="AU3" s="37"/>
      <c r="AV3" s="28"/>
      <c r="AW3" s="28"/>
    </row>
    <row r="4" spans="1:49" s="12" customFormat="1" ht="24" customHeight="1" thickTop="1" x14ac:dyDescent="0.25">
      <c r="A4" s="43" t="s">
        <v>391</v>
      </c>
      <c r="B4" s="43" t="s">
        <v>38</v>
      </c>
      <c r="C4" s="43" t="s">
        <v>37</v>
      </c>
      <c r="D4" s="43" t="s">
        <v>382</v>
      </c>
      <c r="E4" s="43" t="s">
        <v>405</v>
      </c>
      <c r="F4" s="43" t="s">
        <v>414</v>
      </c>
      <c r="G4" s="43" t="s">
        <v>406</v>
      </c>
      <c r="H4" s="43" t="s">
        <v>403</v>
      </c>
      <c r="I4" s="43" t="s">
        <v>404</v>
      </c>
      <c r="J4" s="44" t="s">
        <v>383</v>
      </c>
      <c r="K4" s="44" t="s">
        <v>424</v>
      </c>
      <c r="L4" s="44" t="s">
        <v>425</v>
      </c>
      <c r="M4" s="44" t="s">
        <v>426</v>
      </c>
      <c r="N4" s="99" t="s">
        <v>415</v>
      </c>
      <c r="O4" s="45" t="s">
        <v>431</v>
      </c>
      <c r="P4" s="45" t="s">
        <v>447</v>
      </c>
      <c r="Q4" s="46" t="s">
        <v>407</v>
      </c>
      <c r="R4" s="47" t="s">
        <v>413</v>
      </c>
      <c r="S4" s="47" t="s">
        <v>385</v>
      </c>
      <c r="T4" s="47" t="s">
        <v>456</v>
      </c>
      <c r="U4" s="79" t="s">
        <v>462</v>
      </c>
      <c r="V4" s="48" t="s">
        <v>427</v>
      </c>
      <c r="W4" s="48" t="s">
        <v>409</v>
      </c>
      <c r="X4" s="48" t="s">
        <v>410</v>
      </c>
      <c r="Y4" s="48" t="s">
        <v>452</v>
      </c>
      <c r="Z4" s="72" t="s">
        <v>433</v>
      </c>
      <c r="AA4" s="49" t="s">
        <v>453</v>
      </c>
      <c r="AB4" s="49" t="s">
        <v>434</v>
      </c>
      <c r="AC4" s="50" t="s">
        <v>435</v>
      </c>
      <c r="AD4" s="49" t="s">
        <v>436</v>
      </c>
      <c r="AE4" s="51" t="s">
        <v>437</v>
      </c>
      <c r="AF4" s="49" t="s">
        <v>438</v>
      </c>
      <c r="AG4" s="49" t="s">
        <v>439</v>
      </c>
      <c r="AH4" s="49" t="s">
        <v>440</v>
      </c>
      <c r="AI4" s="50" t="s">
        <v>441</v>
      </c>
      <c r="AJ4" s="49" t="s">
        <v>442</v>
      </c>
      <c r="AK4" s="51" t="s">
        <v>443</v>
      </c>
      <c r="AL4" s="49" t="s">
        <v>444</v>
      </c>
      <c r="AM4" s="49" t="s">
        <v>445</v>
      </c>
      <c r="AN4" s="49" t="s">
        <v>446</v>
      </c>
      <c r="AO4" s="80" t="s">
        <v>428</v>
      </c>
      <c r="AP4" s="81" t="s">
        <v>429</v>
      </c>
      <c r="AQ4" s="96" t="s">
        <v>408</v>
      </c>
      <c r="AR4" s="97" t="s">
        <v>466</v>
      </c>
      <c r="AS4" s="97" t="s">
        <v>465</v>
      </c>
      <c r="AT4" s="97" t="s">
        <v>450</v>
      </c>
      <c r="AU4" s="97" t="s">
        <v>449</v>
      </c>
    </row>
    <row r="5" spans="1:49" ht="42" customHeight="1" x14ac:dyDescent="0.25">
      <c r="A5" s="90" t="s">
        <v>472</v>
      </c>
      <c r="B5" s="90" t="s">
        <v>472</v>
      </c>
      <c r="C5" s="90" t="s">
        <v>472</v>
      </c>
      <c r="D5" s="90" t="s">
        <v>472</v>
      </c>
      <c r="E5" s="90" t="s">
        <v>472</v>
      </c>
      <c r="F5" s="90" t="s">
        <v>472</v>
      </c>
      <c r="G5" s="90" t="s">
        <v>472</v>
      </c>
      <c r="H5" s="90" t="s">
        <v>472</v>
      </c>
      <c r="I5" s="90" t="s">
        <v>472</v>
      </c>
      <c r="J5" s="90" t="s">
        <v>472</v>
      </c>
      <c r="K5" s="90" t="s">
        <v>472</v>
      </c>
      <c r="L5" s="90" t="s">
        <v>472</v>
      </c>
      <c r="M5" s="90" t="s">
        <v>472</v>
      </c>
      <c r="N5" s="91" t="str">
        <f>IF(GLOBAL_DATA[[#This Row],[Target scope]]="","",INDEX(DATA_TargetStatusChoice[Target_Status_Choice],MATCH(GLOBAL_DATA[[#This Row],[Target scope]],DATA_TargetStatusChoice[Value],1)))</f>
        <v>FULL IMPLEMENTATION</v>
      </c>
      <c r="O5" s="89">
        <v>1</v>
      </c>
      <c r="P5" s="92" t="s">
        <v>75</v>
      </c>
      <c r="Q5" s="100" t="s">
        <v>32</v>
      </c>
      <c r="R5" s="101">
        <v>0.95</v>
      </c>
      <c r="S5" s="101" t="s">
        <v>386</v>
      </c>
      <c r="T5" s="102" t="s">
        <v>472</v>
      </c>
      <c r="U5" s="103"/>
      <c r="V5" s="104"/>
      <c r="W5" s="93"/>
      <c r="X5" s="93"/>
      <c r="Y5" s="93"/>
      <c r="Z5" s="105">
        <f>SUM(GLOBAL_DATA[[#This Row],[Initial 2020]]+GLOBAL_DATA[[#This Row],[Initial 2021]]+GLOBAL_DATA[[#This Row],[Initial 2022]]+GLOBAL_DATA[[#This Row],[Initial 2023]])</f>
        <v>0</v>
      </c>
      <c r="AA5" s="106">
        <f>SUM(GLOBAL_DATA[[#This Row],[Reestimated 2020]]+GLOBAL_DATA[[#This Row],[Reestimated 2021]]+GLOBAL_DATA[[#This Row],[Reestimated 2022]]+GLOBAL_DATA[[#This Row],[Reestimated 2023]])</f>
        <v>0</v>
      </c>
      <c r="AB5" s="107">
        <f>SUM(GLOBAL_DATA[[#This Row],[Spent 2020]]+GLOBAL_DATA[[#This Row],[Spent 2021]]+GLOBAL_DATA[[#This Row],[Spent 2022]]+GLOBAL_DATA[[#This Row],[Spent 2023]])</f>
        <v>0</v>
      </c>
      <c r="AC5" s="108"/>
      <c r="AD5" s="109"/>
      <c r="AE5" s="110"/>
      <c r="AF5" s="109"/>
      <c r="AG5" s="109"/>
      <c r="AH5" s="109"/>
      <c r="AI5" s="108"/>
      <c r="AJ5" s="109"/>
      <c r="AK5" s="110"/>
      <c r="AL5" s="109"/>
      <c r="AM5" s="109"/>
      <c r="AN5" s="111"/>
      <c r="AO5" s="112"/>
      <c r="AP5" s="113"/>
      <c r="AQ5" s="82">
        <f>IF(GLOBAL_DATA[[#This Row],[Target scope]]&lt;&gt;Target_Not_Applicable,GLOBAL_DATA[[#This Row],[Target scope]]*GLOBAL_DATA[[#This Row],[Implementation progress rate]],"")</f>
        <v>0.95</v>
      </c>
      <c r="AR5" s="83">
        <f>IF(OR(GLOBAL_DATA[[#This Row],[Status]]=DATA!$J$6,GLOBAL_DATA[[#This Row],[Status]]=DATA!$J$7,GLOBAL_DATA[[#This Row],[Status]]=DATA!$J$8),1,0)</f>
        <v>0</v>
      </c>
      <c r="AS5" s="84">
        <f>IF(GLOBAL_DATA[[#This Row],[Status]]=Status_No_Project,"",MAX(GLOBAL_DATA[[#This Row],[Initial end]],GLOBAL_DATA[[#This Row],[Re-estimated end]],43831))</f>
        <v>43831</v>
      </c>
      <c r="AT5" s="88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5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5" s="28"/>
      <c r="AW5" s="85"/>
    </row>
    <row r="6" spans="1:49" ht="42" customHeight="1" x14ac:dyDescent="0.25">
      <c r="A6" s="90" t="s">
        <v>472</v>
      </c>
      <c r="B6" s="90" t="s">
        <v>472</v>
      </c>
      <c r="C6" s="90" t="s">
        <v>472</v>
      </c>
      <c r="D6" s="90" t="s">
        <v>472</v>
      </c>
      <c r="E6" s="90" t="s">
        <v>472</v>
      </c>
      <c r="F6" s="90" t="s">
        <v>472</v>
      </c>
      <c r="G6" s="90" t="s">
        <v>472</v>
      </c>
      <c r="H6" s="90" t="s">
        <v>472</v>
      </c>
      <c r="I6" s="90" t="s">
        <v>472</v>
      </c>
      <c r="J6" s="90" t="s">
        <v>472</v>
      </c>
      <c r="K6" s="90" t="s">
        <v>472</v>
      </c>
      <c r="L6" s="90" t="s">
        <v>472</v>
      </c>
      <c r="M6" s="90" t="s">
        <v>472</v>
      </c>
      <c r="N6" s="91" t="str">
        <f>IF(GLOBAL_DATA[[#This Row],[Target scope]]="","",INDEX(DATA_TargetStatusChoice[Target_Status_Choice],MATCH(GLOBAL_DATA[[#This Row],[Target scope]],DATA_TargetStatusChoice[Value],1)))</f>
        <v>FULL IMPLEMENTATION</v>
      </c>
      <c r="O6" s="89">
        <v>1</v>
      </c>
      <c r="P6" s="92" t="s">
        <v>75</v>
      </c>
      <c r="Q6" s="100" t="s">
        <v>32</v>
      </c>
      <c r="R6" s="101">
        <v>1</v>
      </c>
      <c r="S6" s="101" t="s">
        <v>386</v>
      </c>
      <c r="T6" s="102" t="s">
        <v>472</v>
      </c>
      <c r="U6" s="103"/>
      <c r="V6" s="104"/>
      <c r="W6" s="93"/>
      <c r="X6" s="93"/>
      <c r="Y6" s="93"/>
      <c r="Z6" s="105">
        <f>SUM(GLOBAL_DATA[[#This Row],[Initial 2020]]+GLOBAL_DATA[[#This Row],[Initial 2021]]+GLOBAL_DATA[[#This Row],[Initial 2022]]+GLOBAL_DATA[[#This Row],[Initial 2023]])</f>
        <v>0</v>
      </c>
      <c r="AA6" s="106">
        <f>SUM(GLOBAL_DATA[[#This Row],[Reestimated 2020]]+GLOBAL_DATA[[#This Row],[Reestimated 2021]]+GLOBAL_DATA[[#This Row],[Reestimated 2022]]+GLOBAL_DATA[[#This Row],[Reestimated 2023]])</f>
        <v>0</v>
      </c>
      <c r="AB6" s="107">
        <f>SUM(GLOBAL_DATA[[#This Row],[Spent 2020]]+GLOBAL_DATA[[#This Row],[Spent 2021]]+GLOBAL_DATA[[#This Row],[Spent 2022]]+GLOBAL_DATA[[#This Row],[Spent 2023]])</f>
        <v>0</v>
      </c>
      <c r="AC6" s="108"/>
      <c r="AD6" s="109"/>
      <c r="AE6" s="110"/>
      <c r="AF6" s="109"/>
      <c r="AG6" s="109"/>
      <c r="AH6" s="109"/>
      <c r="AI6" s="108"/>
      <c r="AJ6" s="109"/>
      <c r="AK6" s="110"/>
      <c r="AL6" s="109"/>
      <c r="AM6" s="109"/>
      <c r="AN6" s="111"/>
      <c r="AO6" s="112"/>
      <c r="AP6" s="113"/>
      <c r="AQ6" s="82">
        <f>IF(GLOBAL_DATA[[#This Row],[Target scope]]&lt;&gt;Target_Not_Applicable,GLOBAL_DATA[[#This Row],[Target scope]]*GLOBAL_DATA[[#This Row],[Implementation progress rate]],"")</f>
        <v>1</v>
      </c>
      <c r="AR6" s="83">
        <f>IF(OR(GLOBAL_DATA[[#This Row],[Status]]=DATA!$J$6,GLOBAL_DATA[[#This Row],[Status]]=DATA!$J$7,GLOBAL_DATA[[#This Row],[Status]]=DATA!$J$8),1,0)</f>
        <v>0</v>
      </c>
      <c r="AS6" s="84">
        <f>IF(GLOBAL_DATA[[#This Row],[Status]]=Status_No_Project,"",MAX(GLOBAL_DATA[[#This Row],[Initial end]],GLOBAL_DATA[[#This Row],[Re-estimated end]],43831))</f>
        <v>43831</v>
      </c>
      <c r="AT6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6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6" s="28"/>
      <c r="AW6" s="28"/>
    </row>
    <row r="7" spans="1:49" ht="42" customHeight="1" x14ac:dyDescent="0.25">
      <c r="A7" s="90" t="s">
        <v>472</v>
      </c>
      <c r="B7" s="90" t="s">
        <v>472</v>
      </c>
      <c r="C7" s="90" t="s">
        <v>472</v>
      </c>
      <c r="D7" s="90" t="s">
        <v>472</v>
      </c>
      <c r="E7" s="90" t="s">
        <v>472</v>
      </c>
      <c r="F7" s="90" t="s">
        <v>472</v>
      </c>
      <c r="G7" s="90" t="s">
        <v>472</v>
      </c>
      <c r="H7" s="90" t="s">
        <v>472</v>
      </c>
      <c r="I7" s="90" t="s">
        <v>472</v>
      </c>
      <c r="J7" s="90" t="s">
        <v>472</v>
      </c>
      <c r="K7" s="90" t="s">
        <v>472</v>
      </c>
      <c r="L7" s="90" t="s">
        <v>472</v>
      </c>
      <c r="M7" s="90" t="s">
        <v>472</v>
      </c>
      <c r="N7" s="91" t="str">
        <f>IF(GLOBAL_DATA[[#This Row],[Target scope]]="","",INDEX(DATA_TargetStatusChoice[Target_Status_Choice],MATCH(GLOBAL_DATA[[#This Row],[Target scope]],DATA_TargetStatusChoice[Value],1)))</f>
        <v>FULL IMPLEMENTATION</v>
      </c>
      <c r="O7" s="89">
        <v>1</v>
      </c>
      <c r="P7" s="92" t="s">
        <v>75</v>
      </c>
      <c r="Q7" s="100" t="s">
        <v>32</v>
      </c>
      <c r="R7" s="101">
        <v>1</v>
      </c>
      <c r="S7" s="101" t="s">
        <v>386</v>
      </c>
      <c r="T7" s="102" t="s">
        <v>472</v>
      </c>
      <c r="U7" s="103"/>
      <c r="V7" s="104"/>
      <c r="W7" s="93"/>
      <c r="X7" s="93"/>
      <c r="Y7" s="93"/>
      <c r="Z7" s="105">
        <f>SUM(GLOBAL_DATA[[#This Row],[Initial 2020]]+GLOBAL_DATA[[#This Row],[Initial 2021]]+GLOBAL_DATA[[#This Row],[Initial 2022]]+GLOBAL_DATA[[#This Row],[Initial 2023]])</f>
        <v>0</v>
      </c>
      <c r="AA7" s="106">
        <f>SUM(GLOBAL_DATA[[#This Row],[Reestimated 2020]]+GLOBAL_DATA[[#This Row],[Reestimated 2021]]+GLOBAL_DATA[[#This Row],[Reestimated 2022]]+GLOBAL_DATA[[#This Row],[Reestimated 2023]])</f>
        <v>0</v>
      </c>
      <c r="AB7" s="107">
        <f>SUM(GLOBAL_DATA[[#This Row],[Spent 2020]]+GLOBAL_DATA[[#This Row],[Spent 2021]]+GLOBAL_DATA[[#This Row],[Spent 2022]]+GLOBAL_DATA[[#This Row],[Spent 2023]])</f>
        <v>0</v>
      </c>
      <c r="AC7" s="108"/>
      <c r="AD7" s="109"/>
      <c r="AE7" s="110"/>
      <c r="AF7" s="109"/>
      <c r="AG7" s="109"/>
      <c r="AH7" s="109"/>
      <c r="AI7" s="108"/>
      <c r="AJ7" s="109"/>
      <c r="AK7" s="110"/>
      <c r="AL7" s="109"/>
      <c r="AM7" s="109"/>
      <c r="AN7" s="111"/>
      <c r="AO7" s="112"/>
      <c r="AP7" s="113"/>
      <c r="AQ7" s="82">
        <f>IF(GLOBAL_DATA[[#This Row],[Target scope]]&lt;&gt;Target_Not_Applicable,GLOBAL_DATA[[#This Row],[Target scope]]*GLOBAL_DATA[[#This Row],[Implementation progress rate]],"")</f>
        <v>1</v>
      </c>
      <c r="AR7" s="83">
        <f>IF(OR(GLOBAL_DATA[[#This Row],[Status]]=DATA!$J$6,GLOBAL_DATA[[#This Row],[Status]]=DATA!$J$7,GLOBAL_DATA[[#This Row],[Status]]=DATA!$J$8),1,0)</f>
        <v>0</v>
      </c>
      <c r="AS7" s="84">
        <f>IF(GLOBAL_DATA[[#This Row],[Status]]=Status_No_Project,"",MAX(GLOBAL_DATA[[#This Row],[Initial end]],GLOBAL_DATA[[#This Row],[Re-estimated end]],43831))</f>
        <v>43831</v>
      </c>
      <c r="AT7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7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7" s="28"/>
      <c r="AW7" s="28"/>
    </row>
    <row r="8" spans="1:49" ht="42" customHeight="1" x14ac:dyDescent="0.25">
      <c r="A8" s="90" t="s">
        <v>472</v>
      </c>
      <c r="B8" s="90" t="s">
        <v>472</v>
      </c>
      <c r="C8" s="90" t="s">
        <v>472</v>
      </c>
      <c r="D8" s="90" t="s">
        <v>472</v>
      </c>
      <c r="E8" s="90" t="s">
        <v>472</v>
      </c>
      <c r="F8" s="90" t="s">
        <v>472</v>
      </c>
      <c r="G8" s="90" t="s">
        <v>472</v>
      </c>
      <c r="H8" s="90" t="s">
        <v>472</v>
      </c>
      <c r="I8" s="90" t="s">
        <v>472</v>
      </c>
      <c r="J8" s="90" t="s">
        <v>472</v>
      </c>
      <c r="K8" s="90" t="s">
        <v>472</v>
      </c>
      <c r="L8" s="90" t="s">
        <v>472</v>
      </c>
      <c r="M8" s="90" t="s">
        <v>472</v>
      </c>
      <c r="N8" s="91" t="str">
        <f>IF(GLOBAL_DATA[[#This Row],[Target scope]]="","",INDEX(DATA_TargetStatusChoice[Target_Status_Choice],MATCH(GLOBAL_DATA[[#This Row],[Target scope]],DATA_TargetStatusChoice[Value],1)))</f>
        <v>FULL IMPLEMENTATION</v>
      </c>
      <c r="O8" s="89">
        <v>1</v>
      </c>
      <c r="P8" s="92" t="s">
        <v>75</v>
      </c>
      <c r="Q8" s="100" t="s">
        <v>32</v>
      </c>
      <c r="R8" s="101">
        <v>1</v>
      </c>
      <c r="S8" s="101" t="s">
        <v>386</v>
      </c>
      <c r="T8" s="102" t="s">
        <v>472</v>
      </c>
      <c r="U8" s="103"/>
      <c r="V8" s="104"/>
      <c r="W8" s="93"/>
      <c r="X8" s="93"/>
      <c r="Y8" s="93"/>
      <c r="Z8" s="105">
        <f>SUM(GLOBAL_DATA[[#This Row],[Initial 2020]]+GLOBAL_DATA[[#This Row],[Initial 2021]]+GLOBAL_DATA[[#This Row],[Initial 2022]]+GLOBAL_DATA[[#This Row],[Initial 2023]])</f>
        <v>0</v>
      </c>
      <c r="AA8" s="106">
        <f>SUM(GLOBAL_DATA[[#This Row],[Reestimated 2020]]+GLOBAL_DATA[[#This Row],[Reestimated 2021]]+GLOBAL_DATA[[#This Row],[Reestimated 2022]]+GLOBAL_DATA[[#This Row],[Reestimated 2023]])</f>
        <v>0</v>
      </c>
      <c r="AB8" s="107">
        <f>SUM(GLOBAL_DATA[[#This Row],[Spent 2020]]+GLOBAL_DATA[[#This Row],[Spent 2021]]+GLOBAL_DATA[[#This Row],[Spent 2022]]+GLOBAL_DATA[[#This Row],[Spent 2023]])</f>
        <v>0</v>
      </c>
      <c r="AC8" s="108"/>
      <c r="AD8" s="109"/>
      <c r="AE8" s="110"/>
      <c r="AF8" s="109"/>
      <c r="AG8" s="109"/>
      <c r="AH8" s="109"/>
      <c r="AI8" s="108"/>
      <c r="AJ8" s="109"/>
      <c r="AK8" s="110"/>
      <c r="AL8" s="109"/>
      <c r="AM8" s="109"/>
      <c r="AN8" s="111"/>
      <c r="AO8" s="112"/>
      <c r="AP8" s="113"/>
      <c r="AQ8" s="82">
        <f>IF(GLOBAL_DATA[[#This Row],[Target scope]]&lt;&gt;Target_Not_Applicable,GLOBAL_DATA[[#This Row],[Target scope]]*GLOBAL_DATA[[#This Row],[Implementation progress rate]],"")</f>
        <v>1</v>
      </c>
      <c r="AR8" s="83">
        <f>IF(OR(GLOBAL_DATA[[#This Row],[Status]]=DATA!$J$6,GLOBAL_DATA[[#This Row],[Status]]=DATA!$J$7,GLOBAL_DATA[[#This Row],[Status]]=DATA!$J$8),1,0)</f>
        <v>0</v>
      </c>
      <c r="AS8" s="84">
        <f>IF(GLOBAL_DATA[[#This Row],[Status]]=Status_No_Project,"",MAX(GLOBAL_DATA[[#This Row],[Initial end]],GLOBAL_DATA[[#This Row],[Re-estimated end]],43831))</f>
        <v>43831</v>
      </c>
      <c r="AT8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8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8" s="28"/>
      <c r="AW8" s="28"/>
    </row>
    <row r="9" spans="1:49" ht="42" customHeight="1" x14ac:dyDescent="0.25">
      <c r="A9" s="90" t="s">
        <v>472</v>
      </c>
      <c r="B9" s="90" t="s">
        <v>472</v>
      </c>
      <c r="C9" s="90" t="s">
        <v>472</v>
      </c>
      <c r="D9" s="90" t="s">
        <v>472</v>
      </c>
      <c r="E9" s="90" t="s">
        <v>472</v>
      </c>
      <c r="F9" s="90" t="s">
        <v>472</v>
      </c>
      <c r="G9" s="90" t="s">
        <v>472</v>
      </c>
      <c r="H9" s="90" t="s">
        <v>472</v>
      </c>
      <c r="I9" s="90" t="s">
        <v>472</v>
      </c>
      <c r="J9" s="90" t="s">
        <v>472</v>
      </c>
      <c r="K9" s="90" t="s">
        <v>472</v>
      </c>
      <c r="L9" s="90" t="s">
        <v>472</v>
      </c>
      <c r="M9" s="90" t="s">
        <v>472</v>
      </c>
      <c r="N9" s="91" t="str">
        <f>IF(GLOBAL_DATA[[#This Row],[Target scope]]="","",INDEX(DATA_TargetStatusChoice[Target_Status_Choice],MATCH(GLOBAL_DATA[[#This Row],[Target scope]],DATA_TargetStatusChoice[Value],1)))</f>
        <v>FULL IMPLEMENTATION</v>
      </c>
      <c r="O9" s="89">
        <v>1</v>
      </c>
      <c r="P9" s="92" t="s">
        <v>75</v>
      </c>
      <c r="Q9" s="100" t="s">
        <v>32</v>
      </c>
      <c r="R9" s="101">
        <v>0.99</v>
      </c>
      <c r="S9" s="101" t="s">
        <v>386</v>
      </c>
      <c r="T9" s="102" t="s">
        <v>472</v>
      </c>
      <c r="U9" s="103"/>
      <c r="V9" s="104"/>
      <c r="W9" s="93">
        <v>42370</v>
      </c>
      <c r="X9" s="93">
        <v>43465</v>
      </c>
      <c r="Y9" s="93">
        <v>44196</v>
      </c>
      <c r="Z9" s="105">
        <f>SUM(GLOBAL_DATA[[#This Row],[Initial 2020]]+GLOBAL_DATA[[#This Row],[Initial 2021]]+GLOBAL_DATA[[#This Row],[Initial 2022]]+GLOBAL_DATA[[#This Row],[Initial 2023]])</f>
        <v>0</v>
      </c>
      <c r="AA9" s="106">
        <f>SUM(GLOBAL_DATA[[#This Row],[Reestimated 2020]]+GLOBAL_DATA[[#This Row],[Reestimated 2021]]+GLOBAL_DATA[[#This Row],[Reestimated 2022]]+GLOBAL_DATA[[#This Row],[Reestimated 2023]])</f>
        <v>0</v>
      </c>
      <c r="AB9" s="107">
        <f>SUM(GLOBAL_DATA[[#This Row],[Spent 2020]]+GLOBAL_DATA[[#This Row],[Spent 2021]]+GLOBAL_DATA[[#This Row],[Spent 2022]]+GLOBAL_DATA[[#This Row],[Spent 2023]])</f>
        <v>0</v>
      </c>
      <c r="AC9" s="108"/>
      <c r="AD9" s="109"/>
      <c r="AE9" s="110"/>
      <c r="AF9" s="109"/>
      <c r="AG9" s="109"/>
      <c r="AH9" s="109"/>
      <c r="AI9" s="108"/>
      <c r="AJ9" s="109"/>
      <c r="AK9" s="110"/>
      <c r="AL9" s="109"/>
      <c r="AM9" s="109"/>
      <c r="AN9" s="111"/>
      <c r="AO9" s="112"/>
      <c r="AP9" s="113"/>
      <c r="AQ9" s="82">
        <f>IF(GLOBAL_DATA[[#This Row],[Target scope]]&lt;&gt;Target_Not_Applicable,GLOBAL_DATA[[#This Row],[Target scope]]*GLOBAL_DATA[[#This Row],[Implementation progress rate]],"")</f>
        <v>0.99</v>
      </c>
      <c r="AR9" s="83">
        <f>IF(OR(GLOBAL_DATA[[#This Row],[Status]]=DATA!$J$6,GLOBAL_DATA[[#This Row],[Status]]=DATA!$J$7,GLOBAL_DATA[[#This Row],[Status]]=DATA!$J$8),1,0)</f>
        <v>0</v>
      </c>
      <c r="AS9" s="84">
        <f>IF(GLOBAL_DATA[[#This Row],[Status]]=Status_No_Project,"",MAX(GLOBAL_DATA[[#This Row],[Initial end]],GLOBAL_DATA[[#This Row],[Re-estimated end]],43831))</f>
        <v>44196</v>
      </c>
      <c r="AT9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9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9" s="28"/>
      <c r="AW9" s="28"/>
    </row>
    <row r="10" spans="1:49" ht="42" customHeight="1" x14ac:dyDescent="0.25">
      <c r="A10" s="90" t="s">
        <v>472</v>
      </c>
      <c r="B10" s="90" t="s">
        <v>472</v>
      </c>
      <c r="C10" s="90" t="s">
        <v>472</v>
      </c>
      <c r="D10" s="90" t="s">
        <v>472</v>
      </c>
      <c r="E10" s="90" t="s">
        <v>472</v>
      </c>
      <c r="F10" s="90" t="s">
        <v>472</v>
      </c>
      <c r="G10" s="90" t="s">
        <v>472</v>
      </c>
      <c r="H10" s="90" t="s">
        <v>472</v>
      </c>
      <c r="I10" s="90" t="s">
        <v>472</v>
      </c>
      <c r="J10" s="90" t="s">
        <v>472</v>
      </c>
      <c r="K10" s="90" t="s">
        <v>472</v>
      </c>
      <c r="L10" s="90" t="s">
        <v>472</v>
      </c>
      <c r="M10" s="90" t="s">
        <v>472</v>
      </c>
      <c r="N10" s="91" t="str">
        <f>IF(GLOBAL_DATA[[#This Row],[Target scope]]="","",INDEX(DATA_TargetStatusChoice[Target_Status_Choice],MATCH(GLOBAL_DATA[[#This Row],[Target scope]],DATA_TargetStatusChoice[Value],1)))</f>
        <v>FULL IMPLEMENTATION</v>
      </c>
      <c r="O10" s="89">
        <v>1</v>
      </c>
      <c r="P10" s="92" t="s">
        <v>75</v>
      </c>
      <c r="Q10" s="100" t="s">
        <v>32</v>
      </c>
      <c r="R10" s="101">
        <v>1</v>
      </c>
      <c r="S10" s="101" t="s">
        <v>386</v>
      </c>
      <c r="T10" s="102" t="s">
        <v>472</v>
      </c>
      <c r="U10" s="103"/>
      <c r="V10" s="104"/>
      <c r="W10" s="93">
        <v>43626</v>
      </c>
      <c r="X10" s="93">
        <v>43830</v>
      </c>
      <c r="Y10" s="93">
        <v>43951</v>
      </c>
      <c r="Z10" s="105">
        <f>SUM(GLOBAL_DATA[[#This Row],[Initial 2020]]+GLOBAL_DATA[[#This Row],[Initial 2021]]+GLOBAL_DATA[[#This Row],[Initial 2022]]+GLOBAL_DATA[[#This Row],[Initial 2023]])</f>
        <v>0</v>
      </c>
      <c r="AA10" s="106">
        <f>SUM(GLOBAL_DATA[[#This Row],[Reestimated 2020]]+GLOBAL_DATA[[#This Row],[Reestimated 2021]]+GLOBAL_DATA[[#This Row],[Reestimated 2022]]+GLOBAL_DATA[[#This Row],[Reestimated 2023]])</f>
        <v>0</v>
      </c>
      <c r="AB10" s="107">
        <f>SUM(GLOBAL_DATA[[#This Row],[Spent 2020]]+GLOBAL_DATA[[#This Row],[Spent 2021]]+GLOBAL_DATA[[#This Row],[Spent 2022]]+GLOBAL_DATA[[#This Row],[Spent 2023]])</f>
        <v>0</v>
      </c>
      <c r="AC10" s="108"/>
      <c r="AD10" s="109"/>
      <c r="AE10" s="110"/>
      <c r="AF10" s="109"/>
      <c r="AG10" s="109"/>
      <c r="AH10" s="109"/>
      <c r="AI10" s="108"/>
      <c r="AJ10" s="109"/>
      <c r="AK10" s="110"/>
      <c r="AL10" s="109"/>
      <c r="AM10" s="109"/>
      <c r="AN10" s="111"/>
      <c r="AO10" s="112"/>
      <c r="AP10" s="113"/>
      <c r="AQ10" s="82">
        <f>IF(GLOBAL_DATA[[#This Row],[Target scope]]&lt;&gt;Target_Not_Applicable,GLOBAL_DATA[[#This Row],[Target scope]]*GLOBAL_DATA[[#This Row],[Implementation progress rate]],"")</f>
        <v>1</v>
      </c>
      <c r="AR10" s="83">
        <f>IF(OR(GLOBAL_DATA[[#This Row],[Status]]=DATA!$J$6,GLOBAL_DATA[[#This Row],[Status]]=DATA!$J$7,GLOBAL_DATA[[#This Row],[Status]]=DATA!$J$8),1,0)</f>
        <v>0</v>
      </c>
      <c r="AS10" s="84">
        <f>IF(GLOBAL_DATA[[#This Row],[Status]]=Status_No_Project,"",MAX(GLOBAL_DATA[[#This Row],[Initial end]],GLOBAL_DATA[[#This Row],[Re-estimated end]],43831))</f>
        <v>43951</v>
      </c>
      <c r="AT10" s="88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0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0" s="28"/>
      <c r="AW10" s="28"/>
    </row>
    <row r="11" spans="1:49" ht="42" customHeight="1" x14ac:dyDescent="0.25">
      <c r="A11" s="90" t="s">
        <v>472</v>
      </c>
      <c r="B11" s="90" t="s">
        <v>472</v>
      </c>
      <c r="C11" s="90" t="s">
        <v>472</v>
      </c>
      <c r="D11" s="90" t="s">
        <v>472</v>
      </c>
      <c r="E11" s="90" t="s">
        <v>472</v>
      </c>
      <c r="F11" s="90" t="s">
        <v>472</v>
      </c>
      <c r="G11" s="90" t="s">
        <v>472</v>
      </c>
      <c r="H11" s="90" t="s">
        <v>472</v>
      </c>
      <c r="I11" s="90" t="s">
        <v>472</v>
      </c>
      <c r="J11" s="90" t="s">
        <v>472</v>
      </c>
      <c r="K11" s="90" t="s">
        <v>472</v>
      </c>
      <c r="L11" s="90" t="s">
        <v>472</v>
      </c>
      <c r="M11" s="90" t="s">
        <v>472</v>
      </c>
      <c r="N11" s="91" t="str">
        <f>IF(GLOBAL_DATA[[#This Row],[Target scope]]="","",INDEX(DATA_TargetStatusChoice[Target_Status_Choice],MATCH(GLOBAL_DATA[[#This Row],[Target scope]],DATA_TargetStatusChoice[Value],1)))</f>
        <v>FULL IMPLEMENTATION</v>
      </c>
      <c r="O11" s="89">
        <v>1</v>
      </c>
      <c r="P11" s="92" t="s">
        <v>75</v>
      </c>
      <c r="Q11" s="100" t="s">
        <v>32</v>
      </c>
      <c r="R11" s="101">
        <v>1</v>
      </c>
      <c r="S11" s="101" t="s">
        <v>386</v>
      </c>
      <c r="T11" s="102" t="s">
        <v>472</v>
      </c>
      <c r="U11" s="103"/>
      <c r="V11" s="104"/>
      <c r="W11" s="93">
        <v>43466</v>
      </c>
      <c r="X11" s="93">
        <v>43830</v>
      </c>
      <c r="Y11" s="93">
        <v>44196</v>
      </c>
      <c r="Z11" s="105">
        <f>SUM(GLOBAL_DATA[[#This Row],[Initial 2020]]+GLOBAL_DATA[[#This Row],[Initial 2021]]+GLOBAL_DATA[[#This Row],[Initial 2022]]+GLOBAL_DATA[[#This Row],[Initial 2023]])</f>
        <v>0</v>
      </c>
      <c r="AA11" s="106">
        <f>SUM(GLOBAL_DATA[[#This Row],[Reestimated 2020]]+GLOBAL_DATA[[#This Row],[Reestimated 2021]]+GLOBAL_DATA[[#This Row],[Reestimated 2022]]+GLOBAL_DATA[[#This Row],[Reestimated 2023]])</f>
        <v>0</v>
      </c>
      <c r="AB11" s="107">
        <f>SUM(GLOBAL_DATA[[#This Row],[Spent 2020]]+GLOBAL_DATA[[#This Row],[Spent 2021]]+GLOBAL_DATA[[#This Row],[Spent 2022]]+GLOBAL_DATA[[#This Row],[Spent 2023]])</f>
        <v>0</v>
      </c>
      <c r="AC11" s="108"/>
      <c r="AD11" s="109"/>
      <c r="AE11" s="110"/>
      <c r="AF11" s="109"/>
      <c r="AG11" s="109"/>
      <c r="AH11" s="109"/>
      <c r="AI11" s="108"/>
      <c r="AJ11" s="109"/>
      <c r="AK11" s="110"/>
      <c r="AL11" s="109"/>
      <c r="AM11" s="109"/>
      <c r="AN11" s="111"/>
      <c r="AO11" s="112"/>
      <c r="AP11" s="113"/>
      <c r="AQ11" s="82">
        <f>IF(GLOBAL_DATA[[#This Row],[Target scope]]&lt;&gt;Target_Not_Applicable,GLOBAL_DATA[[#This Row],[Target scope]]*GLOBAL_DATA[[#This Row],[Implementation progress rate]],"")</f>
        <v>1</v>
      </c>
      <c r="AR11" s="83">
        <f>IF(OR(GLOBAL_DATA[[#This Row],[Status]]=DATA!$J$6,GLOBAL_DATA[[#This Row],[Status]]=DATA!$J$7,GLOBAL_DATA[[#This Row],[Status]]=DATA!$J$8),1,0)</f>
        <v>0</v>
      </c>
      <c r="AS11" s="84">
        <f>IF(GLOBAL_DATA[[#This Row],[Status]]=Status_No_Project,"",MAX(GLOBAL_DATA[[#This Row],[Initial end]],GLOBAL_DATA[[#This Row],[Re-estimated end]],43831))</f>
        <v>44196</v>
      </c>
      <c r="AT11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1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1" s="28"/>
      <c r="AW11" s="28"/>
    </row>
    <row r="12" spans="1:49" ht="42" customHeight="1" x14ac:dyDescent="0.25">
      <c r="A12" s="90" t="s">
        <v>472</v>
      </c>
      <c r="B12" s="90" t="s">
        <v>472</v>
      </c>
      <c r="C12" s="90" t="s">
        <v>472</v>
      </c>
      <c r="D12" s="90" t="s">
        <v>472</v>
      </c>
      <c r="E12" s="90" t="s">
        <v>472</v>
      </c>
      <c r="F12" s="90" t="s">
        <v>472</v>
      </c>
      <c r="G12" s="90" t="s">
        <v>472</v>
      </c>
      <c r="H12" s="90" t="s">
        <v>472</v>
      </c>
      <c r="I12" s="90" t="s">
        <v>472</v>
      </c>
      <c r="J12" s="90" t="s">
        <v>472</v>
      </c>
      <c r="K12" s="90" t="s">
        <v>472</v>
      </c>
      <c r="L12" s="90" t="s">
        <v>472</v>
      </c>
      <c r="M12" s="90" t="s">
        <v>472</v>
      </c>
      <c r="N12" s="91" t="str">
        <f>IF(GLOBAL_DATA[[#This Row],[Target scope]]="","",INDEX(DATA_TargetStatusChoice[Target_Status_Choice],MATCH(GLOBAL_DATA[[#This Row],[Target scope]],DATA_TargetStatusChoice[Value],1)))</f>
        <v>FULL IMPLEMENTATION</v>
      </c>
      <c r="O12" s="89">
        <v>1</v>
      </c>
      <c r="P12" s="92" t="s">
        <v>75</v>
      </c>
      <c r="Q12" s="100" t="s">
        <v>32</v>
      </c>
      <c r="R12" s="101">
        <v>1</v>
      </c>
      <c r="S12" s="101" t="s">
        <v>386</v>
      </c>
      <c r="T12" s="102" t="s">
        <v>472</v>
      </c>
      <c r="U12" s="103"/>
      <c r="V12" s="104"/>
      <c r="W12" s="93">
        <v>43646</v>
      </c>
      <c r="X12" s="93">
        <v>43830</v>
      </c>
      <c r="Y12" s="93">
        <v>44196</v>
      </c>
      <c r="Z12" s="105">
        <f>SUM(GLOBAL_DATA[[#This Row],[Initial 2020]]+GLOBAL_DATA[[#This Row],[Initial 2021]]+GLOBAL_DATA[[#This Row],[Initial 2022]]+GLOBAL_DATA[[#This Row],[Initial 2023]])</f>
        <v>0</v>
      </c>
      <c r="AA12" s="106">
        <f>SUM(GLOBAL_DATA[[#This Row],[Reestimated 2020]]+GLOBAL_DATA[[#This Row],[Reestimated 2021]]+GLOBAL_DATA[[#This Row],[Reestimated 2022]]+GLOBAL_DATA[[#This Row],[Reestimated 2023]])</f>
        <v>0</v>
      </c>
      <c r="AB12" s="107">
        <f>SUM(GLOBAL_DATA[[#This Row],[Spent 2020]]+GLOBAL_DATA[[#This Row],[Spent 2021]]+GLOBAL_DATA[[#This Row],[Spent 2022]]+GLOBAL_DATA[[#This Row],[Spent 2023]])</f>
        <v>0</v>
      </c>
      <c r="AC12" s="108"/>
      <c r="AD12" s="109"/>
      <c r="AE12" s="110"/>
      <c r="AF12" s="109"/>
      <c r="AG12" s="109"/>
      <c r="AH12" s="109"/>
      <c r="AI12" s="108"/>
      <c r="AJ12" s="109"/>
      <c r="AK12" s="110"/>
      <c r="AL12" s="109"/>
      <c r="AM12" s="109"/>
      <c r="AN12" s="111"/>
      <c r="AO12" s="112"/>
      <c r="AP12" s="113"/>
      <c r="AQ12" s="82">
        <f>IF(GLOBAL_DATA[[#This Row],[Target scope]]&lt;&gt;Target_Not_Applicable,GLOBAL_DATA[[#This Row],[Target scope]]*GLOBAL_DATA[[#This Row],[Implementation progress rate]],"")</f>
        <v>1</v>
      </c>
      <c r="AR12" s="83">
        <f>IF(OR(GLOBAL_DATA[[#This Row],[Status]]=DATA!$J$6,GLOBAL_DATA[[#This Row],[Status]]=DATA!$J$7,GLOBAL_DATA[[#This Row],[Status]]=DATA!$J$8),1,0)</f>
        <v>0</v>
      </c>
      <c r="AS12" s="84">
        <f>IF(GLOBAL_DATA[[#This Row],[Status]]=Status_No_Project,"",MAX(GLOBAL_DATA[[#This Row],[Initial end]],GLOBAL_DATA[[#This Row],[Re-estimated end]],43831))</f>
        <v>44196</v>
      </c>
      <c r="AT12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2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2" s="28"/>
      <c r="AW12" s="28"/>
    </row>
    <row r="13" spans="1:49" ht="42" customHeight="1" x14ac:dyDescent="0.25">
      <c r="A13" s="90" t="s">
        <v>472</v>
      </c>
      <c r="B13" s="90" t="s">
        <v>472</v>
      </c>
      <c r="C13" s="90" t="s">
        <v>472</v>
      </c>
      <c r="D13" s="90" t="s">
        <v>472</v>
      </c>
      <c r="E13" s="90" t="s">
        <v>472</v>
      </c>
      <c r="F13" s="90" t="s">
        <v>472</v>
      </c>
      <c r="G13" s="90" t="s">
        <v>472</v>
      </c>
      <c r="H13" s="90" t="s">
        <v>472</v>
      </c>
      <c r="I13" s="90" t="s">
        <v>472</v>
      </c>
      <c r="J13" s="90" t="s">
        <v>472</v>
      </c>
      <c r="K13" s="90" t="s">
        <v>472</v>
      </c>
      <c r="L13" s="90" t="s">
        <v>472</v>
      </c>
      <c r="M13" s="90" t="s">
        <v>472</v>
      </c>
      <c r="N13" s="91" t="str">
        <f>IF(GLOBAL_DATA[[#This Row],[Target scope]]="","",INDEX(DATA_TargetStatusChoice[Target_Status_Choice],MATCH(GLOBAL_DATA[[#This Row],[Target scope]],DATA_TargetStatusChoice[Value],1)))</f>
        <v>FULL IMPLEMENTATION</v>
      </c>
      <c r="O13" s="89">
        <v>1</v>
      </c>
      <c r="P13" s="92" t="s">
        <v>75</v>
      </c>
      <c r="Q13" s="100" t="s">
        <v>32</v>
      </c>
      <c r="R13" s="101">
        <v>0.95</v>
      </c>
      <c r="S13" s="101" t="s">
        <v>386</v>
      </c>
      <c r="T13" s="102" t="s">
        <v>472</v>
      </c>
      <c r="U13" s="103"/>
      <c r="V13" s="104"/>
      <c r="W13" s="93">
        <v>43646</v>
      </c>
      <c r="X13" s="93">
        <v>43830</v>
      </c>
      <c r="Y13" s="93">
        <v>44196</v>
      </c>
      <c r="Z13" s="105">
        <f>SUM(GLOBAL_DATA[[#This Row],[Initial 2020]]+GLOBAL_DATA[[#This Row],[Initial 2021]]+GLOBAL_DATA[[#This Row],[Initial 2022]]+GLOBAL_DATA[[#This Row],[Initial 2023]])</f>
        <v>0</v>
      </c>
      <c r="AA13" s="106">
        <f>SUM(GLOBAL_DATA[[#This Row],[Reestimated 2020]]+GLOBAL_DATA[[#This Row],[Reestimated 2021]]+GLOBAL_DATA[[#This Row],[Reestimated 2022]]+GLOBAL_DATA[[#This Row],[Reestimated 2023]])</f>
        <v>0</v>
      </c>
      <c r="AB13" s="107">
        <f>SUM(GLOBAL_DATA[[#This Row],[Spent 2020]]+GLOBAL_DATA[[#This Row],[Spent 2021]]+GLOBAL_DATA[[#This Row],[Spent 2022]]+GLOBAL_DATA[[#This Row],[Spent 2023]])</f>
        <v>0</v>
      </c>
      <c r="AC13" s="108"/>
      <c r="AD13" s="109"/>
      <c r="AE13" s="110"/>
      <c r="AF13" s="109"/>
      <c r="AG13" s="109"/>
      <c r="AH13" s="109"/>
      <c r="AI13" s="108"/>
      <c r="AJ13" s="109"/>
      <c r="AK13" s="110"/>
      <c r="AL13" s="109"/>
      <c r="AM13" s="109"/>
      <c r="AN13" s="111"/>
      <c r="AO13" s="112"/>
      <c r="AP13" s="113"/>
      <c r="AQ13" s="82">
        <f>IF(GLOBAL_DATA[[#This Row],[Target scope]]&lt;&gt;Target_Not_Applicable,GLOBAL_DATA[[#This Row],[Target scope]]*GLOBAL_DATA[[#This Row],[Implementation progress rate]],"")</f>
        <v>0.95</v>
      </c>
      <c r="AR13" s="83">
        <f>IF(OR(GLOBAL_DATA[[#This Row],[Status]]=DATA!$J$6,GLOBAL_DATA[[#This Row],[Status]]=DATA!$J$7,GLOBAL_DATA[[#This Row],[Status]]=DATA!$J$8),1,0)</f>
        <v>0</v>
      </c>
      <c r="AS13" s="84">
        <f>IF(GLOBAL_DATA[[#This Row],[Status]]=Status_No_Project,"",MAX(GLOBAL_DATA[[#This Row],[Initial end]],GLOBAL_DATA[[#This Row],[Re-estimated end]],43831))</f>
        <v>44196</v>
      </c>
      <c r="AT13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3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3" s="28"/>
      <c r="AW13" s="28"/>
    </row>
    <row r="14" spans="1:49" ht="42" customHeight="1" x14ac:dyDescent="0.25">
      <c r="A14" s="90" t="s">
        <v>472</v>
      </c>
      <c r="B14" s="90" t="s">
        <v>472</v>
      </c>
      <c r="C14" s="90" t="s">
        <v>472</v>
      </c>
      <c r="D14" s="90" t="s">
        <v>472</v>
      </c>
      <c r="E14" s="90" t="s">
        <v>472</v>
      </c>
      <c r="F14" s="90" t="s">
        <v>472</v>
      </c>
      <c r="G14" s="90" t="s">
        <v>472</v>
      </c>
      <c r="H14" s="90" t="s">
        <v>472</v>
      </c>
      <c r="I14" s="90" t="s">
        <v>472</v>
      </c>
      <c r="J14" s="90" t="s">
        <v>472</v>
      </c>
      <c r="K14" s="90" t="s">
        <v>472</v>
      </c>
      <c r="L14" s="90" t="s">
        <v>472</v>
      </c>
      <c r="M14" s="90" t="s">
        <v>472</v>
      </c>
      <c r="N14" s="91" t="str">
        <f>IF(GLOBAL_DATA[[#This Row],[Target scope]]="","",INDEX(DATA_TargetStatusChoice[Target_Status_Choice],MATCH(GLOBAL_DATA[[#This Row],[Target scope]],DATA_TargetStatusChoice[Value],1)))</f>
        <v>FULL IMPLEMENTATION</v>
      </c>
      <c r="O14" s="89">
        <v>1</v>
      </c>
      <c r="P14" s="92" t="s">
        <v>75</v>
      </c>
      <c r="Q14" s="100" t="s">
        <v>32</v>
      </c>
      <c r="R14" s="101">
        <v>0.3</v>
      </c>
      <c r="S14" s="101" t="s">
        <v>386</v>
      </c>
      <c r="T14" s="102" t="s">
        <v>472</v>
      </c>
      <c r="U14" s="103"/>
      <c r="V14" s="104"/>
      <c r="W14" s="93">
        <v>43466</v>
      </c>
      <c r="X14" s="93">
        <v>43830</v>
      </c>
      <c r="Y14" s="93">
        <v>44196</v>
      </c>
      <c r="Z14" s="105">
        <f>SUM(GLOBAL_DATA[[#This Row],[Initial 2020]]+GLOBAL_DATA[[#This Row],[Initial 2021]]+GLOBAL_DATA[[#This Row],[Initial 2022]]+GLOBAL_DATA[[#This Row],[Initial 2023]])</f>
        <v>0</v>
      </c>
      <c r="AA14" s="106">
        <f>SUM(GLOBAL_DATA[[#This Row],[Reestimated 2020]]+GLOBAL_DATA[[#This Row],[Reestimated 2021]]+GLOBAL_DATA[[#This Row],[Reestimated 2022]]+GLOBAL_DATA[[#This Row],[Reestimated 2023]])</f>
        <v>0</v>
      </c>
      <c r="AB14" s="107">
        <f>SUM(GLOBAL_DATA[[#This Row],[Spent 2020]]+GLOBAL_DATA[[#This Row],[Spent 2021]]+GLOBAL_DATA[[#This Row],[Spent 2022]]+GLOBAL_DATA[[#This Row],[Spent 2023]])</f>
        <v>0</v>
      </c>
      <c r="AC14" s="108"/>
      <c r="AD14" s="109"/>
      <c r="AE14" s="110"/>
      <c r="AF14" s="109"/>
      <c r="AG14" s="109"/>
      <c r="AH14" s="109"/>
      <c r="AI14" s="108"/>
      <c r="AJ14" s="109"/>
      <c r="AK14" s="110"/>
      <c r="AL14" s="109"/>
      <c r="AM14" s="109"/>
      <c r="AN14" s="111"/>
      <c r="AO14" s="112"/>
      <c r="AP14" s="113"/>
      <c r="AQ14" s="82">
        <f>IF(GLOBAL_DATA[[#This Row],[Target scope]]&lt;&gt;Target_Not_Applicable,GLOBAL_DATA[[#This Row],[Target scope]]*GLOBAL_DATA[[#This Row],[Implementation progress rate]],"")</f>
        <v>0.3</v>
      </c>
      <c r="AR14" s="83">
        <f>IF(OR(GLOBAL_DATA[[#This Row],[Status]]=DATA!$J$6,GLOBAL_DATA[[#This Row],[Status]]=DATA!$J$7,GLOBAL_DATA[[#This Row],[Status]]=DATA!$J$8),1,0)</f>
        <v>0</v>
      </c>
      <c r="AS14" s="84">
        <f>IF(GLOBAL_DATA[[#This Row],[Status]]=Status_No_Project,"",MAX(GLOBAL_DATA[[#This Row],[Initial end]],GLOBAL_DATA[[#This Row],[Re-estimated end]],43831))</f>
        <v>44196</v>
      </c>
      <c r="AT14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4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4" s="28"/>
      <c r="AW14" s="28"/>
    </row>
    <row r="15" spans="1:49" ht="42" customHeight="1" x14ac:dyDescent="0.25">
      <c r="A15" s="90" t="s">
        <v>472</v>
      </c>
      <c r="B15" s="90" t="s">
        <v>472</v>
      </c>
      <c r="C15" s="90" t="s">
        <v>472</v>
      </c>
      <c r="D15" s="90" t="s">
        <v>472</v>
      </c>
      <c r="E15" s="90" t="s">
        <v>472</v>
      </c>
      <c r="F15" s="90" t="s">
        <v>472</v>
      </c>
      <c r="G15" s="90" t="s">
        <v>472</v>
      </c>
      <c r="H15" s="90" t="s">
        <v>472</v>
      </c>
      <c r="I15" s="90" t="s">
        <v>472</v>
      </c>
      <c r="J15" s="90" t="s">
        <v>472</v>
      </c>
      <c r="K15" s="90" t="s">
        <v>472</v>
      </c>
      <c r="L15" s="90" t="s">
        <v>472</v>
      </c>
      <c r="M15" s="90" t="s">
        <v>472</v>
      </c>
      <c r="N15" s="91" t="str">
        <f>IF(GLOBAL_DATA[[#This Row],[Target scope]]="","",INDEX(DATA_TargetStatusChoice[Target_Status_Choice],MATCH(GLOBAL_DATA[[#This Row],[Target scope]],DATA_TargetStatusChoice[Value],1)))</f>
        <v>FULL IMPLEMENTATION</v>
      </c>
      <c r="O15" s="89">
        <v>1</v>
      </c>
      <c r="P15" s="92" t="s">
        <v>75</v>
      </c>
      <c r="Q15" s="100" t="s">
        <v>32</v>
      </c>
      <c r="R15" s="101">
        <v>0.5</v>
      </c>
      <c r="S15" s="101" t="s">
        <v>386</v>
      </c>
      <c r="T15" s="102" t="s">
        <v>472</v>
      </c>
      <c r="U15" s="103"/>
      <c r="V15" s="104"/>
      <c r="W15" s="93">
        <v>43101</v>
      </c>
      <c r="X15" s="93">
        <v>43465</v>
      </c>
      <c r="Y15" s="93">
        <v>44196</v>
      </c>
      <c r="Z15" s="105">
        <f>SUM(GLOBAL_DATA[[#This Row],[Initial 2020]]+GLOBAL_DATA[[#This Row],[Initial 2021]]+GLOBAL_DATA[[#This Row],[Initial 2022]]+GLOBAL_DATA[[#This Row],[Initial 2023]])</f>
        <v>0</v>
      </c>
      <c r="AA15" s="106">
        <f>SUM(GLOBAL_DATA[[#This Row],[Reestimated 2020]]+GLOBAL_DATA[[#This Row],[Reestimated 2021]]+GLOBAL_DATA[[#This Row],[Reestimated 2022]]+GLOBAL_DATA[[#This Row],[Reestimated 2023]])</f>
        <v>0</v>
      </c>
      <c r="AB15" s="107">
        <f>SUM(GLOBAL_DATA[[#This Row],[Spent 2020]]+GLOBAL_DATA[[#This Row],[Spent 2021]]+GLOBAL_DATA[[#This Row],[Spent 2022]]+GLOBAL_DATA[[#This Row],[Spent 2023]])</f>
        <v>0</v>
      </c>
      <c r="AC15" s="108"/>
      <c r="AD15" s="109"/>
      <c r="AE15" s="110"/>
      <c r="AF15" s="109"/>
      <c r="AG15" s="109"/>
      <c r="AH15" s="109"/>
      <c r="AI15" s="108"/>
      <c r="AJ15" s="109"/>
      <c r="AK15" s="110"/>
      <c r="AL15" s="109"/>
      <c r="AM15" s="109"/>
      <c r="AN15" s="111"/>
      <c r="AO15" s="112"/>
      <c r="AP15" s="113"/>
      <c r="AQ15" s="82">
        <f>IF(GLOBAL_DATA[[#This Row],[Target scope]]&lt;&gt;Target_Not_Applicable,GLOBAL_DATA[[#This Row],[Target scope]]*GLOBAL_DATA[[#This Row],[Implementation progress rate]],"")</f>
        <v>0.5</v>
      </c>
      <c r="AR15" s="83">
        <f>IF(OR(GLOBAL_DATA[[#This Row],[Status]]=DATA!$J$6,GLOBAL_DATA[[#This Row],[Status]]=DATA!$J$7,GLOBAL_DATA[[#This Row],[Status]]=DATA!$J$8),1,0)</f>
        <v>0</v>
      </c>
      <c r="AS15" s="84">
        <f>IF(GLOBAL_DATA[[#This Row],[Status]]=Status_No_Project,"",MAX(GLOBAL_DATA[[#This Row],[Initial end]],GLOBAL_DATA[[#This Row],[Re-estimated end]],43831))</f>
        <v>44196</v>
      </c>
      <c r="AT15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5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5" s="28"/>
      <c r="AW15" s="28"/>
    </row>
    <row r="16" spans="1:49" ht="42" customHeight="1" x14ac:dyDescent="0.25">
      <c r="A16" s="90" t="s">
        <v>472</v>
      </c>
      <c r="B16" s="90" t="s">
        <v>472</v>
      </c>
      <c r="C16" s="90" t="s">
        <v>472</v>
      </c>
      <c r="D16" s="90" t="s">
        <v>472</v>
      </c>
      <c r="E16" s="90" t="s">
        <v>472</v>
      </c>
      <c r="F16" s="90" t="s">
        <v>472</v>
      </c>
      <c r="G16" s="90" t="s">
        <v>472</v>
      </c>
      <c r="H16" s="90" t="s">
        <v>472</v>
      </c>
      <c r="I16" s="90" t="s">
        <v>472</v>
      </c>
      <c r="J16" s="90" t="s">
        <v>472</v>
      </c>
      <c r="K16" s="90" t="s">
        <v>472</v>
      </c>
      <c r="L16" s="90" t="s">
        <v>472</v>
      </c>
      <c r="M16" s="90" t="s">
        <v>472</v>
      </c>
      <c r="N16" s="91" t="str">
        <f>IF(GLOBAL_DATA[[#This Row],[Target scope]]="","",INDEX(DATA_TargetStatusChoice[Target_Status_Choice],MATCH(GLOBAL_DATA[[#This Row],[Target scope]],DATA_TargetStatusChoice[Value],1)))</f>
        <v>NOT APPLICABLE</v>
      </c>
      <c r="O16" s="89" t="s">
        <v>419</v>
      </c>
      <c r="P16" s="92" t="s">
        <v>75</v>
      </c>
      <c r="Q16" s="100" t="s">
        <v>461</v>
      </c>
      <c r="R16" s="101">
        <v>0</v>
      </c>
      <c r="S16" s="101" t="s">
        <v>386</v>
      </c>
      <c r="T16" s="102" t="s">
        <v>472</v>
      </c>
      <c r="U16" s="103"/>
      <c r="V16" s="104"/>
      <c r="W16" s="93">
        <v>43101</v>
      </c>
      <c r="X16" s="93">
        <v>43465</v>
      </c>
      <c r="Y16" s="93">
        <v>44196</v>
      </c>
      <c r="Z16" s="105">
        <f>SUM(GLOBAL_DATA[[#This Row],[Initial 2020]]+GLOBAL_DATA[[#This Row],[Initial 2021]]+GLOBAL_DATA[[#This Row],[Initial 2022]]+GLOBAL_DATA[[#This Row],[Initial 2023]])</f>
        <v>0</v>
      </c>
      <c r="AA16" s="106">
        <f>SUM(GLOBAL_DATA[[#This Row],[Reestimated 2020]]+GLOBAL_DATA[[#This Row],[Reestimated 2021]]+GLOBAL_DATA[[#This Row],[Reestimated 2022]]+GLOBAL_DATA[[#This Row],[Reestimated 2023]])</f>
        <v>0</v>
      </c>
      <c r="AB16" s="107">
        <f>SUM(GLOBAL_DATA[[#This Row],[Spent 2020]]+GLOBAL_DATA[[#This Row],[Spent 2021]]+GLOBAL_DATA[[#This Row],[Spent 2022]]+GLOBAL_DATA[[#This Row],[Spent 2023]])</f>
        <v>0</v>
      </c>
      <c r="AC16" s="108"/>
      <c r="AD16" s="109"/>
      <c r="AE16" s="110"/>
      <c r="AF16" s="109"/>
      <c r="AG16" s="109"/>
      <c r="AH16" s="109"/>
      <c r="AI16" s="108"/>
      <c r="AJ16" s="109"/>
      <c r="AK16" s="110"/>
      <c r="AL16" s="109"/>
      <c r="AM16" s="109"/>
      <c r="AN16" s="111"/>
      <c r="AO16" s="112"/>
      <c r="AP16" s="113"/>
      <c r="AQ16" s="82" t="str">
        <f>IF(GLOBAL_DATA[[#This Row],[Target scope]]&lt;&gt;Target_Not_Applicable,GLOBAL_DATA[[#This Row],[Target scope]]*GLOBAL_DATA[[#This Row],[Implementation progress rate]],"")</f>
        <v/>
      </c>
      <c r="AR16" s="83">
        <f>IF(OR(GLOBAL_DATA[[#This Row],[Status]]=DATA!$J$6,GLOBAL_DATA[[#This Row],[Status]]=DATA!$J$7,GLOBAL_DATA[[#This Row],[Status]]=DATA!$J$8),1,0)</f>
        <v>0</v>
      </c>
      <c r="AS16" s="84" t="str">
        <f>IF(GLOBAL_DATA[[#This Row],[Status]]=Status_No_Project,"",MAX(GLOBAL_DATA[[#This Row],[Initial end]],GLOBAL_DATA[[#This Row],[Re-estimated end]],43831))</f>
        <v/>
      </c>
      <c r="AT16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6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6" s="28"/>
      <c r="AW16" s="28"/>
    </row>
    <row r="17" spans="1:49" ht="42" customHeight="1" x14ac:dyDescent="0.25">
      <c r="A17" s="90" t="s">
        <v>472</v>
      </c>
      <c r="B17" s="90" t="s">
        <v>472</v>
      </c>
      <c r="C17" s="90" t="s">
        <v>472</v>
      </c>
      <c r="D17" s="90" t="s">
        <v>472</v>
      </c>
      <c r="E17" s="90" t="s">
        <v>472</v>
      </c>
      <c r="F17" s="90" t="s">
        <v>472</v>
      </c>
      <c r="G17" s="90" t="s">
        <v>472</v>
      </c>
      <c r="H17" s="90" t="s">
        <v>472</v>
      </c>
      <c r="I17" s="90" t="s">
        <v>472</v>
      </c>
      <c r="J17" s="90" t="s">
        <v>472</v>
      </c>
      <c r="K17" s="90" t="s">
        <v>472</v>
      </c>
      <c r="L17" s="90" t="s">
        <v>472</v>
      </c>
      <c r="M17" s="90" t="s">
        <v>472</v>
      </c>
      <c r="N17" s="91" t="str">
        <f>IF(GLOBAL_DATA[[#This Row],[Target scope]]="","",INDEX(DATA_TargetStatusChoice[Target_Status_Choice],MATCH(GLOBAL_DATA[[#This Row],[Target scope]],DATA_TargetStatusChoice[Value],1)))</f>
        <v>FULL IMPLEMENTATION</v>
      </c>
      <c r="O17" s="89">
        <v>1</v>
      </c>
      <c r="P17" s="92" t="s">
        <v>75</v>
      </c>
      <c r="Q17" s="100" t="s">
        <v>32</v>
      </c>
      <c r="R17" s="101">
        <v>1</v>
      </c>
      <c r="S17" s="101"/>
      <c r="T17" s="102" t="s">
        <v>472</v>
      </c>
      <c r="U17" s="103"/>
      <c r="V17" s="104" t="s">
        <v>75</v>
      </c>
      <c r="W17" s="93">
        <v>43556</v>
      </c>
      <c r="X17" s="93">
        <v>43709</v>
      </c>
      <c r="Y17" s="93"/>
      <c r="Z17" s="105">
        <f>SUM(GLOBAL_DATA[[#This Row],[Initial 2020]]+GLOBAL_DATA[[#This Row],[Initial 2021]]+GLOBAL_DATA[[#This Row],[Initial 2022]]+GLOBAL_DATA[[#This Row],[Initial 2023]])</f>
        <v>0</v>
      </c>
      <c r="AA17" s="106">
        <f>SUM(GLOBAL_DATA[[#This Row],[Reestimated 2020]]+GLOBAL_DATA[[#This Row],[Reestimated 2021]]+GLOBAL_DATA[[#This Row],[Reestimated 2022]]+GLOBAL_DATA[[#This Row],[Reestimated 2023]])</f>
        <v>0</v>
      </c>
      <c r="AB17" s="107">
        <f>SUM(GLOBAL_DATA[[#This Row],[Spent 2020]]+GLOBAL_DATA[[#This Row],[Spent 2021]]+GLOBAL_DATA[[#This Row],[Spent 2022]]+GLOBAL_DATA[[#This Row],[Spent 2023]])</f>
        <v>0</v>
      </c>
      <c r="AC17" s="108"/>
      <c r="AD17" s="109"/>
      <c r="AE17" s="110"/>
      <c r="AF17" s="109"/>
      <c r="AG17" s="109"/>
      <c r="AH17" s="109"/>
      <c r="AI17" s="108"/>
      <c r="AJ17" s="109"/>
      <c r="AK17" s="110"/>
      <c r="AL17" s="109"/>
      <c r="AM17" s="109"/>
      <c r="AN17" s="111"/>
      <c r="AO17" s="112"/>
      <c r="AP17" s="113"/>
      <c r="AQ17" s="82">
        <f>IF(GLOBAL_DATA[[#This Row],[Target scope]]&lt;&gt;Target_Not_Applicable,GLOBAL_DATA[[#This Row],[Target scope]]*GLOBAL_DATA[[#This Row],[Implementation progress rate]],"")</f>
        <v>1</v>
      </c>
      <c r="AR17" s="83">
        <f>IF(OR(GLOBAL_DATA[[#This Row],[Status]]=DATA!$J$6,GLOBAL_DATA[[#This Row],[Status]]=DATA!$J$7,GLOBAL_DATA[[#This Row],[Status]]=DATA!$J$8),1,0)</f>
        <v>0</v>
      </c>
      <c r="AS17" s="84">
        <f>IF(GLOBAL_DATA[[#This Row],[Status]]=Status_No_Project,"",MAX(GLOBAL_DATA[[#This Row],[Initial end]],GLOBAL_DATA[[#This Row],[Re-estimated end]],43831))</f>
        <v>43831</v>
      </c>
      <c r="AT17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7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7" s="28"/>
      <c r="AW17" s="28"/>
    </row>
    <row r="18" spans="1:49" ht="42" customHeight="1" x14ac:dyDescent="0.25">
      <c r="A18" s="90" t="s">
        <v>472</v>
      </c>
      <c r="B18" s="90" t="s">
        <v>472</v>
      </c>
      <c r="C18" s="90" t="s">
        <v>472</v>
      </c>
      <c r="D18" s="90" t="s">
        <v>472</v>
      </c>
      <c r="E18" s="90" t="s">
        <v>472</v>
      </c>
      <c r="F18" s="90" t="s">
        <v>472</v>
      </c>
      <c r="G18" s="90" t="s">
        <v>472</v>
      </c>
      <c r="H18" s="90" t="s">
        <v>472</v>
      </c>
      <c r="I18" s="90" t="s">
        <v>472</v>
      </c>
      <c r="J18" s="90" t="s">
        <v>472</v>
      </c>
      <c r="K18" s="90" t="s">
        <v>472</v>
      </c>
      <c r="L18" s="90" t="s">
        <v>472</v>
      </c>
      <c r="M18" s="90" t="s">
        <v>472</v>
      </c>
      <c r="N18" s="91" t="str">
        <f>IF(GLOBAL_DATA[[#This Row],[Target scope]]="","",INDEX(DATA_TargetStatusChoice[Target_Status_Choice],MATCH(GLOBAL_DATA[[#This Row],[Target scope]],DATA_TargetStatusChoice[Value],1)))</f>
        <v>FULL IMPLEMENTATION</v>
      </c>
      <c r="O18" s="89">
        <v>1</v>
      </c>
      <c r="P18" s="92" t="s">
        <v>75</v>
      </c>
      <c r="Q18" s="100" t="s">
        <v>32</v>
      </c>
      <c r="R18" s="101">
        <v>0.2</v>
      </c>
      <c r="S18" s="101"/>
      <c r="T18" s="102" t="s">
        <v>472</v>
      </c>
      <c r="U18" s="103"/>
      <c r="V18" s="104" t="s">
        <v>75</v>
      </c>
      <c r="W18" s="93"/>
      <c r="X18" s="93"/>
      <c r="Y18" s="93"/>
      <c r="Z18" s="105">
        <f>SUM(GLOBAL_DATA[[#This Row],[Initial 2020]]+GLOBAL_DATA[[#This Row],[Initial 2021]]+GLOBAL_DATA[[#This Row],[Initial 2022]]+GLOBAL_DATA[[#This Row],[Initial 2023]])</f>
        <v>0</v>
      </c>
      <c r="AA18" s="106">
        <f>SUM(GLOBAL_DATA[[#This Row],[Reestimated 2020]]+GLOBAL_DATA[[#This Row],[Reestimated 2021]]+GLOBAL_DATA[[#This Row],[Reestimated 2022]]+GLOBAL_DATA[[#This Row],[Reestimated 2023]])</f>
        <v>0</v>
      </c>
      <c r="AB18" s="107">
        <f>SUM(GLOBAL_DATA[[#This Row],[Spent 2020]]+GLOBAL_DATA[[#This Row],[Spent 2021]]+GLOBAL_DATA[[#This Row],[Spent 2022]]+GLOBAL_DATA[[#This Row],[Spent 2023]])</f>
        <v>0</v>
      </c>
      <c r="AC18" s="108"/>
      <c r="AD18" s="109"/>
      <c r="AE18" s="110"/>
      <c r="AF18" s="109"/>
      <c r="AG18" s="109"/>
      <c r="AH18" s="109"/>
      <c r="AI18" s="108"/>
      <c r="AJ18" s="109"/>
      <c r="AK18" s="110"/>
      <c r="AL18" s="109"/>
      <c r="AM18" s="109"/>
      <c r="AN18" s="111"/>
      <c r="AO18" s="112"/>
      <c r="AP18" s="113"/>
      <c r="AQ18" s="82">
        <f>IF(GLOBAL_DATA[[#This Row],[Target scope]]&lt;&gt;Target_Not_Applicable,GLOBAL_DATA[[#This Row],[Target scope]]*GLOBAL_DATA[[#This Row],[Implementation progress rate]],"")</f>
        <v>0.2</v>
      </c>
      <c r="AR18" s="83">
        <f>IF(OR(GLOBAL_DATA[[#This Row],[Status]]=DATA!$J$6,GLOBAL_DATA[[#This Row],[Status]]=DATA!$J$7,GLOBAL_DATA[[#This Row],[Status]]=DATA!$J$8),1,0)</f>
        <v>0</v>
      </c>
      <c r="AS18" s="84">
        <f>IF(GLOBAL_DATA[[#This Row],[Status]]=Status_No_Project,"",MAX(GLOBAL_DATA[[#This Row],[Initial end]],GLOBAL_DATA[[#This Row],[Re-estimated end]],43831))</f>
        <v>43831</v>
      </c>
      <c r="AT18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8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8" s="28"/>
      <c r="AW18" s="28"/>
    </row>
    <row r="19" spans="1:49" ht="42" customHeight="1" x14ac:dyDescent="0.25">
      <c r="A19" s="90" t="s">
        <v>472</v>
      </c>
      <c r="B19" s="90" t="s">
        <v>472</v>
      </c>
      <c r="C19" s="90" t="s">
        <v>472</v>
      </c>
      <c r="D19" s="90" t="s">
        <v>472</v>
      </c>
      <c r="E19" s="90" t="s">
        <v>472</v>
      </c>
      <c r="F19" s="90" t="s">
        <v>472</v>
      </c>
      <c r="G19" s="90" t="s">
        <v>472</v>
      </c>
      <c r="H19" s="90" t="s">
        <v>472</v>
      </c>
      <c r="I19" s="90" t="s">
        <v>472</v>
      </c>
      <c r="J19" s="90" t="s">
        <v>472</v>
      </c>
      <c r="K19" s="90" t="s">
        <v>472</v>
      </c>
      <c r="L19" s="90" t="s">
        <v>472</v>
      </c>
      <c r="M19" s="90" t="s">
        <v>472</v>
      </c>
      <c r="N19" s="91" t="str">
        <f>IF(GLOBAL_DATA[[#This Row],[Target scope]]="","",INDEX(DATA_TargetStatusChoice[Target_Status_Choice],MATCH(GLOBAL_DATA[[#This Row],[Target scope]],DATA_TargetStatusChoice[Value],1)))</f>
        <v>FULL IMPLEMENTATION</v>
      </c>
      <c r="O19" s="89">
        <v>1</v>
      </c>
      <c r="P19" s="92" t="s">
        <v>75</v>
      </c>
      <c r="Q19" s="100" t="s">
        <v>32</v>
      </c>
      <c r="R19" s="101">
        <v>1</v>
      </c>
      <c r="S19" s="101"/>
      <c r="T19" s="102" t="s">
        <v>472</v>
      </c>
      <c r="U19" s="103"/>
      <c r="V19" s="104" t="s">
        <v>75</v>
      </c>
      <c r="W19" s="93"/>
      <c r="X19" s="93"/>
      <c r="Y19" s="93"/>
      <c r="Z19" s="105">
        <f>SUM(GLOBAL_DATA[[#This Row],[Initial 2020]]+GLOBAL_DATA[[#This Row],[Initial 2021]]+GLOBAL_DATA[[#This Row],[Initial 2022]]+GLOBAL_DATA[[#This Row],[Initial 2023]])</f>
        <v>0</v>
      </c>
      <c r="AA19" s="106">
        <f>SUM(GLOBAL_DATA[[#This Row],[Reestimated 2020]]+GLOBAL_DATA[[#This Row],[Reestimated 2021]]+GLOBAL_DATA[[#This Row],[Reestimated 2022]]+GLOBAL_DATA[[#This Row],[Reestimated 2023]])</f>
        <v>0</v>
      </c>
      <c r="AB19" s="107">
        <f>SUM(GLOBAL_DATA[[#This Row],[Spent 2020]]+GLOBAL_DATA[[#This Row],[Spent 2021]]+GLOBAL_DATA[[#This Row],[Spent 2022]]+GLOBAL_DATA[[#This Row],[Spent 2023]])</f>
        <v>0</v>
      </c>
      <c r="AC19" s="108"/>
      <c r="AD19" s="109"/>
      <c r="AE19" s="110"/>
      <c r="AF19" s="109"/>
      <c r="AG19" s="109"/>
      <c r="AH19" s="109"/>
      <c r="AI19" s="108"/>
      <c r="AJ19" s="109"/>
      <c r="AK19" s="110"/>
      <c r="AL19" s="109"/>
      <c r="AM19" s="109"/>
      <c r="AN19" s="111"/>
      <c r="AO19" s="112"/>
      <c r="AP19" s="113"/>
      <c r="AQ19" s="82">
        <f>IF(GLOBAL_DATA[[#This Row],[Target scope]]&lt;&gt;Target_Not_Applicable,GLOBAL_DATA[[#This Row],[Target scope]]*GLOBAL_DATA[[#This Row],[Implementation progress rate]],"")</f>
        <v>1</v>
      </c>
      <c r="AR19" s="83">
        <f>IF(OR(GLOBAL_DATA[[#This Row],[Status]]=DATA!$J$6,GLOBAL_DATA[[#This Row],[Status]]=DATA!$J$7,GLOBAL_DATA[[#This Row],[Status]]=DATA!$J$8),1,0)</f>
        <v>0</v>
      </c>
      <c r="AS19" s="84">
        <f>IF(GLOBAL_DATA[[#This Row],[Status]]=Status_No_Project,"",MAX(GLOBAL_DATA[[#This Row],[Initial end]],GLOBAL_DATA[[#This Row],[Re-estimated end]],43831))</f>
        <v>43831</v>
      </c>
      <c r="AT19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9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9" s="28"/>
      <c r="AW19" s="28"/>
    </row>
    <row r="20" spans="1:49" ht="42" customHeight="1" x14ac:dyDescent="0.25">
      <c r="A20" s="90" t="s">
        <v>472</v>
      </c>
      <c r="B20" s="90" t="s">
        <v>472</v>
      </c>
      <c r="C20" s="90" t="s">
        <v>472</v>
      </c>
      <c r="D20" s="90" t="s">
        <v>472</v>
      </c>
      <c r="E20" s="90" t="s">
        <v>472</v>
      </c>
      <c r="F20" s="90" t="s">
        <v>472</v>
      </c>
      <c r="G20" s="90" t="s">
        <v>472</v>
      </c>
      <c r="H20" s="90" t="s">
        <v>472</v>
      </c>
      <c r="I20" s="90" t="s">
        <v>472</v>
      </c>
      <c r="J20" s="90" t="s">
        <v>472</v>
      </c>
      <c r="K20" s="90" t="s">
        <v>472</v>
      </c>
      <c r="L20" s="90" t="s">
        <v>472</v>
      </c>
      <c r="M20" s="90" t="s">
        <v>472</v>
      </c>
      <c r="N20" s="91" t="str">
        <f>IF(GLOBAL_DATA[[#This Row],[Target scope]]="","",INDEX(DATA_TargetStatusChoice[Target_Status_Choice],MATCH(GLOBAL_DATA[[#This Row],[Target scope]],DATA_TargetStatusChoice[Value],1)))</f>
        <v>FULL IMPLEMENTATION</v>
      </c>
      <c r="O20" s="89">
        <v>1</v>
      </c>
      <c r="P20" s="92" t="s">
        <v>75</v>
      </c>
      <c r="Q20" s="100" t="s">
        <v>32</v>
      </c>
      <c r="R20" s="101">
        <v>0.6</v>
      </c>
      <c r="S20" s="101"/>
      <c r="T20" s="102" t="s">
        <v>472</v>
      </c>
      <c r="U20" s="103"/>
      <c r="V20" s="104" t="s">
        <v>75</v>
      </c>
      <c r="W20" s="93"/>
      <c r="X20" s="93"/>
      <c r="Y20" s="93"/>
      <c r="Z20" s="105">
        <f>SUM(GLOBAL_DATA[[#This Row],[Initial 2020]]+GLOBAL_DATA[[#This Row],[Initial 2021]]+GLOBAL_DATA[[#This Row],[Initial 2022]]+GLOBAL_DATA[[#This Row],[Initial 2023]])</f>
        <v>0</v>
      </c>
      <c r="AA20" s="106">
        <f>SUM(GLOBAL_DATA[[#This Row],[Reestimated 2020]]+GLOBAL_DATA[[#This Row],[Reestimated 2021]]+GLOBAL_DATA[[#This Row],[Reestimated 2022]]+GLOBAL_DATA[[#This Row],[Reestimated 2023]])</f>
        <v>0</v>
      </c>
      <c r="AB20" s="107">
        <f>SUM(GLOBAL_DATA[[#This Row],[Spent 2020]]+GLOBAL_DATA[[#This Row],[Spent 2021]]+GLOBAL_DATA[[#This Row],[Spent 2022]]+GLOBAL_DATA[[#This Row],[Spent 2023]])</f>
        <v>0</v>
      </c>
      <c r="AC20" s="108"/>
      <c r="AD20" s="109"/>
      <c r="AE20" s="110"/>
      <c r="AF20" s="109"/>
      <c r="AG20" s="109"/>
      <c r="AH20" s="109"/>
      <c r="AI20" s="108"/>
      <c r="AJ20" s="109"/>
      <c r="AK20" s="110"/>
      <c r="AL20" s="109"/>
      <c r="AM20" s="109"/>
      <c r="AN20" s="111"/>
      <c r="AO20" s="112"/>
      <c r="AP20" s="113"/>
      <c r="AQ20" s="82">
        <f>IF(GLOBAL_DATA[[#This Row],[Target scope]]&lt;&gt;Target_Not_Applicable,GLOBAL_DATA[[#This Row],[Target scope]]*GLOBAL_DATA[[#This Row],[Implementation progress rate]],"")</f>
        <v>0.6</v>
      </c>
      <c r="AR20" s="83">
        <f>IF(OR(GLOBAL_DATA[[#This Row],[Status]]=DATA!$J$6,GLOBAL_DATA[[#This Row],[Status]]=DATA!$J$7,GLOBAL_DATA[[#This Row],[Status]]=DATA!$J$8),1,0)</f>
        <v>0</v>
      </c>
      <c r="AS20" s="84">
        <f>IF(GLOBAL_DATA[[#This Row],[Status]]=Status_No_Project,"",MAX(GLOBAL_DATA[[#This Row],[Initial end]],GLOBAL_DATA[[#This Row],[Re-estimated end]],43831))</f>
        <v>43831</v>
      </c>
      <c r="AT20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0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0" s="28"/>
      <c r="AW20" s="28"/>
    </row>
    <row r="21" spans="1:49" ht="42" customHeight="1" x14ac:dyDescent="0.25">
      <c r="A21" s="90" t="s">
        <v>472</v>
      </c>
      <c r="B21" s="90" t="s">
        <v>472</v>
      </c>
      <c r="C21" s="90" t="s">
        <v>472</v>
      </c>
      <c r="D21" s="90" t="s">
        <v>472</v>
      </c>
      <c r="E21" s="90" t="s">
        <v>472</v>
      </c>
      <c r="F21" s="90" t="s">
        <v>472</v>
      </c>
      <c r="G21" s="90" t="s">
        <v>472</v>
      </c>
      <c r="H21" s="90" t="s">
        <v>472</v>
      </c>
      <c r="I21" s="90" t="s">
        <v>472</v>
      </c>
      <c r="J21" s="90" t="s">
        <v>472</v>
      </c>
      <c r="K21" s="90" t="s">
        <v>472</v>
      </c>
      <c r="L21" s="90" t="s">
        <v>472</v>
      </c>
      <c r="M21" s="90" t="s">
        <v>472</v>
      </c>
      <c r="N21" s="91" t="str">
        <f>IF(GLOBAL_DATA[[#This Row],[Target scope]]="","",INDEX(DATA_TargetStatusChoice[Target_Status_Choice],MATCH(GLOBAL_DATA[[#This Row],[Target scope]],DATA_TargetStatusChoice[Value],1)))</f>
        <v>FULL IMPLEMENTATION</v>
      </c>
      <c r="O21" s="89">
        <v>1</v>
      </c>
      <c r="P21" s="92" t="s">
        <v>75</v>
      </c>
      <c r="Q21" s="100" t="s">
        <v>32</v>
      </c>
      <c r="R21" s="101">
        <v>1</v>
      </c>
      <c r="S21" s="101"/>
      <c r="T21" s="102" t="s">
        <v>472</v>
      </c>
      <c r="U21" s="103"/>
      <c r="V21" s="104" t="s">
        <v>75</v>
      </c>
      <c r="W21" s="93"/>
      <c r="X21" s="93"/>
      <c r="Y21" s="93"/>
      <c r="Z21" s="105">
        <f>SUM(GLOBAL_DATA[[#This Row],[Initial 2020]]+GLOBAL_DATA[[#This Row],[Initial 2021]]+GLOBAL_DATA[[#This Row],[Initial 2022]]+GLOBAL_DATA[[#This Row],[Initial 2023]])</f>
        <v>0</v>
      </c>
      <c r="AA21" s="106">
        <f>SUM(GLOBAL_DATA[[#This Row],[Reestimated 2020]]+GLOBAL_DATA[[#This Row],[Reestimated 2021]]+GLOBAL_DATA[[#This Row],[Reestimated 2022]]+GLOBAL_DATA[[#This Row],[Reestimated 2023]])</f>
        <v>0</v>
      </c>
      <c r="AB21" s="107">
        <f>SUM(GLOBAL_DATA[[#This Row],[Spent 2020]]+GLOBAL_DATA[[#This Row],[Spent 2021]]+GLOBAL_DATA[[#This Row],[Spent 2022]]+GLOBAL_DATA[[#This Row],[Spent 2023]])</f>
        <v>0</v>
      </c>
      <c r="AC21" s="108"/>
      <c r="AD21" s="109"/>
      <c r="AE21" s="110"/>
      <c r="AF21" s="109"/>
      <c r="AG21" s="109"/>
      <c r="AH21" s="109"/>
      <c r="AI21" s="108"/>
      <c r="AJ21" s="109"/>
      <c r="AK21" s="110"/>
      <c r="AL21" s="109"/>
      <c r="AM21" s="109"/>
      <c r="AN21" s="111"/>
      <c r="AO21" s="112"/>
      <c r="AP21" s="113"/>
      <c r="AQ21" s="82">
        <f>IF(GLOBAL_DATA[[#This Row],[Target scope]]&lt;&gt;Target_Not_Applicable,GLOBAL_DATA[[#This Row],[Target scope]]*GLOBAL_DATA[[#This Row],[Implementation progress rate]],"")</f>
        <v>1</v>
      </c>
      <c r="AR21" s="83">
        <f>IF(OR(GLOBAL_DATA[[#This Row],[Status]]=DATA!$J$6,GLOBAL_DATA[[#This Row],[Status]]=DATA!$J$7,GLOBAL_DATA[[#This Row],[Status]]=DATA!$J$8),1,0)</f>
        <v>0</v>
      </c>
      <c r="AS21" s="84">
        <f>IF(GLOBAL_DATA[[#This Row],[Status]]=Status_No_Project,"",MAX(GLOBAL_DATA[[#This Row],[Initial end]],GLOBAL_DATA[[#This Row],[Re-estimated end]],43831))</f>
        <v>43831</v>
      </c>
      <c r="AT21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1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1" s="28"/>
      <c r="AW21" s="28"/>
    </row>
    <row r="22" spans="1:49" ht="42" customHeight="1" x14ac:dyDescent="0.25">
      <c r="A22" s="90" t="s">
        <v>472</v>
      </c>
      <c r="B22" s="90" t="s">
        <v>472</v>
      </c>
      <c r="C22" s="90" t="s">
        <v>472</v>
      </c>
      <c r="D22" s="90" t="s">
        <v>472</v>
      </c>
      <c r="E22" s="90" t="s">
        <v>472</v>
      </c>
      <c r="F22" s="90" t="s">
        <v>472</v>
      </c>
      <c r="G22" s="90" t="s">
        <v>472</v>
      </c>
      <c r="H22" s="90" t="s">
        <v>472</v>
      </c>
      <c r="I22" s="90" t="s">
        <v>472</v>
      </c>
      <c r="J22" s="90" t="s">
        <v>472</v>
      </c>
      <c r="K22" s="90" t="s">
        <v>472</v>
      </c>
      <c r="L22" s="90" t="s">
        <v>472</v>
      </c>
      <c r="M22" s="90" t="s">
        <v>472</v>
      </c>
      <c r="N22" s="91" t="str">
        <f>IF(GLOBAL_DATA[[#This Row],[Target scope]]="","",INDEX(DATA_TargetStatusChoice[Target_Status_Choice],MATCH(GLOBAL_DATA[[#This Row],[Target scope]],DATA_TargetStatusChoice[Value],1)))</f>
        <v>FULL IMPLEMENTATION</v>
      </c>
      <c r="O22" s="89">
        <v>1</v>
      </c>
      <c r="P22" s="92" t="s">
        <v>75</v>
      </c>
      <c r="Q22" s="100" t="s">
        <v>32</v>
      </c>
      <c r="R22" s="101">
        <v>1</v>
      </c>
      <c r="S22" s="101"/>
      <c r="T22" s="102" t="s">
        <v>472</v>
      </c>
      <c r="U22" s="103"/>
      <c r="V22" s="104" t="s">
        <v>75</v>
      </c>
      <c r="W22" s="93"/>
      <c r="X22" s="93"/>
      <c r="Y22" s="93"/>
      <c r="Z22" s="105">
        <f>SUM(GLOBAL_DATA[[#This Row],[Initial 2020]]+GLOBAL_DATA[[#This Row],[Initial 2021]]+GLOBAL_DATA[[#This Row],[Initial 2022]]+GLOBAL_DATA[[#This Row],[Initial 2023]])</f>
        <v>0</v>
      </c>
      <c r="AA22" s="106">
        <f>SUM(GLOBAL_DATA[[#This Row],[Reestimated 2020]]+GLOBAL_DATA[[#This Row],[Reestimated 2021]]+GLOBAL_DATA[[#This Row],[Reestimated 2022]]+GLOBAL_DATA[[#This Row],[Reestimated 2023]])</f>
        <v>0</v>
      </c>
      <c r="AB22" s="107">
        <f>SUM(GLOBAL_DATA[[#This Row],[Spent 2020]]+GLOBAL_DATA[[#This Row],[Spent 2021]]+GLOBAL_DATA[[#This Row],[Spent 2022]]+GLOBAL_DATA[[#This Row],[Spent 2023]])</f>
        <v>0</v>
      </c>
      <c r="AC22" s="108"/>
      <c r="AD22" s="109"/>
      <c r="AE22" s="110"/>
      <c r="AF22" s="109"/>
      <c r="AG22" s="109"/>
      <c r="AH22" s="109"/>
      <c r="AI22" s="108"/>
      <c r="AJ22" s="109"/>
      <c r="AK22" s="110"/>
      <c r="AL22" s="109"/>
      <c r="AM22" s="109"/>
      <c r="AN22" s="111"/>
      <c r="AO22" s="112"/>
      <c r="AP22" s="113"/>
      <c r="AQ22" s="82">
        <f>IF(GLOBAL_DATA[[#This Row],[Target scope]]&lt;&gt;Target_Not_Applicable,GLOBAL_DATA[[#This Row],[Target scope]]*GLOBAL_DATA[[#This Row],[Implementation progress rate]],"")</f>
        <v>1</v>
      </c>
      <c r="AR22" s="83">
        <f>IF(OR(GLOBAL_DATA[[#This Row],[Status]]=DATA!$J$6,GLOBAL_DATA[[#This Row],[Status]]=DATA!$J$7,GLOBAL_DATA[[#This Row],[Status]]=DATA!$J$8),1,0)</f>
        <v>0</v>
      </c>
      <c r="AS22" s="84">
        <f>IF(GLOBAL_DATA[[#This Row],[Status]]=Status_No_Project,"",MAX(GLOBAL_DATA[[#This Row],[Initial end]],GLOBAL_DATA[[#This Row],[Re-estimated end]],43831))</f>
        <v>43831</v>
      </c>
      <c r="AT22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2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2" s="28"/>
      <c r="AW22" s="28"/>
    </row>
    <row r="23" spans="1:49" ht="42" customHeight="1" x14ac:dyDescent="0.25">
      <c r="A23" s="90" t="s">
        <v>472</v>
      </c>
      <c r="B23" s="90" t="s">
        <v>472</v>
      </c>
      <c r="C23" s="90" t="s">
        <v>472</v>
      </c>
      <c r="D23" s="90" t="s">
        <v>472</v>
      </c>
      <c r="E23" s="90" t="s">
        <v>472</v>
      </c>
      <c r="F23" s="90" t="s">
        <v>472</v>
      </c>
      <c r="G23" s="90" t="s">
        <v>472</v>
      </c>
      <c r="H23" s="90" t="s">
        <v>472</v>
      </c>
      <c r="I23" s="90" t="s">
        <v>472</v>
      </c>
      <c r="J23" s="90" t="s">
        <v>472</v>
      </c>
      <c r="K23" s="90" t="s">
        <v>472</v>
      </c>
      <c r="L23" s="90" t="s">
        <v>472</v>
      </c>
      <c r="M23" s="90" t="s">
        <v>472</v>
      </c>
      <c r="N23" s="91" t="str">
        <f>IF(GLOBAL_DATA[[#This Row],[Target scope]]="","",INDEX(DATA_TargetStatusChoice[Target_Status_Choice],MATCH(GLOBAL_DATA[[#This Row],[Target scope]],DATA_TargetStatusChoice[Value],1)))</f>
        <v>FULL IMPLEMENTATION</v>
      </c>
      <c r="O23" s="89">
        <v>1</v>
      </c>
      <c r="P23" s="92" t="s">
        <v>75</v>
      </c>
      <c r="Q23" s="100" t="s">
        <v>32</v>
      </c>
      <c r="R23" s="101">
        <v>1</v>
      </c>
      <c r="S23" s="101"/>
      <c r="T23" s="102" t="s">
        <v>472</v>
      </c>
      <c r="U23" s="103"/>
      <c r="V23" s="104" t="s">
        <v>75</v>
      </c>
      <c r="W23" s="93"/>
      <c r="X23" s="93"/>
      <c r="Y23" s="93"/>
      <c r="Z23" s="105">
        <f>SUM(GLOBAL_DATA[[#This Row],[Initial 2020]]+GLOBAL_DATA[[#This Row],[Initial 2021]]+GLOBAL_DATA[[#This Row],[Initial 2022]]+GLOBAL_DATA[[#This Row],[Initial 2023]])</f>
        <v>0</v>
      </c>
      <c r="AA23" s="106">
        <f>SUM(GLOBAL_DATA[[#This Row],[Reestimated 2020]]+GLOBAL_DATA[[#This Row],[Reestimated 2021]]+GLOBAL_DATA[[#This Row],[Reestimated 2022]]+GLOBAL_DATA[[#This Row],[Reestimated 2023]])</f>
        <v>0</v>
      </c>
      <c r="AB23" s="107">
        <f>SUM(GLOBAL_DATA[[#This Row],[Spent 2020]]+GLOBAL_DATA[[#This Row],[Spent 2021]]+GLOBAL_DATA[[#This Row],[Spent 2022]]+GLOBAL_DATA[[#This Row],[Spent 2023]])</f>
        <v>0</v>
      </c>
      <c r="AC23" s="108"/>
      <c r="AD23" s="109"/>
      <c r="AE23" s="110"/>
      <c r="AF23" s="109"/>
      <c r="AG23" s="109"/>
      <c r="AH23" s="109"/>
      <c r="AI23" s="108"/>
      <c r="AJ23" s="109"/>
      <c r="AK23" s="110"/>
      <c r="AL23" s="109"/>
      <c r="AM23" s="109"/>
      <c r="AN23" s="111"/>
      <c r="AO23" s="112"/>
      <c r="AP23" s="113"/>
      <c r="AQ23" s="82">
        <f>IF(GLOBAL_DATA[[#This Row],[Target scope]]&lt;&gt;Target_Not_Applicable,GLOBAL_DATA[[#This Row],[Target scope]]*GLOBAL_DATA[[#This Row],[Implementation progress rate]],"")</f>
        <v>1</v>
      </c>
      <c r="AR23" s="83">
        <f>IF(OR(GLOBAL_DATA[[#This Row],[Status]]=DATA!$J$6,GLOBAL_DATA[[#This Row],[Status]]=DATA!$J$7,GLOBAL_DATA[[#This Row],[Status]]=DATA!$J$8),1,0)</f>
        <v>0</v>
      </c>
      <c r="AS23" s="84">
        <f>IF(GLOBAL_DATA[[#This Row],[Status]]=Status_No_Project,"",MAX(GLOBAL_DATA[[#This Row],[Initial end]],GLOBAL_DATA[[#This Row],[Re-estimated end]],43831))</f>
        <v>43831</v>
      </c>
      <c r="AT23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3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3" s="28"/>
      <c r="AW23" s="28"/>
    </row>
    <row r="24" spans="1:49" ht="42" customHeight="1" x14ac:dyDescent="0.25">
      <c r="A24" s="90" t="s">
        <v>472</v>
      </c>
      <c r="B24" s="90" t="s">
        <v>472</v>
      </c>
      <c r="C24" s="90" t="s">
        <v>472</v>
      </c>
      <c r="D24" s="90" t="s">
        <v>472</v>
      </c>
      <c r="E24" s="90" t="s">
        <v>472</v>
      </c>
      <c r="F24" s="90" t="s">
        <v>472</v>
      </c>
      <c r="G24" s="90" t="s">
        <v>472</v>
      </c>
      <c r="H24" s="90" t="s">
        <v>472</v>
      </c>
      <c r="I24" s="90" t="s">
        <v>472</v>
      </c>
      <c r="J24" s="90" t="s">
        <v>472</v>
      </c>
      <c r="K24" s="90" t="s">
        <v>472</v>
      </c>
      <c r="L24" s="90" t="s">
        <v>472</v>
      </c>
      <c r="M24" s="90" t="s">
        <v>472</v>
      </c>
      <c r="N24" s="91" t="str">
        <f>IF(GLOBAL_DATA[[#This Row],[Target scope]]="","",INDEX(DATA_TargetStatusChoice[Target_Status_Choice],MATCH(GLOBAL_DATA[[#This Row],[Target scope]],DATA_TargetStatusChoice[Value],1)))</f>
        <v>FULL IMPLEMENTATION</v>
      </c>
      <c r="O24" s="89">
        <v>1</v>
      </c>
      <c r="P24" s="92" t="s">
        <v>75</v>
      </c>
      <c r="Q24" s="100" t="s">
        <v>32</v>
      </c>
      <c r="R24" s="101">
        <v>1</v>
      </c>
      <c r="S24" s="101"/>
      <c r="T24" s="102" t="s">
        <v>472</v>
      </c>
      <c r="U24" s="103"/>
      <c r="V24" s="104" t="s">
        <v>75</v>
      </c>
      <c r="W24" s="93"/>
      <c r="X24" s="93"/>
      <c r="Y24" s="93"/>
      <c r="Z24" s="105">
        <f>SUM(GLOBAL_DATA[[#This Row],[Initial 2020]]+GLOBAL_DATA[[#This Row],[Initial 2021]]+GLOBAL_DATA[[#This Row],[Initial 2022]]+GLOBAL_DATA[[#This Row],[Initial 2023]])</f>
        <v>0</v>
      </c>
      <c r="AA24" s="106">
        <f>SUM(GLOBAL_DATA[[#This Row],[Reestimated 2020]]+GLOBAL_DATA[[#This Row],[Reestimated 2021]]+GLOBAL_DATA[[#This Row],[Reestimated 2022]]+GLOBAL_DATA[[#This Row],[Reestimated 2023]])</f>
        <v>0</v>
      </c>
      <c r="AB24" s="107">
        <f>SUM(GLOBAL_DATA[[#This Row],[Spent 2020]]+GLOBAL_DATA[[#This Row],[Spent 2021]]+GLOBAL_DATA[[#This Row],[Spent 2022]]+GLOBAL_DATA[[#This Row],[Spent 2023]])</f>
        <v>0</v>
      </c>
      <c r="AC24" s="108"/>
      <c r="AD24" s="109"/>
      <c r="AE24" s="110"/>
      <c r="AF24" s="109"/>
      <c r="AG24" s="109"/>
      <c r="AH24" s="109"/>
      <c r="AI24" s="108"/>
      <c r="AJ24" s="109"/>
      <c r="AK24" s="110"/>
      <c r="AL24" s="109"/>
      <c r="AM24" s="109"/>
      <c r="AN24" s="111"/>
      <c r="AO24" s="112"/>
      <c r="AP24" s="113"/>
      <c r="AQ24" s="82">
        <f>IF(GLOBAL_DATA[[#This Row],[Target scope]]&lt;&gt;Target_Not_Applicable,GLOBAL_DATA[[#This Row],[Target scope]]*GLOBAL_DATA[[#This Row],[Implementation progress rate]],"")</f>
        <v>1</v>
      </c>
      <c r="AR24" s="83">
        <f>IF(OR(GLOBAL_DATA[[#This Row],[Status]]=DATA!$J$6,GLOBAL_DATA[[#This Row],[Status]]=DATA!$J$7,GLOBAL_DATA[[#This Row],[Status]]=DATA!$J$8),1,0)</f>
        <v>0</v>
      </c>
      <c r="AS24" s="84">
        <f>IF(GLOBAL_DATA[[#This Row],[Status]]=Status_No_Project,"",MAX(GLOBAL_DATA[[#This Row],[Initial end]],GLOBAL_DATA[[#This Row],[Re-estimated end]],43831))</f>
        <v>43831</v>
      </c>
      <c r="AT24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4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4" s="28"/>
      <c r="AW24" s="28"/>
    </row>
    <row r="25" spans="1:49" ht="42" customHeight="1" x14ac:dyDescent="0.25">
      <c r="A25" s="90" t="s">
        <v>472</v>
      </c>
      <c r="B25" s="90" t="s">
        <v>472</v>
      </c>
      <c r="C25" s="90" t="s">
        <v>472</v>
      </c>
      <c r="D25" s="90" t="s">
        <v>472</v>
      </c>
      <c r="E25" s="90" t="s">
        <v>472</v>
      </c>
      <c r="F25" s="90" t="s">
        <v>472</v>
      </c>
      <c r="G25" s="90" t="s">
        <v>472</v>
      </c>
      <c r="H25" s="90" t="s">
        <v>472</v>
      </c>
      <c r="I25" s="90" t="s">
        <v>472</v>
      </c>
      <c r="J25" s="90" t="s">
        <v>472</v>
      </c>
      <c r="K25" s="90" t="s">
        <v>472</v>
      </c>
      <c r="L25" s="90" t="s">
        <v>472</v>
      </c>
      <c r="M25" s="90" t="s">
        <v>472</v>
      </c>
      <c r="N25" s="91" t="str">
        <f>IF(GLOBAL_DATA[[#This Row],[Target scope]]="","",INDEX(DATA_TargetStatusChoice[Target_Status_Choice],MATCH(GLOBAL_DATA[[#This Row],[Target scope]],DATA_TargetStatusChoice[Value],1)))</f>
        <v>FULL IMPLEMENTATION</v>
      </c>
      <c r="O25" s="89">
        <v>1</v>
      </c>
      <c r="P25" s="92" t="s">
        <v>75</v>
      </c>
      <c r="Q25" s="100" t="s">
        <v>32</v>
      </c>
      <c r="R25" s="101">
        <v>0</v>
      </c>
      <c r="S25" s="101"/>
      <c r="T25" s="102" t="s">
        <v>472</v>
      </c>
      <c r="U25" s="103"/>
      <c r="V25" s="104" t="s">
        <v>75</v>
      </c>
      <c r="W25" s="93"/>
      <c r="X25" s="93"/>
      <c r="Y25" s="93"/>
      <c r="Z25" s="105">
        <f>SUM(GLOBAL_DATA[[#This Row],[Initial 2020]]+GLOBAL_DATA[[#This Row],[Initial 2021]]+GLOBAL_DATA[[#This Row],[Initial 2022]]+GLOBAL_DATA[[#This Row],[Initial 2023]])</f>
        <v>0</v>
      </c>
      <c r="AA25" s="106">
        <f>SUM(GLOBAL_DATA[[#This Row],[Reestimated 2020]]+GLOBAL_DATA[[#This Row],[Reestimated 2021]]+GLOBAL_DATA[[#This Row],[Reestimated 2022]]+GLOBAL_DATA[[#This Row],[Reestimated 2023]])</f>
        <v>0</v>
      </c>
      <c r="AB25" s="107">
        <f>SUM(GLOBAL_DATA[[#This Row],[Spent 2020]]+GLOBAL_DATA[[#This Row],[Spent 2021]]+GLOBAL_DATA[[#This Row],[Spent 2022]]+GLOBAL_DATA[[#This Row],[Spent 2023]])</f>
        <v>0</v>
      </c>
      <c r="AC25" s="108"/>
      <c r="AD25" s="109"/>
      <c r="AE25" s="110"/>
      <c r="AF25" s="109"/>
      <c r="AG25" s="109"/>
      <c r="AH25" s="109"/>
      <c r="AI25" s="108"/>
      <c r="AJ25" s="109"/>
      <c r="AK25" s="110"/>
      <c r="AL25" s="109"/>
      <c r="AM25" s="109"/>
      <c r="AN25" s="111"/>
      <c r="AO25" s="112"/>
      <c r="AP25" s="113"/>
      <c r="AQ25" s="82">
        <f>IF(GLOBAL_DATA[[#This Row],[Target scope]]&lt;&gt;Target_Not_Applicable,GLOBAL_DATA[[#This Row],[Target scope]]*GLOBAL_DATA[[#This Row],[Implementation progress rate]],"")</f>
        <v>0</v>
      </c>
      <c r="AR25" s="83">
        <f>IF(OR(GLOBAL_DATA[[#This Row],[Status]]=DATA!$J$6,GLOBAL_DATA[[#This Row],[Status]]=DATA!$J$7,GLOBAL_DATA[[#This Row],[Status]]=DATA!$J$8),1,0)</f>
        <v>0</v>
      </c>
      <c r="AS25" s="84">
        <f>IF(GLOBAL_DATA[[#This Row],[Status]]=Status_No_Project,"",MAX(GLOBAL_DATA[[#This Row],[Initial end]],GLOBAL_DATA[[#This Row],[Re-estimated end]],43831))</f>
        <v>43831</v>
      </c>
      <c r="AT25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5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5" s="28"/>
      <c r="AW25" s="28"/>
    </row>
    <row r="26" spans="1:49" ht="42" customHeight="1" x14ac:dyDescent="0.25">
      <c r="A26" s="90" t="s">
        <v>472</v>
      </c>
      <c r="B26" s="90" t="s">
        <v>472</v>
      </c>
      <c r="C26" s="90" t="s">
        <v>472</v>
      </c>
      <c r="D26" s="90" t="s">
        <v>472</v>
      </c>
      <c r="E26" s="90" t="s">
        <v>472</v>
      </c>
      <c r="F26" s="90" t="s">
        <v>472</v>
      </c>
      <c r="G26" s="90" t="s">
        <v>472</v>
      </c>
      <c r="H26" s="90" t="s">
        <v>472</v>
      </c>
      <c r="I26" s="90" t="s">
        <v>472</v>
      </c>
      <c r="J26" s="90" t="s">
        <v>472</v>
      </c>
      <c r="K26" s="90" t="s">
        <v>472</v>
      </c>
      <c r="L26" s="90" t="s">
        <v>472</v>
      </c>
      <c r="M26" s="90" t="s">
        <v>472</v>
      </c>
      <c r="N26" s="91" t="str">
        <f>IF(GLOBAL_DATA[[#This Row],[Target scope]]="","",INDEX(DATA_TargetStatusChoice[Target_Status_Choice],MATCH(GLOBAL_DATA[[#This Row],[Target scope]],DATA_TargetStatusChoice[Value],1)))</f>
        <v>FULL IMPLEMENTATION</v>
      </c>
      <c r="O26" s="89">
        <v>1</v>
      </c>
      <c r="P26" s="92" t="s">
        <v>75</v>
      </c>
      <c r="Q26" s="100" t="s">
        <v>31</v>
      </c>
      <c r="R26" s="101">
        <v>0</v>
      </c>
      <c r="S26" s="101"/>
      <c r="T26" s="102" t="s">
        <v>472</v>
      </c>
      <c r="U26" s="103"/>
      <c r="V26" s="104" t="s">
        <v>75</v>
      </c>
      <c r="W26" s="93"/>
      <c r="X26" s="93"/>
      <c r="Y26" s="93"/>
      <c r="Z26" s="105">
        <f>SUM(GLOBAL_DATA[[#This Row],[Initial 2020]]+GLOBAL_DATA[[#This Row],[Initial 2021]]+GLOBAL_DATA[[#This Row],[Initial 2022]]+GLOBAL_DATA[[#This Row],[Initial 2023]])</f>
        <v>0</v>
      </c>
      <c r="AA26" s="106">
        <f>SUM(GLOBAL_DATA[[#This Row],[Reestimated 2020]]+GLOBAL_DATA[[#This Row],[Reestimated 2021]]+GLOBAL_DATA[[#This Row],[Reestimated 2022]]+GLOBAL_DATA[[#This Row],[Reestimated 2023]])</f>
        <v>0</v>
      </c>
      <c r="AB26" s="107">
        <f>SUM(GLOBAL_DATA[[#This Row],[Spent 2020]]+GLOBAL_DATA[[#This Row],[Spent 2021]]+GLOBAL_DATA[[#This Row],[Spent 2022]]+GLOBAL_DATA[[#This Row],[Spent 2023]])</f>
        <v>0</v>
      </c>
      <c r="AC26" s="108"/>
      <c r="AD26" s="109"/>
      <c r="AE26" s="110"/>
      <c r="AF26" s="109"/>
      <c r="AG26" s="109"/>
      <c r="AH26" s="109"/>
      <c r="AI26" s="108"/>
      <c r="AJ26" s="109"/>
      <c r="AK26" s="110"/>
      <c r="AL26" s="109"/>
      <c r="AM26" s="109"/>
      <c r="AN26" s="111"/>
      <c r="AO26" s="112"/>
      <c r="AP26" s="113"/>
      <c r="AQ26" s="82">
        <f>IF(GLOBAL_DATA[[#This Row],[Target scope]]&lt;&gt;Target_Not_Applicable,GLOBAL_DATA[[#This Row],[Target scope]]*GLOBAL_DATA[[#This Row],[Implementation progress rate]],"")</f>
        <v>0</v>
      </c>
      <c r="AR26" s="83">
        <f>IF(OR(GLOBAL_DATA[[#This Row],[Status]]=DATA!$J$6,GLOBAL_DATA[[#This Row],[Status]]=DATA!$J$7,GLOBAL_DATA[[#This Row],[Status]]=DATA!$J$8),1,0)</f>
        <v>0</v>
      </c>
      <c r="AS26" s="84">
        <f>IF(GLOBAL_DATA[[#This Row],[Status]]=Status_No_Project,"",MAX(GLOBAL_DATA[[#This Row],[Initial end]],GLOBAL_DATA[[#This Row],[Re-estimated end]],43831))</f>
        <v>43831</v>
      </c>
      <c r="AT26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6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6" s="28"/>
      <c r="AW26" s="28"/>
    </row>
    <row r="27" spans="1:49" ht="42" customHeight="1" x14ac:dyDescent="0.25">
      <c r="A27" s="90" t="s">
        <v>472</v>
      </c>
      <c r="B27" s="90" t="s">
        <v>472</v>
      </c>
      <c r="C27" s="90" t="s">
        <v>472</v>
      </c>
      <c r="D27" s="90" t="s">
        <v>472</v>
      </c>
      <c r="E27" s="90" t="s">
        <v>472</v>
      </c>
      <c r="F27" s="90" t="s">
        <v>472</v>
      </c>
      <c r="G27" s="90" t="s">
        <v>472</v>
      </c>
      <c r="H27" s="90" t="s">
        <v>472</v>
      </c>
      <c r="I27" s="90" t="s">
        <v>472</v>
      </c>
      <c r="J27" s="90" t="s">
        <v>472</v>
      </c>
      <c r="K27" s="90" t="s">
        <v>472</v>
      </c>
      <c r="L27" s="90" t="s">
        <v>472</v>
      </c>
      <c r="M27" s="90" t="s">
        <v>472</v>
      </c>
      <c r="N27" s="91" t="str">
        <f>IF(GLOBAL_DATA[[#This Row],[Target scope]]="","",INDEX(DATA_TargetStatusChoice[Target_Status_Choice],MATCH(GLOBAL_DATA[[#This Row],[Target scope]],DATA_TargetStatusChoice[Value],1)))</f>
        <v>FULL IMPLEMENTATION</v>
      </c>
      <c r="O27" s="89">
        <v>1</v>
      </c>
      <c r="P27" s="92" t="s">
        <v>75</v>
      </c>
      <c r="Q27" s="100" t="s">
        <v>32</v>
      </c>
      <c r="R27" s="101">
        <v>1</v>
      </c>
      <c r="S27" s="101"/>
      <c r="T27" s="102" t="s">
        <v>472</v>
      </c>
      <c r="U27" s="103"/>
      <c r="V27" s="104" t="s">
        <v>75</v>
      </c>
      <c r="W27" s="93"/>
      <c r="X27" s="93"/>
      <c r="Y27" s="93"/>
      <c r="Z27" s="105">
        <f>SUM(GLOBAL_DATA[[#This Row],[Initial 2020]]+GLOBAL_DATA[[#This Row],[Initial 2021]]+GLOBAL_DATA[[#This Row],[Initial 2022]]+GLOBAL_DATA[[#This Row],[Initial 2023]])</f>
        <v>0</v>
      </c>
      <c r="AA27" s="106">
        <f>SUM(GLOBAL_DATA[[#This Row],[Reestimated 2020]]+GLOBAL_DATA[[#This Row],[Reestimated 2021]]+GLOBAL_DATA[[#This Row],[Reestimated 2022]]+GLOBAL_DATA[[#This Row],[Reestimated 2023]])</f>
        <v>0</v>
      </c>
      <c r="AB27" s="107">
        <f>SUM(GLOBAL_DATA[[#This Row],[Spent 2020]]+GLOBAL_DATA[[#This Row],[Spent 2021]]+GLOBAL_DATA[[#This Row],[Spent 2022]]+GLOBAL_DATA[[#This Row],[Spent 2023]])</f>
        <v>0</v>
      </c>
      <c r="AC27" s="108"/>
      <c r="AD27" s="109"/>
      <c r="AE27" s="110"/>
      <c r="AF27" s="109"/>
      <c r="AG27" s="109"/>
      <c r="AH27" s="109"/>
      <c r="AI27" s="108"/>
      <c r="AJ27" s="109"/>
      <c r="AK27" s="110"/>
      <c r="AL27" s="109"/>
      <c r="AM27" s="109"/>
      <c r="AN27" s="111"/>
      <c r="AO27" s="112"/>
      <c r="AP27" s="113"/>
      <c r="AQ27" s="82">
        <f>IF(GLOBAL_DATA[[#This Row],[Target scope]]&lt;&gt;Target_Not_Applicable,GLOBAL_DATA[[#This Row],[Target scope]]*GLOBAL_DATA[[#This Row],[Implementation progress rate]],"")</f>
        <v>1</v>
      </c>
      <c r="AR27" s="83">
        <f>IF(OR(GLOBAL_DATA[[#This Row],[Status]]=DATA!$J$6,GLOBAL_DATA[[#This Row],[Status]]=DATA!$J$7,GLOBAL_DATA[[#This Row],[Status]]=DATA!$J$8),1,0)</f>
        <v>0</v>
      </c>
      <c r="AS27" s="84">
        <f>IF(GLOBAL_DATA[[#This Row],[Status]]=Status_No_Project,"",MAX(GLOBAL_DATA[[#This Row],[Initial end]],GLOBAL_DATA[[#This Row],[Re-estimated end]],43831))</f>
        <v>43831</v>
      </c>
      <c r="AT27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7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7" s="28"/>
      <c r="AW27" s="28"/>
    </row>
    <row r="28" spans="1:49" ht="42" customHeight="1" x14ac:dyDescent="0.25">
      <c r="A28" s="90" t="s">
        <v>472</v>
      </c>
      <c r="B28" s="90" t="s">
        <v>472</v>
      </c>
      <c r="C28" s="90" t="s">
        <v>472</v>
      </c>
      <c r="D28" s="90" t="s">
        <v>472</v>
      </c>
      <c r="E28" s="90" t="s">
        <v>472</v>
      </c>
      <c r="F28" s="90" t="s">
        <v>472</v>
      </c>
      <c r="G28" s="90" t="s">
        <v>472</v>
      </c>
      <c r="H28" s="90" t="s">
        <v>472</v>
      </c>
      <c r="I28" s="90" t="s">
        <v>472</v>
      </c>
      <c r="J28" s="90" t="s">
        <v>472</v>
      </c>
      <c r="K28" s="90" t="s">
        <v>472</v>
      </c>
      <c r="L28" s="90" t="s">
        <v>472</v>
      </c>
      <c r="M28" s="90" t="s">
        <v>472</v>
      </c>
      <c r="N28" s="91" t="str">
        <f>IF(GLOBAL_DATA[[#This Row],[Target scope]]="","",INDEX(DATA_TargetStatusChoice[Target_Status_Choice],MATCH(GLOBAL_DATA[[#This Row],[Target scope]],DATA_TargetStatusChoice[Value],1)))</f>
        <v>FULL IMPLEMENTATION</v>
      </c>
      <c r="O28" s="89">
        <v>1</v>
      </c>
      <c r="P28" s="92" t="s">
        <v>75</v>
      </c>
      <c r="Q28" s="100" t="s">
        <v>31</v>
      </c>
      <c r="R28" s="101">
        <v>0</v>
      </c>
      <c r="S28" s="101"/>
      <c r="T28" s="102" t="s">
        <v>472</v>
      </c>
      <c r="U28" s="103"/>
      <c r="V28" s="104" t="s">
        <v>75</v>
      </c>
      <c r="W28" s="93"/>
      <c r="X28" s="93"/>
      <c r="Y28" s="93"/>
      <c r="Z28" s="105">
        <f>SUM(GLOBAL_DATA[[#This Row],[Initial 2020]]+GLOBAL_DATA[[#This Row],[Initial 2021]]+GLOBAL_DATA[[#This Row],[Initial 2022]]+GLOBAL_DATA[[#This Row],[Initial 2023]])</f>
        <v>0</v>
      </c>
      <c r="AA28" s="106">
        <f>SUM(GLOBAL_DATA[[#This Row],[Reestimated 2020]]+GLOBAL_DATA[[#This Row],[Reestimated 2021]]+GLOBAL_DATA[[#This Row],[Reestimated 2022]]+GLOBAL_DATA[[#This Row],[Reestimated 2023]])</f>
        <v>0</v>
      </c>
      <c r="AB28" s="107">
        <f>SUM(GLOBAL_DATA[[#This Row],[Spent 2020]]+GLOBAL_DATA[[#This Row],[Spent 2021]]+GLOBAL_DATA[[#This Row],[Spent 2022]]+GLOBAL_DATA[[#This Row],[Spent 2023]])</f>
        <v>0</v>
      </c>
      <c r="AC28" s="108"/>
      <c r="AD28" s="109"/>
      <c r="AE28" s="110"/>
      <c r="AF28" s="109"/>
      <c r="AG28" s="109"/>
      <c r="AH28" s="109"/>
      <c r="AI28" s="108"/>
      <c r="AJ28" s="109"/>
      <c r="AK28" s="110"/>
      <c r="AL28" s="109"/>
      <c r="AM28" s="109"/>
      <c r="AN28" s="111"/>
      <c r="AO28" s="112"/>
      <c r="AP28" s="113"/>
      <c r="AQ28" s="82">
        <f>IF(GLOBAL_DATA[[#This Row],[Target scope]]&lt;&gt;Target_Not_Applicable,GLOBAL_DATA[[#This Row],[Target scope]]*GLOBAL_DATA[[#This Row],[Implementation progress rate]],"")</f>
        <v>0</v>
      </c>
      <c r="AR28" s="83">
        <f>IF(OR(GLOBAL_DATA[[#This Row],[Status]]=DATA!$J$6,GLOBAL_DATA[[#This Row],[Status]]=DATA!$J$7,GLOBAL_DATA[[#This Row],[Status]]=DATA!$J$8),1,0)</f>
        <v>0</v>
      </c>
      <c r="AS28" s="84">
        <f>IF(GLOBAL_DATA[[#This Row],[Status]]=Status_No_Project,"",MAX(GLOBAL_DATA[[#This Row],[Initial end]],GLOBAL_DATA[[#This Row],[Re-estimated end]],43831))</f>
        <v>43831</v>
      </c>
      <c r="AT28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8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8" s="28"/>
      <c r="AW28" s="28"/>
    </row>
    <row r="29" spans="1:49" ht="42" customHeight="1" x14ac:dyDescent="0.25">
      <c r="A29" s="90" t="s">
        <v>472</v>
      </c>
      <c r="B29" s="90" t="s">
        <v>472</v>
      </c>
      <c r="C29" s="90" t="s">
        <v>472</v>
      </c>
      <c r="D29" s="90" t="s">
        <v>472</v>
      </c>
      <c r="E29" s="90" t="s">
        <v>472</v>
      </c>
      <c r="F29" s="90" t="s">
        <v>472</v>
      </c>
      <c r="G29" s="90" t="s">
        <v>472</v>
      </c>
      <c r="H29" s="90" t="s">
        <v>472</v>
      </c>
      <c r="I29" s="90" t="s">
        <v>472</v>
      </c>
      <c r="J29" s="90" t="s">
        <v>472</v>
      </c>
      <c r="K29" s="90" t="s">
        <v>472</v>
      </c>
      <c r="L29" s="90" t="s">
        <v>472</v>
      </c>
      <c r="M29" s="90" t="s">
        <v>472</v>
      </c>
      <c r="N29" s="91" t="str">
        <f>IF(GLOBAL_DATA[[#This Row],[Target scope]]="","",INDEX(DATA_TargetStatusChoice[Target_Status_Choice],MATCH(GLOBAL_DATA[[#This Row],[Target scope]],DATA_TargetStatusChoice[Value],1)))</f>
        <v/>
      </c>
      <c r="O29" s="89"/>
      <c r="P29" s="92" t="s">
        <v>75</v>
      </c>
      <c r="Q29" s="100" t="s">
        <v>461</v>
      </c>
      <c r="R29" s="101">
        <v>0</v>
      </c>
      <c r="S29" s="101"/>
      <c r="T29" s="102" t="s">
        <v>472</v>
      </c>
      <c r="U29" s="103"/>
      <c r="V29" s="104" t="s">
        <v>75</v>
      </c>
      <c r="W29" s="93"/>
      <c r="X29" s="93"/>
      <c r="Y29" s="93"/>
      <c r="Z29" s="105">
        <f>SUM(GLOBAL_DATA[[#This Row],[Initial 2020]]+GLOBAL_DATA[[#This Row],[Initial 2021]]+GLOBAL_DATA[[#This Row],[Initial 2022]]+GLOBAL_DATA[[#This Row],[Initial 2023]])</f>
        <v>0</v>
      </c>
      <c r="AA29" s="106">
        <f>SUM(GLOBAL_DATA[[#This Row],[Reestimated 2020]]+GLOBAL_DATA[[#This Row],[Reestimated 2021]]+GLOBAL_DATA[[#This Row],[Reestimated 2022]]+GLOBAL_DATA[[#This Row],[Reestimated 2023]])</f>
        <v>0</v>
      </c>
      <c r="AB29" s="107">
        <f>SUM(GLOBAL_DATA[[#This Row],[Spent 2020]]+GLOBAL_DATA[[#This Row],[Spent 2021]]+GLOBAL_DATA[[#This Row],[Spent 2022]]+GLOBAL_DATA[[#This Row],[Spent 2023]])</f>
        <v>0</v>
      </c>
      <c r="AC29" s="108"/>
      <c r="AD29" s="109"/>
      <c r="AE29" s="110"/>
      <c r="AF29" s="109"/>
      <c r="AG29" s="109"/>
      <c r="AH29" s="109"/>
      <c r="AI29" s="108"/>
      <c r="AJ29" s="109"/>
      <c r="AK29" s="110"/>
      <c r="AL29" s="109"/>
      <c r="AM29" s="109"/>
      <c r="AN29" s="111"/>
      <c r="AO29" s="112"/>
      <c r="AP29" s="113"/>
      <c r="AQ29" s="82">
        <f>IF(GLOBAL_DATA[[#This Row],[Target scope]]&lt;&gt;Target_Not_Applicable,GLOBAL_DATA[[#This Row],[Target scope]]*GLOBAL_DATA[[#This Row],[Implementation progress rate]],"")</f>
        <v>0</v>
      </c>
      <c r="AR29" s="83">
        <f>IF(OR(GLOBAL_DATA[[#This Row],[Status]]=DATA!$J$6,GLOBAL_DATA[[#This Row],[Status]]=DATA!$J$7,GLOBAL_DATA[[#This Row],[Status]]=DATA!$J$8),1,0)</f>
        <v>0</v>
      </c>
      <c r="AS29" s="84" t="str">
        <f>IF(GLOBAL_DATA[[#This Row],[Status]]=Status_No_Project,"",MAX(GLOBAL_DATA[[#This Row],[Initial end]],GLOBAL_DATA[[#This Row],[Re-estimated end]],43831))</f>
        <v/>
      </c>
      <c r="AT29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9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9" s="28"/>
      <c r="AW29" s="28"/>
    </row>
    <row r="30" spans="1:49" ht="42" customHeight="1" x14ac:dyDescent="0.25">
      <c r="A30" s="90" t="s">
        <v>472</v>
      </c>
      <c r="B30" s="90" t="s">
        <v>472</v>
      </c>
      <c r="C30" s="90" t="s">
        <v>472</v>
      </c>
      <c r="D30" s="90" t="s">
        <v>472</v>
      </c>
      <c r="E30" s="90" t="s">
        <v>472</v>
      </c>
      <c r="F30" s="90" t="s">
        <v>472</v>
      </c>
      <c r="G30" s="90" t="s">
        <v>472</v>
      </c>
      <c r="H30" s="90" t="s">
        <v>472</v>
      </c>
      <c r="I30" s="90" t="s">
        <v>472</v>
      </c>
      <c r="J30" s="90" t="s">
        <v>472</v>
      </c>
      <c r="K30" s="90" t="s">
        <v>472</v>
      </c>
      <c r="L30" s="90" t="s">
        <v>472</v>
      </c>
      <c r="M30" s="90" t="s">
        <v>472</v>
      </c>
      <c r="N30" s="91" t="str">
        <f>IF(GLOBAL_DATA[[#This Row],[Target scope]]="","",INDEX(DATA_TargetStatusChoice[Target_Status_Choice],MATCH(GLOBAL_DATA[[#This Row],[Target scope]],DATA_TargetStatusChoice[Value],1)))</f>
        <v>FULL IMPLEMENTATION</v>
      </c>
      <c r="O30" s="89">
        <v>1</v>
      </c>
      <c r="P30" s="92" t="s">
        <v>75</v>
      </c>
      <c r="Q30" s="100" t="s">
        <v>32</v>
      </c>
      <c r="R30" s="101">
        <v>0.8</v>
      </c>
      <c r="S30" s="101"/>
      <c r="T30" s="102" t="s">
        <v>472</v>
      </c>
      <c r="U30" s="103"/>
      <c r="V30" s="104" t="s">
        <v>75</v>
      </c>
      <c r="W30" s="93"/>
      <c r="X30" s="93"/>
      <c r="Y30" s="93"/>
      <c r="Z30" s="105">
        <f>SUM(GLOBAL_DATA[[#This Row],[Initial 2020]]+GLOBAL_DATA[[#This Row],[Initial 2021]]+GLOBAL_DATA[[#This Row],[Initial 2022]]+GLOBAL_DATA[[#This Row],[Initial 2023]])</f>
        <v>0</v>
      </c>
      <c r="AA30" s="106">
        <f>SUM(GLOBAL_DATA[[#This Row],[Reestimated 2020]]+GLOBAL_DATA[[#This Row],[Reestimated 2021]]+GLOBAL_DATA[[#This Row],[Reestimated 2022]]+GLOBAL_DATA[[#This Row],[Reestimated 2023]])</f>
        <v>0</v>
      </c>
      <c r="AB30" s="107">
        <f>SUM(GLOBAL_DATA[[#This Row],[Spent 2020]]+GLOBAL_DATA[[#This Row],[Spent 2021]]+GLOBAL_DATA[[#This Row],[Spent 2022]]+GLOBAL_DATA[[#This Row],[Spent 2023]])</f>
        <v>0</v>
      </c>
      <c r="AC30" s="108"/>
      <c r="AD30" s="109"/>
      <c r="AE30" s="110"/>
      <c r="AF30" s="109"/>
      <c r="AG30" s="109"/>
      <c r="AH30" s="109"/>
      <c r="AI30" s="108"/>
      <c r="AJ30" s="109"/>
      <c r="AK30" s="110"/>
      <c r="AL30" s="109"/>
      <c r="AM30" s="109"/>
      <c r="AN30" s="111"/>
      <c r="AO30" s="112"/>
      <c r="AP30" s="113"/>
      <c r="AQ30" s="82">
        <f>IF(GLOBAL_DATA[[#This Row],[Target scope]]&lt;&gt;Target_Not_Applicable,GLOBAL_DATA[[#This Row],[Target scope]]*GLOBAL_DATA[[#This Row],[Implementation progress rate]],"")</f>
        <v>0.8</v>
      </c>
      <c r="AR30" s="83">
        <f>IF(OR(GLOBAL_DATA[[#This Row],[Status]]=DATA!$J$6,GLOBAL_DATA[[#This Row],[Status]]=DATA!$J$7,GLOBAL_DATA[[#This Row],[Status]]=DATA!$J$8),1,0)</f>
        <v>0</v>
      </c>
      <c r="AS30" s="84">
        <f>IF(GLOBAL_DATA[[#This Row],[Status]]=Status_No_Project,"",MAX(GLOBAL_DATA[[#This Row],[Initial end]],GLOBAL_DATA[[#This Row],[Re-estimated end]],43831))</f>
        <v>43831</v>
      </c>
      <c r="AT30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30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30" s="28"/>
      <c r="AW30" s="28"/>
    </row>
    <row r="31" spans="1:49" ht="42" customHeight="1" x14ac:dyDescent="0.25">
      <c r="A31" s="90" t="s">
        <v>472</v>
      </c>
      <c r="B31" s="90" t="s">
        <v>472</v>
      </c>
      <c r="C31" s="90" t="s">
        <v>472</v>
      </c>
      <c r="D31" s="90" t="s">
        <v>472</v>
      </c>
      <c r="E31" s="90" t="s">
        <v>472</v>
      </c>
      <c r="F31" s="90" t="s">
        <v>472</v>
      </c>
      <c r="G31" s="90" t="s">
        <v>472</v>
      </c>
      <c r="H31" s="90" t="s">
        <v>472</v>
      </c>
      <c r="I31" s="90" t="s">
        <v>472</v>
      </c>
      <c r="J31" s="90" t="s">
        <v>472</v>
      </c>
      <c r="K31" s="90" t="s">
        <v>472</v>
      </c>
      <c r="L31" s="90" t="s">
        <v>472</v>
      </c>
      <c r="M31" s="90" t="s">
        <v>472</v>
      </c>
      <c r="N31" s="91" t="str">
        <f>IF(GLOBAL_DATA[[#This Row],[Target scope]]="","",INDEX(DATA_TargetStatusChoice[Target_Status_Choice],MATCH(GLOBAL_DATA[[#This Row],[Target scope]],DATA_TargetStatusChoice[Value],1)))</f>
        <v>FULL IMPLEMENTATION</v>
      </c>
      <c r="O31" s="89">
        <v>1</v>
      </c>
      <c r="P31" s="92" t="s">
        <v>75</v>
      </c>
      <c r="Q31" s="100" t="s">
        <v>31</v>
      </c>
      <c r="R31" s="101">
        <v>0</v>
      </c>
      <c r="S31" s="101"/>
      <c r="T31" s="102" t="s">
        <v>472</v>
      </c>
      <c r="U31" s="103"/>
      <c r="V31" s="104" t="s">
        <v>75</v>
      </c>
      <c r="W31" s="93"/>
      <c r="X31" s="93"/>
      <c r="Y31" s="93"/>
      <c r="Z31" s="105">
        <f>SUM(GLOBAL_DATA[[#This Row],[Initial 2020]]+GLOBAL_DATA[[#This Row],[Initial 2021]]+GLOBAL_DATA[[#This Row],[Initial 2022]]+GLOBAL_DATA[[#This Row],[Initial 2023]])</f>
        <v>0</v>
      </c>
      <c r="AA31" s="106">
        <f>SUM(GLOBAL_DATA[[#This Row],[Reestimated 2020]]+GLOBAL_DATA[[#This Row],[Reestimated 2021]]+GLOBAL_DATA[[#This Row],[Reestimated 2022]]+GLOBAL_DATA[[#This Row],[Reestimated 2023]])</f>
        <v>0</v>
      </c>
      <c r="AB31" s="107">
        <f>SUM(GLOBAL_DATA[[#This Row],[Spent 2020]]+GLOBAL_DATA[[#This Row],[Spent 2021]]+GLOBAL_DATA[[#This Row],[Spent 2022]]+GLOBAL_DATA[[#This Row],[Spent 2023]])</f>
        <v>0</v>
      </c>
      <c r="AC31" s="108"/>
      <c r="AD31" s="109"/>
      <c r="AE31" s="110"/>
      <c r="AF31" s="109"/>
      <c r="AG31" s="109"/>
      <c r="AH31" s="109"/>
      <c r="AI31" s="108"/>
      <c r="AJ31" s="109"/>
      <c r="AK31" s="110"/>
      <c r="AL31" s="109"/>
      <c r="AM31" s="109"/>
      <c r="AN31" s="111"/>
      <c r="AO31" s="112"/>
      <c r="AP31" s="113"/>
      <c r="AQ31" s="82">
        <f>IF(GLOBAL_DATA[[#This Row],[Target scope]]&lt;&gt;Target_Not_Applicable,GLOBAL_DATA[[#This Row],[Target scope]]*GLOBAL_DATA[[#This Row],[Implementation progress rate]],"")</f>
        <v>0</v>
      </c>
      <c r="AR31" s="83">
        <f>IF(OR(GLOBAL_DATA[[#This Row],[Status]]=DATA!$J$6,GLOBAL_DATA[[#This Row],[Status]]=DATA!$J$7,GLOBAL_DATA[[#This Row],[Status]]=DATA!$J$8),1,0)</f>
        <v>0</v>
      </c>
      <c r="AS31" s="84">
        <f>IF(GLOBAL_DATA[[#This Row],[Status]]=Status_No_Project,"",MAX(GLOBAL_DATA[[#This Row],[Initial end]],GLOBAL_DATA[[#This Row],[Re-estimated end]],43831))</f>
        <v>43831</v>
      </c>
      <c r="AT31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31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31" s="28"/>
      <c r="AW31" s="28"/>
    </row>
    <row r="32" spans="1:49" ht="42" customHeight="1" x14ac:dyDescent="0.25">
      <c r="A32" s="90" t="s">
        <v>472</v>
      </c>
      <c r="B32" s="90" t="s">
        <v>472</v>
      </c>
      <c r="C32" s="90" t="s">
        <v>472</v>
      </c>
      <c r="D32" s="90" t="s">
        <v>472</v>
      </c>
      <c r="E32" s="90" t="s">
        <v>472</v>
      </c>
      <c r="F32" s="90" t="s">
        <v>472</v>
      </c>
      <c r="G32" s="90" t="s">
        <v>472</v>
      </c>
      <c r="H32" s="90" t="s">
        <v>472</v>
      </c>
      <c r="I32" s="90" t="s">
        <v>472</v>
      </c>
      <c r="J32" s="90" t="s">
        <v>472</v>
      </c>
      <c r="K32" s="90" t="s">
        <v>472</v>
      </c>
      <c r="L32" s="90" t="s">
        <v>472</v>
      </c>
      <c r="M32" s="90" t="s">
        <v>472</v>
      </c>
      <c r="N32" s="91" t="str">
        <f>IF(GLOBAL_DATA[[#This Row],[Target scope]]="","",INDEX(DATA_TargetStatusChoice[Target_Status_Choice],MATCH(GLOBAL_DATA[[#This Row],[Target scope]],DATA_TargetStatusChoice[Value],1)))</f>
        <v>FULL IMPLEMENTATION</v>
      </c>
      <c r="O32" s="89">
        <v>1</v>
      </c>
      <c r="P32" s="92" t="s">
        <v>75</v>
      </c>
      <c r="Q32" s="100" t="s">
        <v>32</v>
      </c>
      <c r="R32" s="101">
        <v>0.2</v>
      </c>
      <c r="S32" s="101"/>
      <c r="T32" s="102" t="s">
        <v>472</v>
      </c>
      <c r="U32" s="103"/>
      <c r="V32" s="104" t="s">
        <v>75</v>
      </c>
      <c r="W32" s="93"/>
      <c r="X32" s="93"/>
      <c r="Y32" s="93"/>
      <c r="Z32" s="105">
        <f>SUM(GLOBAL_DATA[[#This Row],[Initial 2020]]+GLOBAL_DATA[[#This Row],[Initial 2021]]+GLOBAL_DATA[[#This Row],[Initial 2022]]+GLOBAL_DATA[[#This Row],[Initial 2023]])</f>
        <v>0</v>
      </c>
      <c r="AA32" s="106">
        <f>SUM(GLOBAL_DATA[[#This Row],[Reestimated 2020]]+GLOBAL_DATA[[#This Row],[Reestimated 2021]]+GLOBAL_DATA[[#This Row],[Reestimated 2022]]+GLOBAL_DATA[[#This Row],[Reestimated 2023]])</f>
        <v>0</v>
      </c>
      <c r="AB32" s="107">
        <f>SUM(GLOBAL_DATA[[#This Row],[Spent 2020]]+GLOBAL_DATA[[#This Row],[Spent 2021]]+GLOBAL_DATA[[#This Row],[Spent 2022]]+GLOBAL_DATA[[#This Row],[Spent 2023]])</f>
        <v>0</v>
      </c>
      <c r="AC32" s="108"/>
      <c r="AD32" s="109"/>
      <c r="AE32" s="110"/>
      <c r="AF32" s="109"/>
      <c r="AG32" s="109"/>
      <c r="AH32" s="109"/>
      <c r="AI32" s="108"/>
      <c r="AJ32" s="109"/>
      <c r="AK32" s="110"/>
      <c r="AL32" s="109"/>
      <c r="AM32" s="109"/>
      <c r="AN32" s="111"/>
      <c r="AO32" s="112"/>
      <c r="AP32" s="113"/>
      <c r="AQ32" s="82">
        <f>IF(GLOBAL_DATA[[#This Row],[Target scope]]&lt;&gt;Target_Not_Applicable,GLOBAL_DATA[[#This Row],[Target scope]]*GLOBAL_DATA[[#This Row],[Implementation progress rate]],"")</f>
        <v>0.2</v>
      </c>
      <c r="AR32" s="83">
        <f>IF(OR(GLOBAL_DATA[[#This Row],[Status]]=DATA!$J$6,GLOBAL_DATA[[#This Row],[Status]]=DATA!$J$7,GLOBAL_DATA[[#This Row],[Status]]=DATA!$J$8),1,0)</f>
        <v>0</v>
      </c>
      <c r="AS32" s="84">
        <f>IF(GLOBAL_DATA[[#This Row],[Status]]=Status_No_Project,"",MAX(GLOBAL_DATA[[#This Row],[Initial end]],GLOBAL_DATA[[#This Row],[Re-estimated end]],43831))</f>
        <v>43831</v>
      </c>
      <c r="AT32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32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32" s="28"/>
      <c r="AW32" s="28"/>
    </row>
    <row r="33" spans="1:49" ht="42" customHeight="1" x14ac:dyDescent="0.25">
      <c r="A33" s="90" t="s">
        <v>472</v>
      </c>
      <c r="B33" s="90" t="s">
        <v>472</v>
      </c>
      <c r="C33" s="90" t="s">
        <v>472</v>
      </c>
      <c r="D33" s="90" t="s">
        <v>472</v>
      </c>
      <c r="E33" s="90" t="s">
        <v>472</v>
      </c>
      <c r="F33" s="90" t="s">
        <v>472</v>
      </c>
      <c r="G33" s="90" t="s">
        <v>472</v>
      </c>
      <c r="H33" s="90" t="s">
        <v>472</v>
      </c>
      <c r="I33" s="90" t="s">
        <v>472</v>
      </c>
      <c r="J33" s="90" t="s">
        <v>472</v>
      </c>
      <c r="K33" s="90" t="s">
        <v>472</v>
      </c>
      <c r="L33" s="90" t="s">
        <v>472</v>
      </c>
      <c r="M33" s="90" t="s">
        <v>472</v>
      </c>
      <c r="N33" s="91" t="str">
        <f>IF(GLOBAL_DATA[[#This Row],[Target scope]]="","",INDEX(DATA_TargetStatusChoice[Target_Status_Choice],MATCH(GLOBAL_DATA[[#This Row],[Target scope]],DATA_TargetStatusChoice[Value],1)))</f>
        <v>FULL IMPLEMENTATION</v>
      </c>
      <c r="O33" s="89">
        <v>1</v>
      </c>
      <c r="P33" s="92" t="s">
        <v>75</v>
      </c>
      <c r="Q33" s="100" t="s">
        <v>32</v>
      </c>
      <c r="R33" s="101">
        <v>1</v>
      </c>
      <c r="S33" s="101"/>
      <c r="T33" s="102" t="s">
        <v>472</v>
      </c>
      <c r="U33" s="103"/>
      <c r="V33" s="104" t="s">
        <v>75</v>
      </c>
      <c r="W33" s="93"/>
      <c r="X33" s="93"/>
      <c r="Y33" s="93"/>
      <c r="Z33" s="105">
        <f>SUM(GLOBAL_DATA[[#This Row],[Initial 2020]]+GLOBAL_DATA[[#This Row],[Initial 2021]]+GLOBAL_DATA[[#This Row],[Initial 2022]]+GLOBAL_DATA[[#This Row],[Initial 2023]])</f>
        <v>0</v>
      </c>
      <c r="AA33" s="106">
        <f>SUM(GLOBAL_DATA[[#This Row],[Reestimated 2020]]+GLOBAL_DATA[[#This Row],[Reestimated 2021]]+GLOBAL_DATA[[#This Row],[Reestimated 2022]]+GLOBAL_DATA[[#This Row],[Reestimated 2023]])</f>
        <v>0</v>
      </c>
      <c r="AB33" s="107">
        <f>SUM(GLOBAL_DATA[[#This Row],[Spent 2020]]+GLOBAL_DATA[[#This Row],[Spent 2021]]+GLOBAL_DATA[[#This Row],[Spent 2022]]+GLOBAL_DATA[[#This Row],[Spent 2023]])</f>
        <v>0</v>
      </c>
      <c r="AC33" s="108"/>
      <c r="AD33" s="109"/>
      <c r="AE33" s="110"/>
      <c r="AF33" s="109"/>
      <c r="AG33" s="109"/>
      <c r="AH33" s="109"/>
      <c r="AI33" s="108"/>
      <c r="AJ33" s="109"/>
      <c r="AK33" s="110"/>
      <c r="AL33" s="109"/>
      <c r="AM33" s="109"/>
      <c r="AN33" s="111"/>
      <c r="AO33" s="112"/>
      <c r="AP33" s="113"/>
      <c r="AQ33" s="82">
        <f>IF(GLOBAL_DATA[[#This Row],[Target scope]]&lt;&gt;Target_Not_Applicable,GLOBAL_DATA[[#This Row],[Target scope]]*GLOBAL_DATA[[#This Row],[Implementation progress rate]],"")</f>
        <v>1</v>
      </c>
      <c r="AR33" s="83">
        <f>IF(OR(GLOBAL_DATA[[#This Row],[Status]]=DATA!$J$6,GLOBAL_DATA[[#This Row],[Status]]=DATA!$J$7,GLOBAL_DATA[[#This Row],[Status]]=DATA!$J$8),1,0)</f>
        <v>0</v>
      </c>
      <c r="AS33" s="84">
        <f>IF(GLOBAL_DATA[[#This Row],[Status]]=Status_No_Project,"",MAX(GLOBAL_DATA[[#This Row],[Initial end]],GLOBAL_DATA[[#This Row],[Re-estimated end]],43831))</f>
        <v>43831</v>
      </c>
      <c r="AT33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33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33" s="28"/>
      <c r="AW33" s="28"/>
    </row>
    <row r="34" spans="1:49" ht="42" customHeight="1" x14ac:dyDescent="0.25">
      <c r="A34" s="90" t="s">
        <v>472</v>
      </c>
      <c r="B34" s="90" t="s">
        <v>472</v>
      </c>
      <c r="C34" s="90" t="s">
        <v>472</v>
      </c>
      <c r="D34" s="90" t="s">
        <v>472</v>
      </c>
      <c r="E34" s="90" t="s">
        <v>472</v>
      </c>
      <c r="F34" s="90" t="s">
        <v>472</v>
      </c>
      <c r="G34" s="90" t="s">
        <v>472</v>
      </c>
      <c r="H34" s="90" t="s">
        <v>472</v>
      </c>
      <c r="I34" s="90" t="s">
        <v>472</v>
      </c>
      <c r="J34" s="90" t="s">
        <v>472</v>
      </c>
      <c r="K34" s="90" t="s">
        <v>472</v>
      </c>
      <c r="L34" s="90" t="s">
        <v>472</v>
      </c>
      <c r="M34" s="90" t="s">
        <v>472</v>
      </c>
      <c r="N34" s="91" t="str">
        <f>IF(GLOBAL_DATA[[#This Row],[Target scope]]="","",INDEX(DATA_TargetStatusChoice[Target_Status_Choice],MATCH(GLOBAL_DATA[[#This Row],[Target scope]],DATA_TargetStatusChoice[Value],1)))</f>
        <v>FULL IMPLEMENTATION</v>
      </c>
      <c r="O34" s="89">
        <v>1</v>
      </c>
      <c r="P34" s="92" t="s">
        <v>75</v>
      </c>
      <c r="Q34" s="100" t="s">
        <v>32</v>
      </c>
      <c r="R34" s="101">
        <v>1</v>
      </c>
      <c r="S34" s="101"/>
      <c r="T34" s="102" t="s">
        <v>472</v>
      </c>
      <c r="U34" s="103"/>
      <c r="V34" s="104" t="s">
        <v>75</v>
      </c>
      <c r="W34" s="93"/>
      <c r="X34" s="93"/>
      <c r="Y34" s="93"/>
      <c r="Z34" s="105">
        <f>SUM(GLOBAL_DATA[[#This Row],[Initial 2020]]+GLOBAL_DATA[[#This Row],[Initial 2021]]+GLOBAL_DATA[[#This Row],[Initial 2022]]+GLOBAL_DATA[[#This Row],[Initial 2023]])</f>
        <v>0</v>
      </c>
      <c r="AA34" s="106">
        <f>SUM(GLOBAL_DATA[[#This Row],[Reestimated 2020]]+GLOBAL_DATA[[#This Row],[Reestimated 2021]]+GLOBAL_DATA[[#This Row],[Reestimated 2022]]+GLOBAL_DATA[[#This Row],[Reestimated 2023]])</f>
        <v>0</v>
      </c>
      <c r="AB34" s="107">
        <f>SUM(GLOBAL_DATA[[#This Row],[Spent 2020]]+GLOBAL_DATA[[#This Row],[Spent 2021]]+GLOBAL_DATA[[#This Row],[Spent 2022]]+GLOBAL_DATA[[#This Row],[Spent 2023]])</f>
        <v>0</v>
      </c>
      <c r="AC34" s="108"/>
      <c r="AD34" s="109"/>
      <c r="AE34" s="110"/>
      <c r="AF34" s="109"/>
      <c r="AG34" s="109"/>
      <c r="AH34" s="109"/>
      <c r="AI34" s="108"/>
      <c r="AJ34" s="109"/>
      <c r="AK34" s="110"/>
      <c r="AL34" s="109"/>
      <c r="AM34" s="109"/>
      <c r="AN34" s="111"/>
      <c r="AO34" s="112"/>
      <c r="AP34" s="113"/>
      <c r="AQ34" s="82">
        <f>IF(GLOBAL_DATA[[#This Row],[Target scope]]&lt;&gt;Target_Not_Applicable,GLOBAL_DATA[[#This Row],[Target scope]]*GLOBAL_DATA[[#This Row],[Implementation progress rate]],"")</f>
        <v>1</v>
      </c>
      <c r="AR34" s="83">
        <f>IF(OR(GLOBAL_DATA[[#This Row],[Status]]=DATA!$J$6,GLOBAL_DATA[[#This Row],[Status]]=DATA!$J$7,GLOBAL_DATA[[#This Row],[Status]]=DATA!$J$8),1,0)</f>
        <v>0</v>
      </c>
      <c r="AS34" s="84">
        <f>IF(GLOBAL_DATA[[#This Row],[Status]]=Status_No_Project,"",MAX(GLOBAL_DATA[[#This Row],[Initial end]],GLOBAL_DATA[[#This Row],[Re-estimated end]],43831))</f>
        <v>43831</v>
      </c>
      <c r="AT34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34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34" s="28"/>
      <c r="AW34" s="28"/>
    </row>
    <row r="35" spans="1:49" ht="42" customHeight="1" x14ac:dyDescent="0.25">
      <c r="A35" s="90" t="s">
        <v>472</v>
      </c>
      <c r="B35" s="90" t="s">
        <v>472</v>
      </c>
      <c r="C35" s="90" t="s">
        <v>472</v>
      </c>
      <c r="D35" s="90" t="s">
        <v>472</v>
      </c>
      <c r="E35" s="90" t="s">
        <v>472</v>
      </c>
      <c r="F35" s="90" t="s">
        <v>472</v>
      </c>
      <c r="G35" s="90" t="s">
        <v>472</v>
      </c>
      <c r="H35" s="90" t="s">
        <v>472</v>
      </c>
      <c r="I35" s="90" t="s">
        <v>472</v>
      </c>
      <c r="J35" s="90" t="s">
        <v>472</v>
      </c>
      <c r="K35" s="90" t="s">
        <v>472</v>
      </c>
      <c r="L35" s="90" t="s">
        <v>472</v>
      </c>
      <c r="M35" s="90" t="s">
        <v>472</v>
      </c>
      <c r="N35" s="91" t="str">
        <f>IF(GLOBAL_DATA[[#This Row],[Target scope]]="","",INDEX(DATA_TargetStatusChoice[Target_Status_Choice],MATCH(GLOBAL_DATA[[#This Row],[Target scope]],DATA_TargetStatusChoice[Value],1)))</f>
        <v>FULL IMPLEMENTATION</v>
      </c>
      <c r="O35" s="89">
        <v>1</v>
      </c>
      <c r="P35" s="92" t="s">
        <v>75</v>
      </c>
      <c r="Q35" s="100" t="s">
        <v>32</v>
      </c>
      <c r="R35" s="101">
        <v>1</v>
      </c>
      <c r="S35" s="101"/>
      <c r="T35" s="102" t="s">
        <v>472</v>
      </c>
      <c r="U35" s="103"/>
      <c r="V35" s="104" t="s">
        <v>75</v>
      </c>
      <c r="W35" s="93"/>
      <c r="X35" s="93"/>
      <c r="Y35" s="93"/>
      <c r="Z35" s="105">
        <f>SUM(GLOBAL_DATA[[#This Row],[Initial 2020]]+GLOBAL_DATA[[#This Row],[Initial 2021]]+GLOBAL_DATA[[#This Row],[Initial 2022]]+GLOBAL_DATA[[#This Row],[Initial 2023]])</f>
        <v>0</v>
      </c>
      <c r="AA35" s="106">
        <f>SUM(GLOBAL_DATA[[#This Row],[Reestimated 2020]]+GLOBAL_DATA[[#This Row],[Reestimated 2021]]+GLOBAL_DATA[[#This Row],[Reestimated 2022]]+GLOBAL_DATA[[#This Row],[Reestimated 2023]])</f>
        <v>0</v>
      </c>
      <c r="AB35" s="107">
        <f>SUM(GLOBAL_DATA[[#This Row],[Spent 2020]]+GLOBAL_DATA[[#This Row],[Spent 2021]]+GLOBAL_DATA[[#This Row],[Spent 2022]]+GLOBAL_DATA[[#This Row],[Spent 2023]])</f>
        <v>0</v>
      </c>
      <c r="AC35" s="108"/>
      <c r="AD35" s="109"/>
      <c r="AE35" s="110"/>
      <c r="AF35" s="109"/>
      <c r="AG35" s="109"/>
      <c r="AH35" s="109"/>
      <c r="AI35" s="108"/>
      <c r="AJ35" s="109"/>
      <c r="AK35" s="110"/>
      <c r="AL35" s="109"/>
      <c r="AM35" s="109"/>
      <c r="AN35" s="111"/>
      <c r="AO35" s="112"/>
      <c r="AP35" s="113"/>
      <c r="AQ35" s="82">
        <f>IF(GLOBAL_DATA[[#This Row],[Target scope]]&lt;&gt;Target_Not_Applicable,GLOBAL_DATA[[#This Row],[Target scope]]*GLOBAL_DATA[[#This Row],[Implementation progress rate]],"")</f>
        <v>1</v>
      </c>
      <c r="AR35" s="83">
        <f>IF(OR(GLOBAL_DATA[[#This Row],[Status]]=DATA!$J$6,GLOBAL_DATA[[#This Row],[Status]]=DATA!$J$7,GLOBAL_DATA[[#This Row],[Status]]=DATA!$J$8),1,0)</f>
        <v>0</v>
      </c>
      <c r="AS35" s="84">
        <f>IF(GLOBAL_DATA[[#This Row],[Status]]=Status_No_Project,"",MAX(GLOBAL_DATA[[#This Row],[Initial end]],GLOBAL_DATA[[#This Row],[Re-estimated end]],43831))</f>
        <v>43831</v>
      </c>
      <c r="AT35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35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35" s="28"/>
      <c r="AW35" s="28"/>
    </row>
    <row r="36" spans="1:49" ht="42" customHeight="1" x14ac:dyDescent="0.25">
      <c r="A36" s="90" t="s">
        <v>472</v>
      </c>
      <c r="B36" s="90" t="s">
        <v>472</v>
      </c>
      <c r="C36" s="90" t="s">
        <v>472</v>
      </c>
      <c r="D36" s="90" t="s">
        <v>472</v>
      </c>
      <c r="E36" s="90" t="s">
        <v>472</v>
      </c>
      <c r="F36" s="90" t="s">
        <v>472</v>
      </c>
      <c r="G36" s="90" t="s">
        <v>472</v>
      </c>
      <c r="H36" s="90" t="s">
        <v>472</v>
      </c>
      <c r="I36" s="90" t="s">
        <v>472</v>
      </c>
      <c r="J36" s="90" t="s">
        <v>472</v>
      </c>
      <c r="K36" s="90" t="s">
        <v>472</v>
      </c>
      <c r="L36" s="90" t="s">
        <v>472</v>
      </c>
      <c r="M36" s="90" t="s">
        <v>472</v>
      </c>
      <c r="N36" s="91" t="str">
        <f>IF(GLOBAL_DATA[[#This Row],[Target scope]]="","",INDEX(DATA_TargetStatusChoice[Target_Status_Choice],MATCH(GLOBAL_DATA[[#This Row],[Target scope]],DATA_TargetStatusChoice[Value],1)))</f>
        <v>FULL IMPLEMENTATION</v>
      </c>
      <c r="O36" s="89">
        <v>1</v>
      </c>
      <c r="P36" s="92" t="s">
        <v>75</v>
      </c>
      <c r="Q36" s="100" t="s">
        <v>32</v>
      </c>
      <c r="R36" s="101">
        <v>0.1</v>
      </c>
      <c r="S36" s="101"/>
      <c r="T36" s="102" t="s">
        <v>472</v>
      </c>
      <c r="U36" s="103"/>
      <c r="V36" s="104" t="s">
        <v>75</v>
      </c>
      <c r="W36" s="93"/>
      <c r="X36" s="93"/>
      <c r="Y36" s="93"/>
      <c r="Z36" s="105">
        <f>SUM(GLOBAL_DATA[[#This Row],[Initial 2020]]+GLOBAL_DATA[[#This Row],[Initial 2021]]+GLOBAL_DATA[[#This Row],[Initial 2022]]+GLOBAL_DATA[[#This Row],[Initial 2023]])</f>
        <v>0</v>
      </c>
      <c r="AA36" s="106">
        <f>SUM(GLOBAL_DATA[[#This Row],[Reestimated 2020]]+GLOBAL_DATA[[#This Row],[Reestimated 2021]]+GLOBAL_DATA[[#This Row],[Reestimated 2022]]+GLOBAL_DATA[[#This Row],[Reestimated 2023]])</f>
        <v>0</v>
      </c>
      <c r="AB36" s="107">
        <f>SUM(GLOBAL_DATA[[#This Row],[Spent 2020]]+GLOBAL_DATA[[#This Row],[Spent 2021]]+GLOBAL_DATA[[#This Row],[Spent 2022]]+GLOBAL_DATA[[#This Row],[Spent 2023]])</f>
        <v>0</v>
      </c>
      <c r="AC36" s="108"/>
      <c r="AD36" s="109"/>
      <c r="AE36" s="110"/>
      <c r="AF36" s="109"/>
      <c r="AG36" s="109"/>
      <c r="AH36" s="109"/>
      <c r="AI36" s="108"/>
      <c r="AJ36" s="109"/>
      <c r="AK36" s="110"/>
      <c r="AL36" s="109"/>
      <c r="AM36" s="109"/>
      <c r="AN36" s="111"/>
      <c r="AO36" s="112"/>
      <c r="AP36" s="113"/>
      <c r="AQ36" s="82">
        <f>IF(GLOBAL_DATA[[#This Row],[Target scope]]&lt;&gt;Target_Not_Applicable,GLOBAL_DATA[[#This Row],[Target scope]]*GLOBAL_DATA[[#This Row],[Implementation progress rate]],"")</f>
        <v>0.1</v>
      </c>
      <c r="AR36" s="83">
        <f>IF(OR(GLOBAL_DATA[[#This Row],[Status]]=DATA!$J$6,GLOBAL_DATA[[#This Row],[Status]]=DATA!$J$7,GLOBAL_DATA[[#This Row],[Status]]=DATA!$J$8),1,0)</f>
        <v>0</v>
      </c>
      <c r="AS36" s="84">
        <f>IF(GLOBAL_DATA[[#This Row],[Status]]=Status_No_Project,"",MAX(GLOBAL_DATA[[#This Row],[Initial end]],GLOBAL_DATA[[#This Row],[Re-estimated end]],43831))</f>
        <v>43831</v>
      </c>
      <c r="AT36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36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36" s="28"/>
      <c r="AW36" s="28"/>
    </row>
    <row r="37" spans="1:49" ht="42" customHeight="1" x14ac:dyDescent="0.25">
      <c r="A37" s="90" t="s">
        <v>472</v>
      </c>
      <c r="B37" s="90" t="s">
        <v>472</v>
      </c>
      <c r="C37" s="90" t="s">
        <v>472</v>
      </c>
      <c r="D37" s="90" t="s">
        <v>472</v>
      </c>
      <c r="E37" s="90" t="s">
        <v>472</v>
      </c>
      <c r="F37" s="90" t="s">
        <v>472</v>
      </c>
      <c r="G37" s="90" t="s">
        <v>472</v>
      </c>
      <c r="H37" s="90" t="s">
        <v>472</v>
      </c>
      <c r="I37" s="90" t="s">
        <v>472</v>
      </c>
      <c r="J37" s="90" t="s">
        <v>472</v>
      </c>
      <c r="K37" s="90" t="s">
        <v>472</v>
      </c>
      <c r="L37" s="90" t="s">
        <v>472</v>
      </c>
      <c r="M37" s="90" t="s">
        <v>472</v>
      </c>
      <c r="N37" s="91" t="str">
        <f>IF(GLOBAL_DATA[[#This Row],[Target scope]]="","",INDEX(DATA_TargetStatusChoice[Target_Status_Choice],MATCH(GLOBAL_DATA[[#This Row],[Target scope]],DATA_TargetStatusChoice[Value],1)))</f>
        <v>FULL IMPLEMENTATION</v>
      </c>
      <c r="O37" s="89">
        <v>1</v>
      </c>
      <c r="P37" s="92" t="s">
        <v>75</v>
      </c>
      <c r="Q37" s="100" t="s">
        <v>32</v>
      </c>
      <c r="R37" s="101">
        <v>1</v>
      </c>
      <c r="S37" s="101"/>
      <c r="T37" s="102" t="s">
        <v>472</v>
      </c>
      <c r="U37" s="103"/>
      <c r="V37" s="104" t="s">
        <v>75</v>
      </c>
      <c r="W37" s="93"/>
      <c r="X37" s="93"/>
      <c r="Y37" s="93"/>
      <c r="Z37" s="105">
        <f>SUM(GLOBAL_DATA[[#This Row],[Initial 2020]]+GLOBAL_DATA[[#This Row],[Initial 2021]]+GLOBAL_DATA[[#This Row],[Initial 2022]]+GLOBAL_DATA[[#This Row],[Initial 2023]])</f>
        <v>0</v>
      </c>
      <c r="AA37" s="106">
        <f>SUM(GLOBAL_DATA[[#This Row],[Reestimated 2020]]+GLOBAL_DATA[[#This Row],[Reestimated 2021]]+GLOBAL_DATA[[#This Row],[Reestimated 2022]]+GLOBAL_DATA[[#This Row],[Reestimated 2023]])</f>
        <v>0</v>
      </c>
      <c r="AB37" s="107">
        <f>SUM(GLOBAL_DATA[[#This Row],[Spent 2020]]+GLOBAL_DATA[[#This Row],[Spent 2021]]+GLOBAL_DATA[[#This Row],[Spent 2022]]+GLOBAL_DATA[[#This Row],[Spent 2023]])</f>
        <v>0</v>
      </c>
      <c r="AC37" s="108"/>
      <c r="AD37" s="109"/>
      <c r="AE37" s="110"/>
      <c r="AF37" s="109"/>
      <c r="AG37" s="109"/>
      <c r="AH37" s="109"/>
      <c r="AI37" s="108"/>
      <c r="AJ37" s="109"/>
      <c r="AK37" s="110"/>
      <c r="AL37" s="109"/>
      <c r="AM37" s="109"/>
      <c r="AN37" s="111"/>
      <c r="AO37" s="112"/>
      <c r="AP37" s="113"/>
      <c r="AQ37" s="82">
        <f>IF(GLOBAL_DATA[[#This Row],[Target scope]]&lt;&gt;Target_Not_Applicable,GLOBAL_DATA[[#This Row],[Target scope]]*GLOBAL_DATA[[#This Row],[Implementation progress rate]],"")</f>
        <v>1</v>
      </c>
      <c r="AR37" s="83">
        <f>IF(OR(GLOBAL_DATA[[#This Row],[Status]]=DATA!$J$6,GLOBAL_DATA[[#This Row],[Status]]=DATA!$J$7,GLOBAL_DATA[[#This Row],[Status]]=DATA!$J$8),1,0)</f>
        <v>0</v>
      </c>
      <c r="AS37" s="84">
        <f>IF(GLOBAL_DATA[[#This Row],[Status]]=Status_No_Project,"",MAX(GLOBAL_DATA[[#This Row],[Initial end]],GLOBAL_DATA[[#This Row],[Re-estimated end]],43831))</f>
        <v>43831</v>
      </c>
      <c r="AT37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37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37" s="28"/>
      <c r="AW37" s="28"/>
    </row>
    <row r="38" spans="1:49" ht="42" customHeight="1" x14ac:dyDescent="0.25">
      <c r="A38" s="90" t="s">
        <v>472</v>
      </c>
      <c r="B38" s="90" t="s">
        <v>472</v>
      </c>
      <c r="C38" s="90" t="s">
        <v>472</v>
      </c>
      <c r="D38" s="90" t="s">
        <v>472</v>
      </c>
      <c r="E38" s="90" t="s">
        <v>472</v>
      </c>
      <c r="F38" s="90" t="s">
        <v>472</v>
      </c>
      <c r="G38" s="90" t="s">
        <v>472</v>
      </c>
      <c r="H38" s="90" t="s">
        <v>472</v>
      </c>
      <c r="I38" s="90" t="s">
        <v>472</v>
      </c>
      <c r="J38" s="90" t="s">
        <v>472</v>
      </c>
      <c r="K38" s="90" t="s">
        <v>472</v>
      </c>
      <c r="L38" s="90" t="s">
        <v>472</v>
      </c>
      <c r="M38" s="90" t="s">
        <v>472</v>
      </c>
      <c r="N38" s="91" t="str">
        <f>IF(GLOBAL_DATA[[#This Row],[Target scope]]="","",INDEX(DATA_TargetStatusChoice[Target_Status_Choice],MATCH(GLOBAL_DATA[[#This Row],[Target scope]],DATA_TargetStatusChoice[Value],1)))</f>
        <v>FULL IMPLEMENTATION</v>
      </c>
      <c r="O38" s="89">
        <v>1</v>
      </c>
      <c r="P38" s="92" t="s">
        <v>75</v>
      </c>
      <c r="Q38" s="100" t="s">
        <v>32</v>
      </c>
      <c r="R38" s="101">
        <v>1</v>
      </c>
      <c r="S38" s="101"/>
      <c r="T38" s="102" t="s">
        <v>472</v>
      </c>
      <c r="U38" s="103"/>
      <c r="V38" s="104" t="s">
        <v>75</v>
      </c>
      <c r="W38" s="93"/>
      <c r="X38" s="93"/>
      <c r="Y38" s="93"/>
      <c r="Z38" s="105">
        <f>SUM(GLOBAL_DATA[[#This Row],[Initial 2020]]+GLOBAL_DATA[[#This Row],[Initial 2021]]+GLOBAL_DATA[[#This Row],[Initial 2022]]+GLOBAL_DATA[[#This Row],[Initial 2023]])</f>
        <v>0</v>
      </c>
      <c r="AA38" s="106">
        <f>SUM(GLOBAL_DATA[[#This Row],[Reestimated 2020]]+GLOBAL_DATA[[#This Row],[Reestimated 2021]]+GLOBAL_DATA[[#This Row],[Reestimated 2022]]+GLOBAL_DATA[[#This Row],[Reestimated 2023]])</f>
        <v>0</v>
      </c>
      <c r="AB38" s="107">
        <f>SUM(GLOBAL_DATA[[#This Row],[Spent 2020]]+GLOBAL_DATA[[#This Row],[Spent 2021]]+GLOBAL_DATA[[#This Row],[Spent 2022]]+GLOBAL_DATA[[#This Row],[Spent 2023]])</f>
        <v>0</v>
      </c>
      <c r="AC38" s="108"/>
      <c r="AD38" s="109"/>
      <c r="AE38" s="110"/>
      <c r="AF38" s="109"/>
      <c r="AG38" s="109"/>
      <c r="AH38" s="109"/>
      <c r="AI38" s="108"/>
      <c r="AJ38" s="109"/>
      <c r="AK38" s="110"/>
      <c r="AL38" s="109"/>
      <c r="AM38" s="109"/>
      <c r="AN38" s="111"/>
      <c r="AO38" s="112"/>
      <c r="AP38" s="113"/>
      <c r="AQ38" s="82">
        <f>IF(GLOBAL_DATA[[#This Row],[Target scope]]&lt;&gt;Target_Not_Applicable,GLOBAL_DATA[[#This Row],[Target scope]]*GLOBAL_DATA[[#This Row],[Implementation progress rate]],"")</f>
        <v>1</v>
      </c>
      <c r="AR38" s="83">
        <f>IF(OR(GLOBAL_DATA[[#This Row],[Status]]=DATA!$J$6,GLOBAL_DATA[[#This Row],[Status]]=DATA!$J$7,GLOBAL_DATA[[#This Row],[Status]]=DATA!$J$8),1,0)</f>
        <v>0</v>
      </c>
      <c r="AS38" s="84">
        <f>IF(GLOBAL_DATA[[#This Row],[Status]]=Status_No_Project,"",MAX(GLOBAL_DATA[[#This Row],[Initial end]],GLOBAL_DATA[[#This Row],[Re-estimated end]],43831))</f>
        <v>43831</v>
      </c>
      <c r="AT38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38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38" s="28"/>
      <c r="AW38" s="28"/>
    </row>
    <row r="39" spans="1:49" ht="42" customHeight="1" x14ac:dyDescent="0.25">
      <c r="A39" s="90" t="s">
        <v>472</v>
      </c>
      <c r="B39" s="90" t="s">
        <v>472</v>
      </c>
      <c r="C39" s="90" t="s">
        <v>472</v>
      </c>
      <c r="D39" s="90" t="s">
        <v>472</v>
      </c>
      <c r="E39" s="90" t="s">
        <v>472</v>
      </c>
      <c r="F39" s="90" t="s">
        <v>472</v>
      </c>
      <c r="G39" s="90" t="s">
        <v>472</v>
      </c>
      <c r="H39" s="90" t="s">
        <v>472</v>
      </c>
      <c r="I39" s="90" t="s">
        <v>472</v>
      </c>
      <c r="J39" s="90" t="s">
        <v>472</v>
      </c>
      <c r="K39" s="90" t="s">
        <v>472</v>
      </c>
      <c r="L39" s="90" t="s">
        <v>472</v>
      </c>
      <c r="M39" s="90" t="s">
        <v>472</v>
      </c>
      <c r="N39" s="91" t="str">
        <f>IF(GLOBAL_DATA[[#This Row],[Target scope]]="","",INDEX(DATA_TargetStatusChoice[Target_Status_Choice],MATCH(GLOBAL_DATA[[#This Row],[Target scope]],DATA_TargetStatusChoice[Value],1)))</f>
        <v>FULL IMPLEMENTATION</v>
      </c>
      <c r="O39" s="89">
        <v>1</v>
      </c>
      <c r="P39" s="92" t="s">
        <v>75</v>
      </c>
      <c r="Q39" s="100" t="s">
        <v>32</v>
      </c>
      <c r="R39" s="101">
        <v>1</v>
      </c>
      <c r="S39" s="101"/>
      <c r="T39" s="102" t="s">
        <v>472</v>
      </c>
      <c r="U39" s="103"/>
      <c r="V39" s="104" t="s">
        <v>75</v>
      </c>
      <c r="W39" s="93"/>
      <c r="X39" s="93"/>
      <c r="Y39" s="93"/>
      <c r="Z39" s="105">
        <f>SUM(GLOBAL_DATA[[#This Row],[Initial 2020]]+GLOBAL_DATA[[#This Row],[Initial 2021]]+GLOBAL_DATA[[#This Row],[Initial 2022]]+GLOBAL_DATA[[#This Row],[Initial 2023]])</f>
        <v>0</v>
      </c>
      <c r="AA39" s="106">
        <f>SUM(GLOBAL_DATA[[#This Row],[Reestimated 2020]]+GLOBAL_DATA[[#This Row],[Reestimated 2021]]+GLOBAL_DATA[[#This Row],[Reestimated 2022]]+GLOBAL_DATA[[#This Row],[Reestimated 2023]])</f>
        <v>0</v>
      </c>
      <c r="AB39" s="107">
        <f>SUM(GLOBAL_DATA[[#This Row],[Spent 2020]]+GLOBAL_DATA[[#This Row],[Spent 2021]]+GLOBAL_DATA[[#This Row],[Spent 2022]]+GLOBAL_DATA[[#This Row],[Spent 2023]])</f>
        <v>0</v>
      </c>
      <c r="AC39" s="108"/>
      <c r="AD39" s="109"/>
      <c r="AE39" s="110"/>
      <c r="AF39" s="109"/>
      <c r="AG39" s="109"/>
      <c r="AH39" s="109"/>
      <c r="AI39" s="108"/>
      <c r="AJ39" s="109"/>
      <c r="AK39" s="110"/>
      <c r="AL39" s="109"/>
      <c r="AM39" s="109"/>
      <c r="AN39" s="111"/>
      <c r="AO39" s="112"/>
      <c r="AP39" s="113"/>
      <c r="AQ39" s="82">
        <f>IF(GLOBAL_DATA[[#This Row],[Target scope]]&lt;&gt;Target_Not_Applicable,GLOBAL_DATA[[#This Row],[Target scope]]*GLOBAL_DATA[[#This Row],[Implementation progress rate]],"")</f>
        <v>1</v>
      </c>
      <c r="AR39" s="83">
        <f>IF(OR(GLOBAL_DATA[[#This Row],[Status]]=DATA!$J$6,GLOBAL_DATA[[#This Row],[Status]]=DATA!$J$7,GLOBAL_DATA[[#This Row],[Status]]=DATA!$J$8),1,0)</f>
        <v>0</v>
      </c>
      <c r="AS39" s="84">
        <f>IF(GLOBAL_DATA[[#This Row],[Status]]=Status_No_Project,"",MAX(GLOBAL_DATA[[#This Row],[Initial end]],GLOBAL_DATA[[#This Row],[Re-estimated end]],43831))</f>
        <v>43831</v>
      </c>
      <c r="AT39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39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39" s="28"/>
      <c r="AW39" s="28"/>
    </row>
    <row r="40" spans="1:49" ht="42" customHeight="1" x14ac:dyDescent="0.25">
      <c r="A40" s="90" t="s">
        <v>472</v>
      </c>
      <c r="B40" s="90" t="s">
        <v>472</v>
      </c>
      <c r="C40" s="90" t="s">
        <v>472</v>
      </c>
      <c r="D40" s="90" t="s">
        <v>472</v>
      </c>
      <c r="E40" s="90" t="s">
        <v>472</v>
      </c>
      <c r="F40" s="90" t="s">
        <v>472</v>
      </c>
      <c r="G40" s="90" t="s">
        <v>472</v>
      </c>
      <c r="H40" s="90" t="s">
        <v>472</v>
      </c>
      <c r="I40" s="90" t="s">
        <v>472</v>
      </c>
      <c r="J40" s="90" t="s">
        <v>472</v>
      </c>
      <c r="K40" s="90" t="s">
        <v>472</v>
      </c>
      <c r="L40" s="90" t="s">
        <v>472</v>
      </c>
      <c r="M40" s="90" t="s">
        <v>472</v>
      </c>
      <c r="N40" s="91" t="str">
        <f>IF(GLOBAL_DATA[[#This Row],[Target scope]]="","",INDEX(DATA_TargetStatusChoice[Target_Status_Choice],MATCH(GLOBAL_DATA[[#This Row],[Target scope]],DATA_TargetStatusChoice[Value],1)))</f>
        <v>FULL IMPLEMENTATION</v>
      </c>
      <c r="O40" s="89">
        <v>1</v>
      </c>
      <c r="P40" s="92" t="s">
        <v>75</v>
      </c>
      <c r="Q40" s="100" t="s">
        <v>33</v>
      </c>
      <c r="R40" s="101">
        <v>1</v>
      </c>
      <c r="S40" s="101"/>
      <c r="T40" s="102" t="s">
        <v>472</v>
      </c>
      <c r="U40" s="103"/>
      <c r="V40" s="104" t="s">
        <v>75</v>
      </c>
      <c r="W40" s="93"/>
      <c r="X40" s="93"/>
      <c r="Y40" s="93"/>
      <c r="Z40" s="105">
        <f>SUM(GLOBAL_DATA[[#This Row],[Initial 2020]]+GLOBAL_DATA[[#This Row],[Initial 2021]]+GLOBAL_DATA[[#This Row],[Initial 2022]]+GLOBAL_DATA[[#This Row],[Initial 2023]])</f>
        <v>0</v>
      </c>
      <c r="AA40" s="106">
        <f>SUM(GLOBAL_DATA[[#This Row],[Reestimated 2020]]+GLOBAL_DATA[[#This Row],[Reestimated 2021]]+GLOBAL_DATA[[#This Row],[Reestimated 2022]]+GLOBAL_DATA[[#This Row],[Reestimated 2023]])</f>
        <v>0</v>
      </c>
      <c r="AB40" s="107">
        <f>SUM(GLOBAL_DATA[[#This Row],[Spent 2020]]+GLOBAL_DATA[[#This Row],[Spent 2021]]+GLOBAL_DATA[[#This Row],[Spent 2022]]+GLOBAL_DATA[[#This Row],[Spent 2023]])</f>
        <v>0</v>
      </c>
      <c r="AC40" s="108"/>
      <c r="AD40" s="109"/>
      <c r="AE40" s="110"/>
      <c r="AF40" s="109"/>
      <c r="AG40" s="109"/>
      <c r="AH40" s="109"/>
      <c r="AI40" s="108"/>
      <c r="AJ40" s="109"/>
      <c r="AK40" s="110"/>
      <c r="AL40" s="109"/>
      <c r="AM40" s="109"/>
      <c r="AN40" s="111"/>
      <c r="AO40" s="112"/>
      <c r="AP40" s="113"/>
      <c r="AQ40" s="82">
        <f>IF(GLOBAL_DATA[[#This Row],[Target scope]]&lt;&gt;Target_Not_Applicable,GLOBAL_DATA[[#This Row],[Target scope]]*GLOBAL_DATA[[#This Row],[Implementation progress rate]],"")</f>
        <v>1</v>
      </c>
      <c r="AR40" s="83">
        <f>IF(OR(GLOBAL_DATA[[#This Row],[Status]]=DATA!$J$6,GLOBAL_DATA[[#This Row],[Status]]=DATA!$J$7,GLOBAL_DATA[[#This Row],[Status]]=DATA!$J$8),1,0)</f>
        <v>1</v>
      </c>
      <c r="AS40" s="84">
        <f>IF(GLOBAL_DATA[[#This Row],[Status]]=Status_No_Project,"",MAX(GLOBAL_DATA[[#This Row],[Initial end]],GLOBAL_DATA[[#This Row],[Re-estimated end]],43831))</f>
        <v>43831</v>
      </c>
      <c r="AT40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40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40" s="28"/>
      <c r="AW40" s="28"/>
    </row>
    <row r="41" spans="1:49" ht="42" customHeight="1" x14ac:dyDescent="0.25">
      <c r="A41" s="90" t="s">
        <v>472</v>
      </c>
      <c r="B41" s="90" t="s">
        <v>472</v>
      </c>
      <c r="C41" s="90" t="s">
        <v>472</v>
      </c>
      <c r="D41" s="90" t="s">
        <v>472</v>
      </c>
      <c r="E41" s="90" t="s">
        <v>472</v>
      </c>
      <c r="F41" s="90" t="s">
        <v>472</v>
      </c>
      <c r="G41" s="90" t="s">
        <v>472</v>
      </c>
      <c r="H41" s="90" t="s">
        <v>472</v>
      </c>
      <c r="I41" s="90" t="s">
        <v>472</v>
      </c>
      <c r="J41" s="90" t="s">
        <v>472</v>
      </c>
      <c r="K41" s="90" t="s">
        <v>472</v>
      </c>
      <c r="L41" s="90" t="s">
        <v>472</v>
      </c>
      <c r="M41" s="90" t="s">
        <v>472</v>
      </c>
      <c r="N41" s="91" t="str">
        <f>IF(GLOBAL_DATA[[#This Row],[Target scope]]="","",INDEX(DATA_TargetStatusChoice[Target_Status_Choice],MATCH(GLOBAL_DATA[[#This Row],[Target scope]],DATA_TargetStatusChoice[Value],1)))</f>
        <v>FULL IMPLEMENTATION</v>
      </c>
      <c r="O41" s="89">
        <v>1</v>
      </c>
      <c r="P41" s="92" t="s">
        <v>75</v>
      </c>
      <c r="Q41" s="100" t="s">
        <v>32</v>
      </c>
      <c r="R41" s="101">
        <v>1</v>
      </c>
      <c r="S41" s="101"/>
      <c r="T41" s="102" t="s">
        <v>472</v>
      </c>
      <c r="U41" s="103"/>
      <c r="V41" s="104" t="s">
        <v>75</v>
      </c>
      <c r="W41" s="93"/>
      <c r="X41" s="93"/>
      <c r="Y41" s="93"/>
      <c r="Z41" s="105">
        <f>SUM(GLOBAL_DATA[[#This Row],[Initial 2020]]+GLOBAL_DATA[[#This Row],[Initial 2021]]+GLOBAL_DATA[[#This Row],[Initial 2022]]+GLOBAL_DATA[[#This Row],[Initial 2023]])</f>
        <v>0</v>
      </c>
      <c r="AA41" s="106">
        <f>SUM(GLOBAL_DATA[[#This Row],[Reestimated 2020]]+GLOBAL_DATA[[#This Row],[Reestimated 2021]]+GLOBAL_DATA[[#This Row],[Reestimated 2022]]+GLOBAL_DATA[[#This Row],[Reestimated 2023]])</f>
        <v>0</v>
      </c>
      <c r="AB41" s="107">
        <f>SUM(GLOBAL_DATA[[#This Row],[Spent 2020]]+GLOBAL_DATA[[#This Row],[Spent 2021]]+GLOBAL_DATA[[#This Row],[Spent 2022]]+GLOBAL_DATA[[#This Row],[Spent 2023]])</f>
        <v>0</v>
      </c>
      <c r="AC41" s="108"/>
      <c r="AD41" s="109"/>
      <c r="AE41" s="110"/>
      <c r="AF41" s="109"/>
      <c r="AG41" s="109"/>
      <c r="AH41" s="109"/>
      <c r="AI41" s="108"/>
      <c r="AJ41" s="109"/>
      <c r="AK41" s="110"/>
      <c r="AL41" s="109"/>
      <c r="AM41" s="109"/>
      <c r="AN41" s="111"/>
      <c r="AO41" s="112"/>
      <c r="AP41" s="113"/>
      <c r="AQ41" s="82">
        <f>IF(GLOBAL_DATA[[#This Row],[Target scope]]&lt;&gt;Target_Not_Applicable,GLOBAL_DATA[[#This Row],[Target scope]]*GLOBAL_DATA[[#This Row],[Implementation progress rate]],"")</f>
        <v>1</v>
      </c>
      <c r="AR41" s="83">
        <f>IF(OR(GLOBAL_DATA[[#This Row],[Status]]=DATA!$J$6,GLOBAL_DATA[[#This Row],[Status]]=DATA!$J$7,GLOBAL_DATA[[#This Row],[Status]]=DATA!$J$8),1,0)</f>
        <v>0</v>
      </c>
      <c r="AS41" s="84">
        <f>IF(GLOBAL_DATA[[#This Row],[Status]]=Status_No_Project,"",MAX(GLOBAL_DATA[[#This Row],[Initial end]],GLOBAL_DATA[[#This Row],[Re-estimated end]],43831))</f>
        <v>43831</v>
      </c>
      <c r="AT41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41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41" s="28"/>
      <c r="AW41" s="28"/>
    </row>
    <row r="42" spans="1:49" ht="42" customHeight="1" x14ac:dyDescent="0.25">
      <c r="A42" s="90" t="s">
        <v>472</v>
      </c>
      <c r="B42" s="90" t="s">
        <v>472</v>
      </c>
      <c r="C42" s="90" t="s">
        <v>472</v>
      </c>
      <c r="D42" s="90" t="s">
        <v>472</v>
      </c>
      <c r="E42" s="90" t="s">
        <v>472</v>
      </c>
      <c r="F42" s="90" t="s">
        <v>472</v>
      </c>
      <c r="G42" s="90" t="s">
        <v>472</v>
      </c>
      <c r="H42" s="90" t="s">
        <v>472</v>
      </c>
      <c r="I42" s="90" t="s">
        <v>472</v>
      </c>
      <c r="J42" s="90" t="s">
        <v>472</v>
      </c>
      <c r="K42" s="90" t="s">
        <v>472</v>
      </c>
      <c r="L42" s="90" t="s">
        <v>472</v>
      </c>
      <c r="M42" s="90" t="s">
        <v>472</v>
      </c>
      <c r="N42" s="91" t="str">
        <f>IF(GLOBAL_DATA[[#This Row],[Target scope]]="","",INDEX(DATA_TargetStatusChoice[Target_Status_Choice],MATCH(GLOBAL_DATA[[#This Row],[Target scope]],DATA_TargetStatusChoice[Value],1)))</f>
        <v>FULL IMPLEMENTATION</v>
      </c>
      <c r="O42" s="89">
        <v>1</v>
      </c>
      <c r="P42" s="92" t="s">
        <v>75</v>
      </c>
      <c r="Q42" s="100" t="s">
        <v>32</v>
      </c>
      <c r="R42" s="101">
        <v>1</v>
      </c>
      <c r="S42" s="101"/>
      <c r="T42" s="102" t="s">
        <v>472</v>
      </c>
      <c r="U42" s="103"/>
      <c r="V42" s="104" t="s">
        <v>75</v>
      </c>
      <c r="W42" s="93"/>
      <c r="X42" s="93"/>
      <c r="Y42" s="93"/>
      <c r="Z42" s="105">
        <f>SUM(GLOBAL_DATA[[#This Row],[Initial 2020]]+GLOBAL_DATA[[#This Row],[Initial 2021]]+GLOBAL_DATA[[#This Row],[Initial 2022]]+GLOBAL_DATA[[#This Row],[Initial 2023]])</f>
        <v>0</v>
      </c>
      <c r="AA42" s="106">
        <f>SUM(GLOBAL_DATA[[#This Row],[Reestimated 2020]]+GLOBAL_DATA[[#This Row],[Reestimated 2021]]+GLOBAL_DATA[[#This Row],[Reestimated 2022]]+GLOBAL_DATA[[#This Row],[Reestimated 2023]])</f>
        <v>0</v>
      </c>
      <c r="AB42" s="107">
        <f>SUM(GLOBAL_DATA[[#This Row],[Spent 2020]]+GLOBAL_DATA[[#This Row],[Spent 2021]]+GLOBAL_DATA[[#This Row],[Spent 2022]]+GLOBAL_DATA[[#This Row],[Spent 2023]])</f>
        <v>0</v>
      </c>
      <c r="AC42" s="108"/>
      <c r="AD42" s="109"/>
      <c r="AE42" s="110"/>
      <c r="AF42" s="109"/>
      <c r="AG42" s="109"/>
      <c r="AH42" s="109"/>
      <c r="AI42" s="108"/>
      <c r="AJ42" s="109"/>
      <c r="AK42" s="110"/>
      <c r="AL42" s="109"/>
      <c r="AM42" s="109"/>
      <c r="AN42" s="111"/>
      <c r="AO42" s="112"/>
      <c r="AP42" s="113"/>
      <c r="AQ42" s="82">
        <f>IF(GLOBAL_DATA[[#This Row],[Target scope]]&lt;&gt;Target_Not_Applicable,GLOBAL_DATA[[#This Row],[Target scope]]*GLOBAL_DATA[[#This Row],[Implementation progress rate]],"")</f>
        <v>1</v>
      </c>
      <c r="AR42" s="83">
        <f>IF(OR(GLOBAL_DATA[[#This Row],[Status]]=DATA!$J$6,GLOBAL_DATA[[#This Row],[Status]]=DATA!$J$7,GLOBAL_DATA[[#This Row],[Status]]=DATA!$J$8),1,0)</f>
        <v>0</v>
      </c>
      <c r="AS42" s="84">
        <f>IF(GLOBAL_DATA[[#This Row],[Status]]=Status_No_Project,"",MAX(GLOBAL_DATA[[#This Row],[Initial end]],GLOBAL_DATA[[#This Row],[Re-estimated end]],43831))</f>
        <v>43831</v>
      </c>
      <c r="AT42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42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42" s="28"/>
      <c r="AW42" s="28"/>
    </row>
    <row r="43" spans="1:49" ht="42" customHeight="1" x14ac:dyDescent="0.25">
      <c r="A43" s="90" t="s">
        <v>472</v>
      </c>
      <c r="B43" s="90" t="s">
        <v>472</v>
      </c>
      <c r="C43" s="90" t="s">
        <v>472</v>
      </c>
      <c r="D43" s="90" t="s">
        <v>472</v>
      </c>
      <c r="E43" s="90" t="s">
        <v>472</v>
      </c>
      <c r="F43" s="90" t="s">
        <v>472</v>
      </c>
      <c r="G43" s="90" t="s">
        <v>472</v>
      </c>
      <c r="H43" s="90" t="s">
        <v>472</v>
      </c>
      <c r="I43" s="90" t="s">
        <v>472</v>
      </c>
      <c r="J43" s="90" t="s">
        <v>472</v>
      </c>
      <c r="K43" s="90" t="s">
        <v>472</v>
      </c>
      <c r="L43" s="90" t="s">
        <v>472</v>
      </c>
      <c r="M43" s="90" t="s">
        <v>472</v>
      </c>
      <c r="N43" s="91" t="str">
        <f>IF(GLOBAL_DATA[[#This Row],[Target scope]]="","",INDEX(DATA_TargetStatusChoice[Target_Status_Choice],MATCH(GLOBAL_DATA[[#This Row],[Target scope]],DATA_TargetStatusChoice[Value],1)))</f>
        <v>FULL IMPLEMENTATION</v>
      </c>
      <c r="O43" s="89">
        <v>1</v>
      </c>
      <c r="P43" s="92" t="s">
        <v>75</v>
      </c>
      <c r="Q43" s="100" t="s">
        <v>32</v>
      </c>
      <c r="R43" s="101">
        <v>1</v>
      </c>
      <c r="S43" s="101"/>
      <c r="T43" s="102" t="s">
        <v>472</v>
      </c>
      <c r="U43" s="103"/>
      <c r="V43" s="104" t="s">
        <v>75</v>
      </c>
      <c r="W43" s="93"/>
      <c r="X43" s="93"/>
      <c r="Y43" s="93"/>
      <c r="Z43" s="105">
        <f>SUM(GLOBAL_DATA[[#This Row],[Initial 2020]]+GLOBAL_DATA[[#This Row],[Initial 2021]]+GLOBAL_DATA[[#This Row],[Initial 2022]]+GLOBAL_DATA[[#This Row],[Initial 2023]])</f>
        <v>0</v>
      </c>
      <c r="AA43" s="106">
        <f>SUM(GLOBAL_DATA[[#This Row],[Reestimated 2020]]+GLOBAL_DATA[[#This Row],[Reestimated 2021]]+GLOBAL_DATA[[#This Row],[Reestimated 2022]]+GLOBAL_DATA[[#This Row],[Reestimated 2023]])</f>
        <v>0</v>
      </c>
      <c r="AB43" s="107">
        <f>SUM(GLOBAL_DATA[[#This Row],[Spent 2020]]+GLOBAL_DATA[[#This Row],[Spent 2021]]+GLOBAL_DATA[[#This Row],[Spent 2022]]+GLOBAL_DATA[[#This Row],[Spent 2023]])</f>
        <v>0</v>
      </c>
      <c r="AC43" s="108"/>
      <c r="AD43" s="109"/>
      <c r="AE43" s="110"/>
      <c r="AF43" s="109"/>
      <c r="AG43" s="109"/>
      <c r="AH43" s="109"/>
      <c r="AI43" s="108"/>
      <c r="AJ43" s="109"/>
      <c r="AK43" s="110"/>
      <c r="AL43" s="109"/>
      <c r="AM43" s="109"/>
      <c r="AN43" s="111"/>
      <c r="AO43" s="112"/>
      <c r="AP43" s="113"/>
      <c r="AQ43" s="82">
        <f>IF(GLOBAL_DATA[[#This Row],[Target scope]]&lt;&gt;Target_Not_Applicable,GLOBAL_DATA[[#This Row],[Target scope]]*GLOBAL_DATA[[#This Row],[Implementation progress rate]],"")</f>
        <v>1</v>
      </c>
      <c r="AR43" s="83">
        <f>IF(OR(GLOBAL_DATA[[#This Row],[Status]]=DATA!$J$6,GLOBAL_DATA[[#This Row],[Status]]=DATA!$J$7,GLOBAL_DATA[[#This Row],[Status]]=DATA!$J$8),1,0)</f>
        <v>0</v>
      </c>
      <c r="AS43" s="84">
        <f>IF(GLOBAL_DATA[[#This Row],[Status]]=Status_No_Project,"",MAX(GLOBAL_DATA[[#This Row],[Initial end]],GLOBAL_DATA[[#This Row],[Re-estimated end]],43831))</f>
        <v>43831</v>
      </c>
      <c r="AT43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43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43" s="28"/>
      <c r="AW43" s="28"/>
    </row>
    <row r="44" spans="1:49" ht="42" customHeight="1" x14ac:dyDescent="0.25">
      <c r="A44" s="90" t="s">
        <v>472</v>
      </c>
      <c r="B44" s="90" t="s">
        <v>472</v>
      </c>
      <c r="C44" s="90" t="s">
        <v>472</v>
      </c>
      <c r="D44" s="90" t="s">
        <v>472</v>
      </c>
      <c r="E44" s="90" t="s">
        <v>472</v>
      </c>
      <c r="F44" s="90" t="s">
        <v>472</v>
      </c>
      <c r="G44" s="90" t="s">
        <v>472</v>
      </c>
      <c r="H44" s="90" t="s">
        <v>472</v>
      </c>
      <c r="I44" s="90" t="s">
        <v>472</v>
      </c>
      <c r="J44" s="90" t="s">
        <v>472</v>
      </c>
      <c r="K44" s="90" t="s">
        <v>472</v>
      </c>
      <c r="L44" s="90" t="s">
        <v>472</v>
      </c>
      <c r="M44" s="90" t="s">
        <v>472</v>
      </c>
      <c r="N44" s="91" t="str">
        <f>IF(GLOBAL_DATA[[#This Row],[Target scope]]="","",INDEX(DATA_TargetStatusChoice[Target_Status_Choice],MATCH(GLOBAL_DATA[[#This Row],[Target scope]],DATA_TargetStatusChoice[Value],1)))</f>
        <v>FULL IMPLEMENTATION</v>
      </c>
      <c r="O44" s="89">
        <v>1</v>
      </c>
      <c r="P44" s="92" t="s">
        <v>75</v>
      </c>
      <c r="Q44" s="100" t="s">
        <v>32</v>
      </c>
      <c r="R44" s="101">
        <v>1</v>
      </c>
      <c r="S44" s="101"/>
      <c r="T44" s="102" t="s">
        <v>472</v>
      </c>
      <c r="U44" s="103"/>
      <c r="V44" s="104" t="s">
        <v>75</v>
      </c>
      <c r="W44" s="93"/>
      <c r="X44" s="93"/>
      <c r="Y44" s="93"/>
      <c r="Z44" s="105">
        <f>SUM(GLOBAL_DATA[[#This Row],[Initial 2020]]+GLOBAL_DATA[[#This Row],[Initial 2021]]+GLOBAL_DATA[[#This Row],[Initial 2022]]+GLOBAL_DATA[[#This Row],[Initial 2023]])</f>
        <v>0</v>
      </c>
      <c r="AA44" s="106">
        <f>SUM(GLOBAL_DATA[[#This Row],[Reestimated 2020]]+GLOBAL_DATA[[#This Row],[Reestimated 2021]]+GLOBAL_DATA[[#This Row],[Reestimated 2022]]+GLOBAL_DATA[[#This Row],[Reestimated 2023]])</f>
        <v>0</v>
      </c>
      <c r="AB44" s="107">
        <f>SUM(GLOBAL_DATA[[#This Row],[Spent 2020]]+GLOBAL_DATA[[#This Row],[Spent 2021]]+GLOBAL_DATA[[#This Row],[Spent 2022]]+GLOBAL_DATA[[#This Row],[Spent 2023]])</f>
        <v>0</v>
      </c>
      <c r="AC44" s="108"/>
      <c r="AD44" s="109"/>
      <c r="AE44" s="110"/>
      <c r="AF44" s="109"/>
      <c r="AG44" s="109"/>
      <c r="AH44" s="109"/>
      <c r="AI44" s="108"/>
      <c r="AJ44" s="109"/>
      <c r="AK44" s="110"/>
      <c r="AL44" s="109"/>
      <c r="AM44" s="109"/>
      <c r="AN44" s="111"/>
      <c r="AO44" s="112"/>
      <c r="AP44" s="113"/>
      <c r="AQ44" s="82">
        <f>IF(GLOBAL_DATA[[#This Row],[Target scope]]&lt;&gt;Target_Not_Applicable,GLOBAL_DATA[[#This Row],[Target scope]]*GLOBAL_DATA[[#This Row],[Implementation progress rate]],"")</f>
        <v>1</v>
      </c>
      <c r="AR44" s="83">
        <f>IF(OR(GLOBAL_DATA[[#This Row],[Status]]=DATA!$J$6,GLOBAL_DATA[[#This Row],[Status]]=DATA!$J$7,GLOBAL_DATA[[#This Row],[Status]]=DATA!$J$8),1,0)</f>
        <v>0</v>
      </c>
      <c r="AS44" s="84">
        <f>IF(GLOBAL_DATA[[#This Row],[Status]]=Status_No_Project,"",MAX(GLOBAL_DATA[[#This Row],[Initial end]],GLOBAL_DATA[[#This Row],[Re-estimated end]],43831))</f>
        <v>43831</v>
      </c>
      <c r="AT44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44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44" s="28"/>
      <c r="AW44" s="28"/>
    </row>
    <row r="45" spans="1:49" ht="42" customHeight="1" x14ac:dyDescent="0.25">
      <c r="A45" s="90" t="s">
        <v>472</v>
      </c>
      <c r="B45" s="90" t="s">
        <v>472</v>
      </c>
      <c r="C45" s="90" t="s">
        <v>472</v>
      </c>
      <c r="D45" s="90" t="s">
        <v>472</v>
      </c>
      <c r="E45" s="90" t="s">
        <v>472</v>
      </c>
      <c r="F45" s="90" t="s">
        <v>472</v>
      </c>
      <c r="G45" s="90" t="s">
        <v>472</v>
      </c>
      <c r="H45" s="90" t="s">
        <v>472</v>
      </c>
      <c r="I45" s="90" t="s">
        <v>472</v>
      </c>
      <c r="J45" s="90" t="s">
        <v>472</v>
      </c>
      <c r="K45" s="90" t="s">
        <v>472</v>
      </c>
      <c r="L45" s="90" t="s">
        <v>472</v>
      </c>
      <c r="M45" s="90" t="s">
        <v>472</v>
      </c>
      <c r="N45" s="91" t="str">
        <f>IF(GLOBAL_DATA[[#This Row],[Target scope]]="","",INDEX(DATA_TargetStatusChoice[Target_Status_Choice],MATCH(GLOBAL_DATA[[#This Row],[Target scope]],DATA_TargetStatusChoice[Value],1)))</f>
        <v>FULL IMPLEMENTATION</v>
      </c>
      <c r="O45" s="89">
        <v>1</v>
      </c>
      <c r="P45" s="92" t="s">
        <v>75</v>
      </c>
      <c r="Q45" s="100" t="s">
        <v>32</v>
      </c>
      <c r="R45" s="101">
        <v>0.8</v>
      </c>
      <c r="S45" s="101"/>
      <c r="T45" s="102" t="s">
        <v>472</v>
      </c>
      <c r="U45" s="103"/>
      <c r="V45" s="104" t="s">
        <v>75</v>
      </c>
      <c r="W45" s="93"/>
      <c r="X45" s="93"/>
      <c r="Y45" s="93"/>
      <c r="Z45" s="105">
        <f>SUM(GLOBAL_DATA[[#This Row],[Initial 2020]]+GLOBAL_DATA[[#This Row],[Initial 2021]]+GLOBAL_DATA[[#This Row],[Initial 2022]]+GLOBAL_DATA[[#This Row],[Initial 2023]])</f>
        <v>0</v>
      </c>
      <c r="AA45" s="106">
        <f>SUM(GLOBAL_DATA[[#This Row],[Reestimated 2020]]+GLOBAL_DATA[[#This Row],[Reestimated 2021]]+GLOBAL_DATA[[#This Row],[Reestimated 2022]]+GLOBAL_DATA[[#This Row],[Reestimated 2023]])</f>
        <v>0</v>
      </c>
      <c r="AB45" s="107">
        <f>SUM(GLOBAL_DATA[[#This Row],[Spent 2020]]+GLOBAL_DATA[[#This Row],[Spent 2021]]+GLOBAL_DATA[[#This Row],[Spent 2022]]+GLOBAL_DATA[[#This Row],[Spent 2023]])</f>
        <v>0</v>
      </c>
      <c r="AC45" s="108"/>
      <c r="AD45" s="109"/>
      <c r="AE45" s="110"/>
      <c r="AF45" s="109"/>
      <c r="AG45" s="109"/>
      <c r="AH45" s="109"/>
      <c r="AI45" s="108"/>
      <c r="AJ45" s="109"/>
      <c r="AK45" s="110"/>
      <c r="AL45" s="109"/>
      <c r="AM45" s="109"/>
      <c r="AN45" s="111"/>
      <c r="AO45" s="112"/>
      <c r="AP45" s="113"/>
      <c r="AQ45" s="82">
        <f>IF(GLOBAL_DATA[[#This Row],[Target scope]]&lt;&gt;Target_Not_Applicable,GLOBAL_DATA[[#This Row],[Target scope]]*GLOBAL_DATA[[#This Row],[Implementation progress rate]],"")</f>
        <v>0.8</v>
      </c>
      <c r="AR45" s="83">
        <f>IF(OR(GLOBAL_DATA[[#This Row],[Status]]=DATA!$J$6,GLOBAL_DATA[[#This Row],[Status]]=DATA!$J$7,GLOBAL_DATA[[#This Row],[Status]]=DATA!$J$8),1,0)</f>
        <v>0</v>
      </c>
      <c r="AS45" s="84">
        <f>IF(GLOBAL_DATA[[#This Row],[Status]]=Status_No_Project,"",MAX(GLOBAL_DATA[[#This Row],[Initial end]],GLOBAL_DATA[[#This Row],[Re-estimated end]],43831))</f>
        <v>43831</v>
      </c>
      <c r="AT45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45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45" s="28"/>
      <c r="AW45" s="28"/>
    </row>
    <row r="46" spans="1:49" ht="42" customHeight="1" x14ac:dyDescent="0.25">
      <c r="A46" s="90" t="s">
        <v>472</v>
      </c>
      <c r="B46" s="90" t="s">
        <v>472</v>
      </c>
      <c r="C46" s="90" t="s">
        <v>472</v>
      </c>
      <c r="D46" s="90" t="s">
        <v>472</v>
      </c>
      <c r="E46" s="90" t="s">
        <v>472</v>
      </c>
      <c r="F46" s="90" t="s">
        <v>472</v>
      </c>
      <c r="G46" s="90" t="s">
        <v>472</v>
      </c>
      <c r="H46" s="90" t="s">
        <v>472</v>
      </c>
      <c r="I46" s="90" t="s">
        <v>472</v>
      </c>
      <c r="J46" s="90" t="s">
        <v>472</v>
      </c>
      <c r="K46" s="90" t="s">
        <v>472</v>
      </c>
      <c r="L46" s="90" t="s">
        <v>472</v>
      </c>
      <c r="M46" s="90" t="s">
        <v>472</v>
      </c>
      <c r="N46" s="91" t="str">
        <f>IF(GLOBAL_DATA[[#This Row],[Target scope]]="","",INDEX(DATA_TargetStatusChoice[Target_Status_Choice],MATCH(GLOBAL_DATA[[#This Row],[Target scope]],DATA_TargetStatusChoice[Value],1)))</f>
        <v/>
      </c>
      <c r="O46" s="89"/>
      <c r="P46" s="92" t="s">
        <v>75</v>
      </c>
      <c r="Q46" s="100" t="s">
        <v>461</v>
      </c>
      <c r="R46" s="101">
        <v>0</v>
      </c>
      <c r="S46" s="101"/>
      <c r="T46" s="102" t="s">
        <v>472</v>
      </c>
      <c r="U46" s="103"/>
      <c r="V46" s="104" t="s">
        <v>75</v>
      </c>
      <c r="W46" s="93"/>
      <c r="X46" s="93"/>
      <c r="Y46" s="93"/>
      <c r="Z46" s="105">
        <f>SUM(GLOBAL_DATA[[#This Row],[Initial 2020]]+GLOBAL_DATA[[#This Row],[Initial 2021]]+GLOBAL_DATA[[#This Row],[Initial 2022]]+GLOBAL_DATA[[#This Row],[Initial 2023]])</f>
        <v>0</v>
      </c>
      <c r="AA46" s="106">
        <f>SUM(GLOBAL_DATA[[#This Row],[Reestimated 2020]]+GLOBAL_DATA[[#This Row],[Reestimated 2021]]+GLOBAL_DATA[[#This Row],[Reestimated 2022]]+GLOBAL_DATA[[#This Row],[Reestimated 2023]])</f>
        <v>0</v>
      </c>
      <c r="AB46" s="107">
        <f>SUM(GLOBAL_DATA[[#This Row],[Spent 2020]]+GLOBAL_DATA[[#This Row],[Spent 2021]]+GLOBAL_DATA[[#This Row],[Spent 2022]]+GLOBAL_DATA[[#This Row],[Spent 2023]])</f>
        <v>0</v>
      </c>
      <c r="AC46" s="108"/>
      <c r="AD46" s="109"/>
      <c r="AE46" s="110"/>
      <c r="AF46" s="109"/>
      <c r="AG46" s="109"/>
      <c r="AH46" s="109"/>
      <c r="AI46" s="108"/>
      <c r="AJ46" s="109"/>
      <c r="AK46" s="110"/>
      <c r="AL46" s="109"/>
      <c r="AM46" s="109"/>
      <c r="AN46" s="111"/>
      <c r="AO46" s="112"/>
      <c r="AP46" s="113"/>
      <c r="AQ46" s="82">
        <f>IF(GLOBAL_DATA[[#This Row],[Target scope]]&lt;&gt;Target_Not_Applicable,GLOBAL_DATA[[#This Row],[Target scope]]*GLOBAL_DATA[[#This Row],[Implementation progress rate]],"")</f>
        <v>0</v>
      </c>
      <c r="AR46" s="83">
        <f>IF(OR(GLOBAL_DATA[[#This Row],[Status]]=DATA!$J$6,GLOBAL_DATA[[#This Row],[Status]]=DATA!$J$7,GLOBAL_DATA[[#This Row],[Status]]=DATA!$J$8),1,0)</f>
        <v>0</v>
      </c>
      <c r="AS46" s="84" t="str">
        <f>IF(GLOBAL_DATA[[#This Row],[Status]]=Status_No_Project,"",MAX(GLOBAL_DATA[[#This Row],[Initial end]],GLOBAL_DATA[[#This Row],[Re-estimated end]],43831))</f>
        <v/>
      </c>
      <c r="AT46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46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46" s="28"/>
      <c r="AW46" s="28"/>
    </row>
    <row r="47" spans="1:49" ht="42" customHeight="1" x14ac:dyDescent="0.25">
      <c r="A47" s="90" t="s">
        <v>472</v>
      </c>
      <c r="B47" s="90" t="s">
        <v>472</v>
      </c>
      <c r="C47" s="90" t="s">
        <v>472</v>
      </c>
      <c r="D47" s="90" t="s">
        <v>472</v>
      </c>
      <c r="E47" s="90" t="s">
        <v>472</v>
      </c>
      <c r="F47" s="90" t="s">
        <v>472</v>
      </c>
      <c r="G47" s="90" t="s">
        <v>472</v>
      </c>
      <c r="H47" s="90" t="s">
        <v>472</v>
      </c>
      <c r="I47" s="90" t="s">
        <v>472</v>
      </c>
      <c r="J47" s="90" t="s">
        <v>472</v>
      </c>
      <c r="K47" s="90" t="s">
        <v>472</v>
      </c>
      <c r="L47" s="90" t="s">
        <v>472</v>
      </c>
      <c r="M47" s="90" t="s">
        <v>472</v>
      </c>
      <c r="N47" s="91" t="str">
        <f>IF(GLOBAL_DATA[[#This Row],[Target scope]]="","",INDEX(DATA_TargetStatusChoice[Target_Status_Choice],MATCH(GLOBAL_DATA[[#This Row],[Target scope]],DATA_TargetStatusChoice[Value],1)))</f>
        <v>FULL IMPLEMENTATION</v>
      </c>
      <c r="O47" s="89">
        <v>1</v>
      </c>
      <c r="P47" s="92" t="s">
        <v>75</v>
      </c>
      <c r="Q47" s="100" t="s">
        <v>32</v>
      </c>
      <c r="R47" s="101">
        <v>1</v>
      </c>
      <c r="S47" s="101"/>
      <c r="T47" s="102" t="s">
        <v>472</v>
      </c>
      <c r="U47" s="103"/>
      <c r="V47" s="104" t="s">
        <v>75</v>
      </c>
      <c r="W47" s="93"/>
      <c r="X47" s="93"/>
      <c r="Y47" s="93"/>
      <c r="Z47" s="105">
        <f>SUM(GLOBAL_DATA[[#This Row],[Initial 2020]]+GLOBAL_DATA[[#This Row],[Initial 2021]]+GLOBAL_DATA[[#This Row],[Initial 2022]]+GLOBAL_DATA[[#This Row],[Initial 2023]])</f>
        <v>0</v>
      </c>
      <c r="AA47" s="106">
        <f>SUM(GLOBAL_DATA[[#This Row],[Reestimated 2020]]+GLOBAL_DATA[[#This Row],[Reestimated 2021]]+GLOBAL_DATA[[#This Row],[Reestimated 2022]]+GLOBAL_DATA[[#This Row],[Reestimated 2023]])</f>
        <v>0</v>
      </c>
      <c r="AB47" s="107">
        <f>SUM(GLOBAL_DATA[[#This Row],[Spent 2020]]+GLOBAL_DATA[[#This Row],[Spent 2021]]+GLOBAL_DATA[[#This Row],[Spent 2022]]+GLOBAL_DATA[[#This Row],[Spent 2023]])</f>
        <v>0</v>
      </c>
      <c r="AC47" s="108"/>
      <c r="AD47" s="109"/>
      <c r="AE47" s="110"/>
      <c r="AF47" s="109"/>
      <c r="AG47" s="109"/>
      <c r="AH47" s="109"/>
      <c r="AI47" s="108"/>
      <c r="AJ47" s="109"/>
      <c r="AK47" s="110"/>
      <c r="AL47" s="109"/>
      <c r="AM47" s="109"/>
      <c r="AN47" s="111"/>
      <c r="AO47" s="112"/>
      <c r="AP47" s="113"/>
      <c r="AQ47" s="82">
        <f>IF(GLOBAL_DATA[[#This Row],[Target scope]]&lt;&gt;Target_Not_Applicable,GLOBAL_DATA[[#This Row],[Target scope]]*GLOBAL_DATA[[#This Row],[Implementation progress rate]],"")</f>
        <v>1</v>
      </c>
      <c r="AR47" s="83">
        <f>IF(OR(GLOBAL_DATA[[#This Row],[Status]]=DATA!$J$6,GLOBAL_DATA[[#This Row],[Status]]=DATA!$J$7,GLOBAL_DATA[[#This Row],[Status]]=DATA!$J$8),1,0)</f>
        <v>0</v>
      </c>
      <c r="AS47" s="84">
        <f>IF(GLOBAL_DATA[[#This Row],[Status]]=Status_No_Project,"",MAX(GLOBAL_DATA[[#This Row],[Initial end]],GLOBAL_DATA[[#This Row],[Re-estimated end]],43831))</f>
        <v>43831</v>
      </c>
      <c r="AT47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47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47" s="28"/>
      <c r="AW47" s="28"/>
    </row>
    <row r="48" spans="1:49" ht="42" customHeight="1" x14ac:dyDescent="0.25">
      <c r="A48" s="90" t="s">
        <v>472</v>
      </c>
      <c r="B48" s="90" t="s">
        <v>472</v>
      </c>
      <c r="C48" s="90" t="s">
        <v>472</v>
      </c>
      <c r="D48" s="90" t="s">
        <v>472</v>
      </c>
      <c r="E48" s="90" t="s">
        <v>472</v>
      </c>
      <c r="F48" s="90" t="s">
        <v>472</v>
      </c>
      <c r="G48" s="90" t="s">
        <v>472</v>
      </c>
      <c r="H48" s="90" t="s">
        <v>472</v>
      </c>
      <c r="I48" s="90" t="s">
        <v>472</v>
      </c>
      <c r="J48" s="90" t="s">
        <v>472</v>
      </c>
      <c r="K48" s="90" t="s">
        <v>472</v>
      </c>
      <c r="L48" s="90" t="s">
        <v>472</v>
      </c>
      <c r="M48" s="90" t="s">
        <v>472</v>
      </c>
      <c r="N48" s="91" t="str">
        <f>IF(GLOBAL_DATA[[#This Row],[Target scope]]="","",INDEX(DATA_TargetStatusChoice[Target_Status_Choice],MATCH(GLOBAL_DATA[[#This Row],[Target scope]],DATA_TargetStatusChoice[Value],1)))</f>
        <v>FULL IMPLEMENTATION</v>
      </c>
      <c r="O48" s="89">
        <v>1</v>
      </c>
      <c r="P48" s="92" t="s">
        <v>75</v>
      </c>
      <c r="Q48" s="100" t="s">
        <v>32</v>
      </c>
      <c r="R48" s="101">
        <v>0.6</v>
      </c>
      <c r="S48" s="101"/>
      <c r="T48" s="102" t="s">
        <v>472</v>
      </c>
      <c r="U48" s="103"/>
      <c r="V48" s="104" t="s">
        <v>75</v>
      </c>
      <c r="W48" s="93"/>
      <c r="X48" s="93"/>
      <c r="Y48" s="93"/>
      <c r="Z48" s="105">
        <f>SUM(GLOBAL_DATA[[#This Row],[Initial 2020]]+GLOBAL_DATA[[#This Row],[Initial 2021]]+GLOBAL_DATA[[#This Row],[Initial 2022]]+GLOBAL_DATA[[#This Row],[Initial 2023]])</f>
        <v>0</v>
      </c>
      <c r="AA48" s="106">
        <f>SUM(GLOBAL_DATA[[#This Row],[Reestimated 2020]]+GLOBAL_DATA[[#This Row],[Reestimated 2021]]+GLOBAL_DATA[[#This Row],[Reestimated 2022]]+GLOBAL_DATA[[#This Row],[Reestimated 2023]])</f>
        <v>0</v>
      </c>
      <c r="AB48" s="107">
        <f>SUM(GLOBAL_DATA[[#This Row],[Spent 2020]]+GLOBAL_DATA[[#This Row],[Spent 2021]]+GLOBAL_DATA[[#This Row],[Spent 2022]]+GLOBAL_DATA[[#This Row],[Spent 2023]])</f>
        <v>0</v>
      </c>
      <c r="AC48" s="108"/>
      <c r="AD48" s="109"/>
      <c r="AE48" s="110"/>
      <c r="AF48" s="109"/>
      <c r="AG48" s="109"/>
      <c r="AH48" s="109"/>
      <c r="AI48" s="108"/>
      <c r="AJ48" s="109"/>
      <c r="AK48" s="110"/>
      <c r="AL48" s="109"/>
      <c r="AM48" s="109"/>
      <c r="AN48" s="111"/>
      <c r="AO48" s="112"/>
      <c r="AP48" s="113"/>
      <c r="AQ48" s="82">
        <f>IF(GLOBAL_DATA[[#This Row],[Target scope]]&lt;&gt;Target_Not_Applicable,GLOBAL_DATA[[#This Row],[Target scope]]*GLOBAL_DATA[[#This Row],[Implementation progress rate]],"")</f>
        <v>0.6</v>
      </c>
      <c r="AR48" s="83">
        <f>IF(OR(GLOBAL_DATA[[#This Row],[Status]]=DATA!$J$6,GLOBAL_DATA[[#This Row],[Status]]=DATA!$J$7,GLOBAL_DATA[[#This Row],[Status]]=DATA!$J$8),1,0)</f>
        <v>0</v>
      </c>
      <c r="AS48" s="84">
        <f>IF(GLOBAL_DATA[[#This Row],[Status]]=Status_No_Project,"",MAX(GLOBAL_DATA[[#This Row],[Initial end]],GLOBAL_DATA[[#This Row],[Re-estimated end]],43831))</f>
        <v>43831</v>
      </c>
      <c r="AT48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48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48" s="28"/>
      <c r="AW48" s="28"/>
    </row>
    <row r="49" spans="1:49" ht="42" customHeight="1" x14ac:dyDescent="0.25">
      <c r="A49" s="90" t="s">
        <v>472</v>
      </c>
      <c r="B49" s="90" t="s">
        <v>472</v>
      </c>
      <c r="C49" s="90" t="s">
        <v>472</v>
      </c>
      <c r="D49" s="90" t="s">
        <v>472</v>
      </c>
      <c r="E49" s="90" t="s">
        <v>472</v>
      </c>
      <c r="F49" s="90" t="s">
        <v>472</v>
      </c>
      <c r="G49" s="90" t="s">
        <v>472</v>
      </c>
      <c r="H49" s="90" t="s">
        <v>472</v>
      </c>
      <c r="I49" s="90" t="s">
        <v>472</v>
      </c>
      <c r="J49" s="90" t="s">
        <v>472</v>
      </c>
      <c r="K49" s="90" t="s">
        <v>472</v>
      </c>
      <c r="L49" s="90" t="s">
        <v>472</v>
      </c>
      <c r="M49" s="90" t="s">
        <v>472</v>
      </c>
      <c r="N49" s="91" t="str">
        <f>IF(GLOBAL_DATA[[#This Row],[Target scope]]="","",INDEX(DATA_TargetStatusChoice[Target_Status_Choice],MATCH(GLOBAL_DATA[[#This Row],[Target scope]],DATA_TargetStatusChoice[Value],1)))</f>
        <v>FULL IMPLEMENTATION</v>
      </c>
      <c r="O49" s="89">
        <v>1</v>
      </c>
      <c r="P49" s="92" t="s">
        <v>75</v>
      </c>
      <c r="Q49" s="100" t="s">
        <v>32</v>
      </c>
      <c r="R49" s="101">
        <v>0.6</v>
      </c>
      <c r="S49" s="101"/>
      <c r="T49" s="102" t="s">
        <v>472</v>
      </c>
      <c r="U49" s="103"/>
      <c r="V49" s="104" t="s">
        <v>75</v>
      </c>
      <c r="W49" s="93"/>
      <c r="X49" s="93"/>
      <c r="Y49" s="93"/>
      <c r="Z49" s="105">
        <f>SUM(GLOBAL_DATA[[#This Row],[Initial 2020]]+GLOBAL_DATA[[#This Row],[Initial 2021]]+GLOBAL_DATA[[#This Row],[Initial 2022]]+GLOBAL_DATA[[#This Row],[Initial 2023]])</f>
        <v>0</v>
      </c>
      <c r="AA49" s="106">
        <f>SUM(GLOBAL_DATA[[#This Row],[Reestimated 2020]]+GLOBAL_DATA[[#This Row],[Reestimated 2021]]+GLOBAL_DATA[[#This Row],[Reestimated 2022]]+GLOBAL_DATA[[#This Row],[Reestimated 2023]])</f>
        <v>0</v>
      </c>
      <c r="AB49" s="107">
        <f>SUM(GLOBAL_DATA[[#This Row],[Spent 2020]]+GLOBAL_DATA[[#This Row],[Spent 2021]]+GLOBAL_DATA[[#This Row],[Spent 2022]]+GLOBAL_DATA[[#This Row],[Spent 2023]])</f>
        <v>0</v>
      </c>
      <c r="AC49" s="108"/>
      <c r="AD49" s="109"/>
      <c r="AE49" s="110"/>
      <c r="AF49" s="109"/>
      <c r="AG49" s="109"/>
      <c r="AH49" s="109"/>
      <c r="AI49" s="108"/>
      <c r="AJ49" s="109"/>
      <c r="AK49" s="110"/>
      <c r="AL49" s="109"/>
      <c r="AM49" s="109"/>
      <c r="AN49" s="111"/>
      <c r="AO49" s="112"/>
      <c r="AP49" s="113"/>
      <c r="AQ49" s="82">
        <f>IF(GLOBAL_DATA[[#This Row],[Target scope]]&lt;&gt;Target_Not_Applicable,GLOBAL_DATA[[#This Row],[Target scope]]*GLOBAL_DATA[[#This Row],[Implementation progress rate]],"")</f>
        <v>0.6</v>
      </c>
      <c r="AR49" s="83">
        <f>IF(OR(GLOBAL_DATA[[#This Row],[Status]]=DATA!$J$6,GLOBAL_DATA[[#This Row],[Status]]=DATA!$J$7,GLOBAL_DATA[[#This Row],[Status]]=DATA!$J$8),1,0)</f>
        <v>0</v>
      </c>
      <c r="AS49" s="84">
        <f>IF(GLOBAL_DATA[[#This Row],[Status]]=Status_No_Project,"",MAX(GLOBAL_DATA[[#This Row],[Initial end]],GLOBAL_DATA[[#This Row],[Re-estimated end]],43831))</f>
        <v>43831</v>
      </c>
      <c r="AT49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49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49" s="28"/>
      <c r="AW49" s="28"/>
    </row>
    <row r="50" spans="1:49" ht="42" customHeight="1" x14ac:dyDescent="0.25">
      <c r="A50" s="90" t="s">
        <v>472</v>
      </c>
      <c r="B50" s="90" t="s">
        <v>472</v>
      </c>
      <c r="C50" s="90" t="s">
        <v>472</v>
      </c>
      <c r="D50" s="90" t="s">
        <v>472</v>
      </c>
      <c r="E50" s="90" t="s">
        <v>472</v>
      </c>
      <c r="F50" s="90" t="s">
        <v>472</v>
      </c>
      <c r="G50" s="90" t="s">
        <v>472</v>
      </c>
      <c r="H50" s="90" t="s">
        <v>472</v>
      </c>
      <c r="I50" s="90" t="s">
        <v>472</v>
      </c>
      <c r="J50" s="90" t="s">
        <v>472</v>
      </c>
      <c r="K50" s="90" t="s">
        <v>472</v>
      </c>
      <c r="L50" s="90" t="s">
        <v>472</v>
      </c>
      <c r="M50" s="90" t="s">
        <v>472</v>
      </c>
      <c r="N50" s="91" t="str">
        <f>IF(GLOBAL_DATA[[#This Row],[Target scope]]="","",INDEX(DATA_TargetStatusChoice[Target_Status_Choice],MATCH(GLOBAL_DATA[[#This Row],[Target scope]],DATA_TargetStatusChoice[Value],1)))</f>
        <v>FULL IMPLEMENTATION</v>
      </c>
      <c r="O50" s="89">
        <v>1</v>
      </c>
      <c r="P50" s="92" t="s">
        <v>75</v>
      </c>
      <c r="Q50" s="100" t="s">
        <v>32</v>
      </c>
      <c r="R50" s="101">
        <v>0.6</v>
      </c>
      <c r="S50" s="101"/>
      <c r="T50" s="102" t="s">
        <v>472</v>
      </c>
      <c r="U50" s="103"/>
      <c r="V50" s="104" t="s">
        <v>75</v>
      </c>
      <c r="W50" s="93"/>
      <c r="X50" s="93"/>
      <c r="Y50" s="93"/>
      <c r="Z50" s="105">
        <f>SUM(GLOBAL_DATA[[#This Row],[Initial 2020]]+GLOBAL_DATA[[#This Row],[Initial 2021]]+GLOBAL_DATA[[#This Row],[Initial 2022]]+GLOBAL_DATA[[#This Row],[Initial 2023]])</f>
        <v>0</v>
      </c>
      <c r="AA50" s="106">
        <f>SUM(GLOBAL_DATA[[#This Row],[Reestimated 2020]]+GLOBAL_DATA[[#This Row],[Reestimated 2021]]+GLOBAL_DATA[[#This Row],[Reestimated 2022]]+GLOBAL_DATA[[#This Row],[Reestimated 2023]])</f>
        <v>0</v>
      </c>
      <c r="AB50" s="107">
        <f>SUM(GLOBAL_DATA[[#This Row],[Spent 2020]]+GLOBAL_DATA[[#This Row],[Spent 2021]]+GLOBAL_DATA[[#This Row],[Spent 2022]]+GLOBAL_DATA[[#This Row],[Spent 2023]])</f>
        <v>0</v>
      </c>
      <c r="AC50" s="108"/>
      <c r="AD50" s="109"/>
      <c r="AE50" s="110"/>
      <c r="AF50" s="109"/>
      <c r="AG50" s="109"/>
      <c r="AH50" s="109"/>
      <c r="AI50" s="108"/>
      <c r="AJ50" s="109"/>
      <c r="AK50" s="110"/>
      <c r="AL50" s="109"/>
      <c r="AM50" s="109"/>
      <c r="AN50" s="111"/>
      <c r="AO50" s="112"/>
      <c r="AP50" s="113"/>
      <c r="AQ50" s="82">
        <f>IF(GLOBAL_DATA[[#This Row],[Target scope]]&lt;&gt;Target_Not_Applicable,GLOBAL_DATA[[#This Row],[Target scope]]*GLOBAL_DATA[[#This Row],[Implementation progress rate]],"")</f>
        <v>0.6</v>
      </c>
      <c r="AR50" s="83">
        <f>IF(OR(GLOBAL_DATA[[#This Row],[Status]]=DATA!$J$6,GLOBAL_DATA[[#This Row],[Status]]=DATA!$J$7,GLOBAL_DATA[[#This Row],[Status]]=DATA!$J$8),1,0)</f>
        <v>0</v>
      </c>
      <c r="AS50" s="84">
        <f>IF(GLOBAL_DATA[[#This Row],[Status]]=Status_No_Project,"",MAX(GLOBAL_DATA[[#This Row],[Initial end]],GLOBAL_DATA[[#This Row],[Re-estimated end]],43831))</f>
        <v>43831</v>
      </c>
      <c r="AT50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50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50" s="28"/>
      <c r="AW50" s="28"/>
    </row>
    <row r="51" spans="1:49" ht="42" customHeight="1" x14ac:dyDescent="0.25">
      <c r="A51" s="90" t="s">
        <v>472</v>
      </c>
      <c r="B51" s="90" t="s">
        <v>472</v>
      </c>
      <c r="C51" s="90" t="s">
        <v>472</v>
      </c>
      <c r="D51" s="90" t="s">
        <v>472</v>
      </c>
      <c r="E51" s="90" t="s">
        <v>472</v>
      </c>
      <c r="F51" s="90" t="s">
        <v>472</v>
      </c>
      <c r="G51" s="90" t="s">
        <v>472</v>
      </c>
      <c r="H51" s="90" t="s">
        <v>472</v>
      </c>
      <c r="I51" s="90" t="s">
        <v>472</v>
      </c>
      <c r="J51" s="90" t="s">
        <v>472</v>
      </c>
      <c r="K51" s="90" t="s">
        <v>472</v>
      </c>
      <c r="L51" s="90" t="s">
        <v>472</v>
      </c>
      <c r="M51" s="90" t="s">
        <v>472</v>
      </c>
      <c r="N51" s="91" t="str">
        <f>IF(GLOBAL_DATA[[#This Row],[Target scope]]="","",INDEX(DATA_TargetStatusChoice[Target_Status_Choice],MATCH(GLOBAL_DATA[[#This Row],[Target scope]],DATA_TargetStatusChoice[Value],1)))</f>
        <v>FULL IMPLEMENTATION</v>
      </c>
      <c r="O51" s="89">
        <v>1</v>
      </c>
      <c r="P51" s="92" t="s">
        <v>75</v>
      </c>
      <c r="Q51" s="100" t="s">
        <v>32</v>
      </c>
      <c r="R51" s="101">
        <v>1</v>
      </c>
      <c r="S51" s="101"/>
      <c r="T51" s="102" t="s">
        <v>472</v>
      </c>
      <c r="U51" s="103"/>
      <c r="V51" s="104" t="s">
        <v>75</v>
      </c>
      <c r="W51" s="93"/>
      <c r="X51" s="93"/>
      <c r="Y51" s="93"/>
      <c r="Z51" s="105">
        <f>SUM(GLOBAL_DATA[[#This Row],[Initial 2020]]+GLOBAL_DATA[[#This Row],[Initial 2021]]+GLOBAL_DATA[[#This Row],[Initial 2022]]+GLOBAL_DATA[[#This Row],[Initial 2023]])</f>
        <v>0</v>
      </c>
      <c r="AA51" s="106">
        <f>SUM(GLOBAL_DATA[[#This Row],[Reestimated 2020]]+GLOBAL_DATA[[#This Row],[Reestimated 2021]]+GLOBAL_DATA[[#This Row],[Reestimated 2022]]+GLOBAL_DATA[[#This Row],[Reestimated 2023]])</f>
        <v>0</v>
      </c>
      <c r="AB51" s="107">
        <f>SUM(GLOBAL_DATA[[#This Row],[Spent 2020]]+GLOBAL_DATA[[#This Row],[Spent 2021]]+GLOBAL_DATA[[#This Row],[Spent 2022]]+GLOBAL_DATA[[#This Row],[Spent 2023]])</f>
        <v>0</v>
      </c>
      <c r="AC51" s="108"/>
      <c r="AD51" s="109"/>
      <c r="AE51" s="110"/>
      <c r="AF51" s="109"/>
      <c r="AG51" s="109"/>
      <c r="AH51" s="109"/>
      <c r="AI51" s="108"/>
      <c r="AJ51" s="109"/>
      <c r="AK51" s="110"/>
      <c r="AL51" s="109"/>
      <c r="AM51" s="109"/>
      <c r="AN51" s="111"/>
      <c r="AO51" s="112"/>
      <c r="AP51" s="113"/>
      <c r="AQ51" s="82">
        <f>IF(GLOBAL_DATA[[#This Row],[Target scope]]&lt;&gt;Target_Not_Applicable,GLOBAL_DATA[[#This Row],[Target scope]]*GLOBAL_DATA[[#This Row],[Implementation progress rate]],"")</f>
        <v>1</v>
      </c>
      <c r="AR51" s="83">
        <f>IF(OR(GLOBAL_DATA[[#This Row],[Status]]=DATA!$J$6,GLOBAL_DATA[[#This Row],[Status]]=DATA!$J$7,GLOBAL_DATA[[#This Row],[Status]]=DATA!$J$8),1,0)</f>
        <v>0</v>
      </c>
      <c r="AS51" s="84">
        <f>IF(GLOBAL_DATA[[#This Row],[Status]]=Status_No_Project,"",MAX(GLOBAL_DATA[[#This Row],[Initial end]],GLOBAL_DATA[[#This Row],[Re-estimated end]],43831))</f>
        <v>43831</v>
      </c>
      <c r="AT51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51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51" s="28"/>
      <c r="AW51" s="28"/>
    </row>
    <row r="52" spans="1:49" ht="42" customHeight="1" x14ac:dyDescent="0.25">
      <c r="A52" s="90" t="s">
        <v>472</v>
      </c>
      <c r="B52" s="90" t="s">
        <v>472</v>
      </c>
      <c r="C52" s="90" t="s">
        <v>472</v>
      </c>
      <c r="D52" s="90" t="s">
        <v>472</v>
      </c>
      <c r="E52" s="90" t="s">
        <v>472</v>
      </c>
      <c r="F52" s="90" t="s">
        <v>472</v>
      </c>
      <c r="G52" s="90" t="s">
        <v>472</v>
      </c>
      <c r="H52" s="90" t="s">
        <v>472</v>
      </c>
      <c r="I52" s="90" t="s">
        <v>472</v>
      </c>
      <c r="J52" s="90" t="s">
        <v>472</v>
      </c>
      <c r="K52" s="90" t="s">
        <v>472</v>
      </c>
      <c r="L52" s="90" t="s">
        <v>472</v>
      </c>
      <c r="M52" s="90" t="s">
        <v>472</v>
      </c>
      <c r="N52" s="91" t="str">
        <f>IF(GLOBAL_DATA[[#This Row],[Target scope]]="","",INDEX(DATA_TargetStatusChoice[Target_Status_Choice],MATCH(GLOBAL_DATA[[#This Row],[Target scope]],DATA_TargetStatusChoice[Value],1)))</f>
        <v>FULL IMPLEMENTATION</v>
      </c>
      <c r="O52" s="89">
        <v>1</v>
      </c>
      <c r="P52" s="92" t="s">
        <v>75</v>
      </c>
      <c r="Q52" s="100" t="s">
        <v>32</v>
      </c>
      <c r="R52" s="101">
        <v>1</v>
      </c>
      <c r="S52" s="101"/>
      <c r="T52" s="102" t="s">
        <v>472</v>
      </c>
      <c r="U52" s="103"/>
      <c r="V52" s="104" t="s">
        <v>75</v>
      </c>
      <c r="W52" s="93"/>
      <c r="X52" s="93"/>
      <c r="Y52" s="93"/>
      <c r="Z52" s="105">
        <f>SUM(GLOBAL_DATA[[#This Row],[Initial 2020]]+GLOBAL_DATA[[#This Row],[Initial 2021]]+GLOBAL_DATA[[#This Row],[Initial 2022]]+GLOBAL_DATA[[#This Row],[Initial 2023]])</f>
        <v>0</v>
      </c>
      <c r="AA52" s="106">
        <f>SUM(GLOBAL_DATA[[#This Row],[Reestimated 2020]]+GLOBAL_DATA[[#This Row],[Reestimated 2021]]+GLOBAL_DATA[[#This Row],[Reestimated 2022]]+GLOBAL_DATA[[#This Row],[Reestimated 2023]])</f>
        <v>0</v>
      </c>
      <c r="AB52" s="107">
        <f>SUM(GLOBAL_DATA[[#This Row],[Spent 2020]]+GLOBAL_DATA[[#This Row],[Spent 2021]]+GLOBAL_DATA[[#This Row],[Spent 2022]]+GLOBAL_DATA[[#This Row],[Spent 2023]])</f>
        <v>0</v>
      </c>
      <c r="AC52" s="108"/>
      <c r="AD52" s="109"/>
      <c r="AE52" s="110"/>
      <c r="AF52" s="109"/>
      <c r="AG52" s="109"/>
      <c r="AH52" s="109"/>
      <c r="AI52" s="108"/>
      <c r="AJ52" s="109"/>
      <c r="AK52" s="110"/>
      <c r="AL52" s="109"/>
      <c r="AM52" s="109"/>
      <c r="AN52" s="111"/>
      <c r="AO52" s="112"/>
      <c r="AP52" s="113"/>
      <c r="AQ52" s="82">
        <f>IF(GLOBAL_DATA[[#This Row],[Target scope]]&lt;&gt;Target_Not_Applicable,GLOBAL_DATA[[#This Row],[Target scope]]*GLOBAL_DATA[[#This Row],[Implementation progress rate]],"")</f>
        <v>1</v>
      </c>
      <c r="AR52" s="83">
        <f>IF(OR(GLOBAL_DATA[[#This Row],[Status]]=DATA!$J$6,GLOBAL_DATA[[#This Row],[Status]]=DATA!$J$7,GLOBAL_DATA[[#This Row],[Status]]=DATA!$J$8),1,0)</f>
        <v>0</v>
      </c>
      <c r="AS52" s="84">
        <f>IF(GLOBAL_DATA[[#This Row],[Status]]=Status_No_Project,"",MAX(GLOBAL_DATA[[#This Row],[Initial end]],GLOBAL_DATA[[#This Row],[Re-estimated end]],43831))</f>
        <v>43831</v>
      </c>
      <c r="AT52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52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52" s="28"/>
      <c r="AW52" s="28"/>
    </row>
    <row r="53" spans="1:49" ht="42" customHeight="1" x14ac:dyDescent="0.25">
      <c r="A53" s="90" t="s">
        <v>472</v>
      </c>
      <c r="B53" s="90" t="s">
        <v>472</v>
      </c>
      <c r="C53" s="90" t="s">
        <v>472</v>
      </c>
      <c r="D53" s="90" t="s">
        <v>472</v>
      </c>
      <c r="E53" s="90" t="s">
        <v>472</v>
      </c>
      <c r="F53" s="90" t="s">
        <v>472</v>
      </c>
      <c r="G53" s="90" t="s">
        <v>472</v>
      </c>
      <c r="H53" s="90" t="s">
        <v>472</v>
      </c>
      <c r="I53" s="90" t="s">
        <v>472</v>
      </c>
      <c r="J53" s="90" t="s">
        <v>472</v>
      </c>
      <c r="K53" s="90" t="s">
        <v>472</v>
      </c>
      <c r="L53" s="90" t="s">
        <v>472</v>
      </c>
      <c r="M53" s="90" t="s">
        <v>472</v>
      </c>
      <c r="N53" s="91" t="str">
        <f>IF(GLOBAL_DATA[[#This Row],[Target scope]]="","",INDEX(DATA_TargetStatusChoice[Target_Status_Choice],MATCH(GLOBAL_DATA[[#This Row],[Target scope]],DATA_TargetStatusChoice[Value],1)))</f>
        <v>FULL IMPLEMENTATION</v>
      </c>
      <c r="O53" s="89">
        <v>1</v>
      </c>
      <c r="P53" s="92" t="s">
        <v>75</v>
      </c>
      <c r="Q53" s="100" t="s">
        <v>32</v>
      </c>
      <c r="R53" s="101">
        <v>1</v>
      </c>
      <c r="S53" s="101"/>
      <c r="T53" s="102" t="s">
        <v>472</v>
      </c>
      <c r="U53" s="103"/>
      <c r="V53" s="104" t="s">
        <v>75</v>
      </c>
      <c r="W53" s="93"/>
      <c r="X53" s="93"/>
      <c r="Y53" s="93"/>
      <c r="Z53" s="105">
        <f>SUM(GLOBAL_DATA[[#This Row],[Initial 2020]]+GLOBAL_DATA[[#This Row],[Initial 2021]]+GLOBAL_DATA[[#This Row],[Initial 2022]]+GLOBAL_DATA[[#This Row],[Initial 2023]])</f>
        <v>0</v>
      </c>
      <c r="AA53" s="106">
        <f>SUM(GLOBAL_DATA[[#This Row],[Reestimated 2020]]+GLOBAL_DATA[[#This Row],[Reestimated 2021]]+GLOBAL_DATA[[#This Row],[Reestimated 2022]]+GLOBAL_DATA[[#This Row],[Reestimated 2023]])</f>
        <v>0</v>
      </c>
      <c r="AB53" s="107">
        <f>SUM(GLOBAL_DATA[[#This Row],[Spent 2020]]+GLOBAL_DATA[[#This Row],[Spent 2021]]+GLOBAL_DATA[[#This Row],[Spent 2022]]+GLOBAL_DATA[[#This Row],[Spent 2023]])</f>
        <v>0</v>
      </c>
      <c r="AC53" s="108"/>
      <c r="AD53" s="109"/>
      <c r="AE53" s="110"/>
      <c r="AF53" s="109"/>
      <c r="AG53" s="109"/>
      <c r="AH53" s="109"/>
      <c r="AI53" s="108"/>
      <c r="AJ53" s="109"/>
      <c r="AK53" s="110"/>
      <c r="AL53" s="109"/>
      <c r="AM53" s="109"/>
      <c r="AN53" s="111"/>
      <c r="AO53" s="112"/>
      <c r="AP53" s="113"/>
      <c r="AQ53" s="82">
        <f>IF(GLOBAL_DATA[[#This Row],[Target scope]]&lt;&gt;Target_Not_Applicable,GLOBAL_DATA[[#This Row],[Target scope]]*GLOBAL_DATA[[#This Row],[Implementation progress rate]],"")</f>
        <v>1</v>
      </c>
      <c r="AR53" s="83">
        <f>IF(OR(GLOBAL_DATA[[#This Row],[Status]]=DATA!$J$6,GLOBAL_DATA[[#This Row],[Status]]=DATA!$J$7,GLOBAL_DATA[[#This Row],[Status]]=DATA!$J$8),1,0)</f>
        <v>0</v>
      </c>
      <c r="AS53" s="84">
        <f>IF(GLOBAL_DATA[[#This Row],[Status]]=Status_No_Project,"",MAX(GLOBAL_DATA[[#This Row],[Initial end]],GLOBAL_DATA[[#This Row],[Re-estimated end]],43831))</f>
        <v>43831</v>
      </c>
      <c r="AT53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53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53" s="28"/>
      <c r="AW53" s="28"/>
    </row>
    <row r="54" spans="1:49" ht="42" customHeight="1" x14ac:dyDescent="0.25">
      <c r="A54" s="90" t="s">
        <v>472</v>
      </c>
      <c r="B54" s="90" t="s">
        <v>472</v>
      </c>
      <c r="C54" s="90" t="s">
        <v>472</v>
      </c>
      <c r="D54" s="90" t="s">
        <v>472</v>
      </c>
      <c r="E54" s="90" t="s">
        <v>472</v>
      </c>
      <c r="F54" s="90" t="s">
        <v>472</v>
      </c>
      <c r="G54" s="90" t="s">
        <v>472</v>
      </c>
      <c r="H54" s="90" t="s">
        <v>472</v>
      </c>
      <c r="I54" s="90" t="s">
        <v>472</v>
      </c>
      <c r="J54" s="90" t="s">
        <v>472</v>
      </c>
      <c r="K54" s="90" t="s">
        <v>472</v>
      </c>
      <c r="L54" s="90" t="s">
        <v>472</v>
      </c>
      <c r="M54" s="90" t="s">
        <v>472</v>
      </c>
      <c r="N54" s="91" t="str">
        <f>IF(GLOBAL_DATA[[#This Row],[Target scope]]="","",INDEX(DATA_TargetStatusChoice[Target_Status_Choice],MATCH(GLOBAL_DATA[[#This Row],[Target scope]],DATA_TargetStatusChoice[Value],1)))</f>
        <v>FULL IMPLEMENTATION</v>
      </c>
      <c r="O54" s="89">
        <v>1</v>
      </c>
      <c r="P54" s="92" t="s">
        <v>75</v>
      </c>
      <c r="Q54" s="100" t="s">
        <v>31</v>
      </c>
      <c r="R54" s="101">
        <v>0</v>
      </c>
      <c r="S54" s="101"/>
      <c r="T54" s="102" t="s">
        <v>472</v>
      </c>
      <c r="U54" s="103"/>
      <c r="V54" s="104" t="s">
        <v>75</v>
      </c>
      <c r="W54" s="93"/>
      <c r="X54" s="93"/>
      <c r="Y54" s="93"/>
      <c r="Z54" s="105">
        <f>SUM(GLOBAL_DATA[[#This Row],[Initial 2020]]+GLOBAL_DATA[[#This Row],[Initial 2021]]+GLOBAL_DATA[[#This Row],[Initial 2022]]+GLOBAL_DATA[[#This Row],[Initial 2023]])</f>
        <v>0</v>
      </c>
      <c r="AA54" s="106">
        <f>SUM(GLOBAL_DATA[[#This Row],[Reestimated 2020]]+GLOBAL_DATA[[#This Row],[Reestimated 2021]]+GLOBAL_DATA[[#This Row],[Reestimated 2022]]+GLOBAL_DATA[[#This Row],[Reestimated 2023]])</f>
        <v>0</v>
      </c>
      <c r="AB54" s="107">
        <f>SUM(GLOBAL_DATA[[#This Row],[Spent 2020]]+GLOBAL_DATA[[#This Row],[Spent 2021]]+GLOBAL_DATA[[#This Row],[Spent 2022]]+GLOBAL_DATA[[#This Row],[Spent 2023]])</f>
        <v>0</v>
      </c>
      <c r="AC54" s="108"/>
      <c r="AD54" s="109"/>
      <c r="AE54" s="110"/>
      <c r="AF54" s="109"/>
      <c r="AG54" s="109"/>
      <c r="AH54" s="109"/>
      <c r="AI54" s="108"/>
      <c r="AJ54" s="109"/>
      <c r="AK54" s="110"/>
      <c r="AL54" s="109"/>
      <c r="AM54" s="109"/>
      <c r="AN54" s="111"/>
      <c r="AO54" s="112"/>
      <c r="AP54" s="113"/>
      <c r="AQ54" s="82">
        <f>IF(GLOBAL_DATA[[#This Row],[Target scope]]&lt;&gt;Target_Not_Applicable,GLOBAL_DATA[[#This Row],[Target scope]]*GLOBAL_DATA[[#This Row],[Implementation progress rate]],"")</f>
        <v>0</v>
      </c>
      <c r="AR54" s="83">
        <f>IF(OR(GLOBAL_DATA[[#This Row],[Status]]=DATA!$J$6,GLOBAL_DATA[[#This Row],[Status]]=DATA!$J$7,GLOBAL_DATA[[#This Row],[Status]]=DATA!$J$8),1,0)</f>
        <v>0</v>
      </c>
      <c r="AS54" s="84">
        <f>IF(GLOBAL_DATA[[#This Row],[Status]]=Status_No_Project,"",MAX(GLOBAL_DATA[[#This Row],[Initial end]],GLOBAL_DATA[[#This Row],[Re-estimated end]],43831))</f>
        <v>43831</v>
      </c>
      <c r="AT54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54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54" s="28"/>
      <c r="AW54" s="28"/>
    </row>
    <row r="55" spans="1:49" ht="42" customHeight="1" x14ac:dyDescent="0.25">
      <c r="A55" s="90" t="s">
        <v>472</v>
      </c>
      <c r="B55" s="90" t="s">
        <v>472</v>
      </c>
      <c r="C55" s="90" t="s">
        <v>472</v>
      </c>
      <c r="D55" s="90" t="s">
        <v>472</v>
      </c>
      <c r="E55" s="90" t="s">
        <v>472</v>
      </c>
      <c r="F55" s="90" t="s">
        <v>472</v>
      </c>
      <c r="G55" s="90" t="s">
        <v>472</v>
      </c>
      <c r="H55" s="90" t="s">
        <v>472</v>
      </c>
      <c r="I55" s="90" t="s">
        <v>472</v>
      </c>
      <c r="J55" s="90" t="s">
        <v>472</v>
      </c>
      <c r="K55" s="90" t="s">
        <v>472</v>
      </c>
      <c r="L55" s="90" t="s">
        <v>472</v>
      </c>
      <c r="M55" s="90" t="s">
        <v>472</v>
      </c>
      <c r="N55" s="91" t="str">
        <f>IF(GLOBAL_DATA[[#This Row],[Target scope]]="","",INDEX(DATA_TargetStatusChoice[Target_Status_Choice],MATCH(GLOBAL_DATA[[#This Row],[Target scope]],DATA_TargetStatusChoice[Value],1)))</f>
        <v>FULL IMPLEMENTATION</v>
      </c>
      <c r="O55" s="89">
        <v>1</v>
      </c>
      <c r="P55" s="92" t="s">
        <v>75</v>
      </c>
      <c r="Q55" s="100" t="s">
        <v>31</v>
      </c>
      <c r="R55" s="101">
        <v>0</v>
      </c>
      <c r="S55" s="101"/>
      <c r="T55" s="102" t="s">
        <v>472</v>
      </c>
      <c r="U55" s="103"/>
      <c r="V55" s="104" t="s">
        <v>75</v>
      </c>
      <c r="W55" s="93"/>
      <c r="X55" s="93"/>
      <c r="Y55" s="93"/>
      <c r="Z55" s="105">
        <f>SUM(GLOBAL_DATA[[#This Row],[Initial 2020]]+GLOBAL_DATA[[#This Row],[Initial 2021]]+GLOBAL_DATA[[#This Row],[Initial 2022]]+GLOBAL_DATA[[#This Row],[Initial 2023]])</f>
        <v>0</v>
      </c>
      <c r="AA55" s="106">
        <f>SUM(GLOBAL_DATA[[#This Row],[Reestimated 2020]]+GLOBAL_DATA[[#This Row],[Reestimated 2021]]+GLOBAL_DATA[[#This Row],[Reestimated 2022]]+GLOBAL_DATA[[#This Row],[Reestimated 2023]])</f>
        <v>0</v>
      </c>
      <c r="AB55" s="107">
        <f>SUM(GLOBAL_DATA[[#This Row],[Spent 2020]]+GLOBAL_DATA[[#This Row],[Spent 2021]]+GLOBAL_DATA[[#This Row],[Spent 2022]]+GLOBAL_DATA[[#This Row],[Spent 2023]])</f>
        <v>0</v>
      </c>
      <c r="AC55" s="108"/>
      <c r="AD55" s="109"/>
      <c r="AE55" s="110"/>
      <c r="AF55" s="109"/>
      <c r="AG55" s="109"/>
      <c r="AH55" s="109"/>
      <c r="AI55" s="108"/>
      <c r="AJ55" s="109"/>
      <c r="AK55" s="110"/>
      <c r="AL55" s="109"/>
      <c r="AM55" s="109"/>
      <c r="AN55" s="111"/>
      <c r="AO55" s="112"/>
      <c r="AP55" s="113"/>
      <c r="AQ55" s="82">
        <f>IF(GLOBAL_DATA[[#This Row],[Target scope]]&lt;&gt;Target_Not_Applicable,GLOBAL_DATA[[#This Row],[Target scope]]*GLOBAL_DATA[[#This Row],[Implementation progress rate]],"")</f>
        <v>0</v>
      </c>
      <c r="AR55" s="83">
        <f>IF(OR(GLOBAL_DATA[[#This Row],[Status]]=DATA!$J$6,GLOBAL_DATA[[#This Row],[Status]]=DATA!$J$7,GLOBAL_DATA[[#This Row],[Status]]=DATA!$J$8),1,0)</f>
        <v>0</v>
      </c>
      <c r="AS55" s="84">
        <f>IF(GLOBAL_DATA[[#This Row],[Status]]=Status_No_Project,"",MAX(GLOBAL_DATA[[#This Row],[Initial end]],GLOBAL_DATA[[#This Row],[Re-estimated end]],43831))</f>
        <v>43831</v>
      </c>
      <c r="AT55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55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55" s="28"/>
      <c r="AW55" s="28"/>
    </row>
    <row r="56" spans="1:49" ht="42" customHeight="1" x14ac:dyDescent="0.25">
      <c r="A56" s="90" t="s">
        <v>472</v>
      </c>
      <c r="B56" s="90" t="s">
        <v>472</v>
      </c>
      <c r="C56" s="90" t="s">
        <v>472</v>
      </c>
      <c r="D56" s="90" t="s">
        <v>472</v>
      </c>
      <c r="E56" s="90" t="s">
        <v>472</v>
      </c>
      <c r="F56" s="90" t="s">
        <v>472</v>
      </c>
      <c r="G56" s="90" t="s">
        <v>472</v>
      </c>
      <c r="H56" s="90" t="s">
        <v>472</v>
      </c>
      <c r="I56" s="90" t="s">
        <v>472</v>
      </c>
      <c r="J56" s="90" t="s">
        <v>472</v>
      </c>
      <c r="K56" s="90" t="s">
        <v>472</v>
      </c>
      <c r="L56" s="90" t="s">
        <v>472</v>
      </c>
      <c r="M56" s="90" t="s">
        <v>472</v>
      </c>
      <c r="N56" s="91" t="str">
        <f>IF(GLOBAL_DATA[[#This Row],[Target scope]]="","",INDEX(DATA_TargetStatusChoice[Target_Status_Choice],MATCH(GLOBAL_DATA[[#This Row],[Target scope]],DATA_TargetStatusChoice[Value],1)))</f>
        <v>FULL IMPLEMENTATION</v>
      </c>
      <c r="O56" s="89">
        <v>1</v>
      </c>
      <c r="P56" s="92" t="s">
        <v>75</v>
      </c>
      <c r="Q56" s="100" t="s">
        <v>32</v>
      </c>
      <c r="R56" s="101">
        <v>0.8</v>
      </c>
      <c r="S56" s="101"/>
      <c r="T56" s="102" t="s">
        <v>472</v>
      </c>
      <c r="U56" s="103"/>
      <c r="V56" s="104" t="s">
        <v>75</v>
      </c>
      <c r="W56" s="93"/>
      <c r="X56" s="93"/>
      <c r="Y56" s="93"/>
      <c r="Z56" s="105">
        <f>SUM(GLOBAL_DATA[[#This Row],[Initial 2020]]+GLOBAL_DATA[[#This Row],[Initial 2021]]+GLOBAL_DATA[[#This Row],[Initial 2022]]+GLOBAL_DATA[[#This Row],[Initial 2023]])</f>
        <v>0</v>
      </c>
      <c r="AA56" s="106">
        <f>SUM(GLOBAL_DATA[[#This Row],[Reestimated 2020]]+GLOBAL_DATA[[#This Row],[Reestimated 2021]]+GLOBAL_DATA[[#This Row],[Reestimated 2022]]+GLOBAL_DATA[[#This Row],[Reestimated 2023]])</f>
        <v>0</v>
      </c>
      <c r="AB56" s="107">
        <f>SUM(GLOBAL_DATA[[#This Row],[Spent 2020]]+GLOBAL_DATA[[#This Row],[Spent 2021]]+GLOBAL_DATA[[#This Row],[Spent 2022]]+GLOBAL_DATA[[#This Row],[Spent 2023]])</f>
        <v>0</v>
      </c>
      <c r="AC56" s="108"/>
      <c r="AD56" s="109"/>
      <c r="AE56" s="110"/>
      <c r="AF56" s="109"/>
      <c r="AG56" s="109"/>
      <c r="AH56" s="109"/>
      <c r="AI56" s="108"/>
      <c r="AJ56" s="109"/>
      <c r="AK56" s="110"/>
      <c r="AL56" s="109"/>
      <c r="AM56" s="109"/>
      <c r="AN56" s="111"/>
      <c r="AO56" s="112"/>
      <c r="AP56" s="113"/>
      <c r="AQ56" s="82">
        <f>IF(GLOBAL_DATA[[#This Row],[Target scope]]&lt;&gt;Target_Not_Applicable,GLOBAL_DATA[[#This Row],[Target scope]]*GLOBAL_DATA[[#This Row],[Implementation progress rate]],"")</f>
        <v>0.8</v>
      </c>
      <c r="AR56" s="83">
        <f>IF(OR(GLOBAL_DATA[[#This Row],[Status]]=DATA!$J$6,GLOBAL_DATA[[#This Row],[Status]]=DATA!$J$7,GLOBAL_DATA[[#This Row],[Status]]=DATA!$J$8),1,0)</f>
        <v>0</v>
      </c>
      <c r="AS56" s="84">
        <f>IF(GLOBAL_DATA[[#This Row],[Status]]=Status_No_Project,"",MAX(GLOBAL_DATA[[#This Row],[Initial end]],GLOBAL_DATA[[#This Row],[Re-estimated end]],43831))</f>
        <v>43831</v>
      </c>
      <c r="AT56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56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56" s="28"/>
      <c r="AW56" s="28"/>
    </row>
    <row r="57" spans="1:49" ht="42" customHeight="1" x14ac:dyDescent="0.25">
      <c r="A57" s="90" t="s">
        <v>472</v>
      </c>
      <c r="B57" s="90" t="s">
        <v>472</v>
      </c>
      <c r="C57" s="90" t="s">
        <v>472</v>
      </c>
      <c r="D57" s="90" t="s">
        <v>472</v>
      </c>
      <c r="E57" s="90" t="s">
        <v>472</v>
      </c>
      <c r="F57" s="90" t="s">
        <v>472</v>
      </c>
      <c r="G57" s="90" t="s">
        <v>472</v>
      </c>
      <c r="H57" s="90" t="s">
        <v>472</v>
      </c>
      <c r="I57" s="90" t="s">
        <v>472</v>
      </c>
      <c r="J57" s="90" t="s">
        <v>472</v>
      </c>
      <c r="K57" s="90" t="s">
        <v>472</v>
      </c>
      <c r="L57" s="90" t="s">
        <v>472</v>
      </c>
      <c r="M57" s="90" t="s">
        <v>472</v>
      </c>
      <c r="N57" s="91" t="str">
        <f>IF(GLOBAL_DATA[[#This Row],[Target scope]]="","",INDEX(DATA_TargetStatusChoice[Target_Status_Choice],MATCH(GLOBAL_DATA[[#This Row],[Target scope]],DATA_TargetStatusChoice[Value],1)))</f>
        <v>FULL IMPLEMENTATION</v>
      </c>
      <c r="O57" s="89">
        <v>1</v>
      </c>
      <c r="P57" s="92" t="s">
        <v>75</v>
      </c>
      <c r="Q57" s="100" t="s">
        <v>32</v>
      </c>
      <c r="R57" s="101">
        <v>0.6</v>
      </c>
      <c r="S57" s="101"/>
      <c r="T57" s="102" t="s">
        <v>472</v>
      </c>
      <c r="U57" s="103"/>
      <c r="V57" s="104" t="s">
        <v>75</v>
      </c>
      <c r="W57" s="93"/>
      <c r="X57" s="93"/>
      <c r="Y57" s="93"/>
      <c r="Z57" s="105">
        <f>SUM(GLOBAL_DATA[[#This Row],[Initial 2020]]+GLOBAL_DATA[[#This Row],[Initial 2021]]+GLOBAL_DATA[[#This Row],[Initial 2022]]+GLOBAL_DATA[[#This Row],[Initial 2023]])</f>
        <v>0</v>
      </c>
      <c r="AA57" s="106">
        <f>SUM(GLOBAL_DATA[[#This Row],[Reestimated 2020]]+GLOBAL_DATA[[#This Row],[Reestimated 2021]]+GLOBAL_DATA[[#This Row],[Reestimated 2022]]+GLOBAL_DATA[[#This Row],[Reestimated 2023]])</f>
        <v>0</v>
      </c>
      <c r="AB57" s="107">
        <f>SUM(GLOBAL_DATA[[#This Row],[Spent 2020]]+GLOBAL_DATA[[#This Row],[Spent 2021]]+GLOBAL_DATA[[#This Row],[Spent 2022]]+GLOBAL_DATA[[#This Row],[Spent 2023]])</f>
        <v>0</v>
      </c>
      <c r="AC57" s="108"/>
      <c r="AD57" s="109"/>
      <c r="AE57" s="110"/>
      <c r="AF57" s="109"/>
      <c r="AG57" s="109"/>
      <c r="AH57" s="109"/>
      <c r="AI57" s="108"/>
      <c r="AJ57" s="109"/>
      <c r="AK57" s="110"/>
      <c r="AL57" s="109"/>
      <c r="AM57" s="109"/>
      <c r="AN57" s="111"/>
      <c r="AO57" s="112"/>
      <c r="AP57" s="113"/>
      <c r="AQ57" s="82">
        <f>IF(GLOBAL_DATA[[#This Row],[Target scope]]&lt;&gt;Target_Not_Applicable,GLOBAL_DATA[[#This Row],[Target scope]]*GLOBAL_DATA[[#This Row],[Implementation progress rate]],"")</f>
        <v>0.6</v>
      </c>
      <c r="AR57" s="83">
        <f>IF(OR(GLOBAL_DATA[[#This Row],[Status]]=DATA!$J$6,GLOBAL_DATA[[#This Row],[Status]]=DATA!$J$7,GLOBAL_DATA[[#This Row],[Status]]=DATA!$J$8),1,0)</f>
        <v>0</v>
      </c>
      <c r="AS57" s="84">
        <f>IF(GLOBAL_DATA[[#This Row],[Status]]=Status_No_Project,"",MAX(GLOBAL_DATA[[#This Row],[Initial end]],GLOBAL_DATA[[#This Row],[Re-estimated end]],43831))</f>
        <v>43831</v>
      </c>
      <c r="AT57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57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57" s="28"/>
      <c r="AW57" s="28"/>
    </row>
    <row r="58" spans="1:49" ht="42" customHeight="1" x14ac:dyDescent="0.25">
      <c r="A58" s="90" t="s">
        <v>472</v>
      </c>
      <c r="B58" s="90" t="s">
        <v>472</v>
      </c>
      <c r="C58" s="90" t="s">
        <v>472</v>
      </c>
      <c r="D58" s="90" t="s">
        <v>472</v>
      </c>
      <c r="E58" s="90" t="s">
        <v>472</v>
      </c>
      <c r="F58" s="90" t="s">
        <v>472</v>
      </c>
      <c r="G58" s="90" t="s">
        <v>472</v>
      </c>
      <c r="H58" s="90" t="s">
        <v>472</v>
      </c>
      <c r="I58" s="90" t="s">
        <v>472</v>
      </c>
      <c r="J58" s="90" t="s">
        <v>472</v>
      </c>
      <c r="K58" s="90" t="s">
        <v>472</v>
      </c>
      <c r="L58" s="90" t="s">
        <v>472</v>
      </c>
      <c r="M58" s="90" t="s">
        <v>472</v>
      </c>
      <c r="N58" s="91" t="str">
        <f>IF(GLOBAL_DATA[[#This Row],[Target scope]]="","",INDEX(DATA_TargetStatusChoice[Target_Status_Choice],MATCH(GLOBAL_DATA[[#This Row],[Target scope]],DATA_TargetStatusChoice[Value],1)))</f>
        <v>FULL IMPLEMENTATION</v>
      </c>
      <c r="O58" s="89">
        <v>1</v>
      </c>
      <c r="P58" s="92" t="s">
        <v>75</v>
      </c>
      <c r="Q58" s="100" t="s">
        <v>32</v>
      </c>
      <c r="R58" s="101">
        <v>1</v>
      </c>
      <c r="S58" s="101"/>
      <c r="T58" s="102" t="s">
        <v>472</v>
      </c>
      <c r="U58" s="103"/>
      <c r="V58" s="104" t="s">
        <v>75</v>
      </c>
      <c r="W58" s="93"/>
      <c r="X58" s="93"/>
      <c r="Y58" s="93"/>
      <c r="Z58" s="105">
        <f>SUM(GLOBAL_DATA[[#This Row],[Initial 2020]]+GLOBAL_DATA[[#This Row],[Initial 2021]]+GLOBAL_DATA[[#This Row],[Initial 2022]]+GLOBAL_DATA[[#This Row],[Initial 2023]])</f>
        <v>0</v>
      </c>
      <c r="AA58" s="106">
        <f>SUM(GLOBAL_DATA[[#This Row],[Reestimated 2020]]+GLOBAL_DATA[[#This Row],[Reestimated 2021]]+GLOBAL_DATA[[#This Row],[Reestimated 2022]]+GLOBAL_DATA[[#This Row],[Reestimated 2023]])</f>
        <v>0</v>
      </c>
      <c r="AB58" s="107">
        <f>SUM(GLOBAL_DATA[[#This Row],[Spent 2020]]+GLOBAL_DATA[[#This Row],[Spent 2021]]+GLOBAL_DATA[[#This Row],[Spent 2022]]+GLOBAL_DATA[[#This Row],[Spent 2023]])</f>
        <v>0</v>
      </c>
      <c r="AC58" s="108"/>
      <c r="AD58" s="109"/>
      <c r="AE58" s="110"/>
      <c r="AF58" s="109"/>
      <c r="AG58" s="109"/>
      <c r="AH58" s="109"/>
      <c r="AI58" s="108"/>
      <c r="AJ58" s="109"/>
      <c r="AK58" s="110"/>
      <c r="AL58" s="109"/>
      <c r="AM58" s="109"/>
      <c r="AN58" s="111"/>
      <c r="AO58" s="112"/>
      <c r="AP58" s="113"/>
      <c r="AQ58" s="82">
        <f>IF(GLOBAL_DATA[[#This Row],[Target scope]]&lt;&gt;Target_Not_Applicable,GLOBAL_DATA[[#This Row],[Target scope]]*GLOBAL_DATA[[#This Row],[Implementation progress rate]],"")</f>
        <v>1</v>
      </c>
      <c r="AR58" s="83">
        <f>IF(OR(GLOBAL_DATA[[#This Row],[Status]]=DATA!$J$6,GLOBAL_DATA[[#This Row],[Status]]=DATA!$J$7,GLOBAL_DATA[[#This Row],[Status]]=DATA!$J$8),1,0)</f>
        <v>0</v>
      </c>
      <c r="AS58" s="84">
        <f>IF(GLOBAL_DATA[[#This Row],[Status]]=Status_No_Project,"",MAX(GLOBAL_DATA[[#This Row],[Initial end]],GLOBAL_DATA[[#This Row],[Re-estimated end]],43831))</f>
        <v>43831</v>
      </c>
      <c r="AT58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58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58" s="28"/>
      <c r="AW58" s="28"/>
    </row>
    <row r="59" spans="1:49" ht="42" customHeight="1" x14ac:dyDescent="0.25">
      <c r="A59" s="90" t="s">
        <v>472</v>
      </c>
      <c r="B59" s="90" t="s">
        <v>472</v>
      </c>
      <c r="C59" s="90" t="s">
        <v>472</v>
      </c>
      <c r="D59" s="90" t="s">
        <v>472</v>
      </c>
      <c r="E59" s="90" t="s">
        <v>472</v>
      </c>
      <c r="F59" s="90" t="s">
        <v>472</v>
      </c>
      <c r="G59" s="90" t="s">
        <v>472</v>
      </c>
      <c r="H59" s="90" t="s">
        <v>472</v>
      </c>
      <c r="I59" s="90" t="s">
        <v>472</v>
      </c>
      <c r="J59" s="90" t="s">
        <v>472</v>
      </c>
      <c r="K59" s="90" t="s">
        <v>472</v>
      </c>
      <c r="L59" s="90" t="s">
        <v>472</v>
      </c>
      <c r="M59" s="90" t="s">
        <v>472</v>
      </c>
      <c r="N59" s="91" t="str">
        <f>IF(GLOBAL_DATA[[#This Row],[Target scope]]="","",INDEX(DATA_TargetStatusChoice[Target_Status_Choice],MATCH(GLOBAL_DATA[[#This Row],[Target scope]],DATA_TargetStatusChoice[Value],1)))</f>
        <v/>
      </c>
      <c r="O59" s="89"/>
      <c r="P59" s="92" t="s">
        <v>75</v>
      </c>
      <c r="Q59" s="100" t="s">
        <v>461</v>
      </c>
      <c r="R59" s="101">
        <v>0</v>
      </c>
      <c r="S59" s="101"/>
      <c r="T59" s="102" t="s">
        <v>472</v>
      </c>
      <c r="U59" s="103"/>
      <c r="V59" s="104" t="s">
        <v>75</v>
      </c>
      <c r="W59" s="93"/>
      <c r="X59" s="93"/>
      <c r="Y59" s="93"/>
      <c r="Z59" s="105">
        <f>SUM(GLOBAL_DATA[[#This Row],[Initial 2020]]+GLOBAL_DATA[[#This Row],[Initial 2021]]+GLOBAL_DATA[[#This Row],[Initial 2022]]+GLOBAL_DATA[[#This Row],[Initial 2023]])</f>
        <v>0</v>
      </c>
      <c r="AA59" s="106">
        <f>SUM(GLOBAL_DATA[[#This Row],[Reestimated 2020]]+GLOBAL_DATA[[#This Row],[Reestimated 2021]]+GLOBAL_DATA[[#This Row],[Reestimated 2022]]+GLOBAL_DATA[[#This Row],[Reestimated 2023]])</f>
        <v>0</v>
      </c>
      <c r="AB59" s="107">
        <f>SUM(GLOBAL_DATA[[#This Row],[Spent 2020]]+GLOBAL_DATA[[#This Row],[Spent 2021]]+GLOBAL_DATA[[#This Row],[Spent 2022]]+GLOBAL_DATA[[#This Row],[Spent 2023]])</f>
        <v>0</v>
      </c>
      <c r="AC59" s="108"/>
      <c r="AD59" s="109"/>
      <c r="AE59" s="110"/>
      <c r="AF59" s="109"/>
      <c r="AG59" s="109"/>
      <c r="AH59" s="109"/>
      <c r="AI59" s="108"/>
      <c r="AJ59" s="109"/>
      <c r="AK59" s="110"/>
      <c r="AL59" s="109"/>
      <c r="AM59" s="109"/>
      <c r="AN59" s="111"/>
      <c r="AO59" s="112"/>
      <c r="AP59" s="113"/>
      <c r="AQ59" s="82">
        <f>IF(GLOBAL_DATA[[#This Row],[Target scope]]&lt;&gt;Target_Not_Applicable,GLOBAL_DATA[[#This Row],[Target scope]]*GLOBAL_DATA[[#This Row],[Implementation progress rate]],"")</f>
        <v>0</v>
      </c>
      <c r="AR59" s="83">
        <f>IF(OR(GLOBAL_DATA[[#This Row],[Status]]=DATA!$J$6,GLOBAL_DATA[[#This Row],[Status]]=DATA!$J$7,GLOBAL_DATA[[#This Row],[Status]]=DATA!$J$8),1,0)</f>
        <v>0</v>
      </c>
      <c r="AS59" s="84" t="str">
        <f>IF(GLOBAL_DATA[[#This Row],[Status]]=Status_No_Project,"",MAX(GLOBAL_DATA[[#This Row],[Initial end]],GLOBAL_DATA[[#This Row],[Re-estimated end]],43831))</f>
        <v/>
      </c>
      <c r="AT59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59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59" s="28"/>
      <c r="AW59" s="28"/>
    </row>
    <row r="60" spans="1:49" ht="42" customHeight="1" x14ac:dyDescent="0.25">
      <c r="A60" s="90" t="s">
        <v>472</v>
      </c>
      <c r="B60" s="90" t="s">
        <v>472</v>
      </c>
      <c r="C60" s="90" t="s">
        <v>472</v>
      </c>
      <c r="D60" s="90" t="s">
        <v>472</v>
      </c>
      <c r="E60" s="90" t="s">
        <v>472</v>
      </c>
      <c r="F60" s="90" t="s">
        <v>472</v>
      </c>
      <c r="G60" s="90" t="s">
        <v>472</v>
      </c>
      <c r="H60" s="90" t="s">
        <v>472</v>
      </c>
      <c r="I60" s="90" t="s">
        <v>472</v>
      </c>
      <c r="J60" s="90" t="s">
        <v>472</v>
      </c>
      <c r="K60" s="90" t="s">
        <v>472</v>
      </c>
      <c r="L60" s="90" t="s">
        <v>472</v>
      </c>
      <c r="M60" s="90" t="s">
        <v>472</v>
      </c>
      <c r="N60" s="91" t="str">
        <f>IF(GLOBAL_DATA[[#This Row],[Target scope]]="","",INDEX(DATA_TargetStatusChoice[Target_Status_Choice],MATCH(GLOBAL_DATA[[#This Row],[Target scope]],DATA_TargetStatusChoice[Value],1)))</f>
        <v/>
      </c>
      <c r="O60" s="89"/>
      <c r="P60" s="92" t="s">
        <v>75</v>
      </c>
      <c r="Q60" s="100" t="s">
        <v>461</v>
      </c>
      <c r="R60" s="101">
        <v>0</v>
      </c>
      <c r="S60" s="101"/>
      <c r="T60" s="102" t="s">
        <v>472</v>
      </c>
      <c r="U60" s="103"/>
      <c r="V60" s="104" t="s">
        <v>75</v>
      </c>
      <c r="W60" s="93"/>
      <c r="X60" s="93"/>
      <c r="Y60" s="93"/>
      <c r="Z60" s="105">
        <f>SUM(GLOBAL_DATA[[#This Row],[Initial 2020]]+GLOBAL_DATA[[#This Row],[Initial 2021]]+GLOBAL_DATA[[#This Row],[Initial 2022]]+GLOBAL_DATA[[#This Row],[Initial 2023]])</f>
        <v>0</v>
      </c>
      <c r="AA60" s="106">
        <f>SUM(GLOBAL_DATA[[#This Row],[Reestimated 2020]]+GLOBAL_DATA[[#This Row],[Reestimated 2021]]+GLOBAL_DATA[[#This Row],[Reestimated 2022]]+GLOBAL_DATA[[#This Row],[Reestimated 2023]])</f>
        <v>0</v>
      </c>
      <c r="AB60" s="107">
        <f>SUM(GLOBAL_DATA[[#This Row],[Spent 2020]]+GLOBAL_DATA[[#This Row],[Spent 2021]]+GLOBAL_DATA[[#This Row],[Spent 2022]]+GLOBAL_DATA[[#This Row],[Spent 2023]])</f>
        <v>0</v>
      </c>
      <c r="AC60" s="108"/>
      <c r="AD60" s="109"/>
      <c r="AE60" s="110"/>
      <c r="AF60" s="109"/>
      <c r="AG60" s="109"/>
      <c r="AH60" s="109"/>
      <c r="AI60" s="108"/>
      <c r="AJ60" s="109"/>
      <c r="AK60" s="110"/>
      <c r="AL60" s="109"/>
      <c r="AM60" s="109"/>
      <c r="AN60" s="111"/>
      <c r="AO60" s="112"/>
      <c r="AP60" s="113"/>
      <c r="AQ60" s="82">
        <f>IF(GLOBAL_DATA[[#This Row],[Target scope]]&lt;&gt;Target_Not_Applicable,GLOBAL_DATA[[#This Row],[Target scope]]*GLOBAL_DATA[[#This Row],[Implementation progress rate]],"")</f>
        <v>0</v>
      </c>
      <c r="AR60" s="83">
        <f>IF(OR(GLOBAL_DATA[[#This Row],[Status]]=DATA!$J$6,GLOBAL_DATA[[#This Row],[Status]]=DATA!$J$7,GLOBAL_DATA[[#This Row],[Status]]=DATA!$J$8),1,0)</f>
        <v>0</v>
      </c>
      <c r="AS60" s="84" t="str">
        <f>IF(GLOBAL_DATA[[#This Row],[Status]]=Status_No_Project,"",MAX(GLOBAL_DATA[[#This Row],[Initial end]],GLOBAL_DATA[[#This Row],[Re-estimated end]],43831))</f>
        <v/>
      </c>
      <c r="AT60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60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60" s="28"/>
      <c r="AW60" s="28"/>
    </row>
    <row r="61" spans="1:49" ht="42" customHeight="1" x14ac:dyDescent="0.25">
      <c r="A61" s="90" t="s">
        <v>472</v>
      </c>
      <c r="B61" s="90" t="s">
        <v>472</v>
      </c>
      <c r="C61" s="90" t="s">
        <v>472</v>
      </c>
      <c r="D61" s="90" t="s">
        <v>472</v>
      </c>
      <c r="E61" s="90" t="s">
        <v>472</v>
      </c>
      <c r="F61" s="90" t="s">
        <v>472</v>
      </c>
      <c r="G61" s="90" t="s">
        <v>472</v>
      </c>
      <c r="H61" s="90" t="s">
        <v>472</v>
      </c>
      <c r="I61" s="90" t="s">
        <v>472</v>
      </c>
      <c r="J61" s="90" t="s">
        <v>472</v>
      </c>
      <c r="K61" s="90" t="s">
        <v>472</v>
      </c>
      <c r="L61" s="90" t="s">
        <v>472</v>
      </c>
      <c r="M61" s="90" t="s">
        <v>472</v>
      </c>
      <c r="N61" s="91" t="str">
        <f>IF(GLOBAL_DATA[[#This Row],[Target scope]]="","",INDEX(DATA_TargetStatusChoice[Target_Status_Choice],MATCH(GLOBAL_DATA[[#This Row],[Target scope]],DATA_TargetStatusChoice[Value],1)))</f>
        <v/>
      </c>
      <c r="O61" s="89"/>
      <c r="P61" s="92" t="s">
        <v>75</v>
      </c>
      <c r="Q61" s="100" t="s">
        <v>461</v>
      </c>
      <c r="R61" s="101">
        <v>0</v>
      </c>
      <c r="S61" s="101"/>
      <c r="T61" s="102" t="s">
        <v>472</v>
      </c>
      <c r="U61" s="103"/>
      <c r="V61" s="104" t="s">
        <v>75</v>
      </c>
      <c r="W61" s="93"/>
      <c r="X61" s="93"/>
      <c r="Y61" s="93"/>
      <c r="Z61" s="105">
        <f>SUM(GLOBAL_DATA[[#This Row],[Initial 2020]]+GLOBAL_DATA[[#This Row],[Initial 2021]]+GLOBAL_DATA[[#This Row],[Initial 2022]]+GLOBAL_DATA[[#This Row],[Initial 2023]])</f>
        <v>0</v>
      </c>
      <c r="AA61" s="106">
        <f>SUM(GLOBAL_DATA[[#This Row],[Reestimated 2020]]+GLOBAL_DATA[[#This Row],[Reestimated 2021]]+GLOBAL_DATA[[#This Row],[Reestimated 2022]]+GLOBAL_DATA[[#This Row],[Reestimated 2023]])</f>
        <v>0</v>
      </c>
      <c r="AB61" s="107">
        <f>SUM(GLOBAL_DATA[[#This Row],[Spent 2020]]+GLOBAL_DATA[[#This Row],[Spent 2021]]+GLOBAL_DATA[[#This Row],[Spent 2022]]+GLOBAL_DATA[[#This Row],[Spent 2023]])</f>
        <v>0</v>
      </c>
      <c r="AC61" s="108"/>
      <c r="AD61" s="109"/>
      <c r="AE61" s="110"/>
      <c r="AF61" s="109"/>
      <c r="AG61" s="109"/>
      <c r="AH61" s="109"/>
      <c r="AI61" s="108"/>
      <c r="AJ61" s="109"/>
      <c r="AK61" s="110"/>
      <c r="AL61" s="109"/>
      <c r="AM61" s="109"/>
      <c r="AN61" s="111"/>
      <c r="AO61" s="112"/>
      <c r="AP61" s="113"/>
      <c r="AQ61" s="82">
        <f>IF(GLOBAL_DATA[[#This Row],[Target scope]]&lt;&gt;Target_Not_Applicable,GLOBAL_DATA[[#This Row],[Target scope]]*GLOBAL_DATA[[#This Row],[Implementation progress rate]],"")</f>
        <v>0</v>
      </c>
      <c r="AR61" s="83">
        <f>IF(OR(GLOBAL_DATA[[#This Row],[Status]]=DATA!$J$6,GLOBAL_DATA[[#This Row],[Status]]=DATA!$J$7,GLOBAL_DATA[[#This Row],[Status]]=DATA!$J$8),1,0)</f>
        <v>0</v>
      </c>
      <c r="AS61" s="84" t="str">
        <f>IF(GLOBAL_DATA[[#This Row],[Status]]=Status_No_Project,"",MAX(GLOBAL_DATA[[#This Row],[Initial end]],GLOBAL_DATA[[#This Row],[Re-estimated end]],43831))</f>
        <v/>
      </c>
      <c r="AT61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61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61" s="28"/>
      <c r="AW61" s="28"/>
    </row>
    <row r="62" spans="1:49" ht="42" customHeight="1" x14ac:dyDescent="0.25">
      <c r="A62" s="90" t="s">
        <v>472</v>
      </c>
      <c r="B62" s="90" t="s">
        <v>472</v>
      </c>
      <c r="C62" s="90" t="s">
        <v>472</v>
      </c>
      <c r="D62" s="90" t="s">
        <v>472</v>
      </c>
      <c r="E62" s="90" t="s">
        <v>472</v>
      </c>
      <c r="F62" s="90" t="s">
        <v>472</v>
      </c>
      <c r="G62" s="90" t="s">
        <v>472</v>
      </c>
      <c r="H62" s="90" t="s">
        <v>472</v>
      </c>
      <c r="I62" s="90" t="s">
        <v>472</v>
      </c>
      <c r="J62" s="90" t="s">
        <v>472</v>
      </c>
      <c r="K62" s="90" t="s">
        <v>472</v>
      </c>
      <c r="L62" s="90" t="s">
        <v>472</v>
      </c>
      <c r="M62" s="90" t="s">
        <v>472</v>
      </c>
      <c r="N62" s="91" t="str">
        <f>IF(GLOBAL_DATA[[#This Row],[Target scope]]="","",INDEX(DATA_TargetStatusChoice[Target_Status_Choice],MATCH(GLOBAL_DATA[[#This Row],[Target scope]],DATA_TargetStatusChoice[Value],1)))</f>
        <v>FULL IMPLEMENTATION</v>
      </c>
      <c r="O62" s="89">
        <v>1</v>
      </c>
      <c r="P62" s="92" t="s">
        <v>75</v>
      </c>
      <c r="Q62" s="100" t="s">
        <v>32</v>
      </c>
      <c r="R62" s="101">
        <v>1</v>
      </c>
      <c r="S62" s="101"/>
      <c r="T62" s="102" t="s">
        <v>472</v>
      </c>
      <c r="U62" s="103"/>
      <c r="V62" s="104" t="s">
        <v>75</v>
      </c>
      <c r="W62" s="93"/>
      <c r="X62" s="93"/>
      <c r="Y62" s="93"/>
      <c r="Z62" s="105">
        <f>SUM(GLOBAL_DATA[[#This Row],[Initial 2020]]+GLOBAL_DATA[[#This Row],[Initial 2021]]+GLOBAL_DATA[[#This Row],[Initial 2022]]+GLOBAL_DATA[[#This Row],[Initial 2023]])</f>
        <v>0</v>
      </c>
      <c r="AA62" s="106">
        <f>SUM(GLOBAL_DATA[[#This Row],[Reestimated 2020]]+GLOBAL_DATA[[#This Row],[Reestimated 2021]]+GLOBAL_DATA[[#This Row],[Reestimated 2022]]+GLOBAL_DATA[[#This Row],[Reestimated 2023]])</f>
        <v>0</v>
      </c>
      <c r="AB62" s="107">
        <f>SUM(GLOBAL_DATA[[#This Row],[Spent 2020]]+GLOBAL_DATA[[#This Row],[Spent 2021]]+GLOBAL_DATA[[#This Row],[Spent 2022]]+GLOBAL_DATA[[#This Row],[Spent 2023]])</f>
        <v>0</v>
      </c>
      <c r="AC62" s="108"/>
      <c r="AD62" s="109"/>
      <c r="AE62" s="110"/>
      <c r="AF62" s="109"/>
      <c r="AG62" s="109"/>
      <c r="AH62" s="109"/>
      <c r="AI62" s="108"/>
      <c r="AJ62" s="109"/>
      <c r="AK62" s="110"/>
      <c r="AL62" s="109"/>
      <c r="AM62" s="109"/>
      <c r="AN62" s="111"/>
      <c r="AO62" s="112"/>
      <c r="AP62" s="113"/>
      <c r="AQ62" s="82">
        <f>IF(GLOBAL_DATA[[#This Row],[Target scope]]&lt;&gt;Target_Not_Applicable,GLOBAL_DATA[[#This Row],[Target scope]]*GLOBAL_DATA[[#This Row],[Implementation progress rate]],"")</f>
        <v>1</v>
      </c>
      <c r="AR62" s="83">
        <f>IF(OR(GLOBAL_DATA[[#This Row],[Status]]=DATA!$J$6,GLOBAL_DATA[[#This Row],[Status]]=DATA!$J$7,GLOBAL_DATA[[#This Row],[Status]]=DATA!$J$8),1,0)</f>
        <v>0</v>
      </c>
      <c r="AS62" s="84">
        <f>IF(GLOBAL_DATA[[#This Row],[Status]]=Status_No_Project,"",MAX(GLOBAL_DATA[[#This Row],[Initial end]],GLOBAL_DATA[[#This Row],[Re-estimated end]],43831))</f>
        <v>43831</v>
      </c>
      <c r="AT62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62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62" s="28"/>
      <c r="AW62" s="28"/>
    </row>
    <row r="63" spans="1:49" ht="42" customHeight="1" x14ac:dyDescent="0.25">
      <c r="A63" s="90" t="s">
        <v>472</v>
      </c>
      <c r="B63" s="90" t="s">
        <v>472</v>
      </c>
      <c r="C63" s="90" t="s">
        <v>472</v>
      </c>
      <c r="D63" s="90" t="s">
        <v>472</v>
      </c>
      <c r="E63" s="90" t="s">
        <v>472</v>
      </c>
      <c r="F63" s="90" t="s">
        <v>472</v>
      </c>
      <c r="G63" s="90" t="s">
        <v>472</v>
      </c>
      <c r="H63" s="90" t="s">
        <v>472</v>
      </c>
      <c r="I63" s="90" t="s">
        <v>472</v>
      </c>
      <c r="J63" s="90" t="s">
        <v>472</v>
      </c>
      <c r="K63" s="90" t="s">
        <v>472</v>
      </c>
      <c r="L63" s="90" t="s">
        <v>472</v>
      </c>
      <c r="M63" s="90" t="s">
        <v>472</v>
      </c>
      <c r="N63" s="91" t="str">
        <f>IF(GLOBAL_DATA[[#This Row],[Target scope]]="","",INDEX(DATA_TargetStatusChoice[Target_Status_Choice],MATCH(GLOBAL_DATA[[#This Row],[Target scope]],DATA_TargetStatusChoice[Value],1)))</f>
        <v>FULL IMPLEMENTATION</v>
      </c>
      <c r="O63" s="89">
        <v>1</v>
      </c>
      <c r="P63" s="92" t="s">
        <v>75</v>
      </c>
      <c r="Q63" s="100" t="s">
        <v>32</v>
      </c>
      <c r="R63" s="101">
        <v>1</v>
      </c>
      <c r="S63" s="101"/>
      <c r="T63" s="102" t="s">
        <v>472</v>
      </c>
      <c r="U63" s="103"/>
      <c r="V63" s="104" t="s">
        <v>75</v>
      </c>
      <c r="W63" s="93"/>
      <c r="X63" s="93"/>
      <c r="Y63" s="93"/>
      <c r="Z63" s="105">
        <f>SUM(GLOBAL_DATA[[#This Row],[Initial 2020]]+GLOBAL_DATA[[#This Row],[Initial 2021]]+GLOBAL_DATA[[#This Row],[Initial 2022]]+GLOBAL_DATA[[#This Row],[Initial 2023]])</f>
        <v>0</v>
      </c>
      <c r="AA63" s="106">
        <f>SUM(GLOBAL_DATA[[#This Row],[Reestimated 2020]]+GLOBAL_DATA[[#This Row],[Reestimated 2021]]+GLOBAL_DATA[[#This Row],[Reestimated 2022]]+GLOBAL_DATA[[#This Row],[Reestimated 2023]])</f>
        <v>0</v>
      </c>
      <c r="AB63" s="107">
        <f>SUM(GLOBAL_DATA[[#This Row],[Spent 2020]]+GLOBAL_DATA[[#This Row],[Spent 2021]]+GLOBAL_DATA[[#This Row],[Spent 2022]]+GLOBAL_DATA[[#This Row],[Spent 2023]])</f>
        <v>0</v>
      </c>
      <c r="AC63" s="108"/>
      <c r="AD63" s="109"/>
      <c r="AE63" s="110"/>
      <c r="AF63" s="109"/>
      <c r="AG63" s="109"/>
      <c r="AH63" s="109"/>
      <c r="AI63" s="108"/>
      <c r="AJ63" s="109"/>
      <c r="AK63" s="110"/>
      <c r="AL63" s="109"/>
      <c r="AM63" s="109"/>
      <c r="AN63" s="111"/>
      <c r="AO63" s="112"/>
      <c r="AP63" s="113"/>
      <c r="AQ63" s="82">
        <f>IF(GLOBAL_DATA[[#This Row],[Target scope]]&lt;&gt;Target_Not_Applicable,GLOBAL_DATA[[#This Row],[Target scope]]*GLOBAL_DATA[[#This Row],[Implementation progress rate]],"")</f>
        <v>1</v>
      </c>
      <c r="AR63" s="83">
        <f>IF(OR(GLOBAL_DATA[[#This Row],[Status]]=DATA!$J$6,GLOBAL_DATA[[#This Row],[Status]]=DATA!$J$7,GLOBAL_DATA[[#This Row],[Status]]=DATA!$J$8),1,0)</f>
        <v>0</v>
      </c>
      <c r="AS63" s="84">
        <f>IF(GLOBAL_DATA[[#This Row],[Status]]=Status_No_Project,"",MAX(GLOBAL_DATA[[#This Row],[Initial end]],GLOBAL_DATA[[#This Row],[Re-estimated end]],43831))</f>
        <v>43831</v>
      </c>
      <c r="AT63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63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63" s="28"/>
      <c r="AW63" s="28"/>
    </row>
    <row r="64" spans="1:49" ht="42" customHeight="1" x14ac:dyDescent="0.25">
      <c r="A64" s="90" t="s">
        <v>472</v>
      </c>
      <c r="B64" s="90" t="s">
        <v>472</v>
      </c>
      <c r="C64" s="90" t="s">
        <v>472</v>
      </c>
      <c r="D64" s="90" t="s">
        <v>472</v>
      </c>
      <c r="E64" s="90" t="s">
        <v>472</v>
      </c>
      <c r="F64" s="90" t="s">
        <v>472</v>
      </c>
      <c r="G64" s="90" t="s">
        <v>472</v>
      </c>
      <c r="H64" s="90" t="s">
        <v>472</v>
      </c>
      <c r="I64" s="90" t="s">
        <v>472</v>
      </c>
      <c r="J64" s="90" t="s">
        <v>472</v>
      </c>
      <c r="K64" s="90" t="s">
        <v>472</v>
      </c>
      <c r="L64" s="90" t="s">
        <v>472</v>
      </c>
      <c r="M64" s="90" t="s">
        <v>472</v>
      </c>
      <c r="N64" s="91" t="str">
        <f>IF(GLOBAL_DATA[[#This Row],[Target scope]]="","",INDEX(DATA_TargetStatusChoice[Target_Status_Choice],MATCH(GLOBAL_DATA[[#This Row],[Target scope]],DATA_TargetStatusChoice[Value],1)))</f>
        <v>FULL IMPLEMENTATION</v>
      </c>
      <c r="O64" s="89">
        <v>1</v>
      </c>
      <c r="P64" s="92" t="s">
        <v>75</v>
      </c>
      <c r="Q64" s="100" t="s">
        <v>32</v>
      </c>
      <c r="R64" s="101">
        <v>1</v>
      </c>
      <c r="S64" s="101"/>
      <c r="T64" s="102" t="s">
        <v>472</v>
      </c>
      <c r="U64" s="103"/>
      <c r="V64" s="104" t="s">
        <v>75</v>
      </c>
      <c r="W64" s="93"/>
      <c r="X64" s="93"/>
      <c r="Y64" s="93"/>
      <c r="Z64" s="105">
        <f>SUM(GLOBAL_DATA[[#This Row],[Initial 2020]]+GLOBAL_DATA[[#This Row],[Initial 2021]]+GLOBAL_DATA[[#This Row],[Initial 2022]]+GLOBAL_DATA[[#This Row],[Initial 2023]])</f>
        <v>0</v>
      </c>
      <c r="AA64" s="106">
        <f>SUM(GLOBAL_DATA[[#This Row],[Reestimated 2020]]+GLOBAL_DATA[[#This Row],[Reestimated 2021]]+GLOBAL_DATA[[#This Row],[Reestimated 2022]]+GLOBAL_DATA[[#This Row],[Reestimated 2023]])</f>
        <v>0</v>
      </c>
      <c r="AB64" s="107">
        <f>SUM(GLOBAL_DATA[[#This Row],[Spent 2020]]+GLOBAL_DATA[[#This Row],[Spent 2021]]+GLOBAL_DATA[[#This Row],[Spent 2022]]+GLOBAL_DATA[[#This Row],[Spent 2023]])</f>
        <v>0</v>
      </c>
      <c r="AC64" s="108"/>
      <c r="AD64" s="109"/>
      <c r="AE64" s="110"/>
      <c r="AF64" s="109"/>
      <c r="AG64" s="109"/>
      <c r="AH64" s="109"/>
      <c r="AI64" s="108"/>
      <c r="AJ64" s="109"/>
      <c r="AK64" s="110"/>
      <c r="AL64" s="109"/>
      <c r="AM64" s="109"/>
      <c r="AN64" s="111"/>
      <c r="AO64" s="112"/>
      <c r="AP64" s="113"/>
      <c r="AQ64" s="82">
        <f>IF(GLOBAL_DATA[[#This Row],[Target scope]]&lt;&gt;Target_Not_Applicable,GLOBAL_DATA[[#This Row],[Target scope]]*GLOBAL_DATA[[#This Row],[Implementation progress rate]],"")</f>
        <v>1</v>
      </c>
      <c r="AR64" s="83">
        <f>IF(OR(GLOBAL_DATA[[#This Row],[Status]]=DATA!$J$6,GLOBAL_DATA[[#This Row],[Status]]=DATA!$J$7,GLOBAL_DATA[[#This Row],[Status]]=DATA!$J$8),1,0)</f>
        <v>0</v>
      </c>
      <c r="AS64" s="84">
        <f>IF(GLOBAL_DATA[[#This Row],[Status]]=Status_No_Project,"",MAX(GLOBAL_DATA[[#This Row],[Initial end]],GLOBAL_DATA[[#This Row],[Re-estimated end]],43831))</f>
        <v>43831</v>
      </c>
      <c r="AT64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64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64" s="28"/>
      <c r="AW64" s="28"/>
    </row>
    <row r="65" spans="1:49" ht="42" customHeight="1" x14ac:dyDescent="0.25">
      <c r="A65" s="90" t="s">
        <v>472</v>
      </c>
      <c r="B65" s="90" t="s">
        <v>472</v>
      </c>
      <c r="C65" s="90" t="s">
        <v>472</v>
      </c>
      <c r="D65" s="90" t="s">
        <v>472</v>
      </c>
      <c r="E65" s="90" t="s">
        <v>472</v>
      </c>
      <c r="F65" s="90" t="s">
        <v>472</v>
      </c>
      <c r="G65" s="90" t="s">
        <v>472</v>
      </c>
      <c r="H65" s="90" t="s">
        <v>472</v>
      </c>
      <c r="I65" s="90" t="s">
        <v>472</v>
      </c>
      <c r="J65" s="90" t="s">
        <v>472</v>
      </c>
      <c r="K65" s="90" t="s">
        <v>472</v>
      </c>
      <c r="L65" s="90" t="s">
        <v>472</v>
      </c>
      <c r="M65" s="90" t="s">
        <v>472</v>
      </c>
      <c r="N65" s="91" t="str">
        <f>IF(GLOBAL_DATA[[#This Row],[Target scope]]="","",INDEX(DATA_TargetStatusChoice[Target_Status_Choice],MATCH(GLOBAL_DATA[[#This Row],[Target scope]],DATA_TargetStatusChoice[Value],1)))</f>
        <v>FULL IMPLEMENTATION</v>
      </c>
      <c r="O65" s="89">
        <v>1</v>
      </c>
      <c r="P65" s="92" t="s">
        <v>75</v>
      </c>
      <c r="Q65" s="100" t="s">
        <v>32</v>
      </c>
      <c r="R65" s="101">
        <v>1</v>
      </c>
      <c r="S65" s="101"/>
      <c r="T65" s="102" t="s">
        <v>472</v>
      </c>
      <c r="U65" s="103"/>
      <c r="V65" s="104" t="s">
        <v>75</v>
      </c>
      <c r="W65" s="93"/>
      <c r="X65" s="93"/>
      <c r="Y65" s="93"/>
      <c r="Z65" s="105">
        <f>SUM(GLOBAL_DATA[[#This Row],[Initial 2020]]+GLOBAL_DATA[[#This Row],[Initial 2021]]+GLOBAL_DATA[[#This Row],[Initial 2022]]+GLOBAL_DATA[[#This Row],[Initial 2023]])</f>
        <v>0</v>
      </c>
      <c r="AA65" s="106">
        <f>SUM(GLOBAL_DATA[[#This Row],[Reestimated 2020]]+GLOBAL_DATA[[#This Row],[Reestimated 2021]]+GLOBAL_DATA[[#This Row],[Reestimated 2022]]+GLOBAL_DATA[[#This Row],[Reestimated 2023]])</f>
        <v>0</v>
      </c>
      <c r="AB65" s="107">
        <f>SUM(GLOBAL_DATA[[#This Row],[Spent 2020]]+GLOBAL_DATA[[#This Row],[Spent 2021]]+GLOBAL_DATA[[#This Row],[Spent 2022]]+GLOBAL_DATA[[#This Row],[Spent 2023]])</f>
        <v>0</v>
      </c>
      <c r="AC65" s="108"/>
      <c r="AD65" s="109"/>
      <c r="AE65" s="110"/>
      <c r="AF65" s="109"/>
      <c r="AG65" s="109"/>
      <c r="AH65" s="109"/>
      <c r="AI65" s="108"/>
      <c r="AJ65" s="109"/>
      <c r="AK65" s="110"/>
      <c r="AL65" s="109"/>
      <c r="AM65" s="109"/>
      <c r="AN65" s="111"/>
      <c r="AO65" s="112"/>
      <c r="AP65" s="113"/>
      <c r="AQ65" s="82">
        <f>IF(GLOBAL_DATA[[#This Row],[Target scope]]&lt;&gt;Target_Not_Applicable,GLOBAL_DATA[[#This Row],[Target scope]]*GLOBAL_DATA[[#This Row],[Implementation progress rate]],"")</f>
        <v>1</v>
      </c>
      <c r="AR65" s="83">
        <f>IF(OR(GLOBAL_DATA[[#This Row],[Status]]=DATA!$J$6,GLOBAL_DATA[[#This Row],[Status]]=DATA!$J$7,GLOBAL_DATA[[#This Row],[Status]]=DATA!$J$8),1,0)</f>
        <v>0</v>
      </c>
      <c r="AS65" s="84">
        <f>IF(GLOBAL_DATA[[#This Row],[Status]]=Status_No_Project,"",MAX(GLOBAL_DATA[[#This Row],[Initial end]],GLOBAL_DATA[[#This Row],[Re-estimated end]],43831))</f>
        <v>43831</v>
      </c>
      <c r="AT65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65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65" s="28"/>
      <c r="AW65" s="28"/>
    </row>
    <row r="66" spans="1:49" ht="42" customHeight="1" x14ac:dyDescent="0.25">
      <c r="A66" s="90" t="s">
        <v>472</v>
      </c>
      <c r="B66" s="90" t="s">
        <v>472</v>
      </c>
      <c r="C66" s="90" t="s">
        <v>472</v>
      </c>
      <c r="D66" s="90" t="s">
        <v>472</v>
      </c>
      <c r="E66" s="90" t="s">
        <v>472</v>
      </c>
      <c r="F66" s="90" t="s">
        <v>472</v>
      </c>
      <c r="G66" s="90" t="s">
        <v>472</v>
      </c>
      <c r="H66" s="90" t="s">
        <v>472</v>
      </c>
      <c r="I66" s="90" t="s">
        <v>472</v>
      </c>
      <c r="J66" s="90" t="s">
        <v>472</v>
      </c>
      <c r="K66" s="90" t="s">
        <v>472</v>
      </c>
      <c r="L66" s="90" t="s">
        <v>472</v>
      </c>
      <c r="M66" s="90" t="s">
        <v>472</v>
      </c>
      <c r="N66" s="91" t="str">
        <f>IF(GLOBAL_DATA[[#This Row],[Target scope]]="","",INDEX(DATA_TargetStatusChoice[Target_Status_Choice],MATCH(GLOBAL_DATA[[#This Row],[Target scope]],DATA_TargetStatusChoice[Value],1)))</f>
        <v>FULL IMPLEMENTATION</v>
      </c>
      <c r="O66" s="89">
        <v>1</v>
      </c>
      <c r="P66" s="92" t="s">
        <v>75</v>
      </c>
      <c r="Q66" s="100" t="s">
        <v>32</v>
      </c>
      <c r="R66" s="101">
        <v>1</v>
      </c>
      <c r="S66" s="101"/>
      <c r="T66" s="102" t="s">
        <v>472</v>
      </c>
      <c r="U66" s="103"/>
      <c r="V66" s="104" t="s">
        <v>75</v>
      </c>
      <c r="W66" s="93"/>
      <c r="X66" s="93"/>
      <c r="Y66" s="93"/>
      <c r="Z66" s="105">
        <f>SUM(GLOBAL_DATA[[#This Row],[Initial 2020]]+GLOBAL_DATA[[#This Row],[Initial 2021]]+GLOBAL_DATA[[#This Row],[Initial 2022]]+GLOBAL_DATA[[#This Row],[Initial 2023]])</f>
        <v>0</v>
      </c>
      <c r="AA66" s="106">
        <f>SUM(GLOBAL_DATA[[#This Row],[Reestimated 2020]]+GLOBAL_DATA[[#This Row],[Reestimated 2021]]+GLOBAL_DATA[[#This Row],[Reestimated 2022]]+GLOBAL_DATA[[#This Row],[Reestimated 2023]])</f>
        <v>0</v>
      </c>
      <c r="AB66" s="107">
        <f>SUM(GLOBAL_DATA[[#This Row],[Spent 2020]]+GLOBAL_DATA[[#This Row],[Spent 2021]]+GLOBAL_DATA[[#This Row],[Spent 2022]]+GLOBAL_DATA[[#This Row],[Spent 2023]])</f>
        <v>0</v>
      </c>
      <c r="AC66" s="108"/>
      <c r="AD66" s="109"/>
      <c r="AE66" s="110"/>
      <c r="AF66" s="109"/>
      <c r="AG66" s="109"/>
      <c r="AH66" s="109"/>
      <c r="AI66" s="108"/>
      <c r="AJ66" s="109"/>
      <c r="AK66" s="110"/>
      <c r="AL66" s="109"/>
      <c r="AM66" s="109"/>
      <c r="AN66" s="111"/>
      <c r="AO66" s="112"/>
      <c r="AP66" s="113"/>
      <c r="AQ66" s="82">
        <f>IF(GLOBAL_DATA[[#This Row],[Target scope]]&lt;&gt;Target_Not_Applicable,GLOBAL_DATA[[#This Row],[Target scope]]*GLOBAL_DATA[[#This Row],[Implementation progress rate]],"")</f>
        <v>1</v>
      </c>
      <c r="AR66" s="83">
        <f>IF(OR(GLOBAL_DATA[[#This Row],[Status]]=DATA!$J$6,GLOBAL_DATA[[#This Row],[Status]]=DATA!$J$7,GLOBAL_DATA[[#This Row],[Status]]=DATA!$J$8),1,0)</f>
        <v>0</v>
      </c>
      <c r="AS66" s="84">
        <f>IF(GLOBAL_DATA[[#This Row],[Status]]=Status_No_Project,"",MAX(GLOBAL_DATA[[#This Row],[Initial end]],GLOBAL_DATA[[#This Row],[Re-estimated end]],43831))</f>
        <v>43831</v>
      </c>
      <c r="AT66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66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66" s="28"/>
      <c r="AW66" s="28"/>
    </row>
    <row r="67" spans="1:49" ht="42" customHeight="1" x14ac:dyDescent="0.25">
      <c r="A67" s="90" t="s">
        <v>472</v>
      </c>
      <c r="B67" s="90" t="s">
        <v>472</v>
      </c>
      <c r="C67" s="90" t="s">
        <v>472</v>
      </c>
      <c r="D67" s="90" t="s">
        <v>472</v>
      </c>
      <c r="E67" s="90" t="s">
        <v>472</v>
      </c>
      <c r="F67" s="90" t="s">
        <v>472</v>
      </c>
      <c r="G67" s="90" t="s">
        <v>472</v>
      </c>
      <c r="H67" s="90" t="s">
        <v>472</v>
      </c>
      <c r="I67" s="90" t="s">
        <v>472</v>
      </c>
      <c r="J67" s="90" t="s">
        <v>472</v>
      </c>
      <c r="K67" s="90" t="s">
        <v>472</v>
      </c>
      <c r="L67" s="90" t="s">
        <v>472</v>
      </c>
      <c r="M67" s="90" t="s">
        <v>472</v>
      </c>
      <c r="N67" s="91" t="str">
        <f>IF(GLOBAL_DATA[[#This Row],[Target scope]]="","",INDEX(DATA_TargetStatusChoice[Target_Status_Choice],MATCH(GLOBAL_DATA[[#This Row],[Target scope]],DATA_TargetStatusChoice[Value],1)))</f>
        <v>FULL IMPLEMENTATION</v>
      </c>
      <c r="O67" s="89">
        <v>1</v>
      </c>
      <c r="P67" s="92" t="s">
        <v>75</v>
      </c>
      <c r="Q67" s="100" t="s">
        <v>32</v>
      </c>
      <c r="R67" s="101">
        <v>0.5</v>
      </c>
      <c r="S67" s="101"/>
      <c r="T67" s="102" t="s">
        <v>472</v>
      </c>
      <c r="U67" s="103"/>
      <c r="V67" s="104" t="s">
        <v>75</v>
      </c>
      <c r="W67" s="93"/>
      <c r="X67" s="93"/>
      <c r="Y67" s="93"/>
      <c r="Z67" s="105">
        <f>SUM(GLOBAL_DATA[[#This Row],[Initial 2020]]+GLOBAL_DATA[[#This Row],[Initial 2021]]+GLOBAL_DATA[[#This Row],[Initial 2022]]+GLOBAL_DATA[[#This Row],[Initial 2023]])</f>
        <v>0</v>
      </c>
      <c r="AA67" s="106">
        <f>SUM(GLOBAL_DATA[[#This Row],[Reestimated 2020]]+GLOBAL_DATA[[#This Row],[Reestimated 2021]]+GLOBAL_DATA[[#This Row],[Reestimated 2022]]+GLOBAL_DATA[[#This Row],[Reestimated 2023]])</f>
        <v>0</v>
      </c>
      <c r="AB67" s="107">
        <f>SUM(GLOBAL_DATA[[#This Row],[Spent 2020]]+GLOBAL_DATA[[#This Row],[Spent 2021]]+GLOBAL_DATA[[#This Row],[Spent 2022]]+GLOBAL_DATA[[#This Row],[Spent 2023]])</f>
        <v>0</v>
      </c>
      <c r="AC67" s="108"/>
      <c r="AD67" s="109"/>
      <c r="AE67" s="110"/>
      <c r="AF67" s="109"/>
      <c r="AG67" s="109"/>
      <c r="AH67" s="109"/>
      <c r="AI67" s="108"/>
      <c r="AJ67" s="109"/>
      <c r="AK67" s="110"/>
      <c r="AL67" s="109"/>
      <c r="AM67" s="109"/>
      <c r="AN67" s="111"/>
      <c r="AO67" s="112"/>
      <c r="AP67" s="113"/>
      <c r="AQ67" s="82">
        <f>IF(GLOBAL_DATA[[#This Row],[Target scope]]&lt;&gt;Target_Not_Applicable,GLOBAL_DATA[[#This Row],[Target scope]]*GLOBAL_DATA[[#This Row],[Implementation progress rate]],"")</f>
        <v>0.5</v>
      </c>
      <c r="AR67" s="83">
        <f>IF(OR(GLOBAL_DATA[[#This Row],[Status]]=DATA!$J$6,GLOBAL_DATA[[#This Row],[Status]]=DATA!$J$7,GLOBAL_DATA[[#This Row],[Status]]=DATA!$J$8),1,0)</f>
        <v>0</v>
      </c>
      <c r="AS67" s="84">
        <f>IF(GLOBAL_DATA[[#This Row],[Status]]=Status_No_Project,"",MAX(GLOBAL_DATA[[#This Row],[Initial end]],GLOBAL_DATA[[#This Row],[Re-estimated end]],43831))</f>
        <v>43831</v>
      </c>
      <c r="AT67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67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67" s="28"/>
      <c r="AW67" s="28"/>
    </row>
    <row r="68" spans="1:49" ht="42" customHeight="1" x14ac:dyDescent="0.25">
      <c r="A68" s="90" t="s">
        <v>472</v>
      </c>
      <c r="B68" s="90" t="s">
        <v>472</v>
      </c>
      <c r="C68" s="90" t="s">
        <v>472</v>
      </c>
      <c r="D68" s="90" t="s">
        <v>472</v>
      </c>
      <c r="E68" s="90" t="s">
        <v>472</v>
      </c>
      <c r="F68" s="90" t="s">
        <v>472</v>
      </c>
      <c r="G68" s="90" t="s">
        <v>472</v>
      </c>
      <c r="H68" s="90" t="s">
        <v>472</v>
      </c>
      <c r="I68" s="90" t="s">
        <v>472</v>
      </c>
      <c r="J68" s="90" t="s">
        <v>472</v>
      </c>
      <c r="K68" s="90" t="s">
        <v>472</v>
      </c>
      <c r="L68" s="90" t="s">
        <v>472</v>
      </c>
      <c r="M68" s="90" t="s">
        <v>472</v>
      </c>
      <c r="N68" s="91" t="str">
        <f>IF(GLOBAL_DATA[[#This Row],[Target scope]]="","",INDEX(DATA_TargetStatusChoice[Target_Status_Choice],MATCH(GLOBAL_DATA[[#This Row],[Target scope]],DATA_TargetStatusChoice[Value],1)))</f>
        <v>FULL IMPLEMENTATION</v>
      </c>
      <c r="O68" s="89">
        <v>1</v>
      </c>
      <c r="P68" s="92" t="s">
        <v>75</v>
      </c>
      <c r="Q68" s="100" t="s">
        <v>461</v>
      </c>
      <c r="R68" s="101">
        <v>0</v>
      </c>
      <c r="S68" s="101"/>
      <c r="T68" s="102" t="s">
        <v>472</v>
      </c>
      <c r="U68" s="103"/>
      <c r="V68" s="104" t="s">
        <v>75</v>
      </c>
      <c r="W68" s="93"/>
      <c r="X68" s="93"/>
      <c r="Y68" s="93"/>
      <c r="Z68" s="105">
        <f>SUM(GLOBAL_DATA[[#This Row],[Initial 2020]]+GLOBAL_DATA[[#This Row],[Initial 2021]]+GLOBAL_DATA[[#This Row],[Initial 2022]]+GLOBAL_DATA[[#This Row],[Initial 2023]])</f>
        <v>0</v>
      </c>
      <c r="AA68" s="106">
        <f>SUM(GLOBAL_DATA[[#This Row],[Reestimated 2020]]+GLOBAL_DATA[[#This Row],[Reestimated 2021]]+GLOBAL_DATA[[#This Row],[Reestimated 2022]]+GLOBAL_DATA[[#This Row],[Reestimated 2023]])</f>
        <v>0</v>
      </c>
      <c r="AB68" s="107">
        <f>SUM(GLOBAL_DATA[[#This Row],[Spent 2020]]+GLOBAL_DATA[[#This Row],[Spent 2021]]+GLOBAL_DATA[[#This Row],[Spent 2022]]+GLOBAL_DATA[[#This Row],[Spent 2023]])</f>
        <v>0</v>
      </c>
      <c r="AC68" s="108"/>
      <c r="AD68" s="109"/>
      <c r="AE68" s="110"/>
      <c r="AF68" s="109"/>
      <c r="AG68" s="109"/>
      <c r="AH68" s="109"/>
      <c r="AI68" s="108"/>
      <c r="AJ68" s="109"/>
      <c r="AK68" s="110"/>
      <c r="AL68" s="109"/>
      <c r="AM68" s="109"/>
      <c r="AN68" s="111"/>
      <c r="AO68" s="112"/>
      <c r="AP68" s="113"/>
      <c r="AQ68" s="82">
        <f>IF(GLOBAL_DATA[[#This Row],[Target scope]]&lt;&gt;Target_Not_Applicable,GLOBAL_DATA[[#This Row],[Target scope]]*GLOBAL_DATA[[#This Row],[Implementation progress rate]],"")</f>
        <v>0</v>
      </c>
      <c r="AR68" s="83">
        <f>IF(OR(GLOBAL_DATA[[#This Row],[Status]]=DATA!$J$6,GLOBAL_DATA[[#This Row],[Status]]=DATA!$J$7,GLOBAL_DATA[[#This Row],[Status]]=DATA!$J$8),1,0)</f>
        <v>0</v>
      </c>
      <c r="AS68" s="84" t="str">
        <f>IF(GLOBAL_DATA[[#This Row],[Status]]=Status_No_Project,"",MAX(GLOBAL_DATA[[#This Row],[Initial end]],GLOBAL_DATA[[#This Row],[Re-estimated end]],43831))</f>
        <v/>
      </c>
      <c r="AT68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68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68" s="28"/>
      <c r="AW68" s="28"/>
    </row>
    <row r="69" spans="1:49" ht="42" customHeight="1" x14ac:dyDescent="0.25">
      <c r="A69" s="90" t="s">
        <v>472</v>
      </c>
      <c r="B69" s="90" t="s">
        <v>472</v>
      </c>
      <c r="C69" s="90" t="s">
        <v>472</v>
      </c>
      <c r="D69" s="90" t="s">
        <v>472</v>
      </c>
      <c r="E69" s="90" t="s">
        <v>472</v>
      </c>
      <c r="F69" s="90" t="s">
        <v>472</v>
      </c>
      <c r="G69" s="90" t="s">
        <v>472</v>
      </c>
      <c r="H69" s="90" t="s">
        <v>472</v>
      </c>
      <c r="I69" s="90" t="s">
        <v>472</v>
      </c>
      <c r="J69" s="90" t="s">
        <v>472</v>
      </c>
      <c r="K69" s="90" t="s">
        <v>472</v>
      </c>
      <c r="L69" s="90" t="s">
        <v>472</v>
      </c>
      <c r="M69" s="90" t="s">
        <v>472</v>
      </c>
      <c r="N69" s="91" t="str">
        <f>IF(GLOBAL_DATA[[#This Row],[Target scope]]="","",INDEX(DATA_TargetStatusChoice[Target_Status_Choice],MATCH(GLOBAL_DATA[[#This Row],[Target scope]],DATA_TargetStatusChoice[Value],1)))</f>
        <v>FULL IMPLEMENTATION</v>
      </c>
      <c r="O69" s="89">
        <v>1</v>
      </c>
      <c r="P69" s="92" t="s">
        <v>75</v>
      </c>
      <c r="Q69" s="100" t="s">
        <v>32</v>
      </c>
      <c r="R69" s="101">
        <v>0.8</v>
      </c>
      <c r="S69" s="101"/>
      <c r="T69" s="102" t="s">
        <v>472</v>
      </c>
      <c r="U69" s="103"/>
      <c r="V69" s="104" t="s">
        <v>75</v>
      </c>
      <c r="W69" s="93"/>
      <c r="X69" s="93"/>
      <c r="Y69" s="93"/>
      <c r="Z69" s="105">
        <f>SUM(GLOBAL_DATA[[#This Row],[Initial 2020]]+GLOBAL_DATA[[#This Row],[Initial 2021]]+GLOBAL_DATA[[#This Row],[Initial 2022]]+GLOBAL_DATA[[#This Row],[Initial 2023]])</f>
        <v>0</v>
      </c>
      <c r="AA69" s="106">
        <f>SUM(GLOBAL_DATA[[#This Row],[Reestimated 2020]]+GLOBAL_DATA[[#This Row],[Reestimated 2021]]+GLOBAL_DATA[[#This Row],[Reestimated 2022]]+GLOBAL_DATA[[#This Row],[Reestimated 2023]])</f>
        <v>0</v>
      </c>
      <c r="AB69" s="107">
        <f>SUM(GLOBAL_DATA[[#This Row],[Spent 2020]]+GLOBAL_DATA[[#This Row],[Spent 2021]]+GLOBAL_DATA[[#This Row],[Spent 2022]]+GLOBAL_DATA[[#This Row],[Spent 2023]])</f>
        <v>0</v>
      </c>
      <c r="AC69" s="108"/>
      <c r="AD69" s="109"/>
      <c r="AE69" s="110"/>
      <c r="AF69" s="109"/>
      <c r="AG69" s="109"/>
      <c r="AH69" s="109"/>
      <c r="AI69" s="108"/>
      <c r="AJ69" s="109"/>
      <c r="AK69" s="110"/>
      <c r="AL69" s="109"/>
      <c r="AM69" s="109"/>
      <c r="AN69" s="111"/>
      <c r="AO69" s="112"/>
      <c r="AP69" s="113"/>
      <c r="AQ69" s="82">
        <f>IF(GLOBAL_DATA[[#This Row],[Target scope]]&lt;&gt;Target_Not_Applicable,GLOBAL_DATA[[#This Row],[Target scope]]*GLOBAL_DATA[[#This Row],[Implementation progress rate]],"")</f>
        <v>0.8</v>
      </c>
      <c r="AR69" s="83">
        <f>IF(OR(GLOBAL_DATA[[#This Row],[Status]]=DATA!$J$6,GLOBAL_DATA[[#This Row],[Status]]=DATA!$J$7,GLOBAL_DATA[[#This Row],[Status]]=DATA!$J$8),1,0)</f>
        <v>0</v>
      </c>
      <c r="AS69" s="84">
        <f>IF(GLOBAL_DATA[[#This Row],[Status]]=Status_No_Project,"",MAX(GLOBAL_DATA[[#This Row],[Initial end]],GLOBAL_DATA[[#This Row],[Re-estimated end]],43831))</f>
        <v>43831</v>
      </c>
      <c r="AT69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69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69" s="28"/>
      <c r="AW69" s="28"/>
    </row>
    <row r="70" spans="1:49" ht="42" customHeight="1" x14ac:dyDescent="0.25">
      <c r="A70" s="90" t="s">
        <v>472</v>
      </c>
      <c r="B70" s="90" t="s">
        <v>472</v>
      </c>
      <c r="C70" s="90" t="s">
        <v>472</v>
      </c>
      <c r="D70" s="90" t="s">
        <v>472</v>
      </c>
      <c r="E70" s="90" t="s">
        <v>472</v>
      </c>
      <c r="F70" s="90" t="s">
        <v>472</v>
      </c>
      <c r="G70" s="90" t="s">
        <v>472</v>
      </c>
      <c r="H70" s="90" t="s">
        <v>472</v>
      </c>
      <c r="I70" s="90" t="s">
        <v>472</v>
      </c>
      <c r="J70" s="90" t="s">
        <v>472</v>
      </c>
      <c r="K70" s="90" t="s">
        <v>472</v>
      </c>
      <c r="L70" s="90" t="s">
        <v>472</v>
      </c>
      <c r="M70" s="90" t="s">
        <v>472</v>
      </c>
      <c r="N70" s="91" t="str">
        <f>IF(GLOBAL_DATA[[#This Row],[Target scope]]="","",INDEX(DATA_TargetStatusChoice[Target_Status_Choice],MATCH(GLOBAL_DATA[[#This Row],[Target scope]],DATA_TargetStatusChoice[Value],1)))</f>
        <v>FULL IMPLEMENTATION</v>
      </c>
      <c r="O70" s="89">
        <v>1</v>
      </c>
      <c r="P70" s="92" t="s">
        <v>75</v>
      </c>
      <c r="Q70" s="100" t="s">
        <v>32</v>
      </c>
      <c r="R70" s="101">
        <v>0.5</v>
      </c>
      <c r="S70" s="101"/>
      <c r="T70" s="102" t="s">
        <v>472</v>
      </c>
      <c r="U70" s="103"/>
      <c r="V70" s="104" t="s">
        <v>75</v>
      </c>
      <c r="W70" s="93"/>
      <c r="X70" s="93"/>
      <c r="Y70" s="93"/>
      <c r="Z70" s="105">
        <f>SUM(GLOBAL_DATA[[#This Row],[Initial 2020]]+GLOBAL_DATA[[#This Row],[Initial 2021]]+GLOBAL_DATA[[#This Row],[Initial 2022]]+GLOBAL_DATA[[#This Row],[Initial 2023]])</f>
        <v>0</v>
      </c>
      <c r="AA70" s="106">
        <f>SUM(GLOBAL_DATA[[#This Row],[Reestimated 2020]]+GLOBAL_DATA[[#This Row],[Reestimated 2021]]+GLOBAL_DATA[[#This Row],[Reestimated 2022]]+GLOBAL_DATA[[#This Row],[Reestimated 2023]])</f>
        <v>0</v>
      </c>
      <c r="AB70" s="107">
        <f>SUM(GLOBAL_DATA[[#This Row],[Spent 2020]]+GLOBAL_DATA[[#This Row],[Spent 2021]]+GLOBAL_DATA[[#This Row],[Spent 2022]]+GLOBAL_DATA[[#This Row],[Spent 2023]])</f>
        <v>0</v>
      </c>
      <c r="AC70" s="108"/>
      <c r="AD70" s="109"/>
      <c r="AE70" s="110"/>
      <c r="AF70" s="109"/>
      <c r="AG70" s="109"/>
      <c r="AH70" s="109"/>
      <c r="AI70" s="108"/>
      <c r="AJ70" s="109"/>
      <c r="AK70" s="110"/>
      <c r="AL70" s="109"/>
      <c r="AM70" s="109"/>
      <c r="AN70" s="111"/>
      <c r="AO70" s="112"/>
      <c r="AP70" s="113"/>
      <c r="AQ70" s="82">
        <f>IF(GLOBAL_DATA[[#This Row],[Target scope]]&lt;&gt;Target_Not_Applicable,GLOBAL_DATA[[#This Row],[Target scope]]*GLOBAL_DATA[[#This Row],[Implementation progress rate]],"")</f>
        <v>0.5</v>
      </c>
      <c r="AR70" s="83">
        <f>IF(OR(GLOBAL_DATA[[#This Row],[Status]]=DATA!$J$6,GLOBAL_DATA[[#This Row],[Status]]=DATA!$J$7,GLOBAL_DATA[[#This Row],[Status]]=DATA!$J$8),1,0)</f>
        <v>0</v>
      </c>
      <c r="AS70" s="84">
        <f>IF(GLOBAL_DATA[[#This Row],[Status]]=Status_No_Project,"",MAX(GLOBAL_DATA[[#This Row],[Initial end]],GLOBAL_DATA[[#This Row],[Re-estimated end]],43831))</f>
        <v>43831</v>
      </c>
      <c r="AT70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70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70" s="28"/>
      <c r="AW70" s="28"/>
    </row>
    <row r="71" spans="1:49" ht="42" customHeight="1" x14ac:dyDescent="0.25">
      <c r="A71" s="90" t="s">
        <v>472</v>
      </c>
      <c r="B71" s="90" t="s">
        <v>472</v>
      </c>
      <c r="C71" s="90" t="s">
        <v>472</v>
      </c>
      <c r="D71" s="90" t="s">
        <v>472</v>
      </c>
      <c r="E71" s="90" t="s">
        <v>472</v>
      </c>
      <c r="F71" s="90" t="s">
        <v>472</v>
      </c>
      <c r="G71" s="90" t="s">
        <v>472</v>
      </c>
      <c r="H71" s="90" t="s">
        <v>472</v>
      </c>
      <c r="I71" s="90" t="s">
        <v>472</v>
      </c>
      <c r="J71" s="90" t="s">
        <v>472</v>
      </c>
      <c r="K71" s="90" t="s">
        <v>472</v>
      </c>
      <c r="L71" s="90" t="s">
        <v>472</v>
      </c>
      <c r="M71" s="90" t="s">
        <v>472</v>
      </c>
      <c r="N71" s="91" t="str">
        <f>IF(GLOBAL_DATA[[#This Row],[Target scope]]="","",INDEX(DATA_TargetStatusChoice[Target_Status_Choice],MATCH(GLOBAL_DATA[[#This Row],[Target scope]],DATA_TargetStatusChoice[Value],1)))</f>
        <v>FULL IMPLEMENTATION</v>
      </c>
      <c r="O71" s="89">
        <v>1</v>
      </c>
      <c r="P71" s="92" t="s">
        <v>75</v>
      </c>
      <c r="Q71" s="100" t="s">
        <v>32</v>
      </c>
      <c r="R71" s="101">
        <v>1</v>
      </c>
      <c r="S71" s="101"/>
      <c r="T71" s="102" t="s">
        <v>472</v>
      </c>
      <c r="U71" s="103"/>
      <c r="V71" s="104" t="s">
        <v>75</v>
      </c>
      <c r="W71" s="93"/>
      <c r="X71" s="93"/>
      <c r="Y71" s="93"/>
      <c r="Z71" s="105">
        <f>SUM(GLOBAL_DATA[[#This Row],[Initial 2020]]+GLOBAL_DATA[[#This Row],[Initial 2021]]+GLOBAL_DATA[[#This Row],[Initial 2022]]+GLOBAL_DATA[[#This Row],[Initial 2023]])</f>
        <v>0</v>
      </c>
      <c r="AA71" s="106">
        <f>SUM(GLOBAL_DATA[[#This Row],[Reestimated 2020]]+GLOBAL_DATA[[#This Row],[Reestimated 2021]]+GLOBAL_DATA[[#This Row],[Reestimated 2022]]+GLOBAL_DATA[[#This Row],[Reestimated 2023]])</f>
        <v>0</v>
      </c>
      <c r="AB71" s="107">
        <f>SUM(GLOBAL_DATA[[#This Row],[Spent 2020]]+GLOBAL_DATA[[#This Row],[Spent 2021]]+GLOBAL_DATA[[#This Row],[Spent 2022]]+GLOBAL_DATA[[#This Row],[Spent 2023]])</f>
        <v>0</v>
      </c>
      <c r="AC71" s="108"/>
      <c r="AD71" s="109"/>
      <c r="AE71" s="110"/>
      <c r="AF71" s="109"/>
      <c r="AG71" s="109"/>
      <c r="AH71" s="109"/>
      <c r="AI71" s="108"/>
      <c r="AJ71" s="109"/>
      <c r="AK71" s="110"/>
      <c r="AL71" s="109"/>
      <c r="AM71" s="109"/>
      <c r="AN71" s="111"/>
      <c r="AO71" s="112"/>
      <c r="AP71" s="113"/>
      <c r="AQ71" s="82">
        <f>IF(GLOBAL_DATA[[#This Row],[Target scope]]&lt;&gt;Target_Not_Applicable,GLOBAL_DATA[[#This Row],[Target scope]]*GLOBAL_DATA[[#This Row],[Implementation progress rate]],"")</f>
        <v>1</v>
      </c>
      <c r="AR71" s="83">
        <f>IF(OR(GLOBAL_DATA[[#This Row],[Status]]=DATA!$J$6,GLOBAL_DATA[[#This Row],[Status]]=DATA!$J$7,GLOBAL_DATA[[#This Row],[Status]]=DATA!$J$8),1,0)</f>
        <v>0</v>
      </c>
      <c r="AS71" s="84">
        <f>IF(GLOBAL_DATA[[#This Row],[Status]]=Status_No_Project,"",MAX(GLOBAL_DATA[[#This Row],[Initial end]],GLOBAL_DATA[[#This Row],[Re-estimated end]],43831))</f>
        <v>43831</v>
      </c>
      <c r="AT71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71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71" s="28"/>
      <c r="AW71" s="28"/>
    </row>
    <row r="72" spans="1:49" ht="42" customHeight="1" x14ac:dyDescent="0.25">
      <c r="A72" s="90" t="s">
        <v>472</v>
      </c>
      <c r="B72" s="90" t="s">
        <v>472</v>
      </c>
      <c r="C72" s="90" t="s">
        <v>472</v>
      </c>
      <c r="D72" s="90" t="s">
        <v>472</v>
      </c>
      <c r="E72" s="90" t="s">
        <v>472</v>
      </c>
      <c r="F72" s="90" t="s">
        <v>472</v>
      </c>
      <c r="G72" s="90" t="s">
        <v>472</v>
      </c>
      <c r="H72" s="90" t="s">
        <v>472</v>
      </c>
      <c r="I72" s="90" t="s">
        <v>472</v>
      </c>
      <c r="J72" s="90" t="s">
        <v>472</v>
      </c>
      <c r="K72" s="90" t="s">
        <v>472</v>
      </c>
      <c r="L72" s="90" t="s">
        <v>472</v>
      </c>
      <c r="M72" s="90" t="s">
        <v>472</v>
      </c>
      <c r="N72" s="91" t="str">
        <f>IF(GLOBAL_DATA[[#This Row],[Target scope]]="","",INDEX(DATA_TargetStatusChoice[Target_Status_Choice],MATCH(GLOBAL_DATA[[#This Row],[Target scope]],DATA_TargetStatusChoice[Value],1)))</f>
        <v>FULL IMPLEMENTATION</v>
      </c>
      <c r="O72" s="89">
        <v>1</v>
      </c>
      <c r="P72" s="92" t="s">
        <v>75</v>
      </c>
      <c r="Q72" s="100" t="s">
        <v>31</v>
      </c>
      <c r="R72" s="101">
        <v>0</v>
      </c>
      <c r="S72" s="101"/>
      <c r="T72" s="102" t="s">
        <v>472</v>
      </c>
      <c r="U72" s="103"/>
      <c r="V72" s="104" t="s">
        <v>75</v>
      </c>
      <c r="W72" s="93"/>
      <c r="X72" s="93"/>
      <c r="Y72" s="93"/>
      <c r="Z72" s="105">
        <f>SUM(GLOBAL_DATA[[#This Row],[Initial 2020]]+GLOBAL_DATA[[#This Row],[Initial 2021]]+GLOBAL_DATA[[#This Row],[Initial 2022]]+GLOBAL_DATA[[#This Row],[Initial 2023]])</f>
        <v>0</v>
      </c>
      <c r="AA72" s="106">
        <f>SUM(GLOBAL_DATA[[#This Row],[Reestimated 2020]]+GLOBAL_DATA[[#This Row],[Reestimated 2021]]+GLOBAL_DATA[[#This Row],[Reestimated 2022]]+GLOBAL_DATA[[#This Row],[Reestimated 2023]])</f>
        <v>0</v>
      </c>
      <c r="AB72" s="107">
        <f>SUM(GLOBAL_DATA[[#This Row],[Spent 2020]]+GLOBAL_DATA[[#This Row],[Spent 2021]]+GLOBAL_DATA[[#This Row],[Spent 2022]]+GLOBAL_DATA[[#This Row],[Spent 2023]])</f>
        <v>0</v>
      </c>
      <c r="AC72" s="108"/>
      <c r="AD72" s="109"/>
      <c r="AE72" s="110"/>
      <c r="AF72" s="109"/>
      <c r="AG72" s="109"/>
      <c r="AH72" s="109"/>
      <c r="AI72" s="108"/>
      <c r="AJ72" s="109"/>
      <c r="AK72" s="110"/>
      <c r="AL72" s="109"/>
      <c r="AM72" s="109"/>
      <c r="AN72" s="111"/>
      <c r="AO72" s="112"/>
      <c r="AP72" s="113"/>
      <c r="AQ72" s="82">
        <f>IF(GLOBAL_DATA[[#This Row],[Target scope]]&lt;&gt;Target_Not_Applicable,GLOBAL_DATA[[#This Row],[Target scope]]*GLOBAL_DATA[[#This Row],[Implementation progress rate]],"")</f>
        <v>0</v>
      </c>
      <c r="AR72" s="83">
        <f>IF(OR(GLOBAL_DATA[[#This Row],[Status]]=DATA!$J$6,GLOBAL_DATA[[#This Row],[Status]]=DATA!$J$7,GLOBAL_DATA[[#This Row],[Status]]=DATA!$J$8),1,0)</f>
        <v>0</v>
      </c>
      <c r="AS72" s="84">
        <f>IF(GLOBAL_DATA[[#This Row],[Status]]=Status_No_Project,"",MAX(GLOBAL_DATA[[#This Row],[Initial end]],GLOBAL_DATA[[#This Row],[Re-estimated end]],43831))</f>
        <v>43831</v>
      </c>
      <c r="AT72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72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72" s="28"/>
      <c r="AW72" s="28"/>
    </row>
    <row r="73" spans="1:49" ht="42" customHeight="1" x14ac:dyDescent="0.25">
      <c r="A73" s="90" t="s">
        <v>472</v>
      </c>
      <c r="B73" s="90" t="s">
        <v>472</v>
      </c>
      <c r="C73" s="90" t="s">
        <v>472</v>
      </c>
      <c r="D73" s="90" t="s">
        <v>472</v>
      </c>
      <c r="E73" s="90" t="s">
        <v>472</v>
      </c>
      <c r="F73" s="90" t="s">
        <v>472</v>
      </c>
      <c r="G73" s="90" t="s">
        <v>472</v>
      </c>
      <c r="H73" s="90" t="s">
        <v>472</v>
      </c>
      <c r="I73" s="90" t="s">
        <v>472</v>
      </c>
      <c r="J73" s="90" t="s">
        <v>472</v>
      </c>
      <c r="K73" s="90" t="s">
        <v>472</v>
      </c>
      <c r="L73" s="90" t="s">
        <v>472</v>
      </c>
      <c r="M73" s="90" t="s">
        <v>472</v>
      </c>
      <c r="N73" s="91" t="str">
        <f>IF(GLOBAL_DATA[[#This Row],[Target scope]]="","",INDEX(DATA_TargetStatusChoice[Target_Status_Choice],MATCH(GLOBAL_DATA[[#This Row],[Target scope]],DATA_TargetStatusChoice[Value],1)))</f>
        <v>FULL IMPLEMENTATION</v>
      </c>
      <c r="O73" s="89">
        <v>1</v>
      </c>
      <c r="P73" s="92" t="s">
        <v>75</v>
      </c>
      <c r="Q73" s="100" t="s">
        <v>31</v>
      </c>
      <c r="R73" s="101">
        <v>0</v>
      </c>
      <c r="S73" s="101"/>
      <c r="T73" s="102" t="s">
        <v>472</v>
      </c>
      <c r="U73" s="103"/>
      <c r="V73" s="104" t="s">
        <v>75</v>
      </c>
      <c r="W73" s="93"/>
      <c r="X73" s="93"/>
      <c r="Y73" s="93"/>
      <c r="Z73" s="105">
        <f>SUM(GLOBAL_DATA[[#This Row],[Initial 2020]]+GLOBAL_DATA[[#This Row],[Initial 2021]]+GLOBAL_DATA[[#This Row],[Initial 2022]]+GLOBAL_DATA[[#This Row],[Initial 2023]])</f>
        <v>0</v>
      </c>
      <c r="AA73" s="106">
        <f>SUM(GLOBAL_DATA[[#This Row],[Reestimated 2020]]+GLOBAL_DATA[[#This Row],[Reestimated 2021]]+GLOBAL_DATA[[#This Row],[Reestimated 2022]]+GLOBAL_DATA[[#This Row],[Reestimated 2023]])</f>
        <v>0</v>
      </c>
      <c r="AB73" s="107">
        <f>SUM(GLOBAL_DATA[[#This Row],[Spent 2020]]+GLOBAL_DATA[[#This Row],[Spent 2021]]+GLOBAL_DATA[[#This Row],[Spent 2022]]+GLOBAL_DATA[[#This Row],[Spent 2023]])</f>
        <v>0</v>
      </c>
      <c r="AC73" s="108"/>
      <c r="AD73" s="109"/>
      <c r="AE73" s="110"/>
      <c r="AF73" s="109"/>
      <c r="AG73" s="109"/>
      <c r="AH73" s="109"/>
      <c r="AI73" s="108"/>
      <c r="AJ73" s="109"/>
      <c r="AK73" s="110"/>
      <c r="AL73" s="109"/>
      <c r="AM73" s="109"/>
      <c r="AN73" s="111"/>
      <c r="AO73" s="112"/>
      <c r="AP73" s="113"/>
      <c r="AQ73" s="82">
        <f>IF(GLOBAL_DATA[[#This Row],[Target scope]]&lt;&gt;Target_Not_Applicable,GLOBAL_DATA[[#This Row],[Target scope]]*GLOBAL_DATA[[#This Row],[Implementation progress rate]],"")</f>
        <v>0</v>
      </c>
      <c r="AR73" s="83">
        <f>IF(OR(GLOBAL_DATA[[#This Row],[Status]]=DATA!$J$6,GLOBAL_DATA[[#This Row],[Status]]=DATA!$J$7,GLOBAL_DATA[[#This Row],[Status]]=DATA!$J$8),1,0)</f>
        <v>0</v>
      </c>
      <c r="AS73" s="84">
        <f>IF(GLOBAL_DATA[[#This Row],[Status]]=Status_No_Project,"",MAX(GLOBAL_DATA[[#This Row],[Initial end]],GLOBAL_DATA[[#This Row],[Re-estimated end]],43831))</f>
        <v>43831</v>
      </c>
      <c r="AT73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73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73" s="28"/>
      <c r="AW73" s="28"/>
    </row>
    <row r="74" spans="1:49" ht="42" customHeight="1" x14ac:dyDescent="0.25">
      <c r="A74" s="90" t="s">
        <v>472</v>
      </c>
      <c r="B74" s="90" t="s">
        <v>472</v>
      </c>
      <c r="C74" s="90" t="s">
        <v>472</v>
      </c>
      <c r="D74" s="90" t="s">
        <v>472</v>
      </c>
      <c r="E74" s="90" t="s">
        <v>472</v>
      </c>
      <c r="F74" s="90" t="s">
        <v>472</v>
      </c>
      <c r="G74" s="90" t="s">
        <v>472</v>
      </c>
      <c r="H74" s="90" t="s">
        <v>472</v>
      </c>
      <c r="I74" s="90" t="s">
        <v>472</v>
      </c>
      <c r="J74" s="90" t="s">
        <v>472</v>
      </c>
      <c r="K74" s="90" t="s">
        <v>472</v>
      </c>
      <c r="L74" s="90" t="s">
        <v>472</v>
      </c>
      <c r="M74" s="90" t="s">
        <v>472</v>
      </c>
      <c r="N74" s="91" t="str">
        <f>IF(GLOBAL_DATA[[#This Row],[Target scope]]="","",INDEX(DATA_TargetStatusChoice[Target_Status_Choice],MATCH(GLOBAL_DATA[[#This Row],[Target scope]],DATA_TargetStatusChoice[Value],1)))</f>
        <v/>
      </c>
      <c r="O74" s="89"/>
      <c r="P74" s="92" t="s">
        <v>75</v>
      </c>
      <c r="Q74" s="100" t="s">
        <v>461</v>
      </c>
      <c r="R74" s="101">
        <v>0</v>
      </c>
      <c r="S74" s="101"/>
      <c r="T74" s="102" t="s">
        <v>472</v>
      </c>
      <c r="U74" s="103"/>
      <c r="V74" s="104" t="s">
        <v>75</v>
      </c>
      <c r="W74" s="93"/>
      <c r="X74" s="93"/>
      <c r="Y74" s="93"/>
      <c r="Z74" s="105">
        <f>SUM(GLOBAL_DATA[[#This Row],[Initial 2020]]+GLOBAL_DATA[[#This Row],[Initial 2021]]+GLOBAL_DATA[[#This Row],[Initial 2022]]+GLOBAL_DATA[[#This Row],[Initial 2023]])</f>
        <v>0</v>
      </c>
      <c r="AA74" s="106">
        <f>SUM(GLOBAL_DATA[[#This Row],[Reestimated 2020]]+GLOBAL_DATA[[#This Row],[Reestimated 2021]]+GLOBAL_DATA[[#This Row],[Reestimated 2022]]+GLOBAL_DATA[[#This Row],[Reestimated 2023]])</f>
        <v>0</v>
      </c>
      <c r="AB74" s="107">
        <f>SUM(GLOBAL_DATA[[#This Row],[Spent 2020]]+GLOBAL_DATA[[#This Row],[Spent 2021]]+GLOBAL_DATA[[#This Row],[Spent 2022]]+GLOBAL_DATA[[#This Row],[Spent 2023]])</f>
        <v>0</v>
      </c>
      <c r="AC74" s="108"/>
      <c r="AD74" s="109"/>
      <c r="AE74" s="110"/>
      <c r="AF74" s="109"/>
      <c r="AG74" s="109"/>
      <c r="AH74" s="109"/>
      <c r="AI74" s="108"/>
      <c r="AJ74" s="109"/>
      <c r="AK74" s="110"/>
      <c r="AL74" s="109"/>
      <c r="AM74" s="109"/>
      <c r="AN74" s="111"/>
      <c r="AO74" s="112"/>
      <c r="AP74" s="113"/>
      <c r="AQ74" s="82">
        <f>IF(GLOBAL_DATA[[#This Row],[Target scope]]&lt;&gt;Target_Not_Applicable,GLOBAL_DATA[[#This Row],[Target scope]]*GLOBAL_DATA[[#This Row],[Implementation progress rate]],"")</f>
        <v>0</v>
      </c>
      <c r="AR74" s="83">
        <f>IF(OR(GLOBAL_DATA[[#This Row],[Status]]=DATA!$J$6,GLOBAL_DATA[[#This Row],[Status]]=DATA!$J$7,GLOBAL_DATA[[#This Row],[Status]]=DATA!$J$8),1,0)</f>
        <v>0</v>
      </c>
      <c r="AS74" s="84" t="str">
        <f>IF(GLOBAL_DATA[[#This Row],[Status]]=Status_No_Project,"",MAX(GLOBAL_DATA[[#This Row],[Initial end]],GLOBAL_DATA[[#This Row],[Re-estimated end]],43831))</f>
        <v/>
      </c>
      <c r="AT74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74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74" s="28"/>
      <c r="AW74" s="28"/>
    </row>
    <row r="75" spans="1:49" ht="42" customHeight="1" x14ac:dyDescent="0.25">
      <c r="A75" s="90" t="s">
        <v>472</v>
      </c>
      <c r="B75" s="90" t="s">
        <v>472</v>
      </c>
      <c r="C75" s="90" t="s">
        <v>472</v>
      </c>
      <c r="D75" s="90" t="s">
        <v>472</v>
      </c>
      <c r="E75" s="90" t="s">
        <v>472</v>
      </c>
      <c r="F75" s="90" t="s">
        <v>472</v>
      </c>
      <c r="G75" s="90" t="s">
        <v>472</v>
      </c>
      <c r="H75" s="90" t="s">
        <v>472</v>
      </c>
      <c r="I75" s="90" t="s">
        <v>472</v>
      </c>
      <c r="J75" s="90" t="s">
        <v>472</v>
      </c>
      <c r="K75" s="90" t="s">
        <v>472</v>
      </c>
      <c r="L75" s="90" t="s">
        <v>472</v>
      </c>
      <c r="M75" s="90" t="s">
        <v>472</v>
      </c>
      <c r="N75" s="91" t="str">
        <f>IF(GLOBAL_DATA[[#This Row],[Target scope]]="","",INDEX(DATA_TargetStatusChoice[Target_Status_Choice],MATCH(GLOBAL_DATA[[#This Row],[Target scope]],DATA_TargetStatusChoice[Value],1)))</f>
        <v>FULL IMPLEMENTATION</v>
      </c>
      <c r="O75" s="89">
        <v>1</v>
      </c>
      <c r="P75" s="92" t="s">
        <v>75</v>
      </c>
      <c r="Q75" s="100" t="s">
        <v>31</v>
      </c>
      <c r="R75" s="101">
        <v>0</v>
      </c>
      <c r="S75" s="101"/>
      <c r="T75" s="102" t="s">
        <v>472</v>
      </c>
      <c r="U75" s="103"/>
      <c r="V75" s="104" t="s">
        <v>75</v>
      </c>
      <c r="W75" s="93"/>
      <c r="X75" s="93"/>
      <c r="Y75" s="93"/>
      <c r="Z75" s="105">
        <f>SUM(GLOBAL_DATA[[#This Row],[Initial 2020]]+GLOBAL_DATA[[#This Row],[Initial 2021]]+GLOBAL_DATA[[#This Row],[Initial 2022]]+GLOBAL_DATA[[#This Row],[Initial 2023]])</f>
        <v>0</v>
      </c>
      <c r="AA75" s="106">
        <f>SUM(GLOBAL_DATA[[#This Row],[Reestimated 2020]]+GLOBAL_DATA[[#This Row],[Reestimated 2021]]+GLOBAL_DATA[[#This Row],[Reestimated 2022]]+GLOBAL_DATA[[#This Row],[Reestimated 2023]])</f>
        <v>0</v>
      </c>
      <c r="AB75" s="107">
        <f>SUM(GLOBAL_DATA[[#This Row],[Spent 2020]]+GLOBAL_DATA[[#This Row],[Spent 2021]]+GLOBAL_DATA[[#This Row],[Spent 2022]]+GLOBAL_DATA[[#This Row],[Spent 2023]])</f>
        <v>0</v>
      </c>
      <c r="AC75" s="108"/>
      <c r="AD75" s="109"/>
      <c r="AE75" s="110"/>
      <c r="AF75" s="109"/>
      <c r="AG75" s="109"/>
      <c r="AH75" s="109"/>
      <c r="AI75" s="108"/>
      <c r="AJ75" s="109"/>
      <c r="AK75" s="110"/>
      <c r="AL75" s="109"/>
      <c r="AM75" s="109"/>
      <c r="AN75" s="111"/>
      <c r="AO75" s="112"/>
      <c r="AP75" s="113"/>
      <c r="AQ75" s="82">
        <f>IF(GLOBAL_DATA[[#This Row],[Target scope]]&lt;&gt;Target_Not_Applicable,GLOBAL_DATA[[#This Row],[Target scope]]*GLOBAL_DATA[[#This Row],[Implementation progress rate]],"")</f>
        <v>0</v>
      </c>
      <c r="AR75" s="83">
        <f>IF(OR(GLOBAL_DATA[[#This Row],[Status]]=DATA!$J$6,GLOBAL_DATA[[#This Row],[Status]]=DATA!$J$7,GLOBAL_DATA[[#This Row],[Status]]=DATA!$J$8),1,0)</f>
        <v>0</v>
      </c>
      <c r="AS75" s="84">
        <f>IF(GLOBAL_DATA[[#This Row],[Status]]=Status_No_Project,"",MAX(GLOBAL_DATA[[#This Row],[Initial end]],GLOBAL_DATA[[#This Row],[Re-estimated end]],43831))</f>
        <v>43831</v>
      </c>
      <c r="AT75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75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75" s="28"/>
      <c r="AW75" s="28"/>
    </row>
    <row r="76" spans="1:49" ht="42" customHeight="1" x14ac:dyDescent="0.25">
      <c r="A76" s="90" t="s">
        <v>472</v>
      </c>
      <c r="B76" s="90" t="s">
        <v>472</v>
      </c>
      <c r="C76" s="90" t="s">
        <v>472</v>
      </c>
      <c r="D76" s="90" t="s">
        <v>472</v>
      </c>
      <c r="E76" s="90" t="s">
        <v>472</v>
      </c>
      <c r="F76" s="90" t="s">
        <v>472</v>
      </c>
      <c r="G76" s="90" t="s">
        <v>472</v>
      </c>
      <c r="H76" s="90" t="s">
        <v>472</v>
      </c>
      <c r="I76" s="90" t="s">
        <v>472</v>
      </c>
      <c r="J76" s="90" t="s">
        <v>472</v>
      </c>
      <c r="K76" s="90" t="s">
        <v>472</v>
      </c>
      <c r="L76" s="90" t="s">
        <v>472</v>
      </c>
      <c r="M76" s="90" t="s">
        <v>472</v>
      </c>
      <c r="N76" s="91" t="str">
        <f>IF(GLOBAL_DATA[[#This Row],[Target scope]]="","",INDEX(DATA_TargetStatusChoice[Target_Status_Choice],MATCH(GLOBAL_DATA[[#This Row],[Target scope]],DATA_TargetStatusChoice[Value],1)))</f>
        <v>FULL IMPLEMENTATION</v>
      </c>
      <c r="O76" s="89">
        <v>1</v>
      </c>
      <c r="P76" s="92" t="s">
        <v>75</v>
      </c>
      <c r="Q76" s="100" t="s">
        <v>31</v>
      </c>
      <c r="R76" s="101">
        <v>0</v>
      </c>
      <c r="S76" s="101"/>
      <c r="T76" s="102" t="s">
        <v>472</v>
      </c>
      <c r="U76" s="103"/>
      <c r="V76" s="104" t="s">
        <v>75</v>
      </c>
      <c r="W76" s="93"/>
      <c r="X76" s="93"/>
      <c r="Y76" s="93"/>
      <c r="Z76" s="105">
        <f>SUM(GLOBAL_DATA[[#This Row],[Initial 2020]]+GLOBAL_DATA[[#This Row],[Initial 2021]]+GLOBAL_DATA[[#This Row],[Initial 2022]]+GLOBAL_DATA[[#This Row],[Initial 2023]])</f>
        <v>0</v>
      </c>
      <c r="AA76" s="106">
        <f>SUM(GLOBAL_DATA[[#This Row],[Reestimated 2020]]+GLOBAL_DATA[[#This Row],[Reestimated 2021]]+GLOBAL_DATA[[#This Row],[Reestimated 2022]]+GLOBAL_DATA[[#This Row],[Reestimated 2023]])</f>
        <v>0</v>
      </c>
      <c r="AB76" s="107">
        <f>SUM(GLOBAL_DATA[[#This Row],[Spent 2020]]+GLOBAL_DATA[[#This Row],[Spent 2021]]+GLOBAL_DATA[[#This Row],[Spent 2022]]+GLOBAL_DATA[[#This Row],[Spent 2023]])</f>
        <v>0</v>
      </c>
      <c r="AC76" s="108"/>
      <c r="AD76" s="109"/>
      <c r="AE76" s="110"/>
      <c r="AF76" s="109"/>
      <c r="AG76" s="109"/>
      <c r="AH76" s="109"/>
      <c r="AI76" s="108"/>
      <c r="AJ76" s="109"/>
      <c r="AK76" s="110"/>
      <c r="AL76" s="109"/>
      <c r="AM76" s="109"/>
      <c r="AN76" s="111"/>
      <c r="AO76" s="112"/>
      <c r="AP76" s="113"/>
      <c r="AQ76" s="82">
        <f>IF(GLOBAL_DATA[[#This Row],[Target scope]]&lt;&gt;Target_Not_Applicable,GLOBAL_DATA[[#This Row],[Target scope]]*GLOBAL_DATA[[#This Row],[Implementation progress rate]],"")</f>
        <v>0</v>
      </c>
      <c r="AR76" s="83">
        <f>IF(OR(GLOBAL_DATA[[#This Row],[Status]]=DATA!$J$6,GLOBAL_DATA[[#This Row],[Status]]=DATA!$J$7,GLOBAL_DATA[[#This Row],[Status]]=DATA!$J$8),1,0)</f>
        <v>0</v>
      </c>
      <c r="AS76" s="84">
        <f>IF(GLOBAL_DATA[[#This Row],[Status]]=Status_No_Project,"",MAX(GLOBAL_DATA[[#This Row],[Initial end]],GLOBAL_DATA[[#This Row],[Re-estimated end]],43831))</f>
        <v>43831</v>
      </c>
      <c r="AT76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76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76" s="28"/>
      <c r="AW76" s="28"/>
    </row>
    <row r="77" spans="1:49" ht="42" customHeight="1" x14ac:dyDescent="0.25">
      <c r="A77" s="90" t="s">
        <v>472</v>
      </c>
      <c r="B77" s="90" t="s">
        <v>472</v>
      </c>
      <c r="C77" s="90" t="s">
        <v>472</v>
      </c>
      <c r="D77" s="90" t="s">
        <v>472</v>
      </c>
      <c r="E77" s="90" t="s">
        <v>472</v>
      </c>
      <c r="F77" s="90" t="s">
        <v>472</v>
      </c>
      <c r="G77" s="90" t="s">
        <v>472</v>
      </c>
      <c r="H77" s="90" t="s">
        <v>472</v>
      </c>
      <c r="I77" s="90" t="s">
        <v>472</v>
      </c>
      <c r="J77" s="90" t="s">
        <v>472</v>
      </c>
      <c r="K77" s="90" t="s">
        <v>472</v>
      </c>
      <c r="L77" s="90" t="s">
        <v>472</v>
      </c>
      <c r="M77" s="90" t="s">
        <v>472</v>
      </c>
      <c r="N77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77" s="89">
        <v>0.8</v>
      </c>
      <c r="P77" s="92" t="s">
        <v>75</v>
      </c>
      <c r="Q77" s="100" t="s">
        <v>32</v>
      </c>
      <c r="R77" s="101">
        <v>0.4</v>
      </c>
      <c r="S77" s="101"/>
      <c r="T77" s="102" t="s">
        <v>472</v>
      </c>
      <c r="U77" s="103"/>
      <c r="V77" s="104" t="s">
        <v>75</v>
      </c>
      <c r="W77" s="93"/>
      <c r="X77" s="93"/>
      <c r="Y77" s="93"/>
      <c r="Z77" s="105">
        <f>SUM(GLOBAL_DATA[[#This Row],[Initial 2020]]+GLOBAL_DATA[[#This Row],[Initial 2021]]+GLOBAL_DATA[[#This Row],[Initial 2022]]+GLOBAL_DATA[[#This Row],[Initial 2023]])</f>
        <v>0</v>
      </c>
      <c r="AA77" s="106">
        <f>SUM(GLOBAL_DATA[[#This Row],[Reestimated 2020]]+GLOBAL_DATA[[#This Row],[Reestimated 2021]]+GLOBAL_DATA[[#This Row],[Reestimated 2022]]+GLOBAL_DATA[[#This Row],[Reestimated 2023]])</f>
        <v>0</v>
      </c>
      <c r="AB77" s="107">
        <f>SUM(GLOBAL_DATA[[#This Row],[Spent 2020]]+GLOBAL_DATA[[#This Row],[Spent 2021]]+GLOBAL_DATA[[#This Row],[Spent 2022]]+GLOBAL_DATA[[#This Row],[Spent 2023]])</f>
        <v>0</v>
      </c>
      <c r="AC77" s="108"/>
      <c r="AD77" s="109"/>
      <c r="AE77" s="110"/>
      <c r="AF77" s="109"/>
      <c r="AG77" s="109"/>
      <c r="AH77" s="109"/>
      <c r="AI77" s="108"/>
      <c r="AJ77" s="109"/>
      <c r="AK77" s="110"/>
      <c r="AL77" s="109"/>
      <c r="AM77" s="109"/>
      <c r="AN77" s="111"/>
      <c r="AO77" s="112"/>
      <c r="AP77" s="113"/>
      <c r="AQ77" s="82">
        <f>IF(GLOBAL_DATA[[#This Row],[Target scope]]&lt;&gt;Target_Not_Applicable,GLOBAL_DATA[[#This Row],[Target scope]]*GLOBAL_DATA[[#This Row],[Implementation progress rate]],"")</f>
        <v>0.32000000000000006</v>
      </c>
      <c r="AR77" s="83">
        <f>IF(OR(GLOBAL_DATA[[#This Row],[Status]]=DATA!$J$6,GLOBAL_DATA[[#This Row],[Status]]=DATA!$J$7,GLOBAL_DATA[[#This Row],[Status]]=DATA!$J$8),1,0)</f>
        <v>0</v>
      </c>
      <c r="AS77" s="84">
        <f>IF(GLOBAL_DATA[[#This Row],[Status]]=Status_No_Project,"",MAX(GLOBAL_DATA[[#This Row],[Initial end]],GLOBAL_DATA[[#This Row],[Re-estimated end]],43831))</f>
        <v>43831</v>
      </c>
      <c r="AT77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77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77" s="28"/>
      <c r="AW77" s="28"/>
    </row>
    <row r="78" spans="1:49" ht="42" customHeight="1" x14ac:dyDescent="0.25">
      <c r="A78" s="90" t="s">
        <v>472</v>
      </c>
      <c r="B78" s="90" t="s">
        <v>472</v>
      </c>
      <c r="C78" s="90" t="s">
        <v>472</v>
      </c>
      <c r="D78" s="90" t="s">
        <v>472</v>
      </c>
      <c r="E78" s="90" t="s">
        <v>472</v>
      </c>
      <c r="F78" s="90" t="s">
        <v>472</v>
      </c>
      <c r="G78" s="90" t="s">
        <v>472</v>
      </c>
      <c r="H78" s="90" t="s">
        <v>472</v>
      </c>
      <c r="I78" s="90" t="s">
        <v>472</v>
      </c>
      <c r="J78" s="90" t="s">
        <v>472</v>
      </c>
      <c r="K78" s="90" t="s">
        <v>472</v>
      </c>
      <c r="L78" s="90" t="s">
        <v>472</v>
      </c>
      <c r="M78" s="90" t="s">
        <v>472</v>
      </c>
      <c r="N78" s="91" t="str">
        <f>IF(GLOBAL_DATA[[#This Row],[Target scope]]="","",INDEX(DATA_TargetStatusChoice[Target_Status_Choice],MATCH(GLOBAL_DATA[[#This Row],[Target scope]],DATA_TargetStatusChoice[Value],1)))</f>
        <v/>
      </c>
      <c r="O78" s="89"/>
      <c r="P78" s="92" t="s">
        <v>75</v>
      </c>
      <c r="Q78" s="100" t="s">
        <v>461</v>
      </c>
      <c r="R78" s="101">
        <v>0</v>
      </c>
      <c r="S78" s="101"/>
      <c r="T78" s="102" t="s">
        <v>472</v>
      </c>
      <c r="U78" s="103"/>
      <c r="V78" s="104" t="s">
        <v>75</v>
      </c>
      <c r="W78" s="93"/>
      <c r="X78" s="93"/>
      <c r="Y78" s="93"/>
      <c r="Z78" s="105">
        <f>SUM(GLOBAL_DATA[[#This Row],[Initial 2020]]+GLOBAL_DATA[[#This Row],[Initial 2021]]+GLOBAL_DATA[[#This Row],[Initial 2022]]+GLOBAL_DATA[[#This Row],[Initial 2023]])</f>
        <v>0</v>
      </c>
      <c r="AA78" s="106">
        <f>SUM(GLOBAL_DATA[[#This Row],[Reestimated 2020]]+GLOBAL_DATA[[#This Row],[Reestimated 2021]]+GLOBAL_DATA[[#This Row],[Reestimated 2022]]+GLOBAL_DATA[[#This Row],[Reestimated 2023]])</f>
        <v>0</v>
      </c>
      <c r="AB78" s="107">
        <f>SUM(GLOBAL_DATA[[#This Row],[Spent 2020]]+GLOBAL_DATA[[#This Row],[Spent 2021]]+GLOBAL_DATA[[#This Row],[Spent 2022]]+GLOBAL_DATA[[#This Row],[Spent 2023]])</f>
        <v>0</v>
      </c>
      <c r="AC78" s="108"/>
      <c r="AD78" s="109"/>
      <c r="AE78" s="110"/>
      <c r="AF78" s="109"/>
      <c r="AG78" s="109"/>
      <c r="AH78" s="109"/>
      <c r="AI78" s="108"/>
      <c r="AJ78" s="109"/>
      <c r="AK78" s="110"/>
      <c r="AL78" s="109"/>
      <c r="AM78" s="109"/>
      <c r="AN78" s="111"/>
      <c r="AO78" s="112"/>
      <c r="AP78" s="113"/>
      <c r="AQ78" s="82">
        <f>IF(GLOBAL_DATA[[#This Row],[Target scope]]&lt;&gt;Target_Not_Applicable,GLOBAL_DATA[[#This Row],[Target scope]]*GLOBAL_DATA[[#This Row],[Implementation progress rate]],"")</f>
        <v>0</v>
      </c>
      <c r="AR78" s="83">
        <f>IF(OR(GLOBAL_DATA[[#This Row],[Status]]=DATA!$J$6,GLOBAL_DATA[[#This Row],[Status]]=DATA!$J$7,GLOBAL_DATA[[#This Row],[Status]]=DATA!$J$8),1,0)</f>
        <v>0</v>
      </c>
      <c r="AS78" s="84" t="str">
        <f>IF(GLOBAL_DATA[[#This Row],[Status]]=Status_No_Project,"",MAX(GLOBAL_DATA[[#This Row],[Initial end]],GLOBAL_DATA[[#This Row],[Re-estimated end]],43831))</f>
        <v/>
      </c>
      <c r="AT78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78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78" s="28"/>
      <c r="AW78" s="28"/>
    </row>
    <row r="79" spans="1:49" ht="42" customHeight="1" x14ac:dyDescent="0.25">
      <c r="A79" s="90" t="s">
        <v>472</v>
      </c>
      <c r="B79" s="90" t="s">
        <v>472</v>
      </c>
      <c r="C79" s="90" t="s">
        <v>472</v>
      </c>
      <c r="D79" s="90" t="s">
        <v>472</v>
      </c>
      <c r="E79" s="90" t="s">
        <v>472</v>
      </c>
      <c r="F79" s="90" t="s">
        <v>472</v>
      </c>
      <c r="G79" s="90" t="s">
        <v>472</v>
      </c>
      <c r="H79" s="90" t="s">
        <v>472</v>
      </c>
      <c r="I79" s="90" t="s">
        <v>472</v>
      </c>
      <c r="J79" s="90" t="s">
        <v>472</v>
      </c>
      <c r="K79" s="90" t="s">
        <v>472</v>
      </c>
      <c r="L79" s="90" t="s">
        <v>472</v>
      </c>
      <c r="M79" s="90" t="s">
        <v>472</v>
      </c>
      <c r="N79" s="91" t="str">
        <f>IF(GLOBAL_DATA[[#This Row],[Target scope]]="","",INDEX(DATA_TargetStatusChoice[Target_Status_Choice],MATCH(GLOBAL_DATA[[#This Row],[Target scope]],DATA_TargetStatusChoice[Value],1)))</f>
        <v/>
      </c>
      <c r="O79" s="89"/>
      <c r="P79" s="92" t="s">
        <v>75</v>
      </c>
      <c r="Q79" s="100" t="s">
        <v>461</v>
      </c>
      <c r="R79" s="101">
        <v>0</v>
      </c>
      <c r="S79" s="101"/>
      <c r="T79" s="102" t="s">
        <v>472</v>
      </c>
      <c r="U79" s="103"/>
      <c r="V79" s="104" t="s">
        <v>75</v>
      </c>
      <c r="W79" s="93"/>
      <c r="X79" s="93"/>
      <c r="Y79" s="93"/>
      <c r="Z79" s="105">
        <f>SUM(GLOBAL_DATA[[#This Row],[Initial 2020]]+GLOBAL_DATA[[#This Row],[Initial 2021]]+GLOBAL_DATA[[#This Row],[Initial 2022]]+GLOBAL_DATA[[#This Row],[Initial 2023]])</f>
        <v>0</v>
      </c>
      <c r="AA79" s="106">
        <f>SUM(GLOBAL_DATA[[#This Row],[Reestimated 2020]]+GLOBAL_DATA[[#This Row],[Reestimated 2021]]+GLOBAL_DATA[[#This Row],[Reestimated 2022]]+GLOBAL_DATA[[#This Row],[Reestimated 2023]])</f>
        <v>0</v>
      </c>
      <c r="AB79" s="107">
        <f>SUM(GLOBAL_DATA[[#This Row],[Spent 2020]]+GLOBAL_DATA[[#This Row],[Spent 2021]]+GLOBAL_DATA[[#This Row],[Spent 2022]]+GLOBAL_DATA[[#This Row],[Spent 2023]])</f>
        <v>0</v>
      </c>
      <c r="AC79" s="108"/>
      <c r="AD79" s="109"/>
      <c r="AE79" s="110"/>
      <c r="AF79" s="109"/>
      <c r="AG79" s="109"/>
      <c r="AH79" s="109"/>
      <c r="AI79" s="108"/>
      <c r="AJ79" s="109"/>
      <c r="AK79" s="110"/>
      <c r="AL79" s="109"/>
      <c r="AM79" s="109"/>
      <c r="AN79" s="111"/>
      <c r="AO79" s="112"/>
      <c r="AP79" s="113"/>
      <c r="AQ79" s="82">
        <f>IF(GLOBAL_DATA[[#This Row],[Target scope]]&lt;&gt;Target_Not_Applicable,GLOBAL_DATA[[#This Row],[Target scope]]*GLOBAL_DATA[[#This Row],[Implementation progress rate]],"")</f>
        <v>0</v>
      </c>
      <c r="AR79" s="83">
        <f>IF(OR(GLOBAL_DATA[[#This Row],[Status]]=DATA!$J$6,GLOBAL_DATA[[#This Row],[Status]]=DATA!$J$7,GLOBAL_DATA[[#This Row],[Status]]=DATA!$J$8),1,0)</f>
        <v>0</v>
      </c>
      <c r="AS79" s="84" t="str">
        <f>IF(GLOBAL_DATA[[#This Row],[Status]]=Status_No_Project,"",MAX(GLOBAL_DATA[[#This Row],[Initial end]],GLOBAL_DATA[[#This Row],[Re-estimated end]],43831))</f>
        <v/>
      </c>
      <c r="AT79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79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79" s="28"/>
      <c r="AW79" s="28"/>
    </row>
    <row r="80" spans="1:49" ht="42" customHeight="1" x14ac:dyDescent="0.25">
      <c r="A80" s="90" t="s">
        <v>472</v>
      </c>
      <c r="B80" s="90" t="s">
        <v>472</v>
      </c>
      <c r="C80" s="90" t="s">
        <v>472</v>
      </c>
      <c r="D80" s="90" t="s">
        <v>472</v>
      </c>
      <c r="E80" s="90" t="s">
        <v>472</v>
      </c>
      <c r="F80" s="90" t="s">
        <v>472</v>
      </c>
      <c r="G80" s="90" t="s">
        <v>472</v>
      </c>
      <c r="H80" s="90" t="s">
        <v>472</v>
      </c>
      <c r="I80" s="90" t="s">
        <v>472</v>
      </c>
      <c r="J80" s="90" t="s">
        <v>472</v>
      </c>
      <c r="K80" s="90" t="s">
        <v>472</v>
      </c>
      <c r="L80" s="90" t="s">
        <v>472</v>
      </c>
      <c r="M80" s="90" t="s">
        <v>472</v>
      </c>
      <c r="N80" s="91" t="str">
        <f>IF(GLOBAL_DATA[[#This Row],[Target scope]]="","",INDEX(DATA_TargetStatusChoice[Target_Status_Choice],MATCH(GLOBAL_DATA[[#This Row],[Target scope]],DATA_TargetStatusChoice[Value],1)))</f>
        <v/>
      </c>
      <c r="O80" s="89"/>
      <c r="P80" s="92" t="s">
        <v>75</v>
      </c>
      <c r="Q80" s="100" t="s">
        <v>461</v>
      </c>
      <c r="R80" s="101">
        <v>0</v>
      </c>
      <c r="S80" s="101"/>
      <c r="T80" s="102" t="s">
        <v>472</v>
      </c>
      <c r="U80" s="103"/>
      <c r="V80" s="104" t="s">
        <v>75</v>
      </c>
      <c r="W80" s="93"/>
      <c r="X80" s="93"/>
      <c r="Y80" s="93"/>
      <c r="Z80" s="105">
        <f>SUM(GLOBAL_DATA[[#This Row],[Initial 2020]]+GLOBAL_DATA[[#This Row],[Initial 2021]]+GLOBAL_DATA[[#This Row],[Initial 2022]]+GLOBAL_DATA[[#This Row],[Initial 2023]])</f>
        <v>0</v>
      </c>
      <c r="AA80" s="106">
        <f>SUM(GLOBAL_DATA[[#This Row],[Reestimated 2020]]+GLOBAL_DATA[[#This Row],[Reestimated 2021]]+GLOBAL_DATA[[#This Row],[Reestimated 2022]]+GLOBAL_DATA[[#This Row],[Reestimated 2023]])</f>
        <v>0</v>
      </c>
      <c r="AB80" s="107">
        <f>SUM(GLOBAL_DATA[[#This Row],[Spent 2020]]+GLOBAL_DATA[[#This Row],[Spent 2021]]+GLOBAL_DATA[[#This Row],[Spent 2022]]+GLOBAL_DATA[[#This Row],[Spent 2023]])</f>
        <v>0</v>
      </c>
      <c r="AC80" s="108"/>
      <c r="AD80" s="109"/>
      <c r="AE80" s="110"/>
      <c r="AF80" s="109"/>
      <c r="AG80" s="109"/>
      <c r="AH80" s="109"/>
      <c r="AI80" s="108"/>
      <c r="AJ80" s="109"/>
      <c r="AK80" s="110"/>
      <c r="AL80" s="109"/>
      <c r="AM80" s="109"/>
      <c r="AN80" s="111"/>
      <c r="AO80" s="112"/>
      <c r="AP80" s="113"/>
      <c r="AQ80" s="82">
        <f>IF(GLOBAL_DATA[[#This Row],[Target scope]]&lt;&gt;Target_Not_Applicable,GLOBAL_DATA[[#This Row],[Target scope]]*GLOBAL_DATA[[#This Row],[Implementation progress rate]],"")</f>
        <v>0</v>
      </c>
      <c r="AR80" s="83">
        <f>IF(OR(GLOBAL_DATA[[#This Row],[Status]]=DATA!$J$6,GLOBAL_DATA[[#This Row],[Status]]=DATA!$J$7,GLOBAL_DATA[[#This Row],[Status]]=DATA!$J$8),1,0)</f>
        <v>0</v>
      </c>
      <c r="AS80" s="84" t="str">
        <f>IF(GLOBAL_DATA[[#This Row],[Status]]=Status_No_Project,"",MAX(GLOBAL_DATA[[#This Row],[Initial end]],GLOBAL_DATA[[#This Row],[Re-estimated end]],43831))</f>
        <v/>
      </c>
      <c r="AT80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80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80" s="28"/>
      <c r="AW80" s="28"/>
    </row>
    <row r="81" spans="1:49" ht="42" customHeight="1" x14ac:dyDescent="0.25">
      <c r="A81" s="90" t="s">
        <v>472</v>
      </c>
      <c r="B81" s="90" t="s">
        <v>472</v>
      </c>
      <c r="C81" s="90" t="s">
        <v>472</v>
      </c>
      <c r="D81" s="90" t="s">
        <v>472</v>
      </c>
      <c r="E81" s="90" t="s">
        <v>472</v>
      </c>
      <c r="F81" s="90" t="s">
        <v>472</v>
      </c>
      <c r="G81" s="90" t="s">
        <v>472</v>
      </c>
      <c r="H81" s="90" t="s">
        <v>472</v>
      </c>
      <c r="I81" s="90" t="s">
        <v>472</v>
      </c>
      <c r="J81" s="90" t="s">
        <v>472</v>
      </c>
      <c r="K81" s="90" t="s">
        <v>472</v>
      </c>
      <c r="L81" s="90" t="s">
        <v>472</v>
      </c>
      <c r="M81" s="90" t="s">
        <v>472</v>
      </c>
      <c r="N81" s="91" t="str">
        <f>IF(GLOBAL_DATA[[#This Row],[Target scope]]="","",INDEX(DATA_TargetStatusChoice[Target_Status_Choice],MATCH(GLOBAL_DATA[[#This Row],[Target scope]],DATA_TargetStatusChoice[Value],1)))</f>
        <v/>
      </c>
      <c r="O81" s="89"/>
      <c r="P81" s="92" t="s">
        <v>75</v>
      </c>
      <c r="Q81" s="100" t="s">
        <v>461</v>
      </c>
      <c r="R81" s="101">
        <v>0</v>
      </c>
      <c r="S81" s="101"/>
      <c r="T81" s="102" t="s">
        <v>472</v>
      </c>
      <c r="U81" s="103"/>
      <c r="V81" s="104" t="s">
        <v>75</v>
      </c>
      <c r="W81" s="93"/>
      <c r="X81" s="93"/>
      <c r="Y81" s="93"/>
      <c r="Z81" s="105">
        <f>SUM(GLOBAL_DATA[[#This Row],[Initial 2020]]+GLOBAL_DATA[[#This Row],[Initial 2021]]+GLOBAL_DATA[[#This Row],[Initial 2022]]+GLOBAL_DATA[[#This Row],[Initial 2023]])</f>
        <v>0</v>
      </c>
      <c r="AA81" s="106">
        <f>SUM(GLOBAL_DATA[[#This Row],[Reestimated 2020]]+GLOBAL_DATA[[#This Row],[Reestimated 2021]]+GLOBAL_DATA[[#This Row],[Reestimated 2022]]+GLOBAL_DATA[[#This Row],[Reestimated 2023]])</f>
        <v>0</v>
      </c>
      <c r="AB81" s="107">
        <f>SUM(GLOBAL_DATA[[#This Row],[Spent 2020]]+GLOBAL_DATA[[#This Row],[Spent 2021]]+GLOBAL_DATA[[#This Row],[Spent 2022]]+GLOBAL_DATA[[#This Row],[Spent 2023]])</f>
        <v>0</v>
      </c>
      <c r="AC81" s="108"/>
      <c r="AD81" s="109"/>
      <c r="AE81" s="110"/>
      <c r="AF81" s="109"/>
      <c r="AG81" s="109"/>
      <c r="AH81" s="109"/>
      <c r="AI81" s="108"/>
      <c r="AJ81" s="109"/>
      <c r="AK81" s="110"/>
      <c r="AL81" s="109"/>
      <c r="AM81" s="109"/>
      <c r="AN81" s="111"/>
      <c r="AO81" s="112"/>
      <c r="AP81" s="113"/>
      <c r="AQ81" s="82">
        <f>IF(GLOBAL_DATA[[#This Row],[Target scope]]&lt;&gt;Target_Not_Applicable,GLOBAL_DATA[[#This Row],[Target scope]]*GLOBAL_DATA[[#This Row],[Implementation progress rate]],"")</f>
        <v>0</v>
      </c>
      <c r="AR81" s="83">
        <f>IF(OR(GLOBAL_DATA[[#This Row],[Status]]=DATA!$J$6,GLOBAL_DATA[[#This Row],[Status]]=DATA!$J$7,GLOBAL_DATA[[#This Row],[Status]]=DATA!$J$8),1,0)</f>
        <v>0</v>
      </c>
      <c r="AS81" s="84" t="str">
        <f>IF(GLOBAL_DATA[[#This Row],[Status]]=Status_No_Project,"",MAX(GLOBAL_DATA[[#This Row],[Initial end]],GLOBAL_DATA[[#This Row],[Re-estimated end]],43831))</f>
        <v/>
      </c>
      <c r="AT81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81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81" s="28"/>
      <c r="AW81" s="28"/>
    </row>
    <row r="82" spans="1:49" ht="42" customHeight="1" x14ac:dyDescent="0.25">
      <c r="A82" s="90" t="s">
        <v>472</v>
      </c>
      <c r="B82" s="90" t="s">
        <v>472</v>
      </c>
      <c r="C82" s="90" t="s">
        <v>472</v>
      </c>
      <c r="D82" s="90" t="s">
        <v>472</v>
      </c>
      <c r="E82" s="90" t="s">
        <v>472</v>
      </c>
      <c r="F82" s="90" t="s">
        <v>472</v>
      </c>
      <c r="G82" s="90" t="s">
        <v>472</v>
      </c>
      <c r="H82" s="90" t="s">
        <v>472</v>
      </c>
      <c r="I82" s="90" t="s">
        <v>472</v>
      </c>
      <c r="J82" s="90" t="s">
        <v>472</v>
      </c>
      <c r="K82" s="90" t="s">
        <v>472</v>
      </c>
      <c r="L82" s="90" t="s">
        <v>472</v>
      </c>
      <c r="M82" s="90" t="s">
        <v>472</v>
      </c>
      <c r="N82" s="91" t="str">
        <f>IF(GLOBAL_DATA[[#This Row],[Target scope]]="","",INDEX(DATA_TargetStatusChoice[Target_Status_Choice],MATCH(GLOBAL_DATA[[#This Row],[Target scope]],DATA_TargetStatusChoice[Value],1)))</f>
        <v/>
      </c>
      <c r="O82" s="89"/>
      <c r="P82" s="92" t="s">
        <v>75</v>
      </c>
      <c r="Q82" s="100" t="s">
        <v>461</v>
      </c>
      <c r="R82" s="101">
        <v>0</v>
      </c>
      <c r="S82" s="101"/>
      <c r="T82" s="102" t="s">
        <v>472</v>
      </c>
      <c r="U82" s="103"/>
      <c r="V82" s="104" t="s">
        <v>75</v>
      </c>
      <c r="W82" s="93"/>
      <c r="X82" s="93"/>
      <c r="Y82" s="93"/>
      <c r="Z82" s="105">
        <f>SUM(GLOBAL_DATA[[#This Row],[Initial 2020]]+GLOBAL_DATA[[#This Row],[Initial 2021]]+GLOBAL_DATA[[#This Row],[Initial 2022]]+GLOBAL_DATA[[#This Row],[Initial 2023]])</f>
        <v>0</v>
      </c>
      <c r="AA82" s="106">
        <f>SUM(GLOBAL_DATA[[#This Row],[Reestimated 2020]]+GLOBAL_DATA[[#This Row],[Reestimated 2021]]+GLOBAL_DATA[[#This Row],[Reestimated 2022]]+GLOBAL_DATA[[#This Row],[Reestimated 2023]])</f>
        <v>0</v>
      </c>
      <c r="AB82" s="107">
        <f>SUM(GLOBAL_DATA[[#This Row],[Spent 2020]]+GLOBAL_DATA[[#This Row],[Spent 2021]]+GLOBAL_DATA[[#This Row],[Spent 2022]]+GLOBAL_DATA[[#This Row],[Spent 2023]])</f>
        <v>0</v>
      </c>
      <c r="AC82" s="108"/>
      <c r="AD82" s="109"/>
      <c r="AE82" s="110"/>
      <c r="AF82" s="109"/>
      <c r="AG82" s="109"/>
      <c r="AH82" s="109"/>
      <c r="AI82" s="108"/>
      <c r="AJ82" s="109"/>
      <c r="AK82" s="110"/>
      <c r="AL82" s="109"/>
      <c r="AM82" s="109"/>
      <c r="AN82" s="111"/>
      <c r="AO82" s="112"/>
      <c r="AP82" s="113"/>
      <c r="AQ82" s="82">
        <f>IF(GLOBAL_DATA[[#This Row],[Target scope]]&lt;&gt;Target_Not_Applicable,GLOBAL_DATA[[#This Row],[Target scope]]*GLOBAL_DATA[[#This Row],[Implementation progress rate]],"")</f>
        <v>0</v>
      </c>
      <c r="AR82" s="83">
        <f>IF(OR(GLOBAL_DATA[[#This Row],[Status]]=DATA!$J$6,GLOBAL_DATA[[#This Row],[Status]]=DATA!$J$7,GLOBAL_DATA[[#This Row],[Status]]=DATA!$J$8),1,0)</f>
        <v>0</v>
      </c>
      <c r="AS82" s="84" t="str">
        <f>IF(GLOBAL_DATA[[#This Row],[Status]]=Status_No_Project,"",MAX(GLOBAL_DATA[[#This Row],[Initial end]],GLOBAL_DATA[[#This Row],[Re-estimated end]],43831))</f>
        <v/>
      </c>
      <c r="AT82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82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82" s="28"/>
      <c r="AW82" s="28"/>
    </row>
    <row r="83" spans="1:49" ht="42" customHeight="1" x14ac:dyDescent="0.25">
      <c r="A83" s="90" t="s">
        <v>472</v>
      </c>
      <c r="B83" s="90" t="s">
        <v>472</v>
      </c>
      <c r="C83" s="90" t="s">
        <v>472</v>
      </c>
      <c r="D83" s="90" t="s">
        <v>472</v>
      </c>
      <c r="E83" s="90" t="s">
        <v>472</v>
      </c>
      <c r="F83" s="90" t="s">
        <v>472</v>
      </c>
      <c r="G83" s="90" t="s">
        <v>472</v>
      </c>
      <c r="H83" s="90" t="s">
        <v>472</v>
      </c>
      <c r="I83" s="90" t="s">
        <v>472</v>
      </c>
      <c r="J83" s="90" t="s">
        <v>472</v>
      </c>
      <c r="K83" s="90" t="s">
        <v>472</v>
      </c>
      <c r="L83" s="90" t="s">
        <v>472</v>
      </c>
      <c r="M83" s="90" t="s">
        <v>472</v>
      </c>
      <c r="N83" s="91" t="str">
        <f>IF(GLOBAL_DATA[[#This Row],[Target scope]]="","",INDEX(DATA_TargetStatusChoice[Target_Status_Choice],MATCH(GLOBAL_DATA[[#This Row],[Target scope]],DATA_TargetStatusChoice[Value],1)))</f>
        <v/>
      </c>
      <c r="O83" s="89"/>
      <c r="P83" s="92" t="s">
        <v>75</v>
      </c>
      <c r="Q83" s="100" t="s">
        <v>461</v>
      </c>
      <c r="R83" s="101">
        <v>0</v>
      </c>
      <c r="S83" s="101"/>
      <c r="T83" s="102" t="s">
        <v>472</v>
      </c>
      <c r="U83" s="103"/>
      <c r="V83" s="104" t="s">
        <v>75</v>
      </c>
      <c r="W83" s="93"/>
      <c r="X83" s="93"/>
      <c r="Y83" s="93"/>
      <c r="Z83" s="105">
        <f>SUM(GLOBAL_DATA[[#This Row],[Initial 2020]]+GLOBAL_DATA[[#This Row],[Initial 2021]]+GLOBAL_DATA[[#This Row],[Initial 2022]]+GLOBAL_DATA[[#This Row],[Initial 2023]])</f>
        <v>0</v>
      </c>
      <c r="AA83" s="106">
        <f>SUM(GLOBAL_DATA[[#This Row],[Reestimated 2020]]+GLOBAL_DATA[[#This Row],[Reestimated 2021]]+GLOBAL_DATA[[#This Row],[Reestimated 2022]]+GLOBAL_DATA[[#This Row],[Reestimated 2023]])</f>
        <v>0</v>
      </c>
      <c r="AB83" s="107">
        <f>SUM(GLOBAL_DATA[[#This Row],[Spent 2020]]+GLOBAL_DATA[[#This Row],[Spent 2021]]+GLOBAL_DATA[[#This Row],[Spent 2022]]+GLOBAL_DATA[[#This Row],[Spent 2023]])</f>
        <v>0</v>
      </c>
      <c r="AC83" s="108"/>
      <c r="AD83" s="109"/>
      <c r="AE83" s="110"/>
      <c r="AF83" s="109"/>
      <c r="AG83" s="109"/>
      <c r="AH83" s="109"/>
      <c r="AI83" s="108"/>
      <c r="AJ83" s="109"/>
      <c r="AK83" s="110"/>
      <c r="AL83" s="109"/>
      <c r="AM83" s="109"/>
      <c r="AN83" s="111"/>
      <c r="AO83" s="112"/>
      <c r="AP83" s="113"/>
      <c r="AQ83" s="82">
        <f>IF(GLOBAL_DATA[[#This Row],[Target scope]]&lt;&gt;Target_Not_Applicable,GLOBAL_DATA[[#This Row],[Target scope]]*GLOBAL_DATA[[#This Row],[Implementation progress rate]],"")</f>
        <v>0</v>
      </c>
      <c r="AR83" s="83">
        <f>IF(OR(GLOBAL_DATA[[#This Row],[Status]]=DATA!$J$6,GLOBAL_DATA[[#This Row],[Status]]=DATA!$J$7,GLOBAL_DATA[[#This Row],[Status]]=DATA!$J$8),1,0)</f>
        <v>0</v>
      </c>
      <c r="AS83" s="84" t="str">
        <f>IF(GLOBAL_DATA[[#This Row],[Status]]=Status_No_Project,"",MAX(GLOBAL_DATA[[#This Row],[Initial end]],GLOBAL_DATA[[#This Row],[Re-estimated end]],43831))</f>
        <v/>
      </c>
      <c r="AT83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83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83" s="28"/>
      <c r="AW83" s="28"/>
    </row>
    <row r="84" spans="1:49" ht="42" customHeight="1" x14ac:dyDescent="0.25">
      <c r="A84" s="90" t="s">
        <v>472</v>
      </c>
      <c r="B84" s="90" t="s">
        <v>472</v>
      </c>
      <c r="C84" s="90" t="s">
        <v>472</v>
      </c>
      <c r="D84" s="90" t="s">
        <v>472</v>
      </c>
      <c r="E84" s="90" t="s">
        <v>472</v>
      </c>
      <c r="F84" s="90" t="s">
        <v>472</v>
      </c>
      <c r="G84" s="90" t="s">
        <v>472</v>
      </c>
      <c r="H84" s="90" t="s">
        <v>472</v>
      </c>
      <c r="I84" s="90" t="s">
        <v>472</v>
      </c>
      <c r="J84" s="90" t="s">
        <v>472</v>
      </c>
      <c r="K84" s="90" t="s">
        <v>472</v>
      </c>
      <c r="L84" s="90" t="s">
        <v>472</v>
      </c>
      <c r="M84" s="90" t="s">
        <v>472</v>
      </c>
      <c r="N84" s="91" t="str">
        <f>IF(GLOBAL_DATA[[#This Row],[Target scope]]="","",INDEX(DATA_TargetStatusChoice[Target_Status_Choice],MATCH(GLOBAL_DATA[[#This Row],[Target scope]],DATA_TargetStatusChoice[Value],1)))</f>
        <v/>
      </c>
      <c r="O84" s="89"/>
      <c r="P84" s="92" t="s">
        <v>75</v>
      </c>
      <c r="Q84" s="100" t="s">
        <v>461</v>
      </c>
      <c r="R84" s="101">
        <v>0</v>
      </c>
      <c r="S84" s="101"/>
      <c r="T84" s="102" t="s">
        <v>472</v>
      </c>
      <c r="U84" s="103"/>
      <c r="V84" s="104" t="s">
        <v>75</v>
      </c>
      <c r="W84" s="93"/>
      <c r="X84" s="93"/>
      <c r="Y84" s="93"/>
      <c r="Z84" s="105">
        <f>SUM(GLOBAL_DATA[[#This Row],[Initial 2020]]+GLOBAL_DATA[[#This Row],[Initial 2021]]+GLOBAL_DATA[[#This Row],[Initial 2022]]+GLOBAL_DATA[[#This Row],[Initial 2023]])</f>
        <v>0</v>
      </c>
      <c r="AA84" s="106">
        <f>SUM(GLOBAL_DATA[[#This Row],[Reestimated 2020]]+GLOBAL_DATA[[#This Row],[Reestimated 2021]]+GLOBAL_DATA[[#This Row],[Reestimated 2022]]+GLOBAL_DATA[[#This Row],[Reestimated 2023]])</f>
        <v>0</v>
      </c>
      <c r="AB84" s="107">
        <f>SUM(GLOBAL_DATA[[#This Row],[Spent 2020]]+GLOBAL_DATA[[#This Row],[Spent 2021]]+GLOBAL_DATA[[#This Row],[Spent 2022]]+GLOBAL_DATA[[#This Row],[Spent 2023]])</f>
        <v>0</v>
      </c>
      <c r="AC84" s="108"/>
      <c r="AD84" s="109"/>
      <c r="AE84" s="110"/>
      <c r="AF84" s="109"/>
      <c r="AG84" s="109"/>
      <c r="AH84" s="109"/>
      <c r="AI84" s="108"/>
      <c r="AJ84" s="109"/>
      <c r="AK84" s="110"/>
      <c r="AL84" s="109"/>
      <c r="AM84" s="109"/>
      <c r="AN84" s="111"/>
      <c r="AO84" s="112"/>
      <c r="AP84" s="113"/>
      <c r="AQ84" s="82">
        <f>IF(GLOBAL_DATA[[#This Row],[Target scope]]&lt;&gt;Target_Not_Applicable,GLOBAL_DATA[[#This Row],[Target scope]]*GLOBAL_DATA[[#This Row],[Implementation progress rate]],"")</f>
        <v>0</v>
      </c>
      <c r="AR84" s="83">
        <f>IF(OR(GLOBAL_DATA[[#This Row],[Status]]=DATA!$J$6,GLOBAL_DATA[[#This Row],[Status]]=DATA!$J$7,GLOBAL_DATA[[#This Row],[Status]]=DATA!$J$8),1,0)</f>
        <v>0</v>
      </c>
      <c r="AS84" s="84" t="str">
        <f>IF(GLOBAL_DATA[[#This Row],[Status]]=Status_No_Project,"",MAX(GLOBAL_DATA[[#This Row],[Initial end]],GLOBAL_DATA[[#This Row],[Re-estimated end]],43831))</f>
        <v/>
      </c>
      <c r="AT84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84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84" s="28"/>
      <c r="AW84" s="28"/>
    </row>
    <row r="85" spans="1:49" ht="42" customHeight="1" x14ac:dyDescent="0.25">
      <c r="A85" s="90" t="s">
        <v>472</v>
      </c>
      <c r="B85" s="90" t="s">
        <v>472</v>
      </c>
      <c r="C85" s="90" t="s">
        <v>472</v>
      </c>
      <c r="D85" s="90" t="s">
        <v>472</v>
      </c>
      <c r="E85" s="90" t="s">
        <v>472</v>
      </c>
      <c r="F85" s="90" t="s">
        <v>472</v>
      </c>
      <c r="G85" s="90" t="s">
        <v>472</v>
      </c>
      <c r="H85" s="90" t="s">
        <v>472</v>
      </c>
      <c r="I85" s="90" t="s">
        <v>472</v>
      </c>
      <c r="J85" s="90" t="s">
        <v>472</v>
      </c>
      <c r="K85" s="90" t="s">
        <v>472</v>
      </c>
      <c r="L85" s="90" t="s">
        <v>472</v>
      </c>
      <c r="M85" s="90" t="s">
        <v>472</v>
      </c>
      <c r="N85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85" s="89">
        <v>0.6</v>
      </c>
      <c r="P85" s="92" t="s">
        <v>75</v>
      </c>
      <c r="Q85" s="100" t="s">
        <v>32</v>
      </c>
      <c r="R85" s="101">
        <v>0.4</v>
      </c>
      <c r="S85" s="101"/>
      <c r="T85" s="102" t="s">
        <v>472</v>
      </c>
      <c r="U85" s="103"/>
      <c r="V85" s="104" t="s">
        <v>75</v>
      </c>
      <c r="W85" s="93"/>
      <c r="X85" s="93"/>
      <c r="Y85" s="93"/>
      <c r="Z85" s="105">
        <f>SUM(GLOBAL_DATA[[#This Row],[Initial 2020]]+GLOBAL_DATA[[#This Row],[Initial 2021]]+GLOBAL_DATA[[#This Row],[Initial 2022]]+GLOBAL_DATA[[#This Row],[Initial 2023]])</f>
        <v>0</v>
      </c>
      <c r="AA85" s="106">
        <f>SUM(GLOBAL_DATA[[#This Row],[Reestimated 2020]]+GLOBAL_DATA[[#This Row],[Reestimated 2021]]+GLOBAL_DATA[[#This Row],[Reestimated 2022]]+GLOBAL_DATA[[#This Row],[Reestimated 2023]])</f>
        <v>0</v>
      </c>
      <c r="AB85" s="107">
        <f>SUM(GLOBAL_DATA[[#This Row],[Spent 2020]]+GLOBAL_DATA[[#This Row],[Spent 2021]]+GLOBAL_DATA[[#This Row],[Spent 2022]]+GLOBAL_DATA[[#This Row],[Spent 2023]])</f>
        <v>0</v>
      </c>
      <c r="AC85" s="108"/>
      <c r="AD85" s="109"/>
      <c r="AE85" s="110"/>
      <c r="AF85" s="109"/>
      <c r="AG85" s="109"/>
      <c r="AH85" s="109"/>
      <c r="AI85" s="108"/>
      <c r="AJ85" s="109"/>
      <c r="AK85" s="110"/>
      <c r="AL85" s="109"/>
      <c r="AM85" s="109"/>
      <c r="AN85" s="111"/>
      <c r="AO85" s="112"/>
      <c r="AP85" s="113"/>
      <c r="AQ85" s="82">
        <f>IF(GLOBAL_DATA[[#This Row],[Target scope]]&lt;&gt;Target_Not_Applicable,GLOBAL_DATA[[#This Row],[Target scope]]*GLOBAL_DATA[[#This Row],[Implementation progress rate]],"")</f>
        <v>0.24</v>
      </c>
      <c r="AR85" s="83">
        <f>IF(OR(GLOBAL_DATA[[#This Row],[Status]]=DATA!$J$6,GLOBAL_DATA[[#This Row],[Status]]=DATA!$J$7,GLOBAL_DATA[[#This Row],[Status]]=DATA!$J$8),1,0)</f>
        <v>0</v>
      </c>
      <c r="AS85" s="84">
        <f>IF(GLOBAL_DATA[[#This Row],[Status]]=Status_No_Project,"",MAX(GLOBAL_DATA[[#This Row],[Initial end]],GLOBAL_DATA[[#This Row],[Re-estimated end]],43831))</f>
        <v>43831</v>
      </c>
      <c r="AT85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85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85" s="28"/>
      <c r="AW85" s="28"/>
    </row>
    <row r="86" spans="1:49" ht="42" customHeight="1" x14ac:dyDescent="0.25">
      <c r="A86" s="90" t="s">
        <v>472</v>
      </c>
      <c r="B86" s="90" t="s">
        <v>472</v>
      </c>
      <c r="C86" s="90" t="s">
        <v>472</v>
      </c>
      <c r="D86" s="90" t="s">
        <v>472</v>
      </c>
      <c r="E86" s="90" t="s">
        <v>472</v>
      </c>
      <c r="F86" s="90" t="s">
        <v>472</v>
      </c>
      <c r="G86" s="90" t="s">
        <v>472</v>
      </c>
      <c r="H86" s="90" t="s">
        <v>472</v>
      </c>
      <c r="I86" s="90" t="s">
        <v>472</v>
      </c>
      <c r="J86" s="90" t="s">
        <v>472</v>
      </c>
      <c r="K86" s="90" t="s">
        <v>472</v>
      </c>
      <c r="L86" s="90" t="s">
        <v>472</v>
      </c>
      <c r="M86" s="90" t="s">
        <v>472</v>
      </c>
      <c r="N86" s="91" t="str">
        <f>IF(GLOBAL_DATA[[#This Row],[Target scope]]="","",INDEX(DATA_TargetStatusChoice[Target_Status_Choice],MATCH(GLOBAL_DATA[[#This Row],[Target scope]],DATA_TargetStatusChoice[Value],1)))</f>
        <v>FULL IMPLEMENTATION</v>
      </c>
      <c r="O86" s="89">
        <v>1</v>
      </c>
      <c r="P86" s="92" t="s">
        <v>75</v>
      </c>
      <c r="Q86" s="100" t="s">
        <v>32</v>
      </c>
      <c r="R86" s="101">
        <v>1</v>
      </c>
      <c r="S86" s="101"/>
      <c r="T86" s="102" t="s">
        <v>472</v>
      </c>
      <c r="U86" s="103"/>
      <c r="V86" s="104" t="s">
        <v>75</v>
      </c>
      <c r="W86" s="93"/>
      <c r="X86" s="93"/>
      <c r="Y86" s="93"/>
      <c r="Z86" s="105">
        <f>SUM(GLOBAL_DATA[[#This Row],[Initial 2020]]+GLOBAL_DATA[[#This Row],[Initial 2021]]+GLOBAL_DATA[[#This Row],[Initial 2022]]+GLOBAL_DATA[[#This Row],[Initial 2023]])</f>
        <v>0</v>
      </c>
      <c r="AA86" s="106">
        <f>SUM(GLOBAL_DATA[[#This Row],[Reestimated 2020]]+GLOBAL_DATA[[#This Row],[Reestimated 2021]]+GLOBAL_DATA[[#This Row],[Reestimated 2022]]+GLOBAL_DATA[[#This Row],[Reestimated 2023]])</f>
        <v>0</v>
      </c>
      <c r="AB86" s="107">
        <f>SUM(GLOBAL_DATA[[#This Row],[Spent 2020]]+GLOBAL_DATA[[#This Row],[Spent 2021]]+GLOBAL_DATA[[#This Row],[Spent 2022]]+GLOBAL_DATA[[#This Row],[Spent 2023]])</f>
        <v>0</v>
      </c>
      <c r="AC86" s="108"/>
      <c r="AD86" s="109"/>
      <c r="AE86" s="110"/>
      <c r="AF86" s="109"/>
      <c r="AG86" s="109"/>
      <c r="AH86" s="109"/>
      <c r="AI86" s="108"/>
      <c r="AJ86" s="109"/>
      <c r="AK86" s="110"/>
      <c r="AL86" s="109"/>
      <c r="AM86" s="109"/>
      <c r="AN86" s="111"/>
      <c r="AO86" s="112"/>
      <c r="AP86" s="113"/>
      <c r="AQ86" s="82">
        <f>IF(GLOBAL_DATA[[#This Row],[Target scope]]&lt;&gt;Target_Not_Applicable,GLOBAL_DATA[[#This Row],[Target scope]]*GLOBAL_DATA[[#This Row],[Implementation progress rate]],"")</f>
        <v>1</v>
      </c>
      <c r="AR86" s="83">
        <f>IF(OR(GLOBAL_DATA[[#This Row],[Status]]=DATA!$J$6,GLOBAL_DATA[[#This Row],[Status]]=DATA!$J$7,GLOBAL_DATA[[#This Row],[Status]]=DATA!$J$8),1,0)</f>
        <v>0</v>
      </c>
      <c r="AS86" s="84">
        <f>IF(GLOBAL_DATA[[#This Row],[Status]]=Status_No_Project,"",MAX(GLOBAL_DATA[[#This Row],[Initial end]],GLOBAL_DATA[[#This Row],[Re-estimated end]],43831))</f>
        <v>43831</v>
      </c>
      <c r="AT86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86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86" s="28"/>
      <c r="AW86" s="28"/>
    </row>
    <row r="87" spans="1:49" ht="42" customHeight="1" x14ac:dyDescent="0.25">
      <c r="A87" s="90" t="s">
        <v>472</v>
      </c>
      <c r="B87" s="90" t="s">
        <v>472</v>
      </c>
      <c r="C87" s="90" t="s">
        <v>472</v>
      </c>
      <c r="D87" s="90" t="s">
        <v>472</v>
      </c>
      <c r="E87" s="90" t="s">
        <v>472</v>
      </c>
      <c r="F87" s="90" t="s">
        <v>472</v>
      </c>
      <c r="G87" s="90" t="s">
        <v>472</v>
      </c>
      <c r="H87" s="90" t="s">
        <v>472</v>
      </c>
      <c r="I87" s="90" t="s">
        <v>472</v>
      </c>
      <c r="J87" s="90" t="s">
        <v>472</v>
      </c>
      <c r="K87" s="90" t="s">
        <v>472</v>
      </c>
      <c r="L87" s="90" t="s">
        <v>472</v>
      </c>
      <c r="M87" s="90" t="s">
        <v>472</v>
      </c>
      <c r="N87" s="91" t="str">
        <f>IF(GLOBAL_DATA[[#This Row],[Target scope]]="","",INDEX(DATA_TargetStatusChoice[Target_Status_Choice],MATCH(GLOBAL_DATA[[#This Row],[Target scope]],DATA_TargetStatusChoice[Value],1)))</f>
        <v/>
      </c>
      <c r="O87" s="89"/>
      <c r="P87" s="92" t="s">
        <v>75</v>
      </c>
      <c r="Q87" s="100" t="s">
        <v>461</v>
      </c>
      <c r="R87" s="101">
        <v>0</v>
      </c>
      <c r="S87" s="101"/>
      <c r="T87" s="102" t="s">
        <v>472</v>
      </c>
      <c r="U87" s="103"/>
      <c r="V87" s="104" t="s">
        <v>75</v>
      </c>
      <c r="W87" s="93"/>
      <c r="X87" s="93"/>
      <c r="Y87" s="93"/>
      <c r="Z87" s="105">
        <f>SUM(GLOBAL_DATA[[#This Row],[Initial 2020]]+GLOBAL_DATA[[#This Row],[Initial 2021]]+GLOBAL_DATA[[#This Row],[Initial 2022]]+GLOBAL_DATA[[#This Row],[Initial 2023]])</f>
        <v>0</v>
      </c>
      <c r="AA87" s="106">
        <f>SUM(GLOBAL_DATA[[#This Row],[Reestimated 2020]]+GLOBAL_DATA[[#This Row],[Reestimated 2021]]+GLOBAL_DATA[[#This Row],[Reestimated 2022]]+GLOBAL_DATA[[#This Row],[Reestimated 2023]])</f>
        <v>0</v>
      </c>
      <c r="AB87" s="107">
        <f>SUM(GLOBAL_DATA[[#This Row],[Spent 2020]]+GLOBAL_DATA[[#This Row],[Spent 2021]]+GLOBAL_DATA[[#This Row],[Spent 2022]]+GLOBAL_DATA[[#This Row],[Spent 2023]])</f>
        <v>0</v>
      </c>
      <c r="AC87" s="108"/>
      <c r="AD87" s="109"/>
      <c r="AE87" s="110"/>
      <c r="AF87" s="109"/>
      <c r="AG87" s="109"/>
      <c r="AH87" s="109"/>
      <c r="AI87" s="108"/>
      <c r="AJ87" s="109"/>
      <c r="AK87" s="110"/>
      <c r="AL87" s="109"/>
      <c r="AM87" s="109"/>
      <c r="AN87" s="111"/>
      <c r="AO87" s="112"/>
      <c r="AP87" s="113"/>
      <c r="AQ87" s="82">
        <f>IF(GLOBAL_DATA[[#This Row],[Target scope]]&lt;&gt;Target_Not_Applicable,GLOBAL_DATA[[#This Row],[Target scope]]*GLOBAL_DATA[[#This Row],[Implementation progress rate]],"")</f>
        <v>0</v>
      </c>
      <c r="AR87" s="83">
        <f>IF(OR(GLOBAL_DATA[[#This Row],[Status]]=DATA!$J$6,GLOBAL_DATA[[#This Row],[Status]]=DATA!$J$7,GLOBAL_DATA[[#This Row],[Status]]=DATA!$J$8),1,0)</f>
        <v>0</v>
      </c>
      <c r="AS87" s="84" t="str">
        <f>IF(GLOBAL_DATA[[#This Row],[Status]]=Status_No_Project,"",MAX(GLOBAL_DATA[[#This Row],[Initial end]],GLOBAL_DATA[[#This Row],[Re-estimated end]],43831))</f>
        <v/>
      </c>
      <c r="AT87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87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87" s="28"/>
      <c r="AW87" s="28"/>
    </row>
    <row r="88" spans="1:49" ht="42" customHeight="1" x14ac:dyDescent="0.25">
      <c r="A88" s="90" t="s">
        <v>472</v>
      </c>
      <c r="B88" s="90" t="s">
        <v>472</v>
      </c>
      <c r="C88" s="90" t="s">
        <v>472</v>
      </c>
      <c r="D88" s="90" t="s">
        <v>472</v>
      </c>
      <c r="E88" s="90" t="s">
        <v>472</v>
      </c>
      <c r="F88" s="90" t="s">
        <v>472</v>
      </c>
      <c r="G88" s="90" t="s">
        <v>472</v>
      </c>
      <c r="H88" s="90" t="s">
        <v>472</v>
      </c>
      <c r="I88" s="90" t="s">
        <v>472</v>
      </c>
      <c r="J88" s="90" t="s">
        <v>472</v>
      </c>
      <c r="K88" s="90" t="s">
        <v>472</v>
      </c>
      <c r="L88" s="90" t="s">
        <v>472</v>
      </c>
      <c r="M88" s="90" t="s">
        <v>472</v>
      </c>
      <c r="N88" s="91" t="str">
        <f>IF(GLOBAL_DATA[[#This Row],[Target scope]]="","",INDEX(DATA_TargetStatusChoice[Target_Status_Choice],MATCH(GLOBAL_DATA[[#This Row],[Target scope]],DATA_TargetStatusChoice[Value],1)))</f>
        <v/>
      </c>
      <c r="O88" s="89"/>
      <c r="P88" s="92" t="s">
        <v>75</v>
      </c>
      <c r="Q88" s="100" t="s">
        <v>461</v>
      </c>
      <c r="R88" s="101">
        <v>0</v>
      </c>
      <c r="S88" s="101"/>
      <c r="T88" s="102" t="s">
        <v>472</v>
      </c>
      <c r="U88" s="103"/>
      <c r="V88" s="104" t="s">
        <v>75</v>
      </c>
      <c r="W88" s="93"/>
      <c r="X88" s="93"/>
      <c r="Y88" s="93"/>
      <c r="Z88" s="105">
        <f>SUM(GLOBAL_DATA[[#This Row],[Initial 2020]]+GLOBAL_DATA[[#This Row],[Initial 2021]]+GLOBAL_DATA[[#This Row],[Initial 2022]]+GLOBAL_DATA[[#This Row],[Initial 2023]])</f>
        <v>0</v>
      </c>
      <c r="AA88" s="106">
        <f>SUM(GLOBAL_DATA[[#This Row],[Reestimated 2020]]+GLOBAL_DATA[[#This Row],[Reestimated 2021]]+GLOBAL_DATA[[#This Row],[Reestimated 2022]]+GLOBAL_DATA[[#This Row],[Reestimated 2023]])</f>
        <v>0</v>
      </c>
      <c r="AB88" s="107">
        <f>SUM(GLOBAL_DATA[[#This Row],[Spent 2020]]+GLOBAL_DATA[[#This Row],[Spent 2021]]+GLOBAL_DATA[[#This Row],[Spent 2022]]+GLOBAL_DATA[[#This Row],[Spent 2023]])</f>
        <v>0</v>
      </c>
      <c r="AC88" s="108"/>
      <c r="AD88" s="109"/>
      <c r="AE88" s="110"/>
      <c r="AF88" s="109"/>
      <c r="AG88" s="109"/>
      <c r="AH88" s="109"/>
      <c r="AI88" s="108"/>
      <c r="AJ88" s="109"/>
      <c r="AK88" s="110"/>
      <c r="AL88" s="109"/>
      <c r="AM88" s="109"/>
      <c r="AN88" s="111"/>
      <c r="AO88" s="112"/>
      <c r="AP88" s="113"/>
      <c r="AQ88" s="82">
        <f>IF(GLOBAL_DATA[[#This Row],[Target scope]]&lt;&gt;Target_Not_Applicable,GLOBAL_DATA[[#This Row],[Target scope]]*GLOBAL_DATA[[#This Row],[Implementation progress rate]],"")</f>
        <v>0</v>
      </c>
      <c r="AR88" s="83">
        <f>IF(OR(GLOBAL_DATA[[#This Row],[Status]]=DATA!$J$6,GLOBAL_DATA[[#This Row],[Status]]=DATA!$J$7,GLOBAL_DATA[[#This Row],[Status]]=DATA!$J$8),1,0)</f>
        <v>0</v>
      </c>
      <c r="AS88" s="84" t="str">
        <f>IF(GLOBAL_DATA[[#This Row],[Status]]=Status_No_Project,"",MAX(GLOBAL_DATA[[#This Row],[Initial end]],GLOBAL_DATA[[#This Row],[Re-estimated end]],43831))</f>
        <v/>
      </c>
      <c r="AT88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88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88" s="28"/>
      <c r="AW88" s="28"/>
    </row>
    <row r="89" spans="1:49" ht="42" customHeight="1" x14ac:dyDescent="0.25">
      <c r="A89" s="90" t="s">
        <v>472</v>
      </c>
      <c r="B89" s="90" t="s">
        <v>472</v>
      </c>
      <c r="C89" s="90" t="s">
        <v>472</v>
      </c>
      <c r="D89" s="90" t="s">
        <v>472</v>
      </c>
      <c r="E89" s="90" t="s">
        <v>472</v>
      </c>
      <c r="F89" s="90" t="s">
        <v>472</v>
      </c>
      <c r="G89" s="90" t="s">
        <v>472</v>
      </c>
      <c r="H89" s="90" t="s">
        <v>472</v>
      </c>
      <c r="I89" s="90" t="s">
        <v>472</v>
      </c>
      <c r="J89" s="90" t="s">
        <v>472</v>
      </c>
      <c r="K89" s="90" t="s">
        <v>472</v>
      </c>
      <c r="L89" s="90" t="s">
        <v>472</v>
      </c>
      <c r="M89" s="90" t="s">
        <v>472</v>
      </c>
      <c r="N89" s="91" t="str">
        <f>IF(GLOBAL_DATA[[#This Row],[Target scope]]="","",INDEX(DATA_TargetStatusChoice[Target_Status_Choice],MATCH(GLOBAL_DATA[[#This Row],[Target scope]],DATA_TargetStatusChoice[Value],1)))</f>
        <v>FULL IMPLEMENTATION</v>
      </c>
      <c r="O89" s="89">
        <v>1</v>
      </c>
      <c r="P89" s="92" t="s">
        <v>75</v>
      </c>
      <c r="Q89" s="100" t="s">
        <v>32</v>
      </c>
      <c r="R89" s="101">
        <v>1</v>
      </c>
      <c r="S89" s="101"/>
      <c r="T89" s="102" t="s">
        <v>472</v>
      </c>
      <c r="U89" s="103"/>
      <c r="V89" s="104" t="s">
        <v>75</v>
      </c>
      <c r="W89" s="93"/>
      <c r="X89" s="93"/>
      <c r="Y89" s="93"/>
      <c r="Z89" s="105">
        <f>SUM(GLOBAL_DATA[[#This Row],[Initial 2020]]+GLOBAL_DATA[[#This Row],[Initial 2021]]+GLOBAL_DATA[[#This Row],[Initial 2022]]+GLOBAL_DATA[[#This Row],[Initial 2023]])</f>
        <v>0</v>
      </c>
      <c r="AA89" s="106">
        <f>SUM(GLOBAL_DATA[[#This Row],[Reestimated 2020]]+GLOBAL_DATA[[#This Row],[Reestimated 2021]]+GLOBAL_DATA[[#This Row],[Reestimated 2022]]+GLOBAL_DATA[[#This Row],[Reestimated 2023]])</f>
        <v>0</v>
      </c>
      <c r="AB89" s="107">
        <f>SUM(GLOBAL_DATA[[#This Row],[Spent 2020]]+GLOBAL_DATA[[#This Row],[Spent 2021]]+GLOBAL_DATA[[#This Row],[Spent 2022]]+GLOBAL_DATA[[#This Row],[Spent 2023]])</f>
        <v>0</v>
      </c>
      <c r="AC89" s="108"/>
      <c r="AD89" s="109"/>
      <c r="AE89" s="110"/>
      <c r="AF89" s="109"/>
      <c r="AG89" s="109"/>
      <c r="AH89" s="109"/>
      <c r="AI89" s="108"/>
      <c r="AJ89" s="109"/>
      <c r="AK89" s="110"/>
      <c r="AL89" s="109"/>
      <c r="AM89" s="109"/>
      <c r="AN89" s="111"/>
      <c r="AO89" s="112"/>
      <c r="AP89" s="113"/>
      <c r="AQ89" s="82">
        <f>IF(GLOBAL_DATA[[#This Row],[Target scope]]&lt;&gt;Target_Not_Applicable,GLOBAL_DATA[[#This Row],[Target scope]]*GLOBAL_DATA[[#This Row],[Implementation progress rate]],"")</f>
        <v>1</v>
      </c>
      <c r="AR89" s="83">
        <f>IF(OR(GLOBAL_DATA[[#This Row],[Status]]=DATA!$J$6,GLOBAL_DATA[[#This Row],[Status]]=DATA!$J$7,GLOBAL_DATA[[#This Row],[Status]]=DATA!$J$8),1,0)</f>
        <v>0</v>
      </c>
      <c r="AS89" s="84">
        <f>IF(GLOBAL_DATA[[#This Row],[Status]]=Status_No_Project,"",MAX(GLOBAL_DATA[[#This Row],[Initial end]],GLOBAL_DATA[[#This Row],[Re-estimated end]],43831))</f>
        <v>43831</v>
      </c>
      <c r="AT89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89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89" s="28"/>
      <c r="AW89" s="28"/>
    </row>
    <row r="90" spans="1:49" ht="42" customHeight="1" x14ac:dyDescent="0.25">
      <c r="A90" s="90" t="s">
        <v>472</v>
      </c>
      <c r="B90" s="90" t="s">
        <v>472</v>
      </c>
      <c r="C90" s="90" t="s">
        <v>472</v>
      </c>
      <c r="D90" s="90" t="s">
        <v>472</v>
      </c>
      <c r="E90" s="90" t="s">
        <v>472</v>
      </c>
      <c r="F90" s="90" t="s">
        <v>472</v>
      </c>
      <c r="G90" s="90" t="s">
        <v>472</v>
      </c>
      <c r="H90" s="90" t="s">
        <v>472</v>
      </c>
      <c r="I90" s="90" t="s">
        <v>472</v>
      </c>
      <c r="J90" s="90" t="s">
        <v>472</v>
      </c>
      <c r="K90" s="90" t="s">
        <v>472</v>
      </c>
      <c r="L90" s="90" t="s">
        <v>472</v>
      </c>
      <c r="M90" s="90" t="s">
        <v>472</v>
      </c>
      <c r="N90" s="91" t="str">
        <f>IF(GLOBAL_DATA[[#This Row],[Target scope]]="","",INDEX(DATA_TargetStatusChoice[Target_Status_Choice],MATCH(GLOBAL_DATA[[#This Row],[Target scope]],DATA_TargetStatusChoice[Value],1)))</f>
        <v>FULL IMPLEMENTATION</v>
      </c>
      <c r="O90" s="89">
        <v>1</v>
      </c>
      <c r="P90" s="92" t="s">
        <v>75</v>
      </c>
      <c r="Q90" s="100" t="s">
        <v>31</v>
      </c>
      <c r="R90" s="101">
        <v>0</v>
      </c>
      <c r="S90" s="101"/>
      <c r="T90" s="102" t="s">
        <v>472</v>
      </c>
      <c r="U90" s="103"/>
      <c r="V90" s="104" t="s">
        <v>75</v>
      </c>
      <c r="W90" s="93"/>
      <c r="X90" s="93"/>
      <c r="Y90" s="93"/>
      <c r="Z90" s="105">
        <f>SUM(GLOBAL_DATA[[#This Row],[Initial 2020]]+GLOBAL_DATA[[#This Row],[Initial 2021]]+GLOBAL_DATA[[#This Row],[Initial 2022]]+GLOBAL_DATA[[#This Row],[Initial 2023]])</f>
        <v>0</v>
      </c>
      <c r="AA90" s="106">
        <f>SUM(GLOBAL_DATA[[#This Row],[Reestimated 2020]]+GLOBAL_DATA[[#This Row],[Reestimated 2021]]+GLOBAL_DATA[[#This Row],[Reestimated 2022]]+GLOBAL_DATA[[#This Row],[Reestimated 2023]])</f>
        <v>0</v>
      </c>
      <c r="AB90" s="107">
        <f>SUM(GLOBAL_DATA[[#This Row],[Spent 2020]]+GLOBAL_DATA[[#This Row],[Spent 2021]]+GLOBAL_DATA[[#This Row],[Spent 2022]]+GLOBAL_DATA[[#This Row],[Spent 2023]])</f>
        <v>0</v>
      </c>
      <c r="AC90" s="108"/>
      <c r="AD90" s="109"/>
      <c r="AE90" s="110"/>
      <c r="AF90" s="109"/>
      <c r="AG90" s="109"/>
      <c r="AH90" s="109"/>
      <c r="AI90" s="108"/>
      <c r="AJ90" s="109"/>
      <c r="AK90" s="110"/>
      <c r="AL90" s="109"/>
      <c r="AM90" s="109"/>
      <c r="AN90" s="111"/>
      <c r="AO90" s="112"/>
      <c r="AP90" s="113"/>
      <c r="AQ90" s="82">
        <f>IF(GLOBAL_DATA[[#This Row],[Target scope]]&lt;&gt;Target_Not_Applicable,GLOBAL_DATA[[#This Row],[Target scope]]*GLOBAL_DATA[[#This Row],[Implementation progress rate]],"")</f>
        <v>0</v>
      </c>
      <c r="AR90" s="83">
        <f>IF(OR(GLOBAL_DATA[[#This Row],[Status]]=DATA!$J$6,GLOBAL_DATA[[#This Row],[Status]]=DATA!$J$7,GLOBAL_DATA[[#This Row],[Status]]=DATA!$J$8),1,0)</f>
        <v>0</v>
      </c>
      <c r="AS90" s="84">
        <f>IF(GLOBAL_DATA[[#This Row],[Status]]=Status_No_Project,"",MAX(GLOBAL_DATA[[#This Row],[Initial end]],GLOBAL_DATA[[#This Row],[Re-estimated end]],43831))</f>
        <v>43831</v>
      </c>
      <c r="AT90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90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90" s="28"/>
      <c r="AW90" s="28"/>
    </row>
    <row r="91" spans="1:49" ht="42" customHeight="1" x14ac:dyDescent="0.25">
      <c r="A91" s="90" t="s">
        <v>472</v>
      </c>
      <c r="B91" s="90" t="s">
        <v>472</v>
      </c>
      <c r="C91" s="90" t="s">
        <v>472</v>
      </c>
      <c r="D91" s="90" t="s">
        <v>472</v>
      </c>
      <c r="E91" s="90" t="s">
        <v>472</v>
      </c>
      <c r="F91" s="90" t="s">
        <v>472</v>
      </c>
      <c r="G91" s="90" t="s">
        <v>472</v>
      </c>
      <c r="H91" s="90" t="s">
        <v>472</v>
      </c>
      <c r="I91" s="90" t="s">
        <v>472</v>
      </c>
      <c r="J91" s="90" t="s">
        <v>472</v>
      </c>
      <c r="K91" s="90" t="s">
        <v>472</v>
      </c>
      <c r="L91" s="90" t="s">
        <v>472</v>
      </c>
      <c r="M91" s="90" t="s">
        <v>472</v>
      </c>
      <c r="N91" s="91" t="str">
        <f>IF(GLOBAL_DATA[[#This Row],[Target scope]]="","",INDEX(DATA_TargetStatusChoice[Target_Status_Choice],MATCH(GLOBAL_DATA[[#This Row],[Target scope]],DATA_TargetStatusChoice[Value],1)))</f>
        <v/>
      </c>
      <c r="O91" s="89"/>
      <c r="P91" s="92" t="s">
        <v>75</v>
      </c>
      <c r="Q91" s="100" t="s">
        <v>461</v>
      </c>
      <c r="R91" s="101">
        <v>0</v>
      </c>
      <c r="S91" s="101"/>
      <c r="T91" s="102" t="s">
        <v>472</v>
      </c>
      <c r="U91" s="103"/>
      <c r="V91" s="104" t="s">
        <v>75</v>
      </c>
      <c r="W91" s="93"/>
      <c r="X91" s="93"/>
      <c r="Y91" s="93"/>
      <c r="Z91" s="105">
        <f>SUM(GLOBAL_DATA[[#This Row],[Initial 2020]]+GLOBAL_DATA[[#This Row],[Initial 2021]]+GLOBAL_DATA[[#This Row],[Initial 2022]]+GLOBAL_DATA[[#This Row],[Initial 2023]])</f>
        <v>0</v>
      </c>
      <c r="AA91" s="106">
        <f>SUM(GLOBAL_DATA[[#This Row],[Reestimated 2020]]+GLOBAL_DATA[[#This Row],[Reestimated 2021]]+GLOBAL_DATA[[#This Row],[Reestimated 2022]]+GLOBAL_DATA[[#This Row],[Reestimated 2023]])</f>
        <v>0</v>
      </c>
      <c r="AB91" s="107">
        <f>SUM(GLOBAL_DATA[[#This Row],[Spent 2020]]+GLOBAL_DATA[[#This Row],[Spent 2021]]+GLOBAL_DATA[[#This Row],[Spent 2022]]+GLOBAL_DATA[[#This Row],[Spent 2023]])</f>
        <v>0</v>
      </c>
      <c r="AC91" s="108"/>
      <c r="AD91" s="109"/>
      <c r="AE91" s="110"/>
      <c r="AF91" s="109"/>
      <c r="AG91" s="109"/>
      <c r="AH91" s="109"/>
      <c r="AI91" s="108"/>
      <c r="AJ91" s="109"/>
      <c r="AK91" s="110"/>
      <c r="AL91" s="109"/>
      <c r="AM91" s="109"/>
      <c r="AN91" s="111"/>
      <c r="AO91" s="112"/>
      <c r="AP91" s="113"/>
      <c r="AQ91" s="82">
        <f>IF(GLOBAL_DATA[[#This Row],[Target scope]]&lt;&gt;Target_Not_Applicable,GLOBAL_DATA[[#This Row],[Target scope]]*GLOBAL_DATA[[#This Row],[Implementation progress rate]],"")</f>
        <v>0</v>
      </c>
      <c r="AR91" s="83">
        <f>IF(OR(GLOBAL_DATA[[#This Row],[Status]]=DATA!$J$6,GLOBAL_DATA[[#This Row],[Status]]=DATA!$J$7,GLOBAL_DATA[[#This Row],[Status]]=DATA!$J$8),1,0)</f>
        <v>0</v>
      </c>
      <c r="AS91" s="84" t="str">
        <f>IF(GLOBAL_DATA[[#This Row],[Status]]=Status_No_Project,"",MAX(GLOBAL_DATA[[#This Row],[Initial end]],GLOBAL_DATA[[#This Row],[Re-estimated end]],43831))</f>
        <v/>
      </c>
      <c r="AT91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91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91" s="28"/>
      <c r="AW91" s="28"/>
    </row>
    <row r="92" spans="1:49" ht="42" customHeight="1" x14ac:dyDescent="0.25">
      <c r="A92" s="90" t="s">
        <v>472</v>
      </c>
      <c r="B92" s="90" t="s">
        <v>472</v>
      </c>
      <c r="C92" s="90" t="s">
        <v>472</v>
      </c>
      <c r="D92" s="90" t="s">
        <v>472</v>
      </c>
      <c r="E92" s="90" t="s">
        <v>472</v>
      </c>
      <c r="F92" s="90" t="s">
        <v>472</v>
      </c>
      <c r="G92" s="90" t="s">
        <v>472</v>
      </c>
      <c r="H92" s="90" t="s">
        <v>472</v>
      </c>
      <c r="I92" s="90" t="s">
        <v>472</v>
      </c>
      <c r="J92" s="90" t="s">
        <v>472</v>
      </c>
      <c r="K92" s="90" t="s">
        <v>472</v>
      </c>
      <c r="L92" s="90" t="s">
        <v>472</v>
      </c>
      <c r="M92" s="90" t="s">
        <v>472</v>
      </c>
      <c r="N92" s="91" t="str">
        <f>IF(GLOBAL_DATA[[#This Row],[Target scope]]="","",INDEX(DATA_TargetStatusChoice[Target_Status_Choice],MATCH(GLOBAL_DATA[[#This Row],[Target scope]],DATA_TargetStatusChoice[Value],1)))</f>
        <v>FULL IMPLEMENTATION</v>
      </c>
      <c r="O92" s="89">
        <v>1</v>
      </c>
      <c r="P92" s="92" t="s">
        <v>75</v>
      </c>
      <c r="Q92" s="100" t="s">
        <v>32</v>
      </c>
      <c r="R92" s="101">
        <v>1</v>
      </c>
      <c r="S92" s="101"/>
      <c r="T92" s="102" t="s">
        <v>472</v>
      </c>
      <c r="U92" s="103"/>
      <c r="V92" s="104" t="s">
        <v>75</v>
      </c>
      <c r="W92" s="93"/>
      <c r="X92" s="93"/>
      <c r="Y92" s="93"/>
      <c r="Z92" s="105">
        <f>SUM(GLOBAL_DATA[[#This Row],[Initial 2020]]+GLOBAL_DATA[[#This Row],[Initial 2021]]+GLOBAL_DATA[[#This Row],[Initial 2022]]+GLOBAL_DATA[[#This Row],[Initial 2023]])</f>
        <v>0</v>
      </c>
      <c r="AA92" s="106">
        <f>SUM(GLOBAL_DATA[[#This Row],[Reestimated 2020]]+GLOBAL_DATA[[#This Row],[Reestimated 2021]]+GLOBAL_DATA[[#This Row],[Reestimated 2022]]+GLOBAL_DATA[[#This Row],[Reestimated 2023]])</f>
        <v>0</v>
      </c>
      <c r="AB92" s="107">
        <f>SUM(GLOBAL_DATA[[#This Row],[Spent 2020]]+GLOBAL_DATA[[#This Row],[Spent 2021]]+GLOBAL_DATA[[#This Row],[Spent 2022]]+GLOBAL_DATA[[#This Row],[Spent 2023]])</f>
        <v>0</v>
      </c>
      <c r="AC92" s="108"/>
      <c r="AD92" s="109"/>
      <c r="AE92" s="110"/>
      <c r="AF92" s="109"/>
      <c r="AG92" s="109"/>
      <c r="AH92" s="109"/>
      <c r="AI92" s="108"/>
      <c r="AJ92" s="109"/>
      <c r="AK92" s="110"/>
      <c r="AL92" s="109"/>
      <c r="AM92" s="109"/>
      <c r="AN92" s="111"/>
      <c r="AO92" s="112"/>
      <c r="AP92" s="113"/>
      <c r="AQ92" s="82">
        <f>IF(GLOBAL_DATA[[#This Row],[Target scope]]&lt;&gt;Target_Not_Applicable,GLOBAL_DATA[[#This Row],[Target scope]]*GLOBAL_DATA[[#This Row],[Implementation progress rate]],"")</f>
        <v>1</v>
      </c>
      <c r="AR92" s="83">
        <f>IF(OR(GLOBAL_DATA[[#This Row],[Status]]=DATA!$J$6,GLOBAL_DATA[[#This Row],[Status]]=DATA!$J$7,GLOBAL_DATA[[#This Row],[Status]]=DATA!$J$8),1,0)</f>
        <v>0</v>
      </c>
      <c r="AS92" s="84">
        <f>IF(GLOBAL_DATA[[#This Row],[Status]]=Status_No_Project,"",MAX(GLOBAL_DATA[[#This Row],[Initial end]],GLOBAL_DATA[[#This Row],[Re-estimated end]],43831))</f>
        <v>43831</v>
      </c>
      <c r="AT92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92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92" s="28"/>
      <c r="AW92" s="28"/>
    </row>
    <row r="93" spans="1:49" ht="42" customHeight="1" x14ac:dyDescent="0.25">
      <c r="A93" s="90" t="s">
        <v>472</v>
      </c>
      <c r="B93" s="90" t="s">
        <v>472</v>
      </c>
      <c r="C93" s="90" t="s">
        <v>472</v>
      </c>
      <c r="D93" s="90" t="s">
        <v>472</v>
      </c>
      <c r="E93" s="90" t="s">
        <v>472</v>
      </c>
      <c r="F93" s="90" t="s">
        <v>472</v>
      </c>
      <c r="G93" s="90" t="s">
        <v>472</v>
      </c>
      <c r="H93" s="90" t="s">
        <v>472</v>
      </c>
      <c r="I93" s="90" t="s">
        <v>472</v>
      </c>
      <c r="J93" s="90" t="s">
        <v>472</v>
      </c>
      <c r="K93" s="90" t="s">
        <v>472</v>
      </c>
      <c r="L93" s="90" t="s">
        <v>472</v>
      </c>
      <c r="M93" s="90" t="s">
        <v>472</v>
      </c>
      <c r="N93" s="91" t="str">
        <f>IF(GLOBAL_DATA[[#This Row],[Target scope]]="","",INDEX(DATA_TargetStatusChoice[Target_Status_Choice],MATCH(GLOBAL_DATA[[#This Row],[Target scope]],DATA_TargetStatusChoice[Value],1)))</f>
        <v>FULL IMPLEMENTATION</v>
      </c>
      <c r="O93" s="89">
        <v>1</v>
      </c>
      <c r="P93" s="92" t="s">
        <v>75</v>
      </c>
      <c r="Q93" s="100" t="s">
        <v>32</v>
      </c>
      <c r="R93" s="101">
        <v>1</v>
      </c>
      <c r="S93" s="101"/>
      <c r="T93" s="102" t="s">
        <v>472</v>
      </c>
      <c r="U93" s="103"/>
      <c r="V93" s="104" t="s">
        <v>75</v>
      </c>
      <c r="W93" s="93"/>
      <c r="X93" s="93"/>
      <c r="Y93" s="93"/>
      <c r="Z93" s="105">
        <f>SUM(GLOBAL_DATA[[#This Row],[Initial 2020]]+GLOBAL_DATA[[#This Row],[Initial 2021]]+GLOBAL_DATA[[#This Row],[Initial 2022]]+GLOBAL_DATA[[#This Row],[Initial 2023]])</f>
        <v>0</v>
      </c>
      <c r="AA93" s="106">
        <f>SUM(GLOBAL_DATA[[#This Row],[Reestimated 2020]]+GLOBAL_DATA[[#This Row],[Reestimated 2021]]+GLOBAL_DATA[[#This Row],[Reestimated 2022]]+GLOBAL_DATA[[#This Row],[Reestimated 2023]])</f>
        <v>0</v>
      </c>
      <c r="AB93" s="107">
        <f>SUM(GLOBAL_DATA[[#This Row],[Spent 2020]]+GLOBAL_DATA[[#This Row],[Spent 2021]]+GLOBAL_DATA[[#This Row],[Spent 2022]]+GLOBAL_DATA[[#This Row],[Spent 2023]])</f>
        <v>0</v>
      </c>
      <c r="AC93" s="108"/>
      <c r="AD93" s="109"/>
      <c r="AE93" s="110"/>
      <c r="AF93" s="109"/>
      <c r="AG93" s="109"/>
      <c r="AH93" s="109"/>
      <c r="AI93" s="108"/>
      <c r="AJ93" s="109"/>
      <c r="AK93" s="110"/>
      <c r="AL93" s="109"/>
      <c r="AM93" s="109"/>
      <c r="AN93" s="111"/>
      <c r="AO93" s="112"/>
      <c r="AP93" s="113"/>
      <c r="AQ93" s="82">
        <f>IF(GLOBAL_DATA[[#This Row],[Target scope]]&lt;&gt;Target_Not_Applicable,GLOBAL_DATA[[#This Row],[Target scope]]*GLOBAL_DATA[[#This Row],[Implementation progress rate]],"")</f>
        <v>1</v>
      </c>
      <c r="AR93" s="83">
        <f>IF(OR(GLOBAL_DATA[[#This Row],[Status]]=DATA!$J$6,GLOBAL_DATA[[#This Row],[Status]]=DATA!$J$7,GLOBAL_DATA[[#This Row],[Status]]=DATA!$J$8),1,0)</f>
        <v>0</v>
      </c>
      <c r="AS93" s="84">
        <f>IF(GLOBAL_DATA[[#This Row],[Status]]=Status_No_Project,"",MAX(GLOBAL_DATA[[#This Row],[Initial end]],GLOBAL_DATA[[#This Row],[Re-estimated end]],43831))</f>
        <v>43831</v>
      </c>
      <c r="AT93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93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93" s="28"/>
      <c r="AW93" s="28"/>
    </row>
    <row r="94" spans="1:49" ht="42" customHeight="1" x14ac:dyDescent="0.25">
      <c r="A94" s="90" t="s">
        <v>472</v>
      </c>
      <c r="B94" s="90" t="s">
        <v>472</v>
      </c>
      <c r="C94" s="90" t="s">
        <v>472</v>
      </c>
      <c r="D94" s="90" t="s">
        <v>472</v>
      </c>
      <c r="E94" s="90" t="s">
        <v>472</v>
      </c>
      <c r="F94" s="90" t="s">
        <v>472</v>
      </c>
      <c r="G94" s="90" t="s">
        <v>472</v>
      </c>
      <c r="H94" s="90" t="s">
        <v>472</v>
      </c>
      <c r="I94" s="90" t="s">
        <v>472</v>
      </c>
      <c r="J94" s="90" t="s">
        <v>472</v>
      </c>
      <c r="K94" s="90" t="s">
        <v>472</v>
      </c>
      <c r="L94" s="90" t="s">
        <v>472</v>
      </c>
      <c r="M94" s="90" t="s">
        <v>472</v>
      </c>
      <c r="N94" s="91" t="str">
        <f>IF(GLOBAL_DATA[[#This Row],[Target scope]]="","",INDEX(DATA_TargetStatusChoice[Target_Status_Choice],MATCH(GLOBAL_DATA[[#This Row],[Target scope]],DATA_TargetStatusChoice[Value],1)))</f>
        <v>FULL IMPLEMENTATION</v>
      </c>
      <c r="O94" s="89">
        <v>1</v>
      </c>
      <c r="P94" s="92" t="s">
        <v>75</v>
      </c>
      <c r="Q94" s="100" t="s">
        <v>32</v>
      </c>
      <c r="R94" s="101">
        <v>1</v>
      </c>
      <c r="S94" s="101"/>
      <c r="T94" s="102" t="s">
        <v>472</v>
      </c>
      <c r="U94" s="103"/>
      <c r="V94" s="104" t="s">
        <v>75</v>
      </c>
      <c r="W94" s="93"/>
      <c r="X94" s="93"/>
      <c r="Y94" s="93"/>
      <c r="Z94" s="105">
        <f>SUM(GLOBAL_DATA[[#This Row],[Initial 2020]]+GLOBAL_DATA[[#This Row],[Initial 2021]]+GLOBAL_DATA[[#This Row],[Initial 2022]]+GLOBAL_DATA[[#This Row],[Initial 2023]])</f>
        <v>0</v>
      </c>
      <c r="AA94" s="106">
        <f>SUM(GLOBAL_DATA[[#This Row],[Reestimated 2020]]+GLOBAL_DATA[[#This Row],[Reestimated 2021]]+GLOBAL_DATA[[#This Row],[Reestimated 2022]]+GLOBAL_DATA[[#This Row],[Reestimated 2023]])</f>
        <v>0</v>
      </c>
      <c r="AB94" s="107">
        <f>SUM(GLOBAL_DATA[[#This Row],[Spent 2020]]+GLOBAL_DATA[[#This Row],[Spent 2021]]+GLOBAL_DATA[[#This Row],[Spent 2022]]+GLOBAL_DATA[[#This Row],[Spent 2023]])</f>
        <v>0</v>
      </c>
      <c r="AC94" s="108"/>
      <c r="AD94" s="109"/>
      <c r="AE94" s="110"/>
      <c r="AF94" s="109"/>
      <c r="AG94" s="109"/>
      <c r="AH94" s="109"/>
      <c r="AI94" s="108"/>
      <c r="AJ94" s="109"/>
      <c r="AK94" s="110"/>
      <c r="AL94" s="109"/>
      <c r="AM94" s="109"/>
      <c r="AN94" s="111"/>
      <c r="AO94" s="112"/>
      <c r="AP94" s="113"/>
      <c r="AQ94" s="82">
        <f>IF(GLOBAL_DATA[[#This Row],[Target scope]]&lt;&gt;Target_Not_Applicable,GLOBAL_DATA[[#This Row],[Target scope]]*GLOBAL_DATA[[#This Row],[Implementation progress rate]],"")</f>
        <v>1</v>
      </c>
      <c r="AR94" s="83">
        <f>IF(OR(GLOBAL_DATA[[#This Row],[Status]]=DATA!$J$6,GLOBAL_DATA[[#This Row],[Status]]=DATA!$J$7,GLOBAL_DATA[[#This Row],[Status]]=DATA!$J$8),1,0)</f>
        <v>0</v>
      </c>
      <c r="AS94" s="84">
        <f>IF(GLOBAL_DATA[[#This Row],[Status]]=Status_No_Project,"",MAX(GLOBAL_DATA[[#This Row],[Initial end]],GLOBAL_DATA[[#This Row],[Re-estimated end]],43831))</f>
        <v>43831</v>
      </c>
      <c r="AT94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94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94" s="28"/>
      <c r="AW94" s="28"/>
    </row>
    <row r="95" spans="1:49" ht="42" customHeight="1" x14ac:dyDescent="0.25">
      <c r="A95" s="90" t="s">
        <v>472</v>
      </c>
      <c r="B95" s="90" t="s">
        <v>472</v>
      </c>
      <c r="C95" s="90" t="s">
        <v>472</v>
      </c>
      <c r="D95" s="90" t="s">
        <v>472</v>
      </c>
      <c r="E95" s="90" t="s">
        <v>472</v>
      </c>
      <c r="F95" s="90" t="s">
        <v>472</v>
      </c>
      <c r="G95" s="90" t="s">
        <v>472</v>
      </c>
      <c r="H95" s="90" t="s">
        <v>472</v>
      </c>
      <c r="I95" s="90" t="s">
        <v>472</v>
      </c>
      <c r="J95" s="90" t="s">
        <v>472</v>
      </c>
      <c r="K95" s="90" t="s">
        <v>472</v>
      </c>
      <c r="L95" s="90" t="s">
        <v>472</v>
      </c>
      <c r="M95" s="90" t="s">
        <v>472</v>
      </c>
      <c r="N95" s="91" t="str">
        <f>IF(GLOBAL_DATA[[#This Row],[Target scope]]="","",INDEX(DATA_TargetStatusChoice[Target_Status_Choice],MATCH(GLOBAL_DATA[[#This Row],[Target scope]],DATA_TargetStatusChoice[Value],1)))</f>
        <v>FULL IMPLEMENTATION</v>
      </c>
      <c r="O95" s="89">
        <v>1</v>
      </c>
      <c r="P95" s="92" t="s">
        <v>75</v>
      </c>
      <c r="Q95" s="100" t="s">
        <v>32</v>
      </c>
      <c r="R95" s="101">
        <v>0.7</v>
      </c>
      <c r="S95" s="101"/>
      <c r="T95" s="102" t="s">
        <v>472</v>
      </c>
      <c r="U95" s="103"/>
      <c r="V95" s="104" t="s">
        <v>75</v>
      </c>
      <c r="W95" s="93"/>
      <c r="X95" s="93"/>
      <c r="Y95" s="93"/>
      <c r="Z95" s="105">
        <f>SUM(GLOBAL_DATA[[#This Row],[Initial 2020]]+GLOBAL_DATA[[#This Row],[Initial 2021]]+GLOBAL_DATA[[#This Row],[Initial 2022]]+GLOBAL_DATA[[#This Row],[Initial 2023]])</f>
        <v>0</v>
      </c>
      <c r="AA95" s="106">
        <f>SUM(GLOBAL_DATA[[#This Row],[Reestimated 2020]]+GLOBAL_DATA[[#This Row],[Reestimated 2021]]+GLOBAL_DATA[[#This Row],[Reestimated 2022]]+GLOBAL_DATA[[#This Row],[Reestimated 2023]])</f>
        <v>0</v>
      </c>
      <c r="AB95" s="107">
        <f>SUM(GLOBAL_DATA[[#This Row],[Spent 2020]]+GLOBAL_DATA[[#This Row],[Spent 2021]]+GLOBAL_DATA[[#This Row],[Spent 2022]]+GLOBAL_DATA[[#This Row],[Spent 2023]])</f>
        <v>0</v>
      </c>
      <c r="AC95" s="108"/>
      <c r="AD95" s="109"/>
      <c r="AE95" s="110"/>
      <c r="AF95" s="109"/>
      <c r="AG95" s="109"/>
      <c r="AH95" s="109"/>
      <c r="AI95" s="108"/>
      <c r="AJ95" s="109"/>
      <c r="AK95" s="110"/>
      <c r="AL95" s="109"/>
      <c r="AM95" s="109"/>
      <c r="AN95" s="111"/>
      <c r="AO95" s="112"/>
      <c r="AP95" s="113"/>
      <c r="AQ95" s="82">
        <f>IF(GLOBAL_DATA[[#This Row],[Target scope]]&lt;&gt;Target_Not_Applicable,GLOBAL_DATA[[#This Row],[Target scope]]*GLOBAL_DATA[[#This Row],[Implementation progress rate]],"")</f>
        <v>0.7</v>
      </c>
      <c r="AR95" s="83">
        <f>IF(OR(GLOBAL_DATA[[#This Row],[Status]]=DATA!$J$6,GLOBAL_DATA[[#This Row],[Status]]=DATA!$J$7,GLOBAL_DATA[[#This Row],[Status]]=DATA!$J$8),1,0)</f>
        <v>0</v>
      </c>
      <c r="AS95" s="84">
        <f>IF(GLOBAL_DATA[[#This Row],[Status]]=Status_No_Project,"",MAX(GLOBAL_DATA[[#This Row],[Initial end]],GLOBAL_DATA[[#This Row],[Re-estimated end]],43831))</f>
        <v>43831</v>
      </c>
      <c r="AT95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95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95" s="28"/>
      <c r="AW95" s="28"/>
    </row>
    <row r="96" spans="1:49" ht="42" customHeight="1" x14ac:dyDescent="0.25">
      <c r="A96" s="90" t="s">
        <v>472</v>
      </c>
      <c r="B96" s="90" t="s">
        <v>472</v>
      </c>
      <c r="C96" s="90" t="s">
        <v>472</v>
      </c>
      <c r="D96" s="90" t="s">
        <v>472</v>
      </c>
      <c r="E96" s="90" t="s">
        <v>472</v>
      </c>
      <c r="F96" s="90" t="s">
        <v>472</v>
      </c>
      <c r="G96" s="90" t="s">
        <v>472</v>
      </c>
      <c r="H96" s="90" t="s">
        <v>472</v>
      </c>
      <c r="I96" s="90" t="s">
        <v>472</v>
      </c>
      <c r="J96" s="90" t="s">
        <v>472</v>
      </c>
      <c r="K96" s="90" t="s">
        <v>472</v>
      </c>
      <c r="L96" s="90" t="s">
        <v>472</v>
      </c>
      <c r="M96" s="90" t="s">
        <v>472</v>
      </c>
      <c r="N96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96" s="89">
        <v>0.4</v>
      </c>
      <c r="P96" s="92" t="s">
        <v>75</v>
      </c>
      <c r="Q96" s="100" t="s">
        <v>461</v>
      </c>
      <c r="R96" s="101">
        <v>0</v>
      </c>
      <c r="S96" s="101"/>
      <c r="T96" s="102" t="s">
        <v>472</v>
      </c>
      <c r="U96" s="103"/>
      <c r="V96" s="104" t="s">
        <v>75</v>
      </c>
      <c r="W96" s="93"/>
      <c r="X96" s="93"/>
      <c r="Y96" s="93"/>
      <c r="Z96" s="105">
        <f>SUM(GLOBAL_DATA[[#This Row],[Initial 2020]]+GLOBAL_DATA[[#This Row],[Initial 2021]]+GLOBAL_DATA[[#This Row],[Initial 2022]]+GLOBAL_DATA[[#This Row],[Initial 2023]])</f>
        <v>0</v>
      </c>
      <c r="AA96" s="106">
        <f>SUM(GLOBAL_DATA[[#This Row],[Reestimated 2020]]+GLOBAL_DATA[[#This Row],[Reestimated 2021]]+GLOBAL_DATA[[#This Row],[Reestimated 2022]]+GLOBAL_DATA[[#This Row],[Reestimated 2023]])</f>
        <v>0</v>
      </c>
      <c r="AB96" s="107">
        <f>SUM(GLOBAL_DATA[[#This Row],[Spent 2020]]+GLOBAL_DATA[[#This Row],[Spent 2021]]+GLOBAL_DATA[[#This Row],[Spent 2022]]+GLOBAL_DATA[[#This Row],[Spent 2023]])</f>
        <v>0</v>
      </c>
      <c r="AC96" s="108"/>
      <c r="AD96" s="109"/>
      <c r="AE96" s="110"/>
      <c r="AF96" s="109"/>
      <c r="AG96" s="109"/>
      <c r="AH96" s="109"/>
      <c r="AI96" s="108"/>
      <c r="AJ96" s="109"/>
      <c r="AK96" s="110"/>
      <c r="AL96" s="109"/>
      <c r="AM96" s="109"/>
      <c r="AN96" s="111"/>
      <c r="AO96" s="112"/>
      <c r="AP96" s="113"/>
      <c r="AQ96" s="82">
        <f>IF(GLOBAL_DATA[[#This Row],[Target scope]]&lt;&gt;Target_Not_Applicable,GLOBAL_DATA[[#This Row],[Target scope]]*GLOBAL_DATA[[#This Row],[Implementation progress rate]],"")</f>
        <v>0</v>
      </c>
      <c r="AR96" s="83">
        <f>IF(OR(GLOBAL_DATA[[#This Row],[Status]]=DATA!$J$6,GLOBAL_DATA[[#This Row],[Status]]=DATA!$J$7,GLOBAL_DATA[[#This Row],[Status]]=DATA!$J$8),1,0)</f>
        <v>0</v>
      </c>
      <c r="AS96" s="84" t="str">
        <f>IF(GLOBAL_DATA[[#This Row],[Status]]=Status_No_Project,"",MAX(GLOBAL_DATA[[#This Row],[Initial end]],GLOBAL_DATA[[#This Row],[Re-estimated end]],43831))</f>
        <v/>
      </c>
      <c r="AT96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96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96" s="28"/>
      <c r="AW96" s="28"/>
    </row>
    <row r="97" spans="1:49" ht="42" customHeight="1" x14ac:dyDescent="0.25">
      <c r="A97" s="90" t="s">
        <v>472</v>
      </c>
      <c r="B97" s="90" t="s">
        <v>472</v>
      </c>
      <c r="C97" s="90" t="s">
        <v>472</v>
      </c>
      <c r="D97" s="90" t="s">
        <v>472</v>
      </c>
      <c r="E97" s="90" t="s">
        <v>472</v>
      </c>
      <c r="F97" s="90" t="s">
        <v>472</v>
      </c>
      <c r="G97" s="90" t="s">
        <v>472</v>
      </c>
      <c r="H97" s="90" t="s">
        <v>472</v>
      </c>
      <c r="I97" s="90" t="s">
        <v>472</v>
      </c>
      <c r="J97" s="90" t="s">
        <v>472</v>
      </c>
      <c r="K97" s="90" t="s">
        <v>472</v>
      </c>
      <c r="L97" s="90" t="s">
        <v>472</v>
      </c>
      <c r="M97" s="90" t="s">
        <v>472</v>
      </c>
      <c r="N97" s="91" t="str">
        <f>IF(GLOBAL_DATA[[#This Row],[Target scope]]="","",INDEX(DATA_TargetStatusChoice[Target_Status_Choice],MATCH(GLOBAL_DATA[[#This Row],[Target scope]],DATA_TargetStatusChoice[Value],1)))</f>
        <v/>
      </c>
      <c r="O97" s="89"/>
      <c r="P97" s="92" t="s">
        <v>75</v>
      </c>
      <c r="Q97" s="100" t="s">
        <v>461</v>
      </c>
      <c r="R97" s="101">
        <v>0</v>
      </c>
      <c r="S97" s="101"/>
      <c r="T97" s="102" t="s">
        <v>472</v>
      </c>
      <c r="U97" s="103"/>
      <c r="V97" s="104" t="s">
        <v>75</v>
      </c>
      <c r="W97" s="93"/>
      <c r="X97" s="93"/>
      <c r="Y97" s="93"/>
      <c r="Z97" s="105">
        <f>SUM(GLOBAL_DATA[[#This Row],[Initial 2020]]+GLOBAL_DATA[[#This Row],[Initial 2021]]+GLOBAL_DATA[[#This Row],[Initial 2022]]+GLOBAL_DATA[[#This Row],[Initial 2023]])</f>
        <v>0</v>
      </c>
      <c r="AA97" s="106">
        <f>SUM(GLOBAL_DATA[[#This Row],[Reestimated 2020]]+GLOBAL_DATA[[#This Row],[Reestimated 2021]]+GLOBAL_DATA[[#This Row],[Reestimated 2022]]+GLOBAL_DATA[[#This Row],[Reestimated 2023]])</f>
        <v>0</v>
      </c>
      <c r="AB97" s="107">
        <f>SUM(GLOBAL_DATA[[#This Row],[Spent 2020]]+GLOBAL_DATA[[#This Row],[Spent 2021]]+GLOBAL_DATA[[#This Row],[Spent 2022]]+GLOBAL_DATA[[#This Row],[Spent 2023]])</f>
        <v>0</v>
      </c>
      <c r="AC97" s="108"/>
      <c r="AD97" s="109"/>
      <c r="AE97" s="110"/>
      <c r="AF97" s="109"/>
      <c r="AG97" s="109"/>
      <c r="AH97" s="109"/>
      <c r="AI97" s="108"/>
      <c r="AJ97" s="109"/>
      <c r="AK97" s="110"/>
      <c r="AL97" s="109"/>
      <c r="AM97" s="109"/>
      <c r="AN97" s="111"/>
      <c r="AO97" s="112"/>
      <c r="AP97" s="113"/>
      <c r="AQ97" s="82">
        <f>IF(GLOBAL_DATA[[#This Row],[Target scope]]&lt;&gt;Target_Not_Applicable,GLOBAL_DATA[[#This Row],[Target scope]]*GLOBAL_DATA[[#This Row],[Implementation progress rate]],"")</f>
        <v>0</v>
      </c>
      <c r="AR97" s="83">
        <f>IF(OR(GLOBAL_DATA[[#This Row],[Status]]=DATA!$J$6,GLOBAL_DATA[[#This Row],[Status]]=DATA!$J$7,GLOBAL_DATA[[#This Row],[Status]]=DATA!$J$8),1,0)</f>
        <v>0</v>
      </c>
      <c r="AS97" s="84" t="str">
        <f>IF(GLOBAL_DATA[[#This Row],[Status]]=Status_No_Project,"",MAX(GLOBAL_DATA[[#This Row],[Initial end]],GLOBAL_DATA[[#This Row],[Re-estimated end]],43831))</f>
        <v/>
      </c>
      <c r="AT97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97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97" s="28"/>
      <c r="AW97" s="28"/>
    </row>
    <row r="98" spans="1:49" ht="42" customHeight="1" x14ac:dyDescent="0.25">
      <c r="A98" s="90" t="s">
        <v>472</v>
      </c>
      <c r="B98" s="90" t="s">
        <v>472</v>
      </c>
      <c r="C98" s="90" t="s">
        <v>472</v>
      </c>
      <c r="D98" s="90" t="s">
        <v>472</v>
      </c>
      <c r="E98" s="90" t="s">
        <v>472</v>
      </c>
      <c r="F98" s="90" t="s">
        <v>472</v>
      </c>
      <c r="G98" s="90" t="s">
        <v>472</v>
      </c>
      <c r="H98" s="90" t="s">
        <v>472</v>
      </c>
      <c r="I98" s="90" t="s">
        <v>472</v>
      </c>
      <c r="J98" s="90" t="s">
        <v>472</v>
      </c>
      <c r="K98" s="90" t="s">
        <v>472</v>
      </c>
      <c r="L98" s="90" t="s">
        <v>472</v>
      </c>
      <c r="M98" s="90" t="s">
        <v>472</v>
      </c>
      <c r="N98" s="91" t="str">
        <f>IF(GLOBAL_DATA[[#This Row],[Target scope]]="","",INDEX(DATA_TargetStatusChoice[Target_Status_Choice],MATCH(GLOBAL_DATA[[#This Row],[Target scope]],DATA_TargetStatusChoice[Value],1)))</f>
        <v/>
      </c>
      <c r="O98" s="89"/>
      <c r="P98" s="92" t="s">
        <v>75</v>
      </c>
      <c r="Q98" s="100" t="s">
        <v>461</v>
      </c>
      <c r="R98" s="101">
        <v>0</v>
      </c>
      <c r="S98" s="101"/>
      <c r="T98" s="102" t="s">
        <v>472</v>
      </c>
      <c r="U98" s="103"/>
      <c r="V98" s="104" t="s">
        <v>75</v>
      </c>
      <c r="W98" s="93"/>
      <c r="X98" s="93"/>
      <c r="Y98" s="93"/>
      <c r="Z98" s="105">
        <f>SUM(GLOBAL_DATA[[#This Row],[Initial 2020]]+GLOBAL_DATA[[#This Row],[Initial 2021]]+GLOBAL_DATA[[#This Row],[Initial 2022]]+GLOBAL_DATA[[#This Row],[Initial 2023]])</f>
        <v>0</v>
      </c>
      <c r="AA98" s="106">
        <f>SUM(GLOBAL_DATA[[#This Row],[Reestimated 2020]]+GLOBAL_DATA[[#This Row],[Reestimated 2021]]+GLOBAL_DATA[[#This Row],[Reestimated 2022]]+GLOBAL_DATA[[#This Row],[Reestimated 2023]])</f>
        <v>0</v>
      </c>
      <c r="AB98" s="107">
        <f>SUM(GLOBAL_DATA[[#This Row],[Spent 2020]]+GLOBAL_DATA[[#This Row],[Spent 2021]]+GLOBAL_DATA[[#This Row],[Spent 2022]]+GLOBAL_DATA[[#This Row],[Spent 2023]])</f>
        <v>0</v>
      </c>
      <c r="AC98" s="108"/>
      <c r="AD98" s="109"/>
      <c r="AE98" s="110"/>
      <c r="AF98" s="109"/>
      <c r="AG98" s="109"/>
      <c r="AH98" s="109"/>
      <c r="AI98" s="108"/>
      <c r="AJ98" s="109"/>
      <c r="AK98" s="110"/>
      <c r="AL98" s="109"/>
      <c r="AM98" s="109"/>
      <c r="AN98" s="111"/>
      <c r="AO98" s="112"/>
      <c r="AP98" s="113"/>
      <c r="AQ98" s="82">
        <f>IF(GLOBAL_DATA[[#This Row],[Target scope]]&lt;&gt;Target_Not_Applicable,GLOBAL_DATA[[#This Row],[Target scope]]*GLOBAL_DATA[[#This Row],[Implementation progress rate]],"")</f>
        <v>0</v>
      </c>
      <c r="AR98" s="83">
        <f>IF(OR(GLOBAL_DATA[[#This Row],[Status]]=DATA!$J$6,GLOBAL_DATA[[#This Row],[Status]]=DATA!$J$7,GLOBAL_DATA[[#This Row],[Status]]=DATA!$J$8),1,0)</f>
        <v>0</v>
      </c>
      <c r="AS98" s="84" t="str">
        <f>IF(GLOBAL_DATA[[#This Row],[Status]]=Status_No_Project,"",MAX(GLOBAL_DATA[[#This Row],[Initial end]],GLOBAL_DATA[[#This Row],[Re-estimated end]],43831))</f>
        <v/>
      </c>
      <c r="AT98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98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98" s="28"/>
      <c r="AW98" s="28"/>
    </row>
    <row r="99" spans="1:49" ht="42" customHeight="1" x14ac:dyDescent="0.25">
      <c r="A99" s="90" t="s">
        <v>472</v>
      </c>
      <c r="B99" s="90" t="s">
        <v>472</v>
      </c>
      <c r="C99" s="90" t="s">
        <v>472</v>
      </c>
      <c r="D99" s="90" t="s">
        <v>472</v>
      </c>
      <c r="E99" s="90" t="s">
        <v>472</v>
      </c>
      <c r="F99" s="90" t="s">
        <v>472</v>
      </c>
      <c r="G99" s="90" t="s">
        <v>472</v>
      </c>
      <c r="H99" s="90" t="s">
        <v>472</v>
      </c>
      <c r="I99" s="90" t="s">
        <v>472</v>
      </c>
      <c r="J99" s="90" t="s">
        <v>472</v>
      </c>
      <c r="K99" s="90" t="s">
        <v>472</v>
      </c>
      <c r="L99" s="90" t="s">
        <v>472</v>
      </c>
      <c r="M99" s="90" t="s">
        <v>472</v>
      </c>
      <c r="N99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99" s="89">
        <v>0.2</v>
      </c>
      <c r="P99" s="92" t="s">
        <v>75</v>
      </c>
      <c r="Q99" s="100" t="s">
        <v>31</v>
      </c>
      <c r="R99" s="101">
        <v>0</v>
      </c>
      <c r="S99" s="101"/>
      <c r="T99" s="102" t="s">
        <v>472</v>
      </c>
      <c r="U99" s="103"/>
      <c r="V99" s="104" t="s">
        <v>75</v>
      </c>
      <c r="W99" s="93"/>
      <c r="X99" s="93"/>
      <c r="Y99" s="93"/>
      <c r="Z99" s="105">
        <f>SUM(GLOBAL_DATA[[#This Row],[Initial 2020]]+GLOBAL_DATA[[#This Row],[Initial 2021]]+GLOBAL_DATA[[#This Row],[Initial 2022]]+GLOBAL_DATA[[#This Row],[Initial 2023]])</f>
        <v>0</v>
      </c>
      <c r="AA99" s="106">
        <f>SUM(GLOBAL_DATA[[#This Row],[Reestimated 2020]]+GLOBAL_DATA[[#This Row],[Reestimated 2021]]+GLOBAL_DATA[[#This Row],[Reestimated 2022]]+GLOBAL_DATA[[#This Row],[Reestimated 2023]])</f>
        <v>0</v>
      </c>
      <c r="AB99" s="107">
        <f>SUM(GLOBAL_DATA[[#This Row],[Spent 2020]]+GLOBAL_DATA[[#This Row],[Spent 2021]]+GLOBAL_DATA[[#This Row],[Spent 2022]]+GLOBAL_DATA[[#This Row],[Spent 2023]])</f>
        <v>0</v>
      </c>
      <c r="AC99" s="108"/>
      <c r="AD99" s="109"/>
      <c r="AE99" s="110"/>
      <c r="AF99" s="109"/>
      <c r="AG99" s="109"/>
      <c r="AH99" s="109"/>
      <c r="AI99" s="108"/>
      <c r="AJ99" s="109"/>
      <c r="AK99" s="110"/>
      <c r="AL99" s="109"/>
      <c r="AM99" s="109"/>
      <c r="AN99" s="111"/>
      <c r="AO99" s="112"/>
      <c r="AP99" s="113"/>
      <c r="AQ99" s="82">
        <f>IF(GLOBAL_DATA[[#This Row],[Target scope]]&lt;&gt;Target_Not_Applicable,GLOBAL_DATA[[#This Row],[Target scope]]*GLOBAL_DATA[[#This Row],[Implementation progress rate]],"")</f>
        <v>0</v>
      </c>
      <c r="AR99" s="83">
        <f>IF(OR(GLOBAL_DATA[[#This Row],[Status]]=DATA!$J$6,GLOBAL_DATA[[#This Row],[Status]]=DATA!$J$7,GLOBAL_DATA[[#This Row],[Status]]=DATA!$J$8),1,0)</f>
        <v>0</v>
      </c>
      <c r="AS99" s="84">
        <f>IF(GLOBAL_DATA[[#This Row],[Status]]=Status_No_Project,"",MAX(GLOBAL_DATA[[#This Row],[Initial end]],GLOBAL_DATA[[#This Row],[Re-estimated end]],43831))</f>
        <v>43831</v>
      </c>
      <c r="AT99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99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99" s="28"/>
      <c r="AW99" s="28"/>
    </row>
    <row r="100" spans="1:49" ht="42" customHeight="1" x14ac:dyDescent="0.25">
      <c r="A100" s="90" t="s">
        <v>472</v>
      </c>
      <c r="B100" s="90" t="s">
        <v>472</v>
      </c>
      <c r="C100" s="90" t="s">
        <v>472</v>
      </c>
      <c r="D100" s="90" t="s">
        <v>472</v>
      </c>
      <c r="E100" s="90" t="s">
        <v>472</v>
      </c>
      <c r="F100" s="90" t="s">
        <v>472</v>
      </c>
      <c r="G100" s="90" t="s">
        <v>472</v>
      </c>
      <c r="H100" s="90" t="s">
        <v>472</v>
      </c>
      <c r="I100" s="90" t="s">
        <v>472</v>
      </c>
      <c r="J100" s="90" t="s">
        <v>472</v>
      </c>
      <c r="K100" s="90" t="s">
        <v>472</v>
      </c>
      <c r="L100" s="90" t="s">
        <v>472</v>
      </c>
      <c r="M100" s="90" t="s">
        <v>472</v>
      </c>
      <c r="N100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100" s="89">
        <v>0.4</v>
      </c>
      <c r="P100" s="92" t="s">
        <v>75</v>
      </c>
      <c r="Q100" s="100" t="s">
        <v>31</v>
      </c>
      <c r="R100" s="101">
        <v>0</v>
      </c>
      <c r="S100" s="101"/>
      <c r="T100" s="102" t="s">
        <v>472</v>
      </c>
      <c r="U100" s="103"/>
      <c r="V100" s="104" t="s">
        <v>75</v>
      </c>
      <c r="W100" s="93"/>
      <c r="X100" s="93"/>
      <c r="Y100" s="93"/>
      <c r="Z100" s="105">
        <f>SUM(GLOBAL_DATA[[#This Row],[Initial 2020]]+GLOBAL_DATA[[#This Row],[Initial 2021]]+GLOBAL_DATA[[#This Row],[Initial 2022]]+GLOBAL_DATA[[#This Row],[Initial 2023]])</f>
        <v>0</v>
      </c>
      <c r="AA100" s="106">
        <f>SUM(GLOBAL_DATA[[#This Row],[Reestimated 2020]]+GLOBAL_DATA[[#This Row],[Reestimated 2021]]+GLOBAL_DATA[[#This Row],[Reestimated 2022]]+GLOBAL_DATA[[#This Row],[Reestimated 2023]])</f>
        <v>0</v>
      </c>
      <c r="AB100" s="107">
        <f>SUM(GLOBAL_DATA[[#This Row],[Spent 2020]]+GLOBAL_DATA[[#This Row],[Spent 2021]]+GLOBAL_DATA[[#This Row],[Spent 2022]]+GLOBAL_DATA[[#This Row],[Spent 2023]])</f>
        <v>0</v>
      </c>
      <c r="AC100" s="108"/>
      <c r="AD100" s="109"/>
      <c r="AE100" s="110"/>
      <c r="AF100" s="109"/>
      <c r="AG100" s="109"/>
      <c r="AH100" s="109"/>
      <c r="AI100" s="108"/>
      <c r="AJ100" s="109"/>
      <c r="AK100" s="110"/>
      <c r="AL100" s="109"/>
      <c r="AM100" s="109"/>
      <c r="AN100" s="111"/>
      <c r="AO100" s="112"/>
      <c r="AP100" s="113"/>
      <c r="AQ100" s="82">
        <f>IF(GLOBAL_DATA[[#This Row],[Target scope]]&lt;&gt;Target_Not_Applicable,GLOBAL_DATA[[#This Row],[Target scope]]*GLOBAL_DATA[[#This Row],[Implementation progress rate]],"")</f>
        <v>0</v>
      </c>
      <c r="AR100" s="83">
        <f>IF(OR(GLOBAL_DATA[[#This Row],[Status]]=DATA!$J$6,GLOBAL_DATA[[#This Row],[Status]]=DATA!$J$7,GLOBAL_DATA[[#This Row],[Status]]=DATA!$J$8),1,0)</f>
        <v>0</v>
      </c>
      <c r="AS100" s="84">
        <f>IF(GLOBAL_DATA[[#This Row],[Status]]=Status_No_Project,"",MAX(GLOBAL_DATA[[#This Row],[Initial end]],GLOBAL_DATA[[#This Row],[Re-estimated end]],43831))</f>
        <v>43831</v>
      </c>
      <c r="AT100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00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00" s="28"/>
      <c r="AW100" s="28"/>
    </row>
    <row r="101" spans="1:49" ht="42" customHeight="1" x14ac:dyDescent="0.25">
      <c r="A101" s="90" t="s">
        <v>472</v>
      </c>
      <c r="B101" s="90" t="s">
        <v>472</v>
      </c>
      <c r="C101" s="90" t="s">
        <v>472</v>
      </c>
      <c r="D101" s="90" t="s">
        <v>472</v>
      </c>
      <c r="E101" s="90" t="s">
        <v>472</v>
      </c>
      <c r="F101" s="90" t="s">
        <v>472</v>
      </c>
      <c r="G101" s="90" t="s">
        <v>472</v>
      </c>
      <c r="H101" s="90" t="s">
        <v>472</v>
      </c>
      <c r="I101" s="90" t="s">
        <v>472</v>
      </c>
      <c r="J101" s="90" t="s">
        <v>472</v>
      </c>
      <c r="K101" s="90" t="s">
        <v>472</v>
      </c>
      <c r="L101" s="90" t="s">
        <v>472</v>
      </c>
      <c r="M101" s="90" t="s">
        <v>472</v>
      </c>
      <c r="N101" s="91" t="str">
        <f>IF(GLOBAL_DATA[[#This Row],[Target scope]]="","",INDEX(DATA_TargetStatusChoice[Target_Status_Choice],MATCH(GLOBAL_DATA[[#This Row],[Target scope]],DATA_TargetStatusChoice[Value],1)))</f>
        <v>FULL IMPLEMENTATION</v>
      </c>
      <c r="O101" s="89">
        <v>1</v>
      </c>
      <c r="P101" s="92" t="s">
        <v>75</v>
      </c>
      <c r="Q101" s="100" t="s">
        <v>32</v>
      </c>
      <c r="R101" s="101">
        <v>1</v>
      </c>
      <c r="S101" s="101"/>
      <c r="T101" s="102" t="s">
        <v>472</v>
      </c>
      <c r="U101" s="103"/>
      <c r="V101" s="104" t="s">
        <v>75</v>
      </c>
      <c r="W101" s="93"/>
      <c r="X101" s="93"/>
      <c r="Y101" s="93"/>
      <c r="Z101" s="105">
        <f>SUM(GLOBAL_DATA[[#This Row],[Initial 2020]]+GLOBAL_DATA[[#This Row],[Initial 2021]]+GLOBAL_DATA[[#This Row],[Initial 2022]]+GLOBAL_DATA[[#This Row],[Initial 2023]])</f>
        <v>0</v>
      </c>
      <c r="AA101" s="106">
        <f>SUM(GLOBAL_DATA[[#This Row],[Reestimated 2020]]+GLOBAL_DATA[[#This Row],[Reestimated 2021]]+GLOBAL_DATA[[#This Row],[Reestimated 2022]]+GLOBAL_DATA[[#This Row],[Reestimated 2023]])</f>
        <v>0</v>
      </c>
      <c r="AB101" s="107">
        <f>SUM(GLOBAL_DATA[[#This Row],[Spent 2020]]+GLOBAL_DATA[[#This Row],[Spent 2021]]+GLOBAL_DATA[[#This Row],[Spent 2022]]+GLOBAL_DATA[[#This Row],[Spent 2023]])</f>
        <v>0</v>
      </c>
      <c r="AC101" s="108"/>
      <c r="AD101" s="109"/>
      <c r="AE101" s="110"/>
      <c r="AF101" s="109"/>
      <c r="AG101" s="109"/>
      <c r="AH101" s="109"/>
      <c r="AI101" s="108"/>
      <c r="AJ101" s="109"/>
      <c r="AK101" s="110"/>
      <c r="AL101" s="109"/>
      <c r="AM101" s="109"/>
      <c r="AN101" s="111"/>
      <c r="AO101" s="112"/>
      <c r="AP101" s="113"/>
      <c r="AQ101" s="82">
        <f>IF(GLOBAL_DATA[[#This Row],[Target scope]]&lt;&gt;Target_Not_Applicable,GLOBAL_DATA[[#This Row],[Target scope]]*GLOBAL_DATA[[#This Row],[Implementation progress rate]],"")</f>
        <v>1</v>
      </c>
      <c r="AR101" s="83">
        <f>IF(OR(GLOBAL_DATA[[#This Row],[Status]]=DATA!$J$6,GLOBAL_DATA[[#This Row],[Status]]=DATA!$J$7,GLOBAL_DATA[[#This Row],[Status]]=DATA!$J$8),1,0)</f>
        <v>0</v>
      </c>
      <c r="AS101" s="84">
        <f>IF(GLOBAL_DATA[[#This Row],[Status]]=Status_No_Project,"",MAX(GLOBAL_DATA[[#This Row],[Initial end]],GLOBAL_DATA[[#This Row],[Re-estimated end]],43831))</f>
        <v>43831</v>
      </c>
      <c r="AT101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01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01" s="28"/>
      <c r="AW101" s="28"/>
    </row>
    <row r="102" spans="1:49" ht="42" customHeight="1" x14ac:dyDescent="0.25">
      <c r="A102" s="90" t="s">
        <v>472</v>
      </c>
      <c r="B102" s="90" t="s">
        <v>472</v>
      </c>
      <c r="C102" s="90" t="s">
        <v>472</v>
      </c>
      <c r="D102" s="90" t="s">
        <v>472</v>
      </c>
      <c r="E102" s="90" t="s">
        <v>472</v>
      </c>
      <c r="F102" s="90" t="s">
        <v>472</v>
      </c>
      <c r="G102" s="90" t="s">
        <v>472</v>
      </c>
      <c r="H102" s="90" t="s">
        <v>472</v>
      </c>
      <c r="I102" s="90" t="s">
        <v>472</v>
      </c>
      <c r="J102" s="90" t="s">
        <v>472</v>
      </c>
      <c r="K102" s="90" t="s">
        <v>472</v>
      </c>
      <c r="L102" s="90" t="s">
        <v>472</v>
      </c>
      <c r="M102" s="90" t="s">
        <v>472</v>
      </c>
      <c r="N102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102" s="89">
        <v>0.8</v>
      </c>
      <c r="P102" s="92" t="s">
        <v>75</v>
      </c>
      <c r="Q102" s="100" t="s">
        <v>32</v>
      </c>
      <c r="R102" s="101">
        <v>0.6</v>
      </c>
      <c r="S102" s="101"/>
      <c r="T102" s="102" t="s">
        <v>472</v>
      </c>
      <c r="U102" s="103"/>
      <c r="V102" s="104" t="s">
        <v>75</v>
      </c>
      <c r="W102" s="93"/>
      <c r="X102" s="93"/>
      <c r="Y102" s="93"/>
      <c r="Z102" s="105">
        <f>SUM(GLOBAL_DATA[[#This Row],[Initial 2020]]+GLOBAL_DATA[[#This Row],[Initial 2021]]+GLOBAL_DATA[[#This Row],[Initial 2022]]+GLOBAL_DATA[[#This Row],[Initial 2023]])</f>
        <v>0</v>
      </c>
      <c r="AA102" s="106">
        <f>SUM(GLOBAL_DATA[[#This Row],[Reestimated 2020]]+GLOBAL_DATA[[#This Row],[Reestimated 2021]]+GLOBAL_DATA[[#This Row],[Reestimated 2022]]+GLOBAL_DATA[[#This Row],[Reestimated 2023]])</f>
        <v>0</v>
      </c>
      <c r="AB102" s="107">
        <f>SUM(GLOBAL_DATA[[#This Row],[Spent 2020]]+GLOBAL_DATA[[#This Row],[Spent 2021]]+GLOBAL_DATA[[#This Row],[Spent 2022]]+GLOBAL_DATA[[#This Row],[Spent 2023]])</f>
        <v>0</v>
      </c>
      <c r="AC102" s="108"/>
      <c r="AD102" s="109"/>
      <c r="AE102" s="110"/>
      <c r="AF102" s="109"/>
      <c r="AG102" s="109"/>
      <c r="AH102" s="109"/>
      <c r="AI102" s="108"/>
      <c r="AJ102" s="109"/>
      <c r="AK102" s="110"/>
      <c r="AL102" s="109"/>
      <c r="AM102" s="109"/>
      <c r="AN102" s="111"/>
      <c r="AO102" s="112"/>
      <c r="AP102" s="113"/>
      <c r="AQ102" s="82">
        <f>IF(GLOBAL_DATA[[#This Row],[Target scope]]&lt;&gt;Target_Not_Applicable,GLOBAL_DATA[[#This Row],[Target scope]]*GLOBAL_DATA[[#This Row],[Implementation progress rate]],"")</f>
        <v>0.48</v>
      </c>
      <c r="AR102" s="83">
        <f>IF(OR(GLOBAL_DATA[[#This Row],[Status]]=DATA!$J$6,GLOBAL_DATA[[#This Row],[Status]]=DATA!$J$7,GLOBAL_DATA[[#This Row],[Status]]=DATA!$J$8),1,0)</f>
        <v>0</v>
      </c>
      <c r="AS102" s="84">
        <f>IF(GLOBAL_DATA[[#This Row],[Status]]=Status_No_Project,"",MAX(GLOBAL_DATA[[#This Row],[Initial end]],GLOBAL_DATA[[#This Row],[Re-estimated end]],43831))</f>
        <v>43831</v>
      </c>
      <c r="AT102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02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02" s="28"/>
      <c r="AW102" s="28"/>
    </row>
    <row r="103" spans="1:49" ht="42" customHeight="1" x14ac:dyDescent="0.25">
      <c r="A103" s="90" t="s">
        <v>472</v>
      </c>
      <c r="B103" s="90" t="s">
        <v>472</v>
      </c>
      <c r="C103" s="90" t="s">
        <v>472</v>
      </c>
      <c r="D103" s="90" t="s">
        <v>472</v>
      </c>
      <c r="E103" s="90" t="s">
        <v>472</v>
      </c>
      <c r="F103" s="90" t="s">
        <v>472</v>
      </c>
      <c r="G103" s="90" t="s">
        <v>472</v>
      </c>
      <c r="H103" s="90" t="s">
        <v>472</v>
      </c>
      <c r="I103" s="90" t="s">
        <v>472</v>
      </c>
      <c r="J103" s="90" t="s">
        <v>472</v>
      </c>
      <c r="K103" s="90" t="s">
        <v>472</v>
      </c>
      <c r="L103" s="90" t="s">
        <v>472</v>
      </c>
      <c r="M103" s="90" t="s">
        <v>472</v>
      </c>
      <c r="N103" s="91" t="str">
        <f>IF(GLOBAL_DATA[[#This Row],[Target scope]]="","",INDEX(DATA_TargetStatusChoice[Target_Status_Choice],MATCH(GLOBAL_DATA[[#This Row],[Target scope]],DATA_TargetStatusChoice[Value],1)))</f>
        <v>FULL IMPLEMENTATION</v>
      </c>
      <c r="O103" s="89">
        <v>1</v>
      </c>
      <c r="P103" s="92" t="s">
        <v>75</v>
      </c>
      <c r="Q103" s="100" t="s">
        <v>32</v>
      </c>
      <c r="R103" s="101">
        <v>1</v>
      </c>
      <c r="S103" s="101"/>
      <c r="T103" s="102" t="s">
        <v>472</v>
      </c>
      <c r="U103" s="103"/>
      <c r="V103" s="104" t="s">
        <v>75</v>
      </c>
      <c r="W103" s="93"/>
      <c r="X103" s="93"/>
      <c r="Y103" s="93"/>
      <c r="Z103" s="105">
        <f>SUM(GLOBAL_DATA[[#This Row],[Initial 2020]]+GLOBAL_DATA[[#This Row],[Initial 2021]]+GLOBAL_DATA[[#This Row],[Initial 2022]]+GLOBAL_DATA[[#This Row],[Initial 2023]])</f>
        <v>0</v>
      </c>
      <c r="AA103" s="106">
        <f>SUM(GLOBAL_DATA[[#This Row],[Reestimated 2020]]+GLOBAL_DATA[[#This Row],[Reestimated 2021]]+GLOBAL_DATA[[#This Row],[Reestimated 2022]]+GLOBAL_DATA[[#This Row],[Reestimated 2023]])</f>
        <v>0</v>
      </c>
      <c r="AB103" s="107">
        <f>SUM(GLOBAL_DATA[[#This Row],[Spent 2020]]+GLOBAL_DATA[[#This Row],[Spent 2021]]+GLOBAL_DATA[[#This Row],[Spent 2022]]+GLOBAL_DATA[[#This Row],[Spent 2023]])</f>
        <v>0</v>
      </c>
      <c r="AC103" s="108"/>
      <c r="AD103" s="109"/>
      <c r="AE103" s="110"/>
      <c r="AF103" s="109"/>
      <c r="AG103" s="109"/>
      <c r="AH103" s="109"/>
      <c r="AI103" s="108"/>
      <c r="AJ103" s="109"/>
      <c r="AK103" s="110"/>
      <c r="AL103" s="109"/>
      <c r="AM103" s="109"/>
      <c r="AN103" s="111"/>
      <c r="AO103" s="112"/>
      <c r="AP103" s="113"/>
      <c r="AQ103" s="82">
        <f>IF(GLOBAL_DATA[[#This Row],[Target scope]]&lt;&gt;Target_Not_Applicable,GLOBAL_DATA[[#This Row],[Target scope]]*GLOBAL_DATA[[#This Row],[Implementation progress rate]],"")</f>
        <v>1</v>
      </c>
      <c r="AR103" s="83">
        <f>IF(OR(GLOBAL_DATA[[#This Row],[Status]]=DATA!$J$6,GLOBAL_DATA[[#This Row],[Status]]=DATA!$J$7,GLOBAL_DATA[[#This Row],[Status]]=DATA!$J$8),1,0)</f>
        <v>0</v>
      </c>
      <c r="AS103" s="84">
        <f>IF(GLOBAL_DATA[[#This Row],[Status]]=Status_No_Project,"",MAX(GLOBAL_DATA[[#This Row],[Initial end]],GLOBAL_DATA[[#This Row],[Re-estimated end]],43831))</f>
        <v>43831</v>
      </c>
      <c r="AT103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03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03" s="28"/>
      <c r="AW103" s="28"/>
    </row>
    <row r="104" spans="1:49" ht="42" customHeight="1" x14ac:dyDescent="0.25">
      <c r="A104" s="90" t="s">
        <v>472</v>
      </c>
      <c r="B104" s="90" t="s">
        <v>472</v>
      </c>
      <c r="C104" s="90" t="s">
        <v>472</v>
      </c>
      <c r="D104" s="90" t="s">
        <v>472</v>
      </c>
      <c r="E104" s="90" t="s">
        <v>472</v>
      </c>
      <c r="F104" s="90" t="s">
        <v>472</v>
      </c>
      <c r="G104" s="90" t="s">
        <v>472</v>
      </c>
      <c r="H104" s="90" t="s">
        <v>472</v>
      </c>
      <c r="I104" s="90" t="s">
        <v>472</v>
      </c>
      <c r="J104" s="90" t="s">
        <v>472</v>
      </c>
      <c r="K104" s="90" t="s">
        <v>472</v>
      </c>
      <c r="L104" s="90" t="s">
        <v>472</v>
      </c>
      <c r="M104" s="90" t="s">
        <v>472</v>
      </c>
      <c r="N104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104" s="89">
        <v>0.2</v>
      </c>
      <c r="P104" s="92" t="s">
        <v>75</v>
      </c>
      <c r="Q104" s="100" t="s">
        <v>31</v>
      </c>
      <c r="R104" s="101">
        <v>0</v>
      </c>
      <c r="S104" s="101"/>
      <c r="T104" s="102" t="s">
        <v>472</v>
      </c>
      <c r="U104" s="103"/>
      <c r="V104" s="104" t="s">
        <v>75</v>
      </c>
      <c r="W104" s="93"/>
      <c r="X104" s="93"/>
      <c r="Y104" s="93"/>
      <c r="Z104" s="105">
        <f>SUM(GLOBAL_DATA[[#This Row],[Initial 2020]]+GLOBAL_DATA[[#This Row],[Initial 2021]]+GLOBAL_DATA[[#This Row],[Initial 2022]]+GLOBAL_DATA[[#This Row],[Initial 2023]])</f>
        <v>0</v>
      </c>
      <c r="AA104" s="106">
        <f>SUM(GLOBAL_DATA[[#This Row],[Reestimated 2020]]+GLOBAL_DATA[[#This Row],[Reestimated 2021]]+GLOBAL_DATA[[#This Row],[Reestimated 2022]]+GLOBAL_DATA[[#This Row],[Reestimated 2023]])</f>
        <v>0</v>
      </c>
      <c r="AB104" s="107">
        <f>SUM(GLOBAL_DATA[[#This Row],[Spent 2020]]+GLOBAL_DATA[[#This Row],[Spent 2021]]+GLOBAL_DATA[[#This Row],[Spent 2022]]+GLOBAL_DATA[[#This Row],[Spent 2023]])</f>
        <v>0</v>
      </c>
      <c r="AC104" s="108"/>
      <c r="AD104" s="109"/>
      <c r="AE104" s="110"/>
      <c r="AF104" s="109"/>
      <c r="AG104" s="109"/>
      <c r="AH104" s="109"/>
      <c r="AI104" s="108"/>
      <c r="AJ104" s="109"/>
      <c r="AK104" s="110"/>
      <c r="AL104" s="109"/>
      <c r="AM104" s="109"/>
      <c r="AN104" s="111"/>
      <c r="AO104" s="112"/>
      <c r="AP104" s="113"/>
      <c r="AQ104" s="82">
        <f>IF(GLOBAL_DATA[[#This Row],[Target scope]]&lt;&gt;Target_Not_Applicable,GLOBAL_DATA[[#This Row],[Target scope]]*GLOBAL_DATA[[#This Row],[Implementation progress rate]],"")</f>
        <v>0</v>
      </c>
      <c r="AR104" s="83">
        <f>IF(OR(GLOBAL_DATA[[#This Row],[Status]]=DATA!$J$6,GLOBAL_DATA[[#This Row],[Status]]=DATA!$J$7,GLOBAL_DATA[[#This Row],[Status]]=DATA!$J$8),1,0)</f>
        <v>0</v>
      </c>
      <c r="AS104" s="84">
        <f>IF(GLOBAL_DATA[[#This Row],[Status]]=Status_No_Project,"",MAX(GLOBAL_DATA[[#This Row],[Initial end]],GLOBAL_DATA[[#This Row],[Re-estimated end]],43831))</f>
        <v>43831</v>
      </c>
      <c r="AT104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04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04" s="28"/>
      <c r="AW104" s="28"/>
    </row>
    <row r="105" spans="1:49" ht="42" customHeight="1" x14ac:dyDescent="0.25">
      <c r="A105" s="90" t="s">
        <v>472</v>
      </c>
      <c r="B105" s="90" t="s">
        <v>472</v>
      </c>
      <c r="C105" s="90" t="s">
        <v>472</v>
      </c>
      <c r="D105" s="90" t="s">
        <v>472</v>
      </c>
      <c r="E105" s="90" t="s">
        <v>472</v>
      </c>
      <c r="F105" s="90" t="s">
        <v>472</v>
      </c>
      <c r="G105" s="90" t="s">
        <v>472</v>
      </c>
      <c r="H105" s="90" t="s">
        <v>472</v>
      </c>
      <c r="I105" s="90" t="s">
        <v>472</v>
      </c>
      <c r="J105" s="90" t="s">
        <v>472</v>
      </c>
      <c r="K105" s="90" t="s">
        <v>472</v>
      </c>
      <c r="L105" s="90" t="s">
        <v>472</v>
      </c>
      <c r="M105" s="90" t="s">
        <v>472</v>
      </c>
      <c r="N105" s="91" t="str">
        <f>IF(GLOBAL_DATA[[#This Row],[Target scope]]="","",INDEX(DATA_TargetStatusChoice[Target_Status_Choice],MATCH(GLOBAL_DATA[[#This Row],[Target scope]],DATA_TargetStatusChoice[Value],1)))</f>
        <v>FULL IMPLEMENTATION</v>
      </c>
      <c r="O105" s="89">
        <v>1</v>
      </c>
      <c r="P105" s="92" t="s">
        <v>75</v>
      </c>
      <c r="Q105" s="100" t="s">
        <v>461</v>
      </c>
      <c r="R105" s="101">
        <v>0</v>
      </c>
      <c r="S105" s="101"/>
      <c r="T105" s="102" t="s">
        <v>472</v>
      </c>
      <c r="U105" s="103"/>
      <c r="V105" s="104" t="s">
        <v>75</v>
      </c>
      <c r="W105" s="93"/>
      <c r="X105" s="93"/>
      <c r="Y105" s="93"/>
      <c r="Z105" s="105">
        <f>SUM(GLOBAL_DATA[[#This Row],[Initial 2020]]+GLOBAL_DATA[[#This Row],[Initial 2021]]+GLOBAL_DATA[[#This Row],[Initial 2022]]+GLOBAL_DATA[[#This Row],[Initial 2023]])</f>
        <v>0</v>
      </c>
      <c r="AA105" s="106">
        <f>SUM(GLOBAL_DATA[[#This Row],[Reestimated 2020]]+GLOBAL_DATA[[#This Row],[Reestimated 2021]]+GLOBAL_DATA[[#This Row],[Reestimated 2022]]+GLOBAL_DATA[[#This Row],[Reestimated 2023]])</f>
        <v>0</v>
      </c>
      <c r="AB105" s="107">
        <f>SUM(GLOBAL_DATA[[#This Row],[Spent 2020]]+GLOBAL_DATA[[#This Row],[Spent 2021]]+GLOBAL_DATA[[#This Row],[Spent 2022]]+GLOBAL_DATA[[#This Row],[Spent 2023]])</f>
        <v>0</v>
      </c>
      <c r="AC105" s="108"/>
      <c r="AD105" s="109"/>
      <c r="AE105" s="110"/>
      <c r="AF105" s="109"/>
      <c r="AG105" s="109"/>
      <c r="AH105" s="109"/>
      <c r="AI105" s="108"/>
      <c r="AJ105" s="109"/>
      <c r="AK105" s="110"/>
      <c r="AL105" s="109"/>
      <c r="AM105" s="109"/>
      <c r="AN105" s="111"/>
      <c r="AO105" s="112"/>
      <c r="AP105" s="113"/>
      <c r="AQ105" s="82">
        <f>IF(GLOBAL_DATA[[#This Row],[Target scope]]&lt;&gt;Target_Not_Applicable,GLOBAL_DATA[[#This Row],[Target scope]]*GLOBAL_DATA[[#This Row],[Implementation progress rate]],"")</f>
        <v>0</v>
      </c>
      <c r="AR105" s="83">
        <f>IF(OR(GLOBAL_DATA[[#This Row],[Status]]=DATA!$J$6,GLOBAL_DATA[[#This Row],[Status]]=DATA!$J$7,GLOBAL_DATA[[#This Row],[Status]]=DATA!$J$8),1,0)</f>
        <v>0</v>
      </c>
      <c r="AS105" s="84" t="str">
        <f>IF(GLOBAL_DATA[[#This Row],[Status]]=Status_No_Project,"",MAX(GLOBAL_DATA[[#This Row],[Initial end]],GLOBAL_DATA[[#This Row],[Re-estimated end]],43831))</f>
        <v/>
      </c>
      <c r="AT105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05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05" s="28"/>
      <c r="AW105" s="28"/>
    </row>
    <row r="106" spans="1:49" ht="42" customHeight="1" x14ac:dyDescent="0.25">
      <c r="A106" s="90" t="s">
        <v>472</v>
      </c>
      <c r="B106" s="90" t="s">
        <v>472</v>
      </c>
      <c r="C106" s="90" t="s">
        <v>472</v>
      </c>
      <c r="D106" s="90" t="s">
        <v>472</v>
      </c>
      <c r="E106" s="90" t="s">
        <v>472</v>
      </c>
      <c r="F106" s="90" t="s">
        <v>472</v>
      </c>
      <c r="G106" s="90" t="s">
        <v>472</v>
      </c>
      <c r="H106" s="90" t="s">
        <v>472</v>
      </c>
      <c r="I106" s="90" t="s">
        <v>472</v>
      </c>
      <c r="J106" s="90" t="s">
        <v>472</v>
      </c>
      <c r="K106" s="90" t="s">
        <v>472</v>
      </c>
      <c r="L106" s="90" t="s">
        <v>472</v>
      </c>
      <c r="M106" s="90" t="s">
        <v>472</v>
      </c>
      <c r="N106" s="91" t="str">
        <f>IF(GLOBAL_DATA[[#This Row],[Target scope]]="","",INDEX(DATA_TargetStatusChoice[Target_Status_Choice],MATCH(GLOBAL_DATA[[#This Row],[Target scope]],DATA_TargetStatusChoice[Value],1)))</f>
        <v>FULL IMPLEMENTATION</v>
      </c>
      <c r="O106" s="89">
        <v>1</v>
      </c>
      <c r="P106" s="92" t="s">
        <v>75</v>
      </c>
      <c r="Q106" s="100" t="s">
        <v>461</v>
      </c>
      <c r="R106" s="101">
        <v>0</v>
      </c>
      <c r="S106" s="101"/>
      <c r="T106" s="102" t="s">
        <v>472</v>
      </c>
      <c r="U106" s="103"/>
      <c r="V106" s="104" t="s">
        <v>75</v>
      </c>
      <c r="W106" s="93"/>
      <c r="X106" s="93"/>
      <c r="Y106" s="93"/>
      <c r="Z106" s="105">
        <f>SUM(GLOBAL_DATA[[#This Row],[Initial 2020]]+GLOBAL_DATA[[#This Row],[Initial 2021]]+GLOBAL_DATA[[#This Row],[Initial 2022]]+GLOBAL_DATA[[#This Row],[Initial 2023]])</f>
        <v>0</v>
      </c>
      <c r="AA106" s="106">
        <f>SUM(GLOBAL_DATA[[#This Row],[Reestimated 2020]]+GLOBAL_DATA[[#This Row],[Reestimated 2021]]+GLOBAL_DATA[[#This Row],[Reestimated 2022]]+GLOBAL_DATA[[#This Row],[Reestimated 2023]])</f>
        <v>0</v>
      </c>
      <c r="AB106" s="107">
        <f>SUM(GLOBAL_DATA[[#This Row],[Spent 2020]]+GLOBAL_DATA[[#This Row],[Spent 2021]]+GLOBAL_DATA[[#This Row],[Spent 2022]]+GLOBAL_DATA[[#This Row],[Spent 2023]])</f>
        <v>0</v>
      </c>
      <c r="AC106" s="108"/>
      <c r="AD106" s="109"/>
      <c r="AE106" s="110"/>
      <c r="AF106" s="109"/>
      <c r="AG106" s="109"/>
      <c r="AH106" s="109"/>
      <c r="AI106" s="108"/>
      <c r="AJ106" s="109"/>
      <c r="AK106" s="110"/>
      <c r="AL106" s="109"/>
      <c r="AM106" s="109"/>
      <c r="AN106" s="111"/>
      <c r="AO106" s="112"/>
      <c r="AP106" s="113"/>
      <c r="AQ106" s="82">
        <f>IF(GLOBAL_DATA[[#This Row],[Target scope]]&lt;&gt;Target_Not_Applicable,GLOBAL_DATA[[#This Row],[Target scope]]*GLOBAL_DATA[[#This Row],[Implementation progress rate]],"")</f>
        <v>0</v>
      </c>
      <c r="AR106" s="83">
        <f>IF(OR(GLOBAL_DATA[[#This Row],[Status]]=DATA!$J$6,GLOBAL_DATA[[#This Row],[Status]]=DATA!$J$7,GLOBAL_DATA[[#This Row],[Status]]=DATA!$J$8),1,0)</f>
        <v>0</v>
      </c>
      <c r="AS106" s="84" t="str">
        <f>IF(GLOBAL_DATA[[#This Row],[Status]]=Status_No_Project,"",MAX(GLOBAL_DATA[[#This Row],[Initial end]],GLOBAL_DATA[[#This Row],[Re-estimated end]],43831))</f>
        <v/>
      </c>
      <c r="AT106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06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06" s="28"/>
      <c r="AW106" s="28"/>
    </row>
    <row r="107" spans="1:49" ht="42" customHeight="1" x14ac:dyDescent="0.25">
      <c r="A107" s="90" t="s">
        <v>472</v>
      </c>
      <c r="B107" s="90" t="s">
        <v>472</v>
      </c>
      <c r="C107" s="90" t="s">
        <v>472</v>
      </c>
      <c r="D107" s="90" t="s">
        <v>472</v>
      </c>
      <c r="E107" s="90" t="s">
        <v>472</v>
      </c>
      <c r="F107" s="90" t="s">
        <v>472</v>
      </c>
      <c r="G107" s="90" t="s">
        <v>472</v>
      </c>
      <c r="H107" s="90" t="s">
        <v>472</v>
      </c>
      <c r="I107" s="90" t="s">
        <v>472</v>
      </c>
      <c r="J107" s="90" t="s">
        <v>472</v>
      </c>
      <c r="K107" s="90" t="s">
        <v>472</v>
      </c>
      <c r="L107" s="90" t="s">
        <v>472</v>
      </c>
      <c r="M107" s="90" t="s">
        <v>472</v>
      </c>
      <c r="N107" s="91" t="str">
        <f>IF(GLOBAL_DATA[[#This Row],[Target scope]]="","",INDEX(DATA_TargetStatusChoice[Target_Status_Choice],MATCH(GLOBAL_DATA[[#This Row],[Target scope]],DATA_TargetStatusChoice[Value],1)))</f>
        <v>FULL IMPLEMENTATION</v>
      </c>
      <c r="O107" s="89">
        <v>1</v>
      </c>
      <c r="P107" s="92" t="s">
        <v>75</v>
      </c>
      <c r="Q107" s="100" t="s">
        <v>32</v>
      </c>
      <c r="R107" s="101">
        <v>1</v>
      </c>
      <c r="S107" s="101"/>
      <c r="T107" s="102" t="s">
        <v>472</v>
      </c>
      <c r="U107" s="103"/>
      <c r="V107" s="104" t="s">
        <v>75</v>
      </c>
      <c r="W107" s="93"/>
      <c r="X107" s="93"/>
      <c r="Y107" s="93"/>
      <c r="Z107" s="105">
        <f>SUM(GLOBAL_DATA[[#This Row],[Initial 2020]]+GLOBAL_DATA[[#This Row],[Initial 2021]]+GLOBAL_DATA[[#This Row],[Initial 2022]]+GLOBAL_DATA[[#This Row],[Initial 2023]])</f>
        <v>0</v>
      </c>
      <c r="AA107" s="106">
        <f>SUM(GLOBAL_DATA[[#This Row],[Reestimated 2020]]+GLOBAL_DATA[[#This Row],[Reestimated 2021]]+GLOBAL_DATA[[#This Row],[Reestimated 2022]]+GLOBAL_DATA[[#This Row],[Reestimated 2023]])</f>
        <v>0</v>
      </c>
      <c r="AB107" s="107">
        <f>SUM(GLOBAL_DATA[[#This Row],[Spent 2020]]+GLOBAL_DATA[[#This Row],[Spent 2021]]+GLOBAL_DATA[[#This Row],[Spent 2022]]+GLOBAL_DATA[[#This Row],[Spent 2023]])</f>
        <v>0</v>
      </c>
      <c r="AC107" s="108"/>
      <c r="AD107" s="109"/>
      <c r="AE107" s="110"/>
      <c r="AF107" s="109"/>
      <c r="AG107" s="109"/>
      <c r="AH107" s="109"/>
      <c r="AI107" s="108"/>
      <c r="AJ107" s="109"/>
      <c r="AK107" s="110"/>
      <c r="AL107" s="109"/>
      <c r="AM107" s="109"/>
      <c r="AN107" s="111"/>
      <c r="AO107" s="112"/>
      <c r="AP107" s="113"/>
      <c r="AQ107" s="82">
        <f>IF(GLOBAL_DATA[[#This Row],[Target scope]]&lt;&gt;Target_Not_Applicable,GLOBAL_DATA[[#This Row],[Target scope]]*GLOBAL_DATA[[#This Row],[Implementation progress rate]],"")</f>
        <v>1</v>
      </c>
      <c r="AR107" s="83">
        <f>IF(OR(GLOBAL_DATA[[#This Row],[Status]]=DATA!$J$6,GLOBAL_DATA[[#This Row],[Status]]=DATA!$J$7,GLOBAL_DATA[[#This Row],[Status]]=DATA!$J$8),1,0)</f>
        <v>0</v>
      </c>
      <c r="AS107" s="84">
        <f>IF(GLOBAL_DATA[[#This Row],[Status]]=Status_No_Project,"",MAX(GLOBAL_DATA[[#This Row],[Initial end]],GLOBAL_DATA[[#This Row],[Re-estimated end]],43831))</f>
        <v>43831</v>
      </c>
      <c r="AT107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07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07" s="28"/>
      <c r="AW107" s="28"/>
    </row>
    <row r="108" spans="1:49" ht="42" customHeight="1" x14ac:dyDescent="0.25">
      <c r="A108" s="90" t="s">
        <v>472</v>
      </c>
      <c r="B108" s="90" t="s">
        <v>472</v>
      </c>
      <c r="C108" s="90" t="s">
        <v>472</v>
      </c>
      <c r="D108" s="90" t="s">
        <v>472</v>
      </c>
      <c r="E108" s="90" t="s">
        <v>472</v>
      </c>
      <c r="F108" s="90" t="s">
        <v>472</v>
      </c>
      <c r="G108" s="90" t="s">
        <v>472</v>
      </c>
      <c r="H108" s="90" t="s">
        <v>472</v>
      </c>
      <c r="I108" s="90" t="s">
        <v>472</v>
      </c>
      <c r="J108" s="90" t="s">
        <v>472</v>
      </c>
      <c r="K108" s="90" t="s">
        <v>472</v>
      </c>
      <c r="L108" s="90" t="s">
        <v>472</v>
      </c>
      <c r="M108" s="90" t="s">
        <v>472</v>
      </c>
      <c r="N108" s="91" t="str">
        <f>IF(GLOBAL_DATA[[#This Row],[Target scope]]="","",INDEX(DATA_TargetStatusChoice[Target_Status_Choice],MATCH(GLOBAL_DATA[[#This Row],[Target scope]],DATA_TargetStatusChoice[Value],1)))</f>
        <v/>
      </c>
      <c r="O108" s="89"/>
      <c r="P108" s="92" t="s">
        <v>75</v>
      </c>
      <c r="Q108" s="100" t="s">
        <v>461</v>
      </c>
      <c r="R108" s="101">
        <v>0</v>
      </c>
      <c r="S108" s="101"/>
      <c r="T108" s="102" t="s">
        <v>472</v>
      </c>
      <c r="U108" s="103"/>
      <c r="V108" s="104" t="s">
        <v>75</v>
      </c>
      <c r="W108" s="93"/>
      <c r="X108" s="93"/>
      <c r="Y108" s="93"/>
      <c r="Z108" s="105">
        <f>SUM(GLOBAL_DATA[[#This Row],[Initial 2020]]+GLOBAL_DATA[[#This Row],[Initial 2021]]+GLOBAL_DATA[[#This Row],[Initial 2022]]+GLOBAL_DATA[[#This Row],[Initial 2023]])</f>
        <v>0</v>
      </c>
      <c r="AA108" s="106">
        <f>SUM(GLOBAL_DATA[[#This Row],[Reestimated 2020]]+GLOBAL_DATA[[#This Row],[Reestimated 2021]]+GLOBAL_DATA[[#This Row],[Reestimated 2022]]+GLOBAL_DATA[[#This Row],[Reestimated 2023]])</f>
        <v>0</v>
      </c>
      <c r="AB108" s="107">
        <f>SUM(GLOBAL_DATA[[#This Row],[Spent 2020]]+GLOBAL_DATA[[#This Row],[Spent 2021]]+GLOBAL_DATA[[#This Row],[Spent 2022]]+GLOBAL_DATA[[#This Row],[Spent 2023]])</f>
        <v>0</v>
      </c>
      <c r="AC108" s="108"/>
      <c r="AD108" s="109"/>
      <c r="AE108" s="110"/>
      <c r="AF108" s="109"/>
      <c r="AG108" s="109"/>
      <c r="AH108" s="109"/>
      <c r="AI108" s="108"/>
      <c r="AJ108" s="109"/>
      <c r="AK108" s="110"/>
      <c r="AL108" s="109"/>
      <c r="AM108" s="109"/>
      <c r="AN108" s="111"/>
      <c r="AO108" s="112"/>
      <c r="AP108" s="113"/>
      <c r="AQ108" s="82">
        <f>IF(GLOBAL_DATA[[#This Row],[Target scope]]&lt;&gt;Target_Not_Applicable,GLOBAL_DATA[[#This Row],[Target scope]]*GLOBAL_DATA[[#This Row],[Implementation progress rate]],"")</f>
        <v>0</v>
      </c>
      <c r="AR108" s="83">
        <f>IF(OR(GLOBAL_DATA[[#This Row],[Status]]=DATA!$J$6,GLOBAL_DATA[[#This Row],[Status]]=DATA!$J$7,GLOBAL_DATA[[#This Row],[Status]]=DATA!$J$8),1,0)</f>
        <v>0</v>
      </c>
      <c r="AS108" s="84" t="str">
        <f>IF(GLOBAL_DATA[[#This Row],[Status]]=Status_No_Project,"",MAX(GLOBAL_DATA[[#This Row],[Initial end]],GLOBAL_DATA[[#This Row],[Re-estimated end]],43831))</f>
        <v/>
      </c>
      <c r="AT108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08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08" s="28"/>
      <c r="AW108" s="28"/>
    </row>
    <row r="109" spans="1:49" ht="42" customHeight="1" x14ac:dyDescent="0.25">
      <c r="A109" s="90" t="s">
        <v>472</v>
      </c>
      <c r="B109" s="90" t="s">
        <v>472</v>
      </c>
      <c r="C109" s="90" t="s">
        <v>472</v>
      </c>
      <c r="D109" s="90" t="s">
        <v>472</v>
      </c>
      <c r="E109" s="90" t="s">
        <v>472</v>
      </c>
      <c r="F109" s="90" t="s">
        <v>472</v>
      </c>
      <c r="G109" s="90" t="s">
        <v>472</v>
      </c>
      <c r="H109" s="90" t="s">
        <v>472</v>
      </c>
      <c r="I109" s="90" t="s">
        <v>472</v>
      </c>
      <c r="J109" s="90" t="s">
        <v>472</v>
      </c>
      <c r="K109" s="90" t="s">
        <v>472</v>
      </c>
      <c r="L109" s="90" t="s">
        <v>472</v>
      </c>
      <c r="M109" s="90" t="s">
        <v>472</v>
      </c>
      <c r="N109" s="91" t="str">
        <f>IF(GLOBAL_DATA[[#This Row],[Target scope]]="","",INDEX(DATA_TargetStatusChoice[Target_Status_Choice],MATCH(GLOBAL_DATA[[#This Row],[Target scope]],DATA_TargetStatusChoice[Value],1)))</f>
        <v>FULL IMPLEMENTATION</v>
      </c>
      <c r="O109" s="89">
        <v>1</v>
      </c>
      <c r="P109" s="92" t="s">
        <v>75</v>
      </c>
      <c r="Q109" s="100" t="s">
        <v>32</v>
      </c>
      <c r="R109" s="101">
        <v>0.6</v>
      </c>
      <c r="S109" s="101"/>
      <c r="T109" s="102" t="s">
        <v>472</v>
      </c>
      <c r="U109" s="103"/>
      <c r="V109" s="104" t="s">
        <v>75</v>
      </c>
      <c r="W109" s="93"/>
      <c r="X109" s="93"/>
      <c r="Y109" s="93"/>
      <c r="Z109" s="105">
        <f>SUM(GLOBAL_DATA[[#This Row],[Initial 2020]]+GLOBAL_DATA[[#This Row],[Initial 2021]]+GLOBAL_DATA[[#This Row],[Initial 2022]]+GLOBAL_DATA[[#This Row],[Initial 2023]])</f>
        <v>0</v>
      </c>
      <c r="AA109" s="106">
        <f>SUM(GLOBAL_DATA[[#This Row],[Reestimated 2020]]+GLOBAL_DATA[[#This Row],[Reestimated 2021]]+GLOBAL_DATA[[#This Row],[Reestimated 2022]]+GLOBAL_DATA[[#This Row],[Reestimated 2023]])</f>
        <v>0</v>
      </c>
      <c r="AB109" s="107">
        <f>SUM(GLOBAL_DATA[[#This Row],[Spent 2020]]+GLOBAL_DATA[[#This Row],[Spent 2021]]+GLOBAL_DATA[[#This Row],[Spent 2022]]+GLOBAL_DATA[[#This Row],[Spent 2023]])</f>
        <v>0</v>
      </c>
      <c r="AC109" s="108"/>
      <c r="AD109" s="109"/>
      <c r="AE109" s="110"/>
      <c r="AF109" s="109"/>
      <c r="AG109" s="109"/>
      <c r="AH109" s="109"/>
      <c r="AI109" s="108"/>
      <c r="AJ109" s="109"/>
      <c r="AK109" s="110"/>
      <c r="AL109" s="109"/>
      <c r="AM109" s="109"/>
      <c r="AN109" s="111"/>
      <c r="AO109" s="112"/>
      <c r="AP109" s="113"/>
      <c r="AQ109" s="82">
        <f>IF(GLOBAL_DATA[[#This Row],[Target scope]]&lt;&gt;Target_Not_Applicable,GLOBAL_DATA[[#This Row],[Target scope]]*GLOBAL_DATA[[#This Row],[Implementation progress rate]],"")</f>
        <v>0.6</v>
      </c>
      <c r="AR109" s="83">
        <f>IF(OR(GLOBAL_DATA[[#This Row],[Status]]=DATA!$J$6,GLOBAL_DATA[[#This Row],[Status]]=DATA!$J$7,GLOBAL_DATA[[#This Row],[Status]]=DATA!$J$8),1,0)</f>
        <v>0</v>
      </c>
      <c r="AS109" s="84">
        <f>IF(GLOBAL_DATA[[#This Row],[Status]]=Status_No_Project,"",MAX(GLOBAL_DATA[[#This Row],[Initial end]],GLOBAL_DATA[[#This Row],[Re-estimated end]],43831))</f>
        <v>43831</v>
      </c>
      <c r="AT109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09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09" s="28"/>
      <c r="AW109" s="28"/>
    </row>
    <row r="110" spans="1:49" ht="42" customHeight="1" x14ac:dyDescent="0.25">
      <c r="A110" s="90" t="s">
        <v>472</v>
      </c>
      <c r="B110" s="90" t="s">
        <v>472</v>
      </c>
      <c r="C110" s="90" t="s">
        <v>472</v>
      </c>
      <c r="D110" s="90" t="s">
        <v>472</v>
      </c>
      <c r="E110" s="90" t="s">
        <v>472</v>
      </c>
      <c r="F110" s="90" t="s">
        <v>472</v>
      </c>
      <c r="G110" s="90" t="s">
        <v>472</v>
      </c>
      <c r="H110" s="90" t="s">
        <v>472</v>
      </c>
      <c r="I110" s="90" t="s">
        <v>472</v>
      </c>
      <c r="J110" s="90" t="s">
        <v>472</v>
      </c>
      <c r="K110" s="90" t="s">
        <v>472</v>
      </c>
      <c r="L110" s="90" t="s">
        <v>472</v>
      </c>
      <c r="M110" s="90" t="s">
        <v>472</v>
      </c>
      <c r="N110" s="91" t="str">
        <f>IF(GLOBAL_DATA[[#This Row],[Target scope]]="","",INDEX(DATA_TargetStatusChoice[Target_Status_Choice],MATCH(GLOBAL_DATA[[#This Row],[Target scope]],DATA_TargetStatusChoice[Value],1)))</f>
        <v>FULL IMPLEMENTATION</v>
      </c>
      <c r="O110" s="89">
        <v>1</v>
      </c>
      <c r="P110" s="92" t="s">
        <v>75</v>
      </c>
      <c r="Q110" s="100" t="s">
        <v>32</v>
      </c>
      <c r="R110" s="101">
        <v>0.6</v>
      </c>
      <c r="S110" s="101"/>
      <c r="T110" s="102" t="s">
        <v>472</v>
      </c>
      <c r="U110" s="103"/>
      <c r="V110" s="104" t="s">
        <v>75</v>
      </c>
      <c r="W110" s="93"/>
      <c r="X110" s="93"/>
      <c r="Y110" s="93"/>
      <c r="Z110" s="105">
        <f>SUM(GLOBAL_DATA[[#This Row],[Initial 2020]]+GLOBAL_DATA[[#This Row],[Initial 2021]]+GLOBAL_DATA[[#This Row],[Initial 2022]]+GLOBAL_DATA[[#This Row],[Initial 2023]])</f>
        <v>0</v>
      </c>
      <c r="AA110" s="106">
        <f>SUM(GLOBAL_DATA[[#This Row],[Reestimated 2020]]+GLOBAL_DATA[[#This Row],[Reestimated 2021]]+GLOBAL_DATA[[#This Row],[Reestimated 2022]]+GLOBAL_DATA[[#This Row],[Reestimated 2023]])</f>
        <v>0</v>
      </c>
      <c r="AB110" s="107">
        <f>SUM(GLOBAL_DATA[[#This Row],[Spent 2020]]+GLOBAL_DATA[[#This Row],[Spent 2021]]+GLOBAL_DATA[[#This Row],[Spent 2022]]+GLOBAL_DATA[[#This Row],[Spent 2023]])</f>
        <v>0</v>
      </c>
      <c r="AC110" s="108"/>
      <c r="AD110" s="109"/>
      <c r="AE110" s="110"/>
      <c r="AF110" s="109"/>
      <c r="AG110" s="109"/>
      <c r="AH110" s="109"/>
      <c r="AI110" s="108"/>
      <c r="AJ110" s="109"/>
      <c r="AK110" s="110"/>
      <c r="AL110" s="109"/>
      <c r="AM110" s="109"/>
      <c r="AN110" s="111"/>
      <c r="AO110" s="112"/>
      <c r="AP110" s="113"/>
      <c r="AQ110" s="82">
        <f>IF(GLOBAL_DATA[[#This Row],[Target scope]]&lt;&gt;Target_Not_Applicable,GLOBAL_DATA[[#This Row],[Target scope]]*GLOBAL_DATA[[#This Row],[Implementation progress rate]],"")</f>
        <v>0.6</v>
      </c>
      <c r="AR110" s="83">
        <f>IF(OR(GLOBAL_DATA[[#This Row],[Status]]=DATA!$J$6,GLOBAL_DATA[[#This Row],[Status]]=DATA!$J$7,GLOBAL_DATA[[#This Row],[Status]]=DATA!$J$8),1,0)</f>
        <v>0</v>
      </c>
      <c r="AS110" s="84">
        <f>IF(GLOBAL_DATA[[#This Row],[Status]]=Status_No_Project,"",MAX(GLOBAL_DATA[[#This Row],[Initial end]],GLOBAL_DATA[[#This Row],[Re-estimated end]],43831))</f>
        <v>43831</v>
      </c>
      <c r="AT110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10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10" s="28"/>
      <c r="AW110" s="28"/>
    </row>
    <row r="111" spans="1:49" ht="42" customHeight="1" x14ac:dyDescent="0.25">
      <c r="A111" s="90" t="s">
        <v>472</v>
      </c>
      <c r="B111" s="90" t="s">
        <v>472</v>
      </c>
      <c r="C111" s="90" t="s">
        <v>472</v>
      </c>
      <c r="D111" s="90" t="s">
        <v>472</v>
      </c>
      <c r="E111" s="90" t="s">
        <v>472</v>
      </c>
      <c r="F111" s="90" t="s">
        <v>472</v>
      </c>
      <c r="G111" s="90" t="s">
        <v>472</v>
      </c>
      <c r="H111" s="90" t="s">
        <v>472</v>
      </c>
      <c r="I111" s="90" t="s">
        <v>472</v>
      </c>
      <c r="J111" s="90" t="s">
        <v>472</v>
      </c>
      <c r="K111" s="90" t="s">
        <v>472</v>
      </c>
      <c r="L111" s="90" t="s">
        <v>472</v>
      </c>
      <c r="M111" s="90" t="s">
        <v>472</v>
      </c>
      <c r="N111" s="91" t="str">
        <f>IF(GLOBAL_DATA[[#This Row],[Target scope]]="","",INDEX(DATA_TargetStatusChoice[Target_Status_Choice],MATCH(GLOBAL_DATA[[#This Row],[Target scope]],DATA_TargetStatusChoice[Value],1)))</f>
        <v>FULL IMPLEMENTATION</v>
      </c>
      <c r="O111" s="89">
        <v>1</v>
      </c>
      <c r="P111" s="92" t="s">
        <v>75</v>
      </c>
      <c r="Q111" s="100" t="s">
        <v>461</v>
      </c>
      <c r="R111" s="101">
        <v>0</v>
      </c>
      <c r="S111" s="101"/>
      <c r="T111" s="102" t="s">
        <v>472</v>
      </c>
      <c r="U111" s="103"/>
      <c r="V111" s="104" t="s">
        <v>75</v>
      </c>
      <c r="W111" s="93"/>
      <c r="X111" s="93"/>
      <c r="Y111" s="93"/>
      <c r="Z111" s="105">
        <f>SUM(GLOBAL_DATA[[#This Row],[Initial 2020]]+GLOBAL_DATA[[#This Row],[Initial 2021]]+GLOBAL_DATA[[#This Row],[Initial 2022]]+GLOBAL_DATA[[#This Row],[Initial 2023]])</f>
        <v>0</v>
      </c>
      <c r="AA111" s="106">
        <f>SUM(GLOBAL_DATA[[#This Row],[Reestimated 2020]]+GLOBAL_DATA[[#This Row],[Reestimated 2021]]+GLOBAL_DATA[[#This Row],[Reestimated 2022]]+GLOBAL_DATA[[#This Row],[Reestimated 2023]])</f>
        <v>0</v>
      </c>
      <c r="AB111" s="107">
        <f>SUM(GLOBAL_DATA[[#This Row],[Spent 2020]]+GLOBAL_DATA[[#This Row],[Spent 2021]]+GLOBAL_DATA[[#This Row],[Spent 2022]]+GLOBAL_DATA[[#This Row],[Spent 2023]])</f>
        <v>0</v>
      </c>
      <c r="AC111" s="108"/>
      <c r="AD111" s="109"/>
      <c r="AE111" s="110"/>
      <c r="AF111" s="109"/>
      <c r="AG111" s="109"/>
      <c r="AH111" s="109"/>
      <c r="AI111" s="108"/>
      <c r="AJ111" s="109"/>
      <c r="AK111" s="110"/>
      <c r="AL111" s="109"/>
      <c r="AM111" s="109"/>
      <c r="AN111" s="111"/>
      <c r="AO111" s="112"/>
      <c r="AP111" s="113"/>
      <c r="AQ111" s="82">
        <f>IF(GLOBAL_DATA[[#This Row],[Target scope]]&lt;&gt;Target_Not_Applicable,GLOBAL_DATA[[#This Row],[Target scope]]*GLOBAL_DATA[[#This Row],[Implementation progress rate]],"")</f>
        <v>0</v>
      </c>
      <c r="AR111" s="83">
        <f>IF(OR(GLOBAL_DATA[[#This Row],[Status]]=DATA!$J$6,GLOBAL_DATA[[#This Row],[Status]]=DATA!$J$7,GLOBAL_DATA[[#This Row],[Status]]=DATA!$J$8),1,0)</f>
        <v>0</v>
      </c>
      <c r="AS111" s="84" t="str">
        <f>IF(GLOBAL_DATA[[#This Row],[Status]]=Status_No_Project,"",MAX(GLOBAL_DATA[[#This Row],[Initial end]],GLOBAL_DATA[[#This Row],[Re-estimated end]],43831))</f>
        <v/>
      </c>
      <c r="AT111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11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11" s="28"/>
      <c r="AW111" s="28"/>
    </row>
    <row r="112" spans="1:49" ht="42" customHeight="1" x14ac:dyDescent="0.25">
      <c r="A112" s="90" t="s">
        <v>472</v>
      </c>
      <c r="B112" s="90" t="s">
        <v>472</v>
      </c>
      <c r="C112" s="90" t="s">
        <v>472</v>
      </c>
      <c r="D112" s="90" t="s">
        <v>472</v>
      </c>
      <c r="E112" s="90" t="s">
        <v>472</v>
      </c>
      <c r="F112" s="90" t="s">
        <v>472</v>
      </c>
      <c r="G112" s="90" t="s">
        <v>472</v>
      </c>
      <c r="H112" s="90" t="s">
        <v>472</v>
      </c>
      <c r="I112" s="90" t="s">
        <v>472</v>
      </c>
      <c r="J112" s="90" t="s">
        <v>472</v>
      </c>
      <c r="K112" s="90" t="s">
        <v>472</v>
      </c>
      <c r="L112" s="90" t="s">
        <v>472</v>
      </c>
      <c r="M112" s="90" t="s">
        <v>472</v>
      </c>
      <c r="N112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112" s="89">
        <v>0.2</v>
      </c>
      <c r="P112" s="92" t="s">
        <v>75</v>
      </c>
      <c r="Q112" s="100" t="s">
        <v>31</v>
      </c>
      <c r="R112" s="101">
        <v>0</v>
      </c>
      <c r="S112" s="101"/>
      <c r="T112" s="102" t="s">
        <v>472</v>
      </c>
      <c r="U112" s="103"/>
      <c r="V112" s="104" t="s">
        <v>75</v>
      </c>
      <c r="W112" s="93"/>
      <c r="X112" s="93"/>
      <c r="Y112" s="93"/>
      <c r="Z112" s="105">
        <f>SUM(GLOBAL_DATA[[#This Row],[Initial 2020]]+GLOBAL_DATA[[#This Row],[Initial 2021]]+GLOBAL_DATA[[#This Row],[Initial 2022]]+GLOBAL_DATA[[#This Row],[Initial 2023]])</f>
        <v>0</v>
      </c>
      <c r="AA112" s="106">
        <f>SUM(GLOBAL_DATA[[#This Row],[Reestimated 2020]]+GLOBAL_DATA[[#This Row],[Reestimated 2021]]+GLOBAL_DATA[[#This Row],[Reestimated 2022]]+GLOBAL_DATA[[#This Row],[Reestimated 2023]])</f>
        <v>0</v>
      </c>
      <c r="AB112" s="107">
        <f>SUM(GLOBAL_DATA[[#This Row],[Spent 2020]]+GLOBAL_DATA[[#This Row],[Spent 2021]]+GLOBAL_DATA[[#This Row],[Spent 2022]]+GLOBAL_DATA[[#This Row],[Spent 2023]])</f>
        <v>0</v>
      </c>
      <c r="AC112" s="108"/>
      <c r="AD112" s="109"/>
      <c r="AE112" s="110"/>
      <c r="AF112" s="109"/>
      <c r="AG112" s="109"/>
      <c r="AH112" s="109"/>
      <c r="AI112" s="108"/>
      <c r="AJ112" s="109"/>
      <c r="AK112" s="110"/>
      <c r="AL112" s="109"/>
      <c r="AM112" s="109"/>
      <c r="AN112" s="111"/>
      <c r="AO112" s="112"/>
      <c r="AP112" s="113"/>
      <c r="AQ112" s="82">
        <f>IF(GLOBAL_DATA[[#This Row],[Target scope]]&lt;&gt;Target_Not_Applicable,GLOBAL_DATA[[#This Row],[Target scope]]*GLOBAL_DATA[[#This Row],[Implementation progress rate]],"")</f>
        <v>0</v>
      </c>
      <c r="AR112" s="83">
        <f>IF(OR(GLOBAL_DATA[[#This Row],[Status]]=DATA!$J$6,GLOBAL_DATA[[#This Row],[Status]]=DATA!$J$7,GLOBAL_DATA[[#This Row],[Status]]=DATA!$J$8),1,0)</f>
        <v>0</v>
      </c>
      <c r="AS112" s="84">
        <f>IF(GLOBAL_DATA[[#This Row],[Status]]=Status_No_Project,"",MAX(GLOBAL_DATA[[#This Row],[Initial end]],GLOBAL_DATA[[#This Row],[Re-estimated end]],43831))</f>
        <v>43831</v>
      </c>
      <c r="AT112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12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12" s="28"/>
      <c r="AW112" s="28"/>
    </row>
    <row r="113" spans="1:49" ht="42" customHeight="1" x14ac:dyDescent="0.25">
      <c r="A113" s="90" t="s">
        <v>472</v>
      </c>
      <c r="B113" s="90" t="s">
        <v>472</v>
      </c>
      <c r="C113" s="90" t="s">
        <v>472</v>
      </c>
      <c r="D113" s="90" t="s">
        <v>472</v>
      </c>
      <c r="E113" s="90" t="s">
        <v>472</v>
      </c>
      <c r="F113" s="90" t="s">
        <v>472</v>
      </c>
      <c r="G113" s="90" t="s">
        <v>472</v>
      </c>
      <c r="H113" s="90" t="s">
        <v>472</v>
      </c>
      <c r="I113" s="90" t="s">
        <v>472</v>
      </c>
      <c r="J113" s="90" t="s">
        <v>472</v>
      </c>
      <c r="K113" s="90" t="s">
        <v>472</v>
      </c>
      <c r="L113" s="90" t="s">
        <v>472</v>
      </c>
      <c r="M113" s="90" t="s">
        <v>472</v>
      </c>
      <c r="N113" s="91" t="str">
        <f>IF(GLOBAL_DATA[[#This Row],[Target scope]]="","",INDEX(DATA_TargetStatusChoice[Target_Status_Choice],MATCH(GLOBAL_DATA[[#This Row],[Target scope]],DATA_TargetStatusChoice[Value],1)))</f>
        <v>NOT APPLICABLE</v>
      </c>
      <c r="O113" s="89" t="s">
        <v>419</v>
      </c>
      <c r="P113" s="92" t="s">
        <v>75</v>
      </c>
      <c r="Q113" s="100"/>
      <c r="R113" s="101"/>
      <c r="S113" s="101"/>
      <c r="T113" s="102" t="s">
        <v>472</v>
      </c>
      <c r="U113" s="103"/>
      <c r="V113" s="104" t="s">
        <v>75</v>
      </c>
      <c r="W113" s="93"/>
      <c r="X113" s="93"/>
      <c r="Y113" s="93"/>
      <c r="Z113" s="105">
        <f>SUM(GLOBAL_DATA[[#This Row],[Initial 2020]]+GLOBAL_DATA[[#This Row],[Initial 2021]]+GLOBAL_DATA[[#This Row],[Initial 2022]]+GLOBAL_DATA[[#This Row],[Initial 2023]])</f>
        <v>0</v>
      </c>
      <c r="AA113" s="106">
        <f>SUM(GLOBAL_DATA[[#This Row],[Reestimated 2020]]+GLOBAL_DATA[[#This Row],[Reestimated 2021]]+GLOBAL_DATA[[#This Row],[Reestimated 2022]]+GLOBAL_DATA[[#This Row],[Reestimated 2023]])</f>
        <v>0</v>
      </c>
      <c r="AB113" s="107">
        <f>SUM(GLOBAL_DATA[[#This Row],[Spent 2020]]+GLOBAL_DATA[[#This Row],[Spent 2021]]+GLOBAL_DATA[[#This Row],[Spent 2022]]+GLOBAL_DATA[[#This Row],[Spent 2023]])</f>
        <v>0</v>
      </c>
      <c r="AC113" s="108"/>
      <c r="AD113" s="109"/>
      <c r="AE113" s="110"/>
      <c r="AF113" s="109"/>
      <c r="AG113" s="109"/>
      <c r="AH113" s="109"/>
      <c r="AI113" s="108"/>
      <c r="AJ113" s="109"/>
      <c r="AK113" s="110"/>
      <c r="AL113" s="109"/>
      <c r="AM113" s="109"/>
      <c r="AN113" s="111"/>
      <c r="AO113" s="112"/>
      <c r="AP113" s="113"/>
      <c r="AQ113" s="82" t="str">
        <f>IF(GLOBAL_DATA[[#This Row],[Target scope]]&lt;&gt;Target_Not_Applicable,GLOBAL_DATA[[#This Row],[Target scope]]*GLOBAL_DATA[[#This Row],[Implementation progress rate]],"")</f>
        <v/>
      </c>
      <c r="AR113" s="83">
        <f>IF(OR(GLOBAL_DATA[[#This Row],[Status]]=DATA!$J$6,GLOBAL_DATA[[#This Row],[Status]]=DATA!$J$7,GLOBAL_DATA[[#This Row],[Status]]=DATA!$J$8),1,0)</f>
        <v>0</v>
      </c>
      <c r="AS113" s="84">
        <f>IF(GLOBAL_DATA[[#This Row],[Status]]=Status_No_Project,"",MAX(GLOBAL_DATA[[#This Row],[Initial end]],GLOBAL_DATA[[#This Row],[Re-estimated end]],43831))</f>
        <v>43831</v>
      </c>
      <c r="AT113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13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2</v>
      </c>
      <c r="AV113" s="28"/>
      <c r="AW113" s="28"/>
    </row>
    <row r="114" spans="1:49" ht="42" customHeight="1" x14ac:dyDescent="0.25">
      <c r="A114" s="90" t="s">
        <v>472</v>
      </c>
      <c r="B114" s="90" t="s">
        <v>472</v>
      </c>
      <c r="C114" s="90" t="s">
        <v>472</v>
      </c>
      <c r="D114" s="90" t="s">
        <v>472</v>
      </c>
      <c r="E114" s="90" t="s">
        <v>472</v>
      </c>
      <c r="F114" s="90" t="s">
        <v>472</v>
      </c>
      <c r="G114" s="90" t="s">
        <v>472</v>
      </c>
      <c r="H114" s="90" t="s">
        <v>472</v>
      </c>
      <c r="I114" s="90" t="s">
        <v>472</v>
      </c>
      <c r="J114" s="90" t="s">
        <v>472</v>
      </c>
      <c r="K114" s="90" t="s">
        <v>472</v>
      </c>
      <c r="L114" s="90" t="s">
        <v>472</v>
      </c>
      <c r="M114" s="90" t="s">
        <v>472</v>
      </c>
      <c r="N114" s="91" t="str">
        <f>IF(GLOBAL_DATA[[#This Row],[Target scope]]="","",INDEX(DATA_TargetStatusChoice[Target_Status_Choice],MATCH(GLOBAL_DATA[[#This Row],[Target scope]],DATA_TargetStatusChoice[Value],1)))</f>
        <v>FULL IMPLEMENTATION</v>
      </c>
      <c r="O114" s="89">
        <v>1</v>
      </c>
      <c r="P114" s="92" t="s">
        <v>75</v>
      </c>
      <c r="Q114" s="100" t="s">
        <v>32</v>
      </c>
      <c r="R114" s="101">
        <v>1</v>
      </c>
      <c r="S114" s="101"/>
      <c r="T114" s="102" t="s">
        <v>472</v>
      </c>
      <c r="U114" s="103"/>
      <c r="V114" s="104" t="s">
        <v>75</v>
      </c>
      <c r="W114" s="93"/>
      <c r="X114" s="93"/>
      <c r="Y114" s="93"/>
      <c r="Z114" s="105">
        <f>SUM(GLOBAL_DATA[[#This Row],[Initial 2020]]+GLOBAL_DATA[[#This Row],[Initial 2021]]+GLOBAL_DATA[[#This Row],[Initial 2022]]+GLOBAL_DATA[[#This Row],[Initial 2023]])</f>
        <v>0</v>
      </c>
      <c r="AA114" s="106">
        <f>SUM(GLOBAL_DATA[[#This Row],[Reestimated 2020]]+GLOBAL_DATA[[#This Row],[Reestimated 2021]]+GLOBAL_DATA[[#This Row],[Reestimated 2022]]+GLOBAL_DATA[[#This Row],[Reestimated 2023]])</f>
        <v>0</v>
      </c>
      <c r="AB114" s="107">
        <f>SUM(GLOBAL_DATA[[#This Row],[Spent 2020]]+GLOBAL_DATA[[#This Row],[Spent 2021]]+GLOBAL_DATA[[#This Row],[Spent 2022]]+GLOBAL_DATA[[#This Row],[Spent 2023]])</f>
        <v>0</v>
      </c>
      <c r="AC114" s="108"/>
      <c r="AD114" s="109"/>
      <c r="AE114" s="110"/>
      <c r="AF114" s="109"/>
      <c r="AG114" s="109"/>
      <c r="AH114" s="109"/>
      <c r="AI114" s="108"/>
      <c r="AJ114" s="109"/>
      <c r="AK114" s="110"/>
      <c r="AL114" s="109"/>
      <c r="AM114" s="109"/>
      <c r="AN114" s="111"/>
      <c r="AO114" s="112"/>
      <c r="AP114" s="113"/>
      <c r="AQ114" s="82">
        <f>IF(GLOBAL_DATA[[#This Row],[Target scope]]&lt;&gt;Target_Not_Applicable,GLOBAL_DATA[[#This Row],[Target scope]]*GLOBAL_DATA[[#This Row],[Implementation progress rate]],"")</f>
        <v>1</v>
      </c>
      <c r="AR114" s="83">
        <f>IF(OR(GLOBAL_DATA[[#This Row],[Status]]=DATA!$J$6,GLOBAL_DATA[[#This Row],[Status]]=DATA!$J$7,GLOBAL_DATA[[#This Row],[Status]]=DATA!$J$8),1,0)</f>
        <v>0</v>
      </c>
      <c r="AS114" s="84">
        <f>IF(GLOBAL_DATA[[#This Row],[Status]]=Status_No_Project,"",MAX(GLOBAL_DATA[[#This Row],[Initial end]],GLOBAL_DATA[[#This Row],[Re-estimated end]],43831))</f>
        <v>43831</v>
      </c>
      <c r="AT114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14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14" s="28"/>
      <c r="AW114" s="28"/>
    </row>
    <row r="115" spans="1:49" ht="42" customHeight="1" x14ac:dyDescent="0.25">
      <c r="A115" s="90" t="s">
        <v>472</v>
      </c>
      <c r="B115" s="90" t="s">
        <v>472</v>
      </c>
      <c r="C115" s="90" t="s">
        <v>472</v>
      </c>
      <c r="D115" s="90" t="s">
        <v>472</v>
      </c>
      <c r="E115" s="90" t="s">
        <v>472</v>
      </c>
      <c r="F115" s="90" t="s">
        <v>472</v>
      </c>
      <c r="G115" s="90" t="s">
        <v>472</v>
      </c>
      <c r="H115" s="90" t="s">
        <v>472</v>
      </c>
      <c r="I115" s="90" t="s">
        <v>472</v>
      </c>
      <c r="J115" s="90" t="s">
        <v>472</v>
      </c>
      <c r="K115" s="90" t="s">
        <v>472</v>
      </c>
      <c r="L115" s="90" t="s">
        <v>472</v>
      </c>
      <c r="M115" s="90" t="s">
        <v>472</v>
      </c>
      <c r="N115" s="91" t="str">
        <f>IF(GLOBAL_DATA[[#This Row],[Target scope]]="","",INDEX(DATA_TargetStatusChoice[Target_Status_Choice],MATCH(GLOBAL_DATA[[#This Row],[Target scope]],DATA_TargetStatusChoice[Value],1)))</f>
        <v>FULL IMPLEMENTATION</v>
      </c>
      <c r="O115" s="89">
        <v>1</v>
      </c>
      <c r="P115" s="92" t="s">
        <v>75</v>
      </c>
      <c r="Q115" s="100" t="s">
        <v>32</v>
      </c>
      <c r="R115" s="101">
        <v>0.6</v>
      </c>
      <c r="S115" s="101"/>
      <c r="T115" s="102" t="s">
        <v>472</v>
      </c>
      <c r="U115" s="103"/>
      <c r="V115" s="104" t="s">
        <v>75</v>
      </c>
      <c r="W115" s="93"/>
      <c r="X115" s="93"/>
      <c r="Y115" s="93"/>
      <c r="Z115" s="105">
        <f>SUM(GLOBAL_DATA[[#This Row],[Initial 2020]]+GLOBAL_DATA[[#This Row],[Initial 2021]]+GLOBAL_DATA[[#This Row],[Initial 2022]]+GLOBAL_DATA[[#This Row],[Initial 2023]])</f>
        <v>0</v>
      </c>
      <c r="AA115" s="106">
        <f>SUM(GLOBAL_DATA[[#This Row],[Reestimated 2020]]+GLOBAL_DATA[[#This Row],[Reestimated 2021]]+GLOBAL_DATA[[#This Row],[Reestimated 2022]]+GLOBAL_DATA[[#This Row],[Reestimated 2023]])</f>
        <v>0</v>
      </c>
      <c r="AB115" s="107">
        <f>SUM(GLOBAL_DATA[[#This Row],[Spent 2020]]+GLOBAL_DATA[[#This Row],[Spent 2021]]+GLOBAL_DATA[[#This Row],[Spent 2022]]+GLOBAL_DATA[[#This Row],[Spent 2023]])</f>
        <v>0</v>
      </c>
      <c r="AC115" s="108"/>
      <c r="AD115" s="109"/>
      <c r="AE115" s="110"/>
      <c r="AF115" s="109"/>
      <c r="AG115" s="109"/>
      <c r="AH115" s="109"/>
      <c r="AI115" s="108"/>
      <c r="AJ115" s="109"/>
      <c r="AK115" s="110"/>
      <c r="AL115" s="109"/>
      <c r="AM115" s="109"/>
      <c r="AN115" s="111"/>
      <c r="AO115" s="112"/>
      <c r="AP115" s="113"/>
      <c r="AQ115" s="82">
        <f>IF(GLOBAL_DATA[[#This Row],[Target scope]]&lt;&gt;Target_Not_Applicable,GLOBAL_DATA[[#This Row],[Target scope]]*GLOBAL_DATA[[#This Row],[Implementation progress rate]],"")</f>
        <v>0.6</v>
      </c>
      <c r="AR115" s="83">
        <f>IF(OR(GLOBAL_DATA[[#This Row],[Status]]=DATA!$J$6,GLOBAL_DATA[[#This Row],[Status]]=DATA!$J$7,GLOBAL_DATA[[#This Row],[Status]]=DATA!$J$8),1,0)</f>
        <v>0</v>
      </c>
      <c r="AS115" s="84">
        <f>IF(GLOBAL_DATA[[#This Row],[Status]]=Status_No_Project,"",MAX(GLOBAL_DATA[[#This Row],[Initial end]],GLOBAL_DATA[[#This Row],[Re-estimated end]],43831))</f>
        <v>43831</v>
      </c>
      <c r="AT115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15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15" s="28"/>
      <c r="AW115" s="28"/>
    </row>
    <row r="116" spans="1:49" ht="42" customHeight="1" x14ac:dyDescent="0.25">
      <c r="A116" s="90" t="s">
        <v>472</v>
      </c>
      <c r="B116" s="90" t="s">
        <v>472</v>
      </c>
      <c r="C116" s="90" t="s">
        <v>472</v>
      </c>
      <c r="D116" s="90" t="s">
        <v>472</v>
      </c>
      <c r="E116" s="90" t="s">
        <v>472</v>
      </c>
      <c r="F116" s="90" t="s">
        <v>472</v>
      </c>
      <c r="G116" s="90" t="s">
        <v>472</v>
      </c>
      <c r="H116" s="90" t="s">
        <v>472</v>
      </c>
      <c r="I116" s="90" t="s">
        <v>472</v>
      </c>
      <c r="J116" s="90" t="s">
        <v>472</v>
      </c>
      <c r="K116" s="90" t="s">
        <v>472</v>
      </c>
      <c r="L116" s="90" t="s">
        <v>472</v>
      </c>
      <c r="M116" s="90" t="s">
        <v>472</v>
      </c>
      <c r="N116" s="91" t="str">
        <f>IF(GLOBAL_DATA[[#This Row],[Target scope]]="","",INDEX(DATA_TargetStatusChoice[Target_Status_Choice],MATCH(GLOBAL_DATA[[#This Row],[Target scope]],DATA_TargetStatusChoice[Value],1)))</f>
        <v>FULL IMPLEMENTATION</v>
      </c>
      <c r="O116" s="89">
        <v>1</v>
      </c>
      <c r="P116" s="92" t="s">
        <v>75</v>
      </c>
      <c r="Q116" s="100" t="s">
        <v>32</v>
      </c>
      <c r="R116" s="101">
        <v>1</v>
      </c>
      <c r="S116" s="101"/>
      <c r="T116" s="102" t="s">
        <v>472</v>
      </c>
      <c r="U116" s="103"/>
      <c r="V116" s="104" t="s">
        <v>75</v>
      </c>
      <c r="W116" s="93"/>
      <c r="X116" s="93"/>
      <c r="Y116" s="93"/>
      <c r="Z116" s="105">
        <f>SUM(GLOBAL_DATA[[#This Row],[Initial 2020]]+GLOBAL_DATA[[#This Row],[Initial 2021]]+GLOBAL_DATA[[#This Row],[Initial 2022]]+GLOBAL_DATA[[#This Row],[Initial 2023]])</f>
        <v>0</v>
      </c>
      <c r="AA116" s="106">
        <f>SUM(GLOBAL_DATA[[#This Row],[Reestimated 2020]]+GLOBAL_DATA[[#This Row],[Reestimated 2021]]+GLOBAL_DATA[[#This Row],[Reestimated 2022]]+GLOBAL_DATA[[#This Row],[Reestimated 2023]])</f>
        <v>0</v>
      </c>
      <c r="AB116" s="107">
        <f>SUM(GLOBAL_DATA[[#This Row],[Spent 2020]]+GLOBAL_DATA[[#This Row],[Spent 2021]]+GLOBAL_DATA[[#This Row],[Spent 2022]]+GLOBAL_DATA[[#This Row],[Spent 2023]])</f>
        <v>0</v>
      </c>
      <c r="AC116" s="108"/>
      <c r="AD116" s="109"/>
      <c r="AE116" s="110"/>
      <c r="AF116" s="109"/>
      <c r="AG116" s="109"/>
      <c r="AH116" s="109"/>
      <c r="AI116" s="108"/>
      <c r="AJ116" s="109"/>
      <c r="AK116" s="110"/>
      <c r="AL116" s="109"/>
      <c r="AM116" s="109"/>
      <c r="AN116" s="111"/>
      <c r="AO116" s="112"/>
      <c r="AP116" s="113"/>
      <c r="AQ116" s="82">
        <f>IF(GLOBAL_DATA[[#This Row],[Target scope]]&lt;&gt;Target_Not_Applicable,GLOBAL_DATA[[#This Row],[Target scope]]*GLOBAL_DATA[[#This Row],[Implementation progress rate]],"")</f>
        <v>1</v>
      </c>
      <c r="AR116" s="83">
        <f>IF(OR(GLOBAL_DATA[[#This Row],[Status]]=DATA!$J$6,GLOBAL_DATA[[#This Row],[Status]]=DATA!$J$7,GLOBAL_DATA[[#This Row],[Status]]=DATA!$J$8),1,0)</f>
        <v>0</v>
      </c>
      <c r="AS116" s="84">
        <f>IF(GLOBAL_DATA[[#This Row],[Status]]=Status_No_Project,"",MAX(GLOBAL_DATA[[#This Row],[Initial end]],GLOBAL_DATA[[#This Row],[Re-estimated end]],43831))</f>
        <v>43831</v>
      </c>
      <c r="AT116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16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16" s="28"/>
      <c r="AW116" s="28"/>
    </row>
    <row r="117" spans="1:49" ht="42" customHeight="1" x14ac:dyDescent="0.25">
      <c r="A117" s="90" t="s">
        <v>472</v>
      </c>
      <c r="B117" s="90" t="s">
        <v>472</v>
      </c>
      <c r="C117" s="90" t="s">
        <v>472</v>
      </c>
      <c r="D117" s="90" t="s">
        <v>472</v>
      </c>
      <c r="E117" s="90" t="s">
        <v>472</v>
      </c>
      <c r="F117" s="90" t="s">
        <v>472</v>
      </c>
      <c r="G117" s="90" t="s">
        <v>472</v>
      </c>
      <c r="H117" s="90" t="s">
        <v>472</v>
      </c>
      <c r="I117" s="90" t="s">
        <v>472</v>
      </c>
      <c r="J117" s="90" t="s">
        <v>472</v>
      </c>
      <c r="K117" s="90" t="s">
        <v>472</v>
      </c>
      <c r="L117" s="90" t="s">
        <v>472</v>
      </c>
      <c r="M117" s="90" t="s">
        <v>472</v>
      </c>
      <c r="N117" s="91" t="str">
        <f>IF(GLOBAL_DATA[[#This Row],[Target scope]]="","",INDEX(DATA_TargetStatusChoice[Target_Status_Choice],MATCH(GLOBAL_DATA[[#This Row],[Target scope]],DATA_TargetStatusChoice[Value],1)))</f>
        <v/>
      </c>
      <c r="O117" s="89"/>
      <c r="P117" s="92" t="s">
        <v>75</v>
      </c>
      <c r="Q117" s="100" t="s">
        <v>461</v>
      </c>
      <c r="R117" s="101">
        <v>0</v>
      </c>
      <c r="S117" s="101"/>
      <c r="T117" s="102" t="s">
        <v>472</v>
      </c>
      <c r="U117" s="103"/>
      <c r="V117" s="104" t="s">
        <v>75</v>
      </c>
      <c r="W117" s="93"/>
      <c r="X117" s="93"/>
      <c r="Y117" s="93"/>
      <c r="Z117" s="105">
        <f>SUM(GLOBAL_DATA[[#This Row],[Initial 2020]]+GLOBAL_DATA[[#This Row],[Initial 2021]]+GLOBAL_DATA[[#This Row],[Initial 2022]]+GLOBAL_DATA[[#This Row],[Initial 2023]])</f>
        <v>0</v>
      </c>
      <c r="AA117" s="106">
        <f>SUM(GLOBAL_DATA[[#This Row],[Reestimated 2020]]+GLOBAL_DATA[[#This Row],[Reestimated 2021]]+GLOBAL_DATA[[#This Row],[Reestimated 2022]]+GLOBAL_DATA[[#This Row],[Reestimated 2023]])</f>
        <v>0</v>
      </c>
      <c r="AB117" s="107">
        <f>SUM(GLOBAL_DATA[[#This Row],[Spent 2020]]+GLOBAL_DATA[[#This Row],[Spent 2021]]+GLOBAL_DATA[[#This Row],[Spent 2022]]+GLOBAL_DATA[[#This Row],[Spent 2023]])</f>
        <v>0</v>
      </c>
      <c r="AC117" s="108"/>
      <c r="AD117" s="109"/>
      <c r="AE117" s="110"/>
      <c r="AF117" s="109"/>
      <c r="AG117" s="109"/>
      <c r="AH117" s="109"/>
      <c r="AI117" s="108"/>
      <c r="AJ117" s="109"/>
      <c r="AK117" s="110"/>
      <c r="AL117" s="109"/>
      <c r="AM117" s="109"/>
      <c r="AN117" s="111"/>
      <c r="AO117" s="112"/>
      <c r="AP117" s="113"/>
      <c r="AQ117" s="82">
        <f>IF(GLOBAL_DATA[[#This Row],[Target scope]]&lt;&gt;Target_Not_Applicable,GLOBAL_DATA[[#This Row],[Target scope]]*GLOBAL_DATA[[#This Row],[Implementation progress rate]],"")</f>
        <v>0</v>
      </c>
      <c r="AR117" s="83">
        <f>IF(OR(GLOBAL_DATA[[#This Row],[Status]]=DATA!$J$6,GLOBAL_DATA[[#This Row],[Status]]=DATA!$J$7,GLOBAL_DATA[[#This Row],[Status]]=DATA!$J$8),1,0)</f>
        <v>0</v>
      </c>
      <c r="AS117" s="84" t="str">
        <f>IF(GLOBAL_DATA[[#This Row],[Status]]=Status_No_Project,"",MAX(GLOBAL_DATA[[#This Row],[Initial end]],GLOBAL_DATA[[#This Row],[Re-estimated end]],43831))</f>
        <v/>
      </c>
      <c r="AT117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17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17" s="28"/>
      <c r="AW117" s="28"/>
    </row>
    <row r="118" spans="1:49" ht="42" customHeight="1" x14ac:dyDescent="0.25">
      <c r="A118" s="90" t="s">
        <v>472</v>
      </c>
      <c r="B118" s="90" t="s">
        <v>472</v>
      </c>
      <c r="C118" s="90" t="s">
        <v>472</v>
      </c>
      <c r="D118" s="90" t="s">
        <v>472</v>
      </c>
      <c r="E118" s="90" t="s">
        <v>472</v>
      </c>
      <c r="F118" s="90" t="s">
        <v>472</v>
      </c>
      <c r="G118" s="90" t="s">
        <v>472</v>
      </c>
      <c r="H118" s="90" t="s">
        <v>472</v>
      </c>
      <c r="I118" s="90" t="s">
        <v>472</v>
      </c>
      <c r="J118" s="90" t="s">
        <v>472</v>
      </c>
      <c r="K118" s="90" t="s">
        <v>472</v>
      </c>
      <c r="L118" s="90" t="s">
        <v>472</v>
      </c>
      <c r="M118" s="90" t="s">
        <v>472</v>
      </c>
      <c r="N118" s="91" t="str">
        <f>IF(GLOBAL_DATA[[#This Row],[Target scope]]="","",INDEX(DATA_TargetStatusChoice[Target_Status_Choice],MATCH(GLOBAL_DATA[[#This Row],[Target scope]],DATA_TargetStatusChoice[Value],1)))</f>
        <v/>
      </c>
      <c r="O118" s="89"/>
      <c r="P118" s="92" t="s">
        <v>75</v>
      </c>
      <c r="Q118" s="100" t="s">
        <v>461</v>
      </c>
      <c r="R118" s="101">
        <v>0</v>
      </c>
      <c r="S118" s="101"/>
      <c r="T118" s="102" t="s">
        <v>472</v>
      </c>
      <c r="U118" s="103"/>
      <c r="V118" s="104" t="s">
        <v>75</v>
      </c>
      <c r="W118" s="93"/>
      <c r="X118" s="93"/>
      <c r="Y118" s="93"/>
      <c r="Z118" s="105">
        <f>SUM(GLOBAL_DATA[[#This Row],[Initial 2020]]+GLOBAL_DATA[[#This Row],[Initial 2021]]+GLOBAL_DATA[[#This Row],[Initial 2022]]+GLOBAL_DATA[[#This Row],[Initial 2023]])</f>
        <v>0</v>
      </c>
      <c r="AA118" s="106">
        <f>SUM(GLOBAL_DATA[[#This Row],[Reestimated 2020]]+GLOBAL_DATA[[#This Row],[Reestimated 2021]]+GLOBAL_DATA[[#This Row],[Reestimated 2022]]+GLOBAL_DATA[[#This Row],[Reestimated 2023]])</f>
        <v>0</v>
      </c>
      <c r="AB118" s="107">
        <f>SUM(GLOBAL_DATA[[#This Row],[Spent 2020]]+GLOBAL_DATA[[#This Row],[Spent 2021]]+GLOBAL_DATA[[#This Row],[Spent 2022]]+GLOBAL_DATA[[#This Row],[Spent 2023]])</f>
        <v>0</v>
      </c>
      <c r="AC118" s="108"/>
      <c r="AD118" s="109"/>
      <c r="AE118" s="110"/>
      <c r="AF118" s="109"/>
      <c r="AG118" s="109"/>
      <c r="AH118" s="109"/>
      <c r="AI118" s="108"/>
      <c r="AJ118" s="109"/>
      <c r="AK118" s="110"/>
      <c r="AL118" s="109"/>
      <c r="AM118" s="109"/>
      <c r="AN118" s="111"/>
      <c r="AO118" s="112"/>
      <c r="AP118" s="113"/>
      <c r="AQ118" s="82">
        <f>IF(GLOBAL_DATA[[#This Row],[Target scope]]&lt;&gt;Target_Not_Applicable,GLOBAL_DATA[[#This Row],[Target scope]]*GLOBAL_DATA[[#This Row],[Implementation progress rate]],"")</f>
        <v>0</v>
      </c>
      <c r="AR118" s="83">
        <f>IF(OR(GLOBAL_DATA[[#This Row],[Status]]=DATA!$J$6,GLOBAL_DATA[[#This Row],[Status]]=DATA!$J$7,GLOBAL_DATA[[#This Row],[Status]]=DATA!$J$8),1,0)</f>
        <v>0</v>
      </c>
      <c r="AS118" s="84" t="str">
        <f>IF(GLOBAL_DATA[[#This Row],[Status]]=Status_No_Project,"",MAX(GLOBAL_DATA[[#This Row],[Initial end]],GLOBAL_DATA[[#This Row],[Re-estimated end]],43831))</f>
        <v/>
      </c>
      <c r="AT118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18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18" s="28"/>
      <c r="AW118" s="28"/>
    </row>
    <row r="119" spans="1:49" ht="42" customHeight="1" x14ac:dyDescent="0.25">
      <c r="A119" s="90" t="s">
        <v>472</v>
      </c>
      <c r="B119" s="90" t="s">
        <v>472</v>
      </c>
      <c r="C119" s="90" t="s">
        <v>472</v>
      </c>
      <c r="D119" s="90" t="s">
        <v>472</v>
      </c>
      <c r="E119" s="90" t="s">
        <v>472</v>
      </c>
      <c r="F119" s="90" t="s">
        <v>472</v>
      </c>
      <c r="G119" s="90" t="s">
        <v>472</v>
      </c>
      <c r="H119" s="90" t="s">
        <v>472</v>
      </c>
      <c r="I119" s="90" t="s">
        <v>472</v>
      </c>
      <c r="J119" s="90" t="s">
        <v>472</v>
      </c>
      <c r="K119" s="90" t="s">
        <v>472</v>
      </c>
      <c r="L119" s="90" t="s">
        <v>472</v>
      </c>
      <c r="M119" s="90" t="s">
        <v>472</v>
      </c>
      <c r="N119" s="91" t="str">
        <f>IF(GLOBAL_DATA[[#This Row],[Target scope]]="","",INDEX(DATA_TargetStatusChoice[Target_Status_Choice],MATCH(GLOBAL_DATA[[#This Row],[Target scope]],DATA_TargetStatusChoice[Value],1)))</f>
        <v>FULL IMPLEMENTATION</v>
      </c>
      <c r="O119" s="89">
        <v>1</v>
      </c>
      <c r="P119" s="92" t="s">
        <v>75</v>
      </c>
      <c r="Q119" s="100" t="s">
        <v>32</v>
      </c>
      <c r="R119" s="101">
        <v>1</v>
      </c>
      <c r="S119" s="101"/>
      <c r="T119" s="102" t="s">
        <v>472</v>
      </c>
      <c r="U119" s="103"/>
      <c r="V119" s="104" t="s">
        <v>75</v>
      </c>
      <c r="W119" s="93"/>
      <c r="X119" s="93"/>
      <c r="Y119" s="93"/>
      <c r="Z119" s="105">
        <f>SUM(GLOBAL_DATA[[#This Row],[Initial 2020]]+GLOBAL_DATA[[#This Row],[Initial 2021]]+GLOBAL_DATA[[#This Row],[Initial 2022]]+GLOBAL_DATA[[#This Row],[Initial 2023]])</f>
        <v>0</v>
      </c>
      <c r="AA119" s="106">
        <f>SUM(GLOBAL_DATA[[#This Row],[Reestimated 2020]]+GLOBAL_DATA[[#This Row],[Reestimated 2021]]+GLOBAL_DATA[[#This Row],[Reestimated 2022]]+GLOBAL_DATA[[#This Row],[Reestimated 2023]])</f>
        <v>0</v>
      </c>
      <c r="AB119" s="107">
        <f>SUM(GLOBAL_DATA[[#This Row],[Spent 2020]]+GLOBAL_DATA[[#This Row],[Spent 2021]]+GLOBAL_DATA[[#This Row],[Spent 2022]]+GLOBAL_DATA[[#This Row],[Spent 2023]])</f>
        <v>0</v>
      </c>
      <c r="AC119" s="108"/>
      <c r="AD119" s="109"/>
      <c r="AE119" s="110"/>
      <c r="AF119" s="109"/>
      <c r="AG119" s="109"/>
      <c r="AH119" s="109"/>
      <c r="AI119" s="108"/>
      <c r="AJ119" s="109"/>
      <c r="AK119" s="110"/>
      <c r="AL119" s="109"/>
      <c r="AM119" s="109"/>
      <c r="AN119" s="111"/>
      <c r="AO119" s="112"/>
      <c r="AP119" s="113"/>
      <c r="AQ119" s="82">
        <f>IF(GLOBAL_DATA[[#This Row],[Target scope]]&lt;&gt;Target_Not_Applicable,GLOBAL_DATA[[#This Row],[Target scope]]*GLOBAL_DATA[[#This Row],[Implementation progress rate]],"")</f>
        <v>1</v>
      </c>
      <c r="AR119" s="83">
        <f>IF(OR(GLOBAL_DATA[[#This Row],[Status]]=DATA!$J$6,GLOBAL_DATA[[#This Row],[Status]]=DATA!$J$7,GLOBAL_DATA[[#This Row],[Status]]=DATA!$J$8),1,0)</f>
        <v>0</v>
      </c>
      <c r="AS119" s="84">
        <f>IF(GLOBAL_DATA[[#This Row],[Status]]=Status_No_Project,"",MAX(GLOBAL_DATA[[#This Row],[Initial end]],GLOBAL_DATA[[#This Row],[Re-estimated end]],43831))</f>
        <v>43831</v>
      </c>
      <c r="AT119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19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19" s="28"/>
      <c r="AW119" s="28"/>
    </row>
    <row r="120" spans="1:49" ht="42" customHeight="1" x14ac:dyDescent="0.25">
      <c r="A120" s="90" t="s">
        <v>472</v>
      </c>
      <c r="B120" s="90" t="s">
        <v>472</v>
      </c>
      <c r="C120" s="90" t="s">
        <v>472</v>
      </c>
      <c r="D120" s="90" t="s">
        <v>472</v>
      </c>
      <c r="E120" s="90" t="s">
        <v>472</v>
      </c>
      <c r="F120" s="90" t="s">
        <v>472</v>
      </c>
      <c r="G120" s="90" t="s">
        <v>472</v>
      </c>
      <c r="H120" s="90" t="s">
        <v>472</v>
      </c>
      <c r="I120" s="90" t="s">
        <v>472</v>
      </c>
      <c r="J120" s="90" t="s">
        <v>472</v>
      </c>
      <c r="K120" s="90" t="s">
        <v>472</v>
      </c>
      <c r="L120" s="90" t="s">
        <v>472</v>
      </c>
      <c r="M120" s="90" t="s">
        <v>472</v>
      </c>
      <c r="N120" s="91" t="str">
        <f>IF(GLOBAL_DATA[[#This Row],[Target scope]]="","",INDEX(DATA_TargetStatusChoice[Target_Status_Choice],MATCH(GLOBAL_DATA[[#This Row],[Target scope]],DATA_TargetStatusChoice[Value],1)))</f>
        <v/>
      </c>
      <c r="O120" s="89"/>
      <c r="P120" s="92" t="s">
        <v>75</v>
      </c>
      <c r="Q120" s="100" t="s">
        <v>461</v>
      </c>
      <c r="R120" s="101">
        <v>0</v>
      </c>
      <c r="S120" s="101"/>
      <c r="T120" s="102" t="s">
        <v>472</v>
      </c>
      <c r="U120" s="103"/>
      <c r="V120" s="104" t="s">
        <v>75</v>
      </c>
      <c r="W120" s="93"/>
      <c r="X120" s="93"/>
      <c r="Y120" s="93"/>
      <c r="Z120" s="105">
        <f>SUM(GLOBAL_DATA[[#This Row],[Initial 2020]]+GLOBAL_DATA[[#This Row],[Initial 2021]]+GLOBAL_DATA[[#This Row],[Initial 2022]]+GLOBAL_DATA[[#This Row],[Initial 2023]])</f>
        <v>0</v>
      </c>
      <c r="AA120" s="106">
        <f>SUM(GLOBAL_DATA[[#This Row],[Reestimated 2020]]+GLOBAL_DATA[[#This Row],[Reestimated 2021]]+GLOBAL_DATA[[#This Row],[Reestimated 2022]]+GLOBAL_DATA[[#This Row],[Reestimated 2023]])</f>
        <v>0</v>
      </c>
      <c r="AB120" s="107">
        <f>SUM(GLOBAL_DATA[[#This Row],[Spent 2020]]+GLOBAL_DATA[[#This Row],[Spent 2021]]+GLOBAL_DATA[[#This Row],[Spent 2022]]+GLOBAL_DATA[[#This Row],[Spent 2023]])</f>
        <v>0</v>
      </c>
      <c r="AC120" s="108"/>
      <c r="AD120" s="109"/>
      <c r="AE120" s="110"/>
      <c r="AF120" s="109"/>
      <c r="AG120" s="109"/>
      <c r="AH120" s="109"/>
      <c r="AI120" s="108"/>
      <c r="AJ120" s="109"/>
      <c r="AK120" s="110"/>
      <c r="AL120" s="109"/>
      <c r="AM120" s="109"/>
      <c r="AN120" s="111"/>
      <c r="AO120" s="112"/>
      <c r="AP120" s="113"/>
      <c r="AQ120" s="82">
        <f>IF(GLOBAL_DATA[[#This Row],[Target scope]]&lt;&gt;Target_Not_Applicable,GLOBAL_DATA[[#This Row],[Target scope]]*GLOBAL_DATA[[#This Row],[Implementation progress rate]],"")</f>
        <v>0</v>
      </c>
      <c r="AR120" s="83">
        <f>IF(OR(GLOBAL_DATA[[#This Row],[Status]]=DATA!$J$6,GLOBAL_DATA[[#This Row],[Status]]=DATA!$J$7,GLOBAL_DATA[[#This Row],[Status]]=DATA!$J$8),1,0)</f>
        <v>0</v>
      </c>
      <c r="AS120" s="84" t="str">
        <f>IF(GLOBAL_DATA[[#This Row],[Status]]=Status_No_Project,"",MAX(GLOBAL_DATA[[#This Row],[Initial end]],GLOBAL_DATA[[#This Row],[Re-estimated end]],43831))</f>
        <v/>
      </c>
      <c r="AT120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20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20" s="28"/>
      <c r="AW120" s="28"/>
    </row>
    <row r="121" spans="1:49" ht="42" customHeight="1" x14ac:dyDescent="0.25">
      <c r="A121" s="90" t="s">
        <v>472</v>
      </c>
      <c r="B121" s="90" t="s">
        <v>472</v>
      </c>
      <c r="C121" s="90" t="s">
        <v>472</v>
      </c>
      <c r="D121" s="90" t="s">
        <v>472</v>
      </c>
      <c r="E121" s="90" t="s">
        <v>472</v>
      </c>
      <c r="F121" s="90" t="s">
        <v>472</v>
      </c>
      <c r="G121" s="90" t="s">
        <v>472</v>
      </c>
      <c r="H121" s="90" t="s">
        <v>472</v>
      </c>
      <c r="I121" s="90" t="s">
        <v>472</v>
      </c>
      <c r="J121" s="90" t="s">
        <v>472</v>
      </c>
      <c r="K121" s="90" t="s">
        <v>472</v>
      </c>
      <c r="L121" s="90" t="s">
        <v>472</v>
      </c>
      <c r="M121" s="90" t="s">
        <v>472</v>
      </c>
      <c r="N121" s="91" t="str">
        <f>IF(GLOBAL_DATA[[#This Row],[Target scope]]="","",INDEX(DATA_TargetStatusChoice[Target_Status_Choice],MATCH(GLOBAL_DATA[[#This Row],[Target scope]],DATA_TargetStatusChoice[Value],1)))</f>
        <v/>
      </c>
      <c r="O121" s="89"/>
      <c r="P121" s="92" t="s">
        <v>75</v>
      </c>
      <c r="Q121" s="100" t="s">
        <v>461</v>
      </c>
      <c r="R121" s="101">
        <v>0</v>
      </c>
      <c r="S121" s="101"/>
      <c r="T121" s="102" t="s">
        <v>472</v>
      </c>
      <c r="U121" s="103"/>
      <c r="V121" s="104" t="s">
        <v>75</v>
      </c>
      <c r="W121" s="93"/>
      <c r="X121" s="93"/>
      <c r="Y121" s="93"/>
      <c r="Z121" s="105">
        <f>SUM(GLOBAL_DATA[[#This Row],[Initial 2020]]+GLOBAL_DATA[[#This Row],[Initial 2021]]+GLOBAL_DATA[[#This Row],[Initial 2022]]+GLOBAL_DATA[[#This Row],[Initial 2023]])</f>
        <v>0</v>
      </c>
      <c r="AA121" s="106">
        <f>SUM(GLOBAL_DATA[[#This Row],[Reestimated 2020]]+GLOBAL_DATA[[#This Row],[Reestimated 2021]]+GLOBAL_DATA[[#This Row],[Reestimated 2022]]+GLOBAL_DATA[[#This Row],[Reestimated 2023]])</f>
        <v>0</v>
      </c>
      <c r="AB121" s="107">
        <f>SUM(GLOBAL_DATA[[#This Row],[Spent 2020]]+GLOBAL_DATA[[#This Row],[Spent 2021]]+GLOBAL_DATA[[#This Row],[Spent 2022]]+GLOBAL_DATA[[#This Row],[Spent 2023]])</f>
        <v>0</v>
      </c>
      <c r="AC121" s="108"/>
      <c r="AD121" s="109"/>
      <c r="AE121" s="110"/>
      <c r="AF121" s="109"/>
      <c r="AG121" s="109"/>
      <c r="AH121" s="109"/>
      <c r="AI121" s="108"/>
      <c r="AJ121" s="109"/>
      <c r="AK121" s="110"/>
      <c r="AL121" s="109"/>
      <c r="AM121" s="109"/>
      <c r="AN121" s="111"/>
      <c r="AO121" s="112"/>
      <c r="AP121" s="113"/>
      <c r="AQ121" s="82">
        <f>IF(GLOBAL_DATA[[#This Row],[Target scope]]&lt;&gt;Target_Not_Applicable,GLOBAL_DATA[[#This Row],[Target scope]]*GLOBAL_DATA[[#This Row],[Implementation progress rate]],"")</f>
        <v>0</v>
      </c>
      <c r="AR121" s="83">
        <f>IF(OR(GLOBAL_DATA[[#This Row],[Status]]=DATA!$J$6,GLOBAL_DATA[[#This Row],[Status]]=DATA!$J$7,GLOBAL_DATA[[#This Row],[Status]]=DATA!$J$8),1,0)</f>
        <v>0</v>
      </c>
      <c r="AS121" s="84" t="str">
        <f>IF(GLOBAL_DATA[[#This Row],[Status]]=Status_No_Project,"",MAX(GLOBAL_DATA[[#This Row],[Initial end]],GLOBAL_DATA[[#This Row],[Re-estimated end]],43831))</f>
        <v/>
      </c>
      <c r="AT121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21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21" s="28"/>
      <c r="AW121" s="28"/>
    </row>
    <row r="122" spans="1:49" ht="42" customHeight="1" x14ac:dyDescent="0.25">
      <c r="A122" s="90" t="s">
        <v>472</v>
      </c>
      <c r="B122" s="90" t="s">
        <v>472</v>
      </c>
      <c r="C122" s="90" t="s">
        <v>472</v>
      </c>
      <c r="D122" s="90" t="s">
        <v>472</v>
      </c>
      <c r="E122" s="90" t="s">
        <v>472</v>
      </c>
      <c r="F122" s="90" t="s">
        <v>472</v>
      </c>
      <c r="G122" s="90" t="s">
        <v>472</v>
      </c>
      <c r="H122" s="90" t="s">
        <v>472</v>
      </c>
      <c r="I122" s="90" t="s">
        <v>472</v>
      </c>
      <c r="J122" s="90" t="s">
        <v>472</v>
      </c>
      <c r="K122" s="90" t="s">
        <v>472</v>
      </c>
      <c r="L122" s="90" t="s">
        <v>472</v>
      </c>
      <c r="M122" s="90" t="s">
        <v>472</v>
      </c>
      <c r="N122" s="91" t="str">
        <f>IF(GLOBAL_DATA[[#This Row],[Target scope]]="","",INDEX(DATA_TargetStatusChoice[Target_Status_Choice],MATCH(GLOBAL_DATA[[#This Row],[Target scope]],DATA_TargetStatusChoice[Value],1)))</f>
        <v>FULL IMPLEMENTATION</v>
      </c>
      <c r="O122" s="89">
        <v>1</v>
      </c>
      <c r="P122" s="92" t="s">
        <v>75</v>
      </c>
      <c r="Q122" s="100" t="s">
        <v>32</v>
      </c>
      <c r="R122" s="101">
        <v>1</v>
      </c>
      <c r="S122" s="101"/>
      <c r="T122" s="102" t="s">
        <v>472</v>
      </c>
      <c r="U122" s="103"/>
      <c r="V122" s="104" t="s">
        <v>75</v>
      </c>
      <c r="W122" s="93"/>
      <c r="X122" s="93"/>
      <c r="Y122" s="93"/>
      <c r="Z122" s="105">
        <f>SUM(GLOBAL_DATA[[#This Row],[Initial 2020]]+GLOBAL_DATA[[#This Row],[Initial 2021]]+GLOBAL_DATA[[#This Row],[Initial 2022]]+GLOBAL_DATA[[#This Row],[Initial 2023]])</f>
        <v>0</v>
      </c>
      <c r="AA122" s="106">
        <f>SUM(GLOBAL_DATA[[#This Row],[Reestimated 2020]]+GLOBAL_DATA[[#This Row],[Reestimated 2021]]+GLOBAL_DATA[[#This Row],[Reestimated 2022]]+GLOBAL_DATA[[#This Row],[Reestimated 2023]])</f>
        <v>0</v>
      </c>
      <c r="AB122" s="107">
        <f>SUM(GLOBAL_DATA[[#This Row],[Spent 2020]]+GLOBAL_DATA[[#This Row],[Spent 2021]]+GLOBAL_DATA[[#This Row],[Spent 2022]]+GLOBAL_DATA[[#This Row],[Spent 2023]])</f>
        <v>0</v>
      </c>
      <c r="AC122" s="108"/>
      <c r="AD122" s="109"/>
      <c r="AE122" s="110"/>
      <c r="AF122" s="109"/>
      <c r="AG122" s="109"/>
      <c r="AH122" s="109"/>
      <c r="AI122" s="108"/>
      <c r="AJ122" s="109"/>
      <c r="AK122" s="110"/>
      <c r="AL122" s="109"/>
      <c r="AM122" s="109"/>
      <c r="AN122" s="111"/>
      <c r="AO122" s="112"/>
      <c r="AP122" s="113"/>
      <c r="AQ122" s="82">
        <f>IF(GLOBAL_DATA[[#This Row],[Target scope]]&lt;&gt;Target_Not_Applicable,GLOBAL_DATA[[#This Row],[Target scope]]*GLOBAL_DATA[[#This Row],[Implementation progress rate]],"")</f>
        <v>1</v>
      </c>
      <c r="AR122" s="83">
        <f>IF(OR(GLOBAL_DATA[[#This Row],[Status]]=DATA!$J$6,GLOBAL_DATA[[#This Row],[Status]]=DATA!$J$7,GLOBAL_DATA[[#This Row],[Status]]=DATA!$J$8),1,0)</f>
        <v>0</v>
      </c>
      <c r="AS122" s="84">
        <f>IF(GLOBAL_DATA[[#This Row],[Status]]=Status_No_Project,"",MAX(GLOBAL_DATA[[#This Row],[Initial end]],GLOBAL_DATA[[#This Row],[Re-estimated end]],43831))</f>
        <v>43831</v>
      </c>
      <c r="AT122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22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22" s="28"/>
      <c r="AW122" s="28"/>
    </row>
    <row r="123" spans="1:49" ht="42" customHeight="1" x14ac:dyDescent="0.25">
      <c r="A123" s="90" t="s">
        <v>472</v>
      </c>
      <c r="B123" s="90" t="s">
        <v>472</v>
      </c>
      <c r="C123" s="90" t="s">
        <v>472</v>
      </c>
      <c r="D123" s="90" t="s">
        <v>472</v>
      </c>
      <c r="E123" s="90" t="s">
        <v>472</v>
      </c>
      <c r="F123" s="90" t="s">
        <v>472</v>
      </c>
      <c r="G123" s="90" t="s">
        <v>472</v>
      </c>
      <c r="H123" s="90" t="s">
        <v>472</v>
      </c>
      <c r="I123" s="90" t="s">
        <v>472</v>
      </c>
      <c r="J123" s="90" t="s">
        <v>472</v>
      </c>
      <c r="K123" s="90" t="s">
        <v>472</v>
      </c>
      <c r="L123" s="90" t="s">
        <v>472</v>
      </c>
      <c r="M123" s="90" t="s">
        <v>472</v>
      </c>
      <c r="N123" s="91" t="str">
        <f>IF(GLOBAL_DATA[[#This Row],[Target scope]]="","",INDEX(DATA_TargetStatusChoice[Target_Status_Choice],MATCH(GLOBAL_DATA[[#This Row],[Target scope]],DATA_TargetStatusChoice[Value],1)))</f>
        <v>FULL IMPLEMENTATION</v>
      </c>
      <c r="O123" s="89">
        <v>1</v>
      </c>
      <c r="P123" s="92" t="s">
        <v>75</v>
      </c>
      <c r="Q123" s="100" t="s">
        <v>32</v>
      </c>
      <c r="R123" s="101">
        <v>0.4</v>
      </c>
      <c r="S123" s="101"/>
      <c r="T123" s="102" t="s">
        <v>472</v>
      </c>
      <c r="U123" s="103"/>
      <c r="V123" s="104" t="s">
        <v>75</v>
      </c>
      <c r="W123" s="93"/>
      <c r="X123" s="93"/>
      <c r="Y123" s="93"/>
      <c r="Z123" s="105">
        <f>SUM(GLOBAL_DATA[[#This Row],[Initial 2020]]+GLOBAL_DATA[[#This Row],[Initial 2021]]+GLOBAL_DATA[[#This Row],[Initial 2022]]+GLOBAL_DATA[[#This Row],[Initial 2023]])</f>
        <v>0</v>
      </c>
      <c r="AA123" s="106">
        <f>SUM(GLOBAL_DATA[[#This Row],[Reestimated 2020]]+GLOBAL_DATA[[#This Row],[Reestimated 2021]]+GLOBAL_DATA[[#This Row],[Reestimated 2022]]+GLOBAL_DATA[[#This Row],[Reestimated 2023]])</f>
        <v>0</v>
      </c>
      <c r="AB123" s="107">
        <f>SUM(GLOBAL_DATA[[#This Row],[Spent 2020]]+GLOBAL_DATA[[#This Row],[Spent 2021]]+GLOBAL_DATA[[#This Row],[Spent 2022]]+GLOBAL_DATA[[#This Row],[Spent 2023]])</f>
        <v>0</v>
      </c>
      <c r="AC123" s="108"/>
      <c r="AD123" s="109"/>
      <c r="AE123" s="110"/>
      <c r="AF123" s="109"/>
      <c r="AG123" s="109"/>
      <c r="AH123" s="109"/>
      <c r="AI123" s="108"/>
      <c r="AJ123" s="109"/>
      <c r="AK123" s="110"/>
      <c r="AL123" s="109"/>
      <c r="AM123" s="109"/>
      <c r="AN123" s="111"/>
      <c r="AO123" s="112"/>
      <c r="AP123" s="113"/>
      <c r="AQ123" s="82">
        <f>IF(GLOBAL_DATA[[#This Row],[Target scope]]&lt;&gt;Target_Not_Applicable,GLOBAL_DATA[[#This Row],[Target scope]]*GLOBAL_DATA[[#This Row],[Implementation progress rate]],"")</f>
        <v>0.4</v>
      </c>
      <c r="AR123" s="83">
        <f>IF(OR(GLOBAL_DATA[[#This Row],[Status]]=DATA!$J$6,GLOBAL_DATA[[#This Row],[Status]]=DATA!$J$7,GLOBAL_DATA[[#This Row],[Status]]=DATA!$J$8),1,0)</f>
        <v>0</v>
      </c>
      <c r="AS123" s="84">
        <f>IF(GLOBAL_DATA[[#This Row],[Status]]=Status_No_Project,"",MAX(GLOBAL_DATA[[#This Row],[Initial end]],GLOBAL_DATA[[#This Row],[Re-estimated end]],43831))</f>
        <v>43831</v>
      </c>
      <c r="AT123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23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23" s="28"/>
      <c r="AW123" s="28"/>
    </row>
    <row r="124" spans="1:49" ht="42" customHeight="1" x14ac:dyDescent="0.25">
      <c r="A124" s="90" t="s">
        <v>472</v>
      </c>
      <c r="B124" s="90" t="s">
        <v>472</v>
      </c>
      <c r="C124" s="90" t="s">
        <v>472</v>
      </c>
      <c r="D124" s="90" t="s">
        <v>472</v>
      </c>
      <c r="E124" s="90" t="s">
        <v>472</v>
      </c>
      <c r="F124" s="90" t="s">
        <v>472</v>
      </c>
      <c r="G124" s="90" t="s">
        <v>472</v>
      </c>
      <c r="H124" s="90" t="s">
        <v>472</v>
      </c>
      <c r="I124" s="90" t="s">
        <v>472</v>
      </c>
      <c r="J124" s="90" t="s">
        <v>472</v>
      </c>
      <c r="K124" s="90" t="s">
        <v>472</v>
      </c>
      <c r="L124" s="90" t="s">
        <v>472</v>
      </c>
      <c r="M124" s="90" t="s">
        <v>472</v>
      </c>
      <c r="N124" s="91" t="str">
        <f>IF(GLOBAL_DATA[[#This Row],[Target scope]]="","",INDEX(DATA_TargetStatusChoice[Target_Status_Choice],MATCH(GLOBAL_DATA[[#This Row],[Target scope]],DATA_TargetStatusChoice[Value],1)))</f>
        <v>FULL IMPLEMENTATION</v>
      </c>
      <c r="O124" s="89">
        <v>1</v>
      </c>
      <c r="P124" s="92" t="s">
        <v>75</v>
      </c>
      <c r="Q124" s="114" t="s">
        <v>32</v>
      </c>
      <c r="R124" s="115">
        <v>0.3</v>
      </c>
      <c r="S124" s="115"/>
      <c r="T124" s="102" t="s">
        <v>472</v>
      </c>
      <c r="U124" s="103"/>
      <c r="V124" s="104" t="s">
        <v>75</v>
      </c>
      <c r="W124" s="93"/>
      <c r="X124" s="93"/>
      <c r="Y124" s="93"/>
      <c r="Z124" s="105">
        <f>SUM(GLOBAL_DATA[[#This Row],[Initial 2020]]+GLOBAL_DATA[[#This Row],[Initial 2021]]+GLOBAL_DATA[[#This Row],[Initial 2022]]+GLOBAL_DATA[[#This Row],[Initial 2023]])</f>
        <v>0</v>
      </c>
      <c r="AA124" s="106">
        <f>SUM(GLOBAL_DATA[[#This Row],[Reestimated 2020]]+GLOBAL_DATA[[#This Row],[Reestimated 2021]]+GLOBAL_DATA[[#This Row],[Reestimated 2022]]+GLOBAL_DATA[[#This Row],[Reestimated 2023]])</f>
        <v>0</v>
      </c>
      <c r="AB124" s="107">
        <f>SUM(GLOBAL_DATA[[#This Row],[Spent 2020]]+GLOBAL_DATA[[#This Row],[Spent 2021]]+GLOBAL_DATA[[#This Row],[Spent 2022]]+GLOBAL_DATA[[#This Row],[Spent 2023]])</f>
        <v>0</v>
      </c>
      <c r="AC124" s="108"/>
      <c r="AD124" s="109"/>
      <c r="AE124" s="110"/>
      <c r="AF124" s="109"/>
      <c r="AG124" s="109"/>
      <c r="AH124" s="109"/>
      <c r="AI124" s="108"/>
      <c r="AJ124" s="109"/>
      <c r="AK124" s="110"/>
      <c r="AL124" s="109"/>
      <c r="AM124" s="109"/>
      <c r="AN124" s="111"/>
      <c r="AO124" s="112"/>
      <c r="AP124" s="113"/>
      <c r="AQ124" s="82">
        <f>IF(GLOBAL_DATA[[#This Row],[Target scope]]&lt;&gt;Target_Not_Applicable,GLOBAL_DATA[[#This Row],[Target scope]]*GLOBAL_DATA[[#This Row],[Implementation progress rate]],"")</f>
        <v>0.3</v>
      </c>
      <c r="AR124" s="83">
        <f>IF(OR(GLOBAL_DATA[[#This Row],[Status]]=DATA!$J$6,GLOBAL_DATA[[#This Row],[Status]]=DATA!$J$7,GLOBAL_DATA[[#This Row],[Status]]=DATA!$J$8),1,0)</f>
        <v>0</v>
      </c>
      <c r="AS124" s="84">
        <f>IF(GLOBAL_DATA[[#This Row],[Status]]=Status_No_Project,"",MAX(GLOBAL_DATA[[#This Row],[Initial end]],GLOBAL_DATA[[#This Row],[Re-estimated end]],43831))</f>
        <v>43831</v>
      </c>
      <c r="AT124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24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24" s="28"/>
      <c r="AW124" s="28"/>
    </row>
    <row r="125" spans="1:49" ht="42" customHeight="1" x14ac:dyDescent="0.25">
      <c r="A125" s="90" t="s">
        <v>472</v>
      </c>
      <c r="B125" s="90" t="s">
        <v>472</v>
      </c>
      <c r="C125" s="90" t="s">
        <v>472</v>
      </c>
      <c r="D125" s="90" t="s">
        <v>472</v>
      </c>
      <c r="E125" s="90" t="s">
        <v>472</v>
      </c>
      <c r="F125" s="90" t="s">
        <v>472</v>
      </c>
      <c r="G125" s="90" t="s">
        <v>472</v>
      </c>
      <c r="H125" s="90" t="s">
        <v>472</v>
      </c>
      <c r="I125" s="90" t="s">
        <v>472</v>
      </c>
      <c r="J125" s="90" t="s">
        <v>472</v>
      </c>
      <c r="K125" s="90" t="s">
        <v>472</v>
      </c>
      <c r="L125" s="90" t="s">
        <v>472</v>
      </c>
      <c r="M125" s="90" t="s">
        <v>472</v>
      </c>
      <c r="N125" s="91" t="str">
        <f>IF(GLOBAL_DATA[[#This Row],[Target scope]]="","",INDEX(DATA_TargetStatusChoice[Target_Status_Choice],MATCH(GLOBAL_DATA[[#This Row],[Target scope]],DATA_TargetStatusChoice[Value],1)))</f>
        <v>FULL IMPLEMENTATION</v>
      </c>
      <c r="O125" s="89">
        <v>1</v>
      </c>
      <c r="P125" s="92" t="s">
        <v>75</v>
      </c>
      <c r="Q125" s="100" t="s">
        <v>32</v>
      </c>
      <c r="R125" s="101">
        <v>1</v>
      </c>
      <c r="S125" s="101"/>
      <c r="T125" s="102" t="s">
        <v>472</v>
      </c>
      <c r="U125" s="103"/>
      <c r="V125" s="104" t="s">
        <v>75</v>
      </c>
      <c r="W125" s="93"/>
      <c r="X125" s="93"/>
      <c r="Y125" s="93"/>
      <c r="Z125" s="105">
        <f>SUM(GLOBAL_DATA[[#This Row],[Initial 2020]]+GLOBAL_DATA[[#This Row],[Initial 2021]]+GLOBAL_DATA[[#This Row],[Initial 2022]]+GLOBAL_DATA[[#This Row],[Initial 2023]])</f>
        <v>0</v>
      </c>
      <c r="AA125" s="106">
        <f>SUM(GLOBAL_DATA[[#This Row],[Reestimated 2020]]+GLOBAL_DATA[[#This Row],[Reestimated 2021]]+GLOBAL_DATA[[#This Row],[Reestimated 2022]]+GLOBAL_DATA[[#This Row],[Reestimated 2023]])</f>
        <v>0</v>
      </c>
      <c r="AB125" s="107">
        <f>SUM(GLOBAL_DATA[[#This Row],[Spent 2020]]+GLOBAL_DATA[[#This Row],[Spent 2021]]+GLOBAL_DATA[[#This Row],[Spent 2022]]+GLOBAL_DATA[[#This Row],[Spent 2023]])</f>
        <v>0</v>
      </c>
      <c r="AC125" s="108"/>
      <c r="AD125" s="109"/>
      <c r="AE125" s="110"/>
      <c r="AF125" s="109"/>
      <c r="AG125" s="109"/>
      <c r="AH125" s="109"/>
      <c r="AI125" s="108"/>
      <c r="AJ125" s="109"/>
      <c r="AK125" s="110"/>
      <c r="AL125" s="109"/>
      <c r="AM125" s="109"/>
      <c r="AN125" s="111"/>
      <c r="AO125" s="112"/>
      <c r="AP125" s="113"/>
      <c r="AQ125" s="82">
        <f>IF(GLOBAL_DATA[[#This Row],[Target scope]]&lt;&gt;Target_Not_Applicable,GLOBAL_DATA[[#This Row],[Target scope]]*GLOBAL_DATA[[#This Row],[Implementation progress rate]],"")</f>
        <v>1</v>
      </c>
      <c r="AR125" s="83">
        <f>IF(OR(GLOBAL_DATA[[#This Row],[Status]]=DATA!$J$6,GLOBAL_DATA[[#This Row],[Status]]=DATA!$J$7,GLOBAL_DATA[[#This Row],[Status]]=DATA!$J$8),1,0)</f>
        <v>0</v>
      </c>
      <c r="AS125" s="84">
        <f>IF(GLOBAL_DATA[[#This Row],[Status]]=Status_No_Project,"",MAX(GLOBAL_DATA[[#This Row],[Initial end]],GLOBAL_DATA[[#This Row],[Re-estimated end]],43831))</f>
        <v>43831</v>
      </c>
      <c r="AT125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25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25" s="28"/>
      <c r="AW125" s="28"/>
    </row>
    <row r="126" spans="1:49" ht="42" customHeight="1" x14ac:dyDescent="0.25">
      <c r="A126" s="90" t="s">
        <v>472</v>
      </c>
      <c r="B126" s="90" t="s">
        <v>472</v>
      </c>
      <c r="C126" s="90" t="s">
        <v>472</v>
      </c>
      <c r="D126" s="90" t="s">
        <v>472</v>
      </c>
      <c r="E126" s="90" t="s">
        <v>472</v>
      </c>
      <c r="F126" s="90" t="s">
        <v>472</v>
      </c>
      <c r="G126" s="90" t="s">
        <v>472</v>
      </c>
      <c r="H126" s="90" t="s">
        <v>472</v>
      </c>
      <c r="I126" s="90" t="s">
        <v>472</v>
      </c>
      <c r="J126" s="90" t="s">
        <v>472</v>
      </c>
      <c r="K126" s="90" t="s">
        <v>472</v>
      </c>
      <c r="L126" s="90" t="s">
        <v>472</v>
      </c>
      <c r="M126" s="90" t="s">
        <v>472</v>
      </c>
      <c r="N126" s="91" t="str">
        <f>IF(GLOBAL_DATA[[#This Row],[Target scope]]="","",INDEX(DATA_TargetStatusChoice[Target_Status_Choice],MATCH(GLOBAL_DATA[[#This Row],[Target scope]],DATA_TargetStatusChoice[Value],1)))</f>
        <v/>
      </c>
      <c r="O126" s="89"/>
      <c r="P126" s="92" t="s">
        <v>75</v>
      </c>
      <c r="Q126" s="100" t="s">
        <v>461</v>
      </c>
      <c r="R126" s="101">
        <v>0</v>
      </c>
      <c r="S126" s="101"/>
      <c r="T126" s="102" t="s">
        <v>472</v>
      </c>
      <c r="U126" s="103"/>
      <c r="V126" s="104" t="s">
        <v>75</v>
      </c>
      <c r="W126" s="93"/>
      <c r="X126" s="93"/>
      <c r="Y126" s="93"/>
      <c r="Z126" s="105">
        <f>SUM(GLOBAL_DATA[[#This Row],[Initial 2020]]+GLOBAL_DATA[[#This Row],[Initial 2021]]+GLOBAL_DATA[[#This Row],[Initial 2022]]+GLOBAL_DATA[[#This Row],[Initial 2023]])</f>
        <v>0</v>
      </c>
      <c r="AA126" s="106">
        <f>SUM(GLOBAL_DATA[[#This Row],[Reestimated 2020]]+GLOBAL_DATA[[#This Row],[Reestimated 2021]]+GLOBAL_DATA[[#This Row],[Reestimated 2022]]+GLOBAL_DATA[[#This Row],[Reestimated 2023]])</f>
        <v>0</v>
      </c>
      <c r="AB126" s="107">
        <f>SUM(GLOBAL_DATA[[#This Row],[Spent 2020]]+GLOBAL_DATA[[#This Row],[Spent 2021]]+GLOBAL_DATA[[#This Row],[Spent 2022]]+GLOBAL_DATA[[#This Row],[Spent 2023]])</f>
        <v>0</v>
      </c>
      <c r="AC126" s="108"/>
      <c r="AD126" s="109"/>
      <c r="AE126" s="110"/>
      <c r="AF126" s="109"/>
      <c r="AG126" s="109"/>
      <c r="AH126" s="109"/>
      <c r="AI126" s="108"/>
      <c r="AJ126" s="109"/>
      <c r="AK126" s="110"/>
      <c r="AL126" s="109"/>
      <c r="AM126" s="109"/>
      <c r="AN126" s="111"/>
      <c r="AO126" s="112"/>
      <c r="AP126" s="113"/>
      <c r="AQ126" s="82">
        <f>IF(GLOBAL_DATA[[#This Row],[Target scope]]&lt;&gt;Target_Not_Applicable,GLOBAL_DATA[[#This Row],[Target scope]]*GLOBAL_DATA[[#This Row],[Implementation progress rate]],"")</f>
        <v>0</v>
      </c>
      <c r="AR126" s="83">
        <f>IF(OR(GLOBAL_DATA[[#This Row],[Status]]=DATA!$J$6,GLOBAL_DATA[[#This Row],[Status]]=DATA!$J$7,GLOBAL_DATA[[#This Row],[Status]]=DATA!$J$8),1,0)</f>
        <v>0</v>
      </c>
      <c r="AS126" s="84" t="str">
        <f>IF(GLOBAL_DATA[[#This Row],[Status]]=Status_No_Project,"",MAX(GLOBAL_DATA[[#This Row],[Initial end]],GLOBAL_DATA[[#This Row],[Re-estimated end]],43831))</f>
        <v/>
      </c>
      <c r="AT126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26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26" s="28"/>
      <c r="AW126" s="28"/>
    </row>
    <row r="127" spans="1:49" ht="42" customHeight="1" x14ac:dyDescent="0.25">
      <c r="A127" s="90" t="s">
        <v>472</v>
      </c>
      <c r="B127" s="90" t="s">
        <v>472</v>
      </c>
      <c r="C127" s="90" t="s">
        <v>472</v>
      </c>
      <c r="D127" s="90" t="s">
        <v>472</v>
      </c>
      <c r="E127" s="90" t="s">
        <v>472</v>
      </c>
      <c r="F127" s="90" t="s">
        <v>472</v>
      </c>
      <c r="G127" s="90" t="s">
        <v>472</v>
      </c>
      <c r="H127" s="90" t="s">
        <v>472</v>
      </c>
      <c r="I127" s="90" t="s">
        <v>472</v>
      </c>
      <c r="J127" s="90" t="s">
        <v>472</v>
      </c>
      <c r="K127" s="90" t="s">
        <v>472</v>
      </c>
      <c r="L127" s="90" t="s">
        <v>472</v>
      </c>
      <c r="M127" s="90" t="s">
        <v>472</v>
      </c>
      <c r="N127" s="91" t="str">
        <f>IF(GLOBAL_DATA[[#This Row],[Target scope]]="","",INDEX(DATA_TargetStatusChoice[Target_Status_Choice],MATCH(GLOBAL_DATA[[#This Row],[Target scope]],DATA_TargetStatusChoice[Value],1)))</f>
        <v>FULL IMPLEMENTATION</v>
      </c>
      <c r="O127" s="89">
        <v>1</v>
      </c>
      <c r="P127" s="92" t="s">
        <v>75</v>
      </c>
      <c r="Q127" s="100" t="s">
        <v>32</v>
      </c>
      <c r="R127" s="101">
        <v>1</v>
      </c>
      <c r="S127" s="101"/>
      <c r="T127" s="102" t="s">
        <v>472</v>
      </c>
      <c r="U127" s="103"/>
      <c r="V127" s="104" t="s">
        <v>75</v>
      </c>
      <c r="W127" s="93"/>
      <c r="X127" s="93"/>
      <c r="Y127" s="93"/>
      <c r="Z127" s="105">
        <f>SUM(GLOBAL_DATA[[#This Row],[Initial 2020]]+GLOBAL_DATA[[#This Row],[Initial 2021]]+GLOBAL_DATA[[#This Row],[Initial 2022]]+GLOBAL_DATA[[#This Row],[Initial 2023]])</f>
        <v>0</v>
      </c>
      <c r="AA127" s="106">
        <f>SUM(GLOBAL_DATA[[#This Row],[Reestimated 2020]]+GLOBAL_DATA[[#This Row],[Reestimated 2021]]+GLOBAL_DATA[[#This Row],[Reestimated 2022]]+GLOBAL_DATA[[#This Row],[Reestimated 2023]])</f>
        <v>0</v>
      </c>
      <c r="AB127" s="107">
        <f>SUM(GLOBAL_DATA[[#This Row],[Spent 2020]]+GLOBAL_DATA[[#This Row],[Spent 2021]]+GLOBAL_DATA[[#This Row],[Spent 2022]]+GLOBAL_DATA[[#This Row],[Spent 2023]])</f>
        <v>0</v>
      </c>
      <c r="AC127" s="108"/>
      <c r="AD127" s="109"/>
      <c r="AE127" s="110"/>
      <c r="AF127" s="109"/>
      <c r="AG127" s="109"/>
      <c r="AH127" s="109"/>
      <c r="AI127" s="108"/>
      <c r="AJ127" s="109"/>
      <c r="AK127" s="110"/>
      <c r="AL127" s="109"/>
      <c r="AM127" s="109"/>
      <c r="AN127" s="111"/>
      <c r="AO127" s="112"/>
      <c r="AP127" s="113"/>
      <c r="AQ127" s="82">
        <f>IF(GLOBAL_DATA[[#This Row],[Target scope]]&lt;&gt;Target_Not_Applicable,GLOBAL_DATA[[#This Row],[Target scope]]*GLOBAL_DATA[[#This Row],[Implementation progress rate]],"")</f>
        <v>1</v>
      </c>
      <c r="AR127" s="83">
        <f>IF(OR(GLOBAL_DATA[[#This Row],[Status]]=DATA!$J$6,GLOBAL_DATA[[#This Row],[Status]]=DATA!$J$7,GLOBAL_DATA[[#This Row],[Status]]=DATA!$J$8),1,0)</f>
        <v>0</v>
      </c>
      <c r="AS127" s="84">
        <f>IF(GLOBAL_DATA[[#This Row],[Status]]=Status_No_Project,"",MAX(GLOBAL_DATA[[#This Row],[Initial end]],GLOBAL_DATA[[#This Row],[Re-estimated end]],43831))</f>
        <v>43831</v>
      </c>
      <c r="AT127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27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27" s="28"/>
      <c r="AW127" s="28"/>
    </row>
    <row r="128" spans="1:49" ht="42" customHeight="1" x14ac:dyDescent="0.25">
      <c r="A128" s="90" t="s">
        <v>472</v>
      </c>
      <c r="B128" s="90" t="s">
        <v>472</v>
      </c>
      <c r="C128" s="90" t="s">
        <v>472</v>
      </c>
      <c r="D128" s="90" t="s">
        <v>472</v>
      </c>
      <c r="E128" s="90" t="s">
        <v>472</v>
      </c>
      <c r="F128" s="90" t="s">
        <v>472</v>
      </c>
      <c r="G128" s="90" t="s">
        <v>472</v>
      </c>
      <c r="H128" s="90" t="s">
        <v>472</v>
      </c>
      <c r="I128" s="90" t="s">
        <v>472</v>
      </c>
      <c r="J128" s="90" t="s">
        <v>472</v>
      </c>
      <c r="K128" s="90" t="s">
        <v>472</v>
      </c>
      <c r="L128" s="90" t="s">
        <v>472</v>
      </c>
      <c r="M128" s="90" t="s">
        <v>472</v>
      </c>
      <c r="N128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128" s="89">
        <v>0.2</v>
      </c>
      <c r="P128" s="92" t="s">
        <v>75</v>
      </c>
      <c r="Q128" s="100" t="s">
        <v>31</v>
      </c>
      <c r="R128" s="101">
        <v>0</v>
      </c>
      <c r="S128" s="101"/>
      <c r="T128" s="102" t="s">
        <v>472</v>
      </c>
      <c r="U128" s="103"/>
      <c r="V128" s="104" t="s">
        <v>75</v>
      </c>
      <c r="W128" s="93"/>
      <c r="X128" s="93"/>
      <c r="Y128" s="93"/>
      <c r="Z128" s="105">
        <f>SUM(GLOBAL_DATA[[#This Row],[Initial 2020]]+GLOBAL_DATA[[#This Row],[Initial 2021]]+GLOBAL_DATA[[#This Row],[Initial 2022]]+GLOBAL_DATA[[#This Row],[Initial 2023]])</f>
        <v>0</v>
      </c>
      <c r="AA128" s="106">
        <f>SUM(GLOBAL_DATA[[#This Row],[Reestimated 2020]]+GLOBAL_DATA[[#This Row],[Reestimated 2021]]+GLOBAL_DATA[[#This Row],[Reestimated 2022]]+GLOBAL_DATA[[#This Row],[Reestimated 2023]])</f>
        <v>0</v>
      </c>
      <c r="AB128" s="107">
        <f>SUM(GLOBAL_DATA[[#This Row],[Spent 2020]]+GLOBAL_DATA[[#This Row],[Spent 2021]]+GLOBAL_DATA[[#This Row],[Spent 2022]]+GLOBAL_DATA[[#This Row],[Spent 2023]])</f>
        <v>0</v>
      </c>
      <c r="AC128" s="108"/>
      <c r="AD128" s="109"/>
      <c r="AE128" s="110"/>
      <c r="AF128" s="109"/>
      <c r="AG128" s="109"/>
      <c r="AH128" s="109"/>
      <c r="AI128" s="108"/>
      <c r="AJ128" s="109"/>
      <c r="AK128" s="110"/>
      <c r="AL128" s="109"/>
      <c r="AM128" s="109"/>
      <c r="AN128" s="111"/>
      <c r="AO128" s="112"/>
      <c r="AP128" s="113"/>
      <c r="AQ128" s="82">
        <f>IF(GLOBAL_DATA[[#This Row],[Target scope]]&lt;&gt;Target_Not_Applicable,GLOBAL_DATA[[#This Row],[Target scope]]*GLOBAL_DATA[[#This Row],[Implementation progress rate]],"")</f>
        <v>0</v>
      </c>
      <c r="AR128" s="83">
        <f>IF(OR(GLOBAL_DATA[[#This Row],[Status]]=DATA!$J$6,GLOBAL_DATA[[#This Row],[Status]]=DATA!$J$7,GLOBAL_DATA[[#This Row],[Status]]=DATA!$J$8),1,0)</f>
        <v>0</v>
      </c>
      <c r="AS128" s="84">
        <f>IF(GLOBAL_DATA[[#This Row],[Status]]=Status_No_Project,"",MAX(GLOBAL_DATA[[#This Row],[Initial end]],GLOBAL_DATA[[#This Row],[Re-estimated end]],43831))</f>
        <v>43831</v>
      </c>
      <c r="AT128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28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28" s="28"/>
      <c r="AW128" s="28"/>
    </row>
    <row r="129" spans="1:49" ht="42" customHeight="1" x14ac:dyDescent="0.25">
      <c r="A129" s="90" t="s">
        <v>472</v>
      </c>
      <c r="B129" s="90" t="s">
        <v>472</v>
      </c>
      <c r="C129" s="90" t="s">
        <v>472</v>
      </c>
      <c r="D129" s="90" t="s">
        <v>472</v>
      </c>
      <c r="E129" s="90" t="s">
        <v>472</v>
      </c>
      <c r="F129" s="90" t="s">
        <v>472</v>
      </c>
      <c r="G129" s="90" t="s">
        <v>472</v>
      </c>
      <c r="H129" s="90" t="s">
        <v>472</v>
      </c>
      <c r="I129" s="90" t="s">
        <v>472</v>
      </c>
      <c r="J129" s="90" t="s">
        <v>472</v>
      </c>
      <c r="K129" s="90" t="s">
        <v>472</v>
      </c>
      <c r="L129" s="90" t="s">
        <v>472</v>
      </c>
      <c r="M129" s="90" t="s">
        <v>472</v>
      </c>
      <c r="N129" s="91" t="str">
        <f>IF(GLOBAL_DATA[[#This Row],[Target scope]]="","",INDEX(DATA_TargetStatusChoice[Target_Status_Choice],MATCH(GLOBAL_DATA[[#This Row],[Target scope]],DATA_TargetStatusChoice[Value],1)))</f>
        <v>FULL IMPLEMENTATION</v>
      </c>
      <c r="O129" s="89">
        <v>1</v>
      </c>
      <c r="P129" s="92" t="s">
        <v>75</v>
      </c>
      <c r="Q129" s="100" t="s">
        <v>32</v>
      </c>
      <c r="R129" s="101">
        <v>0.6</v>
      </c>
      <c r="S129" s="101"/>
      <c r="T129" s="102" t="s">
        <v>472</v>
      </c>
      <c r="U129" s="103"/>
      <c r="V129" s="104" t="s">
        <v>75</v>
      </c>
      <c r="W129" s="93"/>
      <c r="X129" s="93"/>
      <c r="Y129" s="93"/>
      <c r="Z129" s="105">
        <f>SUM(GLOBAL_DATA[[#This Row],[Initial 2020]]+GLOBAL_DATA[[#This Row],[Initial 2021]]+GLOBAL_DATA[[#This Row],[Initial 2022]]+GLOBAL_DATA[[#This Row],[Initial 2023]])</f>
        <v>0</v>
      </c>
      <c r="AA129" s="106">
        <f>SUM(GLOBAL_DATA[[#This Row],[Reestimated 2020]]+GLOBAL_DATA[[#This Row],[Reestimated 2021]]+GLOBAL_DATA[[#This Row],[Reestimated 2022]]+GLOBAL_DATA[[#This Row],[Reestimated 2023]])</f>
        <v>0</v>
      </c>
      <c r="AB129" s="107">
        <f>SUM(GLOBAL_DATA[[#This Row],[Spent 2020]]+GLOBAL_DATA[[#This Row],[Spent 2021]]+GLOBAL_DATA[[#This Row],[Spent 2022]]+GLOBAL_DATA[[#This Row],[Spent 2023]])</f>
        <v>0</v>
      </c>
      <c r="AC129" s="108"/>
      <c r="AD129" s="109"/>
      <c r="AE129" s="110"/>
      <c r="AF129" s="109"/>
      <c r="AG129" s="109"/>
      <c r="AH129" s="109"/>
      <c r="AI129" s="108"/>
      <c r="AJ129" s="109"/>
      <c r="AK129" s="110"/>
      <c r="AL129" s="109"/>
      <c r="AM129" s="109"/>
      <c r="AN129" s="111"/>
      <c r="AO129" s="112"/>
      <c r="AP129" s="113"/>
      <c r="AQ129" s="82">
        <f>IF(GLOBAL_DATA[[#This Row],[Target scope]]&lt;&gt;Target_Not_Applicable,GLOBAL_DATA[[#This Row],[Target scope]]*GLOBAL_DATA[[#This Row],[Implementation progress rate]],"")</f>
        <v>0.6</v>
      </c>
      <c r="AR129" s="83">
        <f>IF(OR(GLOBAL_DATA[[#This Row],[Status]]=DATA!$J$6,GLOBAL_DATA[[#This Row],[Status]]=DATA!$J$7,GLOBAL_DATA[[#This Row],[Status]]=DATA!$J$8),1,0)</f>
        <v>0</v>
      </c>
      <c r="AS129" s="84">
        <f>IF(GLOBAL_DATA[[#This Row],[Status]]=Status_No_Project,"",MAX(GLOBAL_DATA[[#This Row],[Initial end]],GLOBAL_DATA[[#This Row],[Re-estimated end]],43831))</f>
        <v>43831</v>
      </c>
      <c r="AT129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29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29" s="28"/>
      <c r="AW129" s="28"/>
    </row>
    <row r="130" spans="1:49" ht="42" customHeight="1" x14ac:dyDescent="0.25">
      <c r="A130" s="90" t="s">
        <v>472</v>
      </c>
      <c r="B130" s="90" t="s">
        <v>472</v>
      </c>
      <c r="C130" s="90" t="s">
        <v>472</v>
      </c>
      <c r="D130" s="90" t="s">
        <v>472</v>
      </c>
      <c r="E130" s="90" t="s">
        <v>472</v>
      </c>
      <c r="F130" s="90" t="s">
        <v>472</v>
      </c>
      <c r="G130" s="90" t="s">
        <v>472</v>
      </c>
      <c r="H130" s="90" t="s">
        <v>472</v>
      </c>
      <c r="I130" s="90" t="s">
        <v>472</v>
      </c>
      <c r="J130" s="90" t="s">
        <v>472</v>
      </c>
      <c r="K130" s="90" t="s">
        <v>472</v>
      </c>
      <c r="L130" s="90" t="s">
        <v>472</v>
      </c>
      <c r="M130" s="90" t="s">
        <v>472</v>
      </c>
      <c r="N130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130" s="89">
        <v>0.2</v>
      </c>
      <c r="P130" s="92" t="s">
        <v>75</v>
      </c>
      <c r="Q130" s="100" t="s">
        <v>31</v>
      </c>
      <c r="R130" s="101">
        <v>0</v>
      </c>
      <c r="S130" s="101"/>
      <c r="T130" s="102" t="s">
        <v>472</v>
      </c>
      <c r="U130" s="103"/>
      <c r="V130" s="104" t="s">
        <v>75</v>
      </c>
      <c r="W130" s="93"/>
      <c r="X130" s="93"/>
      <c r="Y130" s="93"/>
      <c r="Z130" s="105">
        <f>SUM(GLOBAL_DATA[[#This Row],[Initial 2020]]+GLOBAL_DATA[[#This Row],[Initial 2021]]+GLOBAL_DATA[[#This Row],[Initial 2022]]+GLOBAL_DATA[[#This Row],[Initial 2023]])</f>
        <v>0</v>
      </c>
      <c r="AA130" s="106">
        <f>SUM(GLOBAL_DATA[[#This Row],[Reestimated 2020]]+GLOBAL_DATA[[#This Row],[Reestimated 2021]]+GLOBAL_DATA[[#This Row],[Reestimated 2022]]+GLOBAL_DATA[[#This Row],[Reestimated 2023]])</f>
        <v>0</v>
      </c>
      <c r="AB130" s="107">
        <f>SUM(GLOBAL_DATA[[#This Row],[Spent 2020]]+GLOBAL_DATA[[#This Row],[Spent 2021]]+GLOBAL_DATA[[#This Row],[Spent 2022]]+GLOBAL_DATA[[#This Row],[Spent 2023]])</f>
        <v>0</v>
      </c>
      <c r="AC130" s="108"/>
      <c r="AD130" s="109"/>
      <c r="AE130" s="110"/>
      <c r="AF130" s="109"/>
      <c r="AG130" s="109"/>
      <c r="AH130" s="109"/>
      <c r="AI130" s="108"/>
      <c r="AJ130" s="109"/>
      <c r="AK130" s="110"/>
      <c r="AL130" s="109"/>
      <c r="AM130" s="109"/>
      <c r="AN130" s="111"/>
      <c r="AO130" s="112"/>
      <c r="AP130" s="113"/>
      <c r="AQ130" s="82">
        <f>IF(GLOBAL_DATA[[#This Row],[Target scope]]&lt;&gt;Target_Not_Applicable,GLOBAL_DATA[[#This Row],[Target scope]]*GLOBAL_DATA[[#This Row],[Implementation progress rate]],"")</f>
        <v>0</v>
      </c>
      <c r="AR130" s="83">
        <f>IF(OR(GLOBAL_DATA[[#This Row],[Status]]=DATA!$J$6,GLOBAL_DATA[[#This Row],[Status]]=DATA!$J$7,GLOBAL_DATA[[#This Row],[Status]]=DATA!$J$8),1,0)</f>
        <v>0</v>
      </c>
      <c r="AS130" s="84">
        <f>IF(GLOBAL_DATA[[#This Row],[Status]]=Status_No_Project,"",MAX(GLOBAL_DATA[[#This Row],[Initial end]],GLOBAL_DATA[[#This Row],[Re-estimated end]],43831))</f>
        <v>43831</v>
      </c>
      <c r="AT130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30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30" s="28"/>
      <c r="AW130" s="28"/>
    </row>
    <row r="131" spans="1:49" ht="42" customHeight="1" x14ac:dyDescent="0.25">
      <c r="A131" s="90" t="s">
        <v>472</v>
      </c>
      <c r="B131" s="90" t="s">
        <v>472</v>
      </c>
      <c r="C131" s="90" t="s">
        <v>472</v>
      </c>
      <c r="D131" s="90" t="s">
        <v>472</v>
      </c>
      <c r="E131" s="90" t="s">
        <v>472</v>
      </c>
      <c r="F131" s="90" t="s">
        <v>472</v>
      </c>
      <c r="G131" s="90" t="s">
        <v>472</v>
      </c>
      <c r="H131" s="90" t="s">
        <v>472</v>
      </c>
      <c r="I131" s="90" t="s">
        <v>472</v>
      </c>
      <c r="J131" s="90" t="s">
        <v>472</v>
      </c>
      <c r="K131" s="90" t="s">
        <v>472</v>
      </c>
      <c r="L131" s="90" t="s">
        <v>472</v>
      </c>
      <c r="M131" s="90" t="s">
        <v>472</v>
      </c>
      <c r="N131" s="91" t="str">
        <f>IF(GLOBAL_DATA[[#This Row],[Target scope]]="","",INDEX(DATA_TargetStatusChoice[Target_Status_Choice],MATCH(GLOBAL_DATA[[#This Row],[Target scope]],DATA_TargetStatusChoice[Value],1)))</f>
        <v/>
      </c>
      <c r="O131" s="89"/>
      <c r="P131" s="92" t="s">
        <v>75</v>
      </c>
      <c r="Q131" s="100" t="s">
        <v>461</v>
      </c>
      <c r="R131" s="101">
        <v>0</v>
      </c>
      <c r="S131" s="101"/>
      <c r="T131" s="102" t="s">
        <v>472</v>
      </c>
      <c r="U131" s="103"/>
      <c r="V131" s="104" t="s">
        <v>75</v>
      </c>
      <c r="W131" s="93"/>
      <c r="X131" s="93"/>
      <c r="Y131" s="93"/>
      <c r="Z131" s="105">
        <f>SUM(GLOBAL_DATA[[#This Row],[Initial 2020]]+GLOBAL_DATA[[#This Row],[Initial 2021]]+GLOBAL_DATA[[#This Row],[Initial 2022]]+GLOBAL_DATA[[#This Row],[Initial 2023]])</f>
        <v>0</v>
      </c>
      <c r="AA131" s="106">
        <f>SUM(GLOBAL_DATA[[#This Row],[Reestimated 2020]]+GLOBAL_DATA[[#This Row],[Reestimated 2021]]+GLOBAL_DATA[[#This Row],[Reestimated 2022]]+GLOBAL_DATA[[#This Row],[Reestimated 2023]])</f>
        <v>0</v>
      </c>
      <c r="AB131" s="107">
        <f>SUM(GLOBAL_DATA[[#This Row],[Spent 2020]]+GLOBAL_DATA[[#This Row],[Spent 2021]]+GLOBAL_DATA[[#This Row],[Spent 2022]]+GLOBAL_DATA[[#This Row],[Spent 2023]])</f>
        <v>0</v>
      </c>
      <c r="AC131" s="108"/>
      <c r="AD131" s="109"/>
      <c r="AE131" s="110"/>
      <c r="AF131" s="109"/>
      <c r="AG131" s="109"/>
      <c r="AH131" s="109"/>
      <c r="AI131" s="108"/>
      <c r="AJ131" s="109"/>
      <c r="AK131" s="110"/>
      <c r="AL131" s="109"/>
      <c r="AM131" s="109"/>
      <c r="AN131" s="111"/>
      <c r="AO131" s="112"/>
      <c r="AP131" s="113"/>
      <c r="AQ131" s="82">
        <f>IF(GLOBAL_DATA[[#This Row],[Target scope]]&lt;&gt;Target_Not_Applicable,GLOBAL_DATA[[#This Row],[Target scope]]*GLOBAL_DATA[[#This Row],[Implementation progress rate]],"")</f>
        <v>0</v>
      </c>
      <c r="AR131" s="83">
        <f>IF(OR(GLOBAL_DATA[[#This Row],[Status]]=DATA!$J$6,GLOBAL_DATA[[#This Row],[Status]]=DATA!$J$7,GLOBAL_DATA[[#This Row],[Status]]=DATA!$J$8),1,0)</f>
        <v>0</v>
      </c>
      <c r="AS131" s="84" t="str">
        <f>IF(GLOBAL_DATA[[#This Row],[Status]]=Status_No_Project,"",MAX(GLOBAL_DATA[[#This Row],[Initial end]],GLOBAL_DATA[[#This Row],[Re-estimated end]],43831))</f>
        <v/>
      </c>
      <c r="AT131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31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31" s="28"/>
      <c r="AW131" s="28"/>
    </row>
    <row r="132" spans="1:49" ht="42" customHeight="1" x14ac:dyDescent="0.25">
      <c r="A132" s="90" t="s">
        <v>472</v>
      </c>
      <c r="B132" s="90" t="s">
        <v>472</v>
      </c>
      <c r="C132" s="90" t="s">
        <v>472</v>
      </c>
      <c r="D132" s="90" t="s">
        <v>472</v>
      </c>
      <c r="E132" s="90" t="s">
        <v>472</v>
      </c>
      <c r="F132" s="90" t="s">
        <v>472</v>
      </c>
      <c r="G132" s="90" t="s">
        <v>472</v>
      </c>
      <c r="H132" s="90" t="s">
        <v>472</v>
      </c>
      <c r="I132" s="90" t="s">
        <v>472</v>
      </c>
      <c r="J132" s="90" t="s">
        <v>472</v>
      </c>
      <c r="K132" s="90" t="s">
        <v>472</v>
      </c>
      <c r="L132" s="90" t="s">
        <v>472</v>
      </c>
      <c r="M132" s="90" t="s">
        <v>472</v>
      </c>
      <c r="N132" s="91" t="str">
        <f>IF(GLOBAL_DATA[[#This Row],[Target scope]]="","",INDEX(DATA_TargetStatusChoice[Target_Status_Choice],MATCH(GLOBAL_DATA[[#This Row],[Target scope]],DATA_TargetStatusChoice[Value],1)))</f>
        <v/>
      </c>
      <c r="O132" s="89"/>
      <c r="P132" s="92" t="s">
        <v>75</v>
      </c>
      <c r="Q132" s="100" t="s">
        <v>461</v>
      </c>
      <c r="R132" s="101">
        <v>0</v>
      </c>
      <c r="S132" s="101"/>
      <c r="T132" s="102" t="s">
        <v>472</v>
      </c>
      <c r="U132" s="103"/>
      <c r="V132" s="104" t="s">
        <v>75</v>
      </c>
      <c r="W132" s="93"/>
      <c r="X132" s="93"/>
      <c r="Y132" s="93"/>
      <c r="Z132" s="105">
        <f>SUM(GLOBAL_DATA[[#This Row],[Initial 2020]]+GLOBAL_DATA[[#This Row],[Initial 2021]]+GLOBAL_DATA[[#This Row],[Initial 2022]]+GLOBAL_DATA[[#This Row],[Initial 2023]])</f>
        <v>0</v>
      </c>
      <c r="AA132" s="106">
        <f>SUM(GLOBAL_DATA[[#This Row],[Reestimated 2020]]+GLOBAL_DATA[[#This Row],[Reestimated 2021]]+GLOBAL_DATA[[#This Row],[Reestimated 2022]]+GLOBAL_DATA[[#This Row],[Reestimated 2023]])</f>
        <v>0</v>
      </c>
      <c r="AB132" s="107">
        <f>SUM(GLOBAL_DATA[[#This Row],[Spent 2020]]+GLOBAL_DATA[[#This Row],[Spent 2021]]+GLOBAL_DATA[[#This Row],[Spent 2022]]+GLOBAL_DATA[[#This Row],[Spent 2023]])</f>
        <v>0</v>
      </c>
      <c r="AC132" s="108"/>
      <c r="AD132" s="109"/>
      <c r="AE132" s="110"/>
      <c r="AF132" s="109"/>
      <c r="AG132" s="109"/>
      <c r="AH132" s="109"/>
      <c r="AI132" s="108"/>
      <c r="AJ132" s="109"/>
      <c r="AK132" s="110"/>
      <c r="AL132" s="109"/>
      <c r="AM132" s="109"/>
      <c r="AN132" s="111"/>
      <c r="AO132" s="112"/>
      <c r="AP132" s="113"/>
      <c r="AQ132" s="82">
        <f>IF(GLOBAL_DATA[[#This Row],[Target scope]]&lt;&gt;Target_Not_Applicable,GLOBAL_DATA[[#This Row],[Target scope]]*GLOBAL_DATA[[#This Row],[Implementation progress rate]],"")</f>
        <v>0</v>
      </c>
      <c r="AR132" s="83">
        <f>IF(OR(GLOBAL_DATA[[#This Row],[Status]]=DATA!$J$6,GLOBAL_DATA[[#This Row],[Status]]=DATA!$J$7,GLOBAL_DATA[[#This Row],[Status]]=DATA!$J$8),1,0)</f>
        <v>0</v>
      </c>
      <c r="AS132" s="84" t="str">
        <f>IF(GLOBAL_DATA[[#This Row],[Status]]=Status_No_Project,"",MAX(GLOBAL_DATA[[#This Row],[Initial end]],GLOBAL_DATA[[#This Row],[Re-estimated end]],43831))</f>
        <v/>
      </c>
      <c r="AT132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32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32" s="28"/>
      <c r="AW132" s="28"/>
    </row>
    <row r="133" spans="1:49" ht="42" customHeight="1" x14ac:dyDescent="0.25">
      <c r="A133" s="90" t="s">
        <v>472</v>
      </c>
      <c r="B133" s="90" t="s">
        <v>472</v>
      </c>
      <c r="C133" s="90" t="s">
        <v>472</v>
      </c>
      <c r="D133" s="90" t="s">
        <v>472</v>
      </c>
      <c r="E133" s="90" t="s">
        <v>472</v>
      </c>
      <c r="F133" s="90" t="s">
        <v>472</v>
      </c>
      <c r="G133" s="90" t="s">
        <v>472</v>
      </c>
      <c r="H133" s="90" t="s">
        <v>472</v>
      </c>
      <c r="I133" s="90" t="s">
        <v>472</v>
      </c>
      <c r="J133" s="90" t="s">
        <v>472</v>
      </c>
      <c r="K133" s="90" t="s">
        <v>472</v>
      </c>
      <c r="L133" s="90" t="s">
        <v>472</v>
      </c>
      <c r="M133" s="90" t="s">
        <v>472</v>
      </c>
      <c r="N133" s="91" t="str">
        <f>IF(GLOBAL_DATA[[#This Row],[Target scope]]="","",INDEX(DATA_TargetStatusChoice[Target_Status_Choice],MATCH(GLOBAL_DATA[[#This Row],[Target scope]],DATA_TargetStatusChoice[Value],1)))</f>
        <v>FULL IMPLEMENTATION</v>
      </c>
      <c r="O133" s="89">
        <v>1</v>
      </c>
      <c r="P133" s="92" t="s">
        <v>75</v>
      </c>
      <c r="Q133" s="100" t="s">
        <v>32</v>
      </c>
      <c r="R133" s="101">
        <v>0.7</v>
      </c>
      <c r="S133" s="101"/>
      <c r="T133" s="102" t="s">
        <v>472</v>
      </c>
      <c r="U133" s="103"/>
      <c r="V133" s="104" t="s">
        <v>75</v>
      </c>
      <c r="W133" s="93"/>
      <c r="X133" s="93"/>
      <c r="Y133" s="93"/>
      <c r="Z133" s="105">
        <f>SUM(GLOBAL_DATA[[#This Row],[Initial 2020]]+GLOBAL_DATA[[#This Row],[Initial 2021]]+GLOBAL_DATA[[#This Row],[Initial 2022]]+GLOBAL_DATA[[#This Row],[Initial 2023]])</f>
        <v>0</v>
      </c>
      <c r="AA133" s="106">
        <f>SUM(GLOBAL_DATA[[#This Row],[Reestimated 2020]]+GLOBAL_DATA[[#This Row],[Reestimated 2021]]+GLOBAL_DATA[[#This Row],[Reestimated 2022]]+GLOBAL_DATA[[#This Row],[Reestimated 2023]])</f>
        <v>0</v>
      </c>
      <c r="AB133" s="107">
        <f>SUM(GLOBAL_DATA[[#This Row],[Spent 2020]]+GLOBAL_DATA[[#This Row],[Spent 2021]]+GLOBAL_DATA[[#This Row],[Spent 2022]]+GLOBAL_DATA[[#This Row],[Spent 2023]])</f>
        <v>0</v>
      </c>
      <c r="AC133" s="108"/>
      <c r="AD133" s="109"/>
      <c r="AE133" s="110"/>
      <c r="AF133" s="109"/>
      <c r="AG133" s="109"/>
      <c r="AH133" s="109"/>
      <c r="AI133" s="108"/>
      <c r="AJ133" s="109"/>
      <c r="AK133" s="110"/>
      <c r="AL133" s="109"/>
      <c r="AM133" s="109"/>
      <c r="AN133" s="111"/>
      <c r="AO133" s="112"/>
      <c r="AP133" s="113"/>
      <c r="AQ133" s="82">
        <f>IF(GLOBAL_DATA[[#This Row],[Target scope]]&lt;&gt;Target_Not_Applicable,GLOBAL_DATA[[#This Row],[Target scope]]*GLOBAL_DATA[[#This Row],[Implementation progress rate]],"")</f>
        <v>0.7</v>
      </c>
      <c r="AR133" s="83">
        <f>IF(OR(GLOBAL_DATA[[#This Row],[Status]]=DATA!$J$6,GLOBAL_DATA[[#This Row],[Status]]=DATA!$J$7,GLOBAL_DATA[[#This Row],[Status]]=DATA!$J$8),1,0)</f>
        <v>0</v>
      </c>
      <c r="AS133" s="84">
        <f>IF(GLOBAL_DATA[[#This Row],[Status]]=Status_No_Project,"",MAX(GLOBAL_DATA[[#This Row],[Initial end]],GLOBAL_DATA[[#This Row],[Re-estimated end]],43831))</f>
        <v>43831</v>
      </c>
      <c r="AT133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33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33" s="28"/>
      <c r="AW133" s="28"/>
    </row>
    <row r="134" spans="1:49" ht="42" customHeight="1" x14ac:dyDescent="0.25">
      <c r="A134" s="90" t="s">
        <v>472</v>
      </c>
      <c r="B134" s="90" t="s">
        <v>472</v>
      </c>
      <c r="C134" s="90" t="s">
        <v>472</v>
      </c>
      <c r="D134" s="90" t="s">
        <v>472</v>
      </c>
      <c r="E134" s="90" t="s">
        <v>472</v>
      </c>
      <c r="F134" s="90" t="s">
        <v>472</v>
      </c>
      <c r="G134" s="90" t="s">
        <v>472</v>
      </c>
      <c r="H134" s="90" t="s">
        <v>472</v>
      </c>
      <c r="I134" s="90" t="s">
        <v>472</v>
      </c>
      <c r="J134" s="90" t="s">
        <v>472</v>
      </c>
      <c r="K134" s="90" t="s">
        <v>472</v>
      </c>
      <c r="L134" s="90" t="s">
        <v>472</v>
      </c>
      <c r="M134" s="90" t="s">
        <v>472</v>
      </c>
      <c r="N134" s="91" t="str">
        <f>IF(GLOBAL_DATA[[#This Row],[Target scope]]="","",INDEX(DATA_TargetStatusChoice[Target_Status_Choice],MATCH(GLOBAL_DATA[[#This Row],[Target scope]],DATA_TargetStatusChoice[Value],1)))</f>
        <v/>
      </c>
      <c r="O134" s="89"/>
      <c r="P134" s="92" t="s">
        <v>75</v>
      </c>
      <c r="Q134" s="100" t="s">
        <v>461</v>
      </c>
      <c r="R134" s="101">
        <v>0</v>
      </c>
      <c r="S134" s="101"/>
      <c r="T134" s="102" t="s">
        <v>472</v>
      </c>
      <c r="U134" s="103"/>
      <c r="V134" s="104" t="s">
        <v>75</v>
      </c>
      <c r="W134" s="93"/>
      <c r="X134" s="93"/>
      <c r="Y134" s="93"/>
      <c r="Z134" s="105">
        <f>SUM(GLOBAL_DATA[[#This Row],[Initial 2020]]+GLOBAL_DATA[[#This Row],[Initial 2021]]+GLOBAL_DATA[[#This Row],[Initial 2022]]+GLOBAL_DATA[[#This Row],[Initial 2023]])</f>
        <v>0</v>
      </c>
      <c r="AA134" s="106">
        <f>SUM(GLOBAL_DATA[[#This Row],[Reestimated 2020]]+GLOBAL_DATA[[#This Row],[Reestimated 2021]]+GLOBAL_DATA[[#This Row],[Reestimated 2022]]+GLOBAL_DATA[[#This Row],[Reestimated 2023]])</f>
        <v>0</v>
      </c>
      <c r="AB134" s="107">
        <f>SUM(GLOBAL_DATA[[#This Row],[Spent 2020]]+GLOBAL_DATA[[#This Row],[Spent 2021]]+GLOBAL_DATA[[#This Row],[Spent 2022]]+GLOBAL_DATA[[#This Row],[Spent 2023]])</f>
        <v>0</v>
      </c>
      <c r="AC134" s="108"/>
      <c r="AD134" s="109"/>
      <c r="AE134" s="110"/>
      <c r="AF134" s="109"/>
      <c r="AG134" s="109"/>
      <c r="AH134" s="109"/>
      <c r="AI134" s="108"/>
      <c r="AJ134" s="109"/>
      <c r="AK134" s="110"/>
      <c r="AL134" s="109"/>
      <c r="AM134" s="109"/>
      <c r="AN134" s="111"/>
      <c r="AO134" s="112"/>
      <c r="AP134" s="113"/>
      <c r="AQ134" s="82">
        <f>IF(GLOBAL_DATA[[#This Row],[Target scope]]&lt;&gt;Target_Not_Applicable,GLOBAL_DATA[[#This Row],[Target scope]]*GLOBAL_DATA[[#This Row],[Implementation progress rate]],"")</f>
        <v>0</v>
      </c>
      <c r="AR134" s="83">
        <f>IF(OR(GLOBAL_DATA[[#This Row],[Status]]=DATA!$J$6,GLOBAL_DATA[[#This Row],[Status]]=DATA!$J$7,GLOBAL_DATA[[#This Row],[Status]]=DATA!$J$8),1,0)</f>
        <v>0</v>
      </c>
      <c r="AS134" s="84" t="str">
        <f>IF(GLOBAL_DATA[[#This Row],[Status]]=Status_No_Project,"",MAX(GLOBAL_DATA[[#This Row],[Initial end]],GLOBAL_DATA[[#This Row],[Re-estimated end]],43831))</f>
        <v/>
      </c>
      <c r="AT134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34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34" s="28"/>
      <c r="AW134" s="28"/>
    </row>
    <row r="135" spans="1:49" ht="42" customHeight="1" x14ac:dyDescent="0.25">
      <c r="A135" s="90" t="s">
        <v>472</v>
      </c>
      <c r="B135" s="90" t="s">
        <v>472</v>
      </c>
      <c r="C135" s="90" t="s">
        <v>472</v>
      </c>
      <c r="D135" s="90" t="s">
        <v>472</v>
      </c>
      <c r="E135" s="90" t="s">
        <v>472</v>
      </c>
      <c r="F135" s="90" t="s">
        <v>472</v>
      </c>
      <c r="G135" s="90" t="s">
        <v>472</v>
      </c>
      <c r="H135" s="90" t="s">
        <v>472</v>
      </c>
      <c r="I135" s="90" t="s">
        <v>472</v>
      </c>
      <c r="J135" s="90" t="s">
        <v>472</v>
      </c>
      <c r="K135" s="90" t="s">
        <v>472</v>
      </c>
      <c r="L135" s="90" t="s">
        <v>472</v>
      </c>
      <c r="M135" s="90" t="s">
        <v>472</v>
      </c>
      <c r="N135" s="91" t="str">
        <f>IF(GLOBAL_DATA[[#This Row],[Target scope]]="","",INDEX(DATA_TargetStatusChoice[Target_Status_Choice],MATCH(GLOBAL_DATA[[#This Row],[Target scope]],DATA_TargetStatusChoice[Value],1)))</f>
        <v/>
      </c>
      <c r="O135" s="89"/>
      <c r="P135" s="92" t="s">
        <v>75</v>
      </c>
      <c r="Q135" s="100" t="s">
        <v>461</v>
      </c>
      <c r="R135" s="101">
        <v>0</v>
      </c>
      <c r="S135" s="101"/>
      <c r="T135" s="102" t="s">
        <v>472</v>
      </c>
      <c r="U135" s="103"/>
      <c r="V135" s="104" t="s">
        <v>75</v>
      </c>
      <c r="W135" s="93"/>
      <c r="X135" s="93"/>
      <c r="Y135" s="93"/>
      <c r="Z135" s="105">
        <f>SUM(GLOBAL_DATA[[#This Row],[Initial 2020]]+GLOBAL_DATA[[#This Row],[Initial 2021]]+GLOBAL_DATA[[#This Row],[Initial 2022]]+GLOBAL_DATA[[#This Row],[Initial 2023]])</f>
        <v>0</v>
      </c>
      <c r="AA135" s="106">
        <f>SUM(GLOBAL_DATA[[#This Row],[Reestimated 2020]]+GLOBAL_DATA[[#This Row],[Reestimated 2021]]+GLOBAL_DATA[[#This Row],[Reestimated 2022]]+GLOBAL_DATA[[#This Row],[Reestimated 2023]])</f>
        <v>0</v>
      </c>
      <c r="AB135" s="107">
        <f>SUM(GLOBAL_DATA[[#This Row],[Spent 2020]]+GLOBAL_DATA[[#This Row],[Spent 2021]]+GLOBAL_DATA[[#This Row],[Spent 2022]]+GLOBAL_DATA[[#This Row],[Spent 2023]])</f>
        <v>0</v>
      </c>
      <c r="AC135" s="108"/>
      <c r="AD135" s="109"/>
      <c r="AE135" s="110"/>
      <c r="AF135" s="109"/>
      <c r="AG135" s="109"/>
      <c r="AH135" s="109"/>
      <c r="AI135" s="108"/>
      <c r="AJ135" s="109"/>
      <c r="AK135" s="110"/>
      <c r="AL135" s="109"/>
      <c r="AM135" s="109"/>
      <c r="AN135" s="111"/>
      <c r="AO135" s="112"/>
      <c r="AP135" s="113"/>
      <c r="AQ135" s="82">
        <f>IF(GLOBAL_DATA[[#This Row],[Target scope]]&lt;&gt;Target_Not_Applicable,GLOBAL_DATA[[#This Row],[Target scope]]*GLOBAL_DATA[[#This Row],[Implementation progress rate]],"")</f>
        <v>0</v>
      </c>
      <c r="AR135" s="83">
        <f>IF(OR(GLOBAL_DATA[[#This Row],[Status]]=DATA!$J$6,GLOBAL_DATA[[#This Row],[Status]]=DATA!$J$7,GLOBAL_DATA[[#This Row],[Status]]=DATA!$J$8),1,0)</f>
        <v>0</v>
      </c>
      <c r="AS135" s="84" t="str">
        <f>IF(GLOBAL_DATA[[#This Row],[Status]]=Status_No_Project,"",MAX(GLOBAL_DATA[[#This Row],[Initial end]],GLOBAL_DATA[[#This Row],[Re-estimated end]],43831))</f>
        <v/>
      </c>
      <c r="AT135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35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35" s="28"/>
      <c r="AW135" s="28"/>
    </row>
    <row r="136" spans="1:49" ht="42" customHeight="1" x14ac:dyDescent="0.25">
      <c r="A136" s="90" t="s">
        <v>472</v>
      </c>
      <c r="B136" s="90" t="s">
        <v>472</v>
      </c>
      <c r="C136" s="90" t="s">
        <v>472</v>
      </c>
      <c r="D136" s="90" t="s">
        <v>472</v>
      </c>
      <c r="E136" s="90" t="s">
        <v>472</v>
      </c>
      <c r="F136" s="90" t="s">
        <v>472</v>
      </c>
      <c r="G136" s="90" t="s">
        <v>472</v>
      </c>
      <c r="H136" s="90" t="s">
        <v>472</v>
      </c>
      <c r="I136" s="90" t="s">
        <v>472</v>
      </c>
      <c r="J136" s="90" t="s">
        <v>472</v>
      </c>
      <c r="K136" s="90" t="s">
        <v>472</v>
      </c>
      <c r="L136" s="90" t="s">
        <v>472</v>
      </c>
      <c r="M136" s="90" t="s">
        <v>472</v>
      </c>
      <c r="N136" s="91" t="str">
        <f>IF(GLOBAL_DATA[[#This Row],[Target scope]]="","",INDEX(DATA_TargetStatusChoice[Target_Status_Choice],MATCH(GLOBAL_DATA[[#This Row],[Target scope]],DATA_TargetStatusChoice[Value],1)))</f>
        <v/>
      </c>
      <c r="O136" s="89"/>
      <c r="P136" s="92" t="s">
        <v>75</v>
      </c>
      <c r="Q136" s="100" t="s">
        <v>461</v>
      </c>
      <c r="R136" s="101">
        <v>0</v>
      </c>
      <c r="S136" s="101"/>
      <c r="T136" s="102" t="s">
        <v>472</v>
      </c>
      <c r="U136" s="103"/>
      <c r="V136" s="104" t="s">
        <v>75</v>
      </c>
      <c r="W136" s="93"/>
      <c r="X136" s="93"/>
      <c r="Y136" s="93"/>
      <c r="Z136" s="105">
        <f>SUM(GLOBAL_DATA[[#This Row],[Initial 2020]]+GLOBAL_DATA[[#This Row],[Initial 2021]]+GLOBAL_DATA[[#This Row],[Initial 2022]]+GLOBAL_DATA[[#This Row],[Initial 2023]])</f>
        <v>0</v>
      </c>
      <c r="AA136" s="106">
        <f>SUM(GLOBAL_DATA[[#This Row],[Reestimated 2020]]+GLOBAL_DATA[[#This Row],[Reestimated 2021]]+GLOBAL_DATA[[#This Row],[Reestimated 2022]]+GLOBAL_DATA[[#This Row],[Reestimated 2023]])</f>
        <v>0</v>
      </c>
      <c r="AB136" s="107">
        <f>SUM(GLOBAL_DATA[[#This Row],[Spent 2020]]+GLOBAL_DATA[[#This Row],[Spent 2021]]+GLOBAL_DATA[[#This Row],[Spent 2022]]+GLOBAL_DATA[[#This Row],[Spent 2023]])</f>
        <v>0</v>
      </c>
      <c r="AC136" s="108"/>
      <c r="AD136" s="109"/>
      <c r="AE136" s="110"/>
      <c r="AF136" s="109"/>
      <c r="AG136" s="109"/>
      <c r="AH136" s="109"/>
      <c r="AI136" s="108"/>
      <c r="AJ136" s="109"/>
      <c r="AK136" s="110"/>
      <c r="AL136" s="109"/>
      <c r="AM136" s="109"/>
      <c r="AN136" s="111"/>
      <c r="AO136" s="112"/>
      <c r="AP136" s="113"/>
      <c r="AQ136" s="82">
        <f>IF(GLOBAL_DATA[[#This Row],[Target scope]]&lt;&gt;Target_Not_Applicable,GLOBAL_DATA[[#This Row],[Target scope]]*GLOBAL_DATA[[#This Row],[Implementation progress rate]],"")</f>
        <v>0</v>
      </c>
      <c r="AR136" s="83">
        <f>IF(OR(GLOBAL_DATA[[#This Row],[Status]]=DATA!$J$6,GLOBAL_DATA[[#This Row],[Status]]=DATA!$J$7,GLOBAL_DATA[[#This Row],[Status]]=DATA!$J$8),1,0)</f>
        <v>0</v>
      </c>
      <c r="AS136" s="84" t="str">
        <f>IF(GLOBAL_DATA[[#This Row],[Status]]=Status_No_Project,"",MAX(GLOBAL_DATA[[#This Row],[Initial end]],GLOBAL_DATA[[#This Row],[Re-estimated end]],43831))</f>
        <v/>
      </c>
      <c r="AT136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36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36" s="28"/>
      <c r="AW136" s="28"/>
    </row>
    <row r="137" spans="1:49" ht="42" customHeight="1" x14ac:dyDescent="0.25">
      <c r="A137" s="90" t="s">
        <v>472</v>
      </c>
      <c r="B137" s="90" t="s">
        <v>472</v>
      </c>
      <c r="C137" s="90" t="s">
        <v>472</v>
      </c>
      <c r="D137" s="90" t="s">
        <v>472</v>
      </c>
      <c r="E137" s="90" t="s">
        <v>472</v>
      </c>
      <c r="F137" s="90" t="s">
        <v>472</v>
      </c>
      <c r="G137" s="90" t="s">
        <v>472</v>
      </c>
      <c r="H137" s="90" t="s">
        <v>472</v>
      </c>
      <c r="I137" s="90" t="s">
        <v>472</v>
      </c>
      <c r="J137" s="90" t="s">
        <v>472</v>
      </c>
      <c r="K137" s="90" t="s">
        <v>472</v>
      </c>
      <c r="L137" s="90" t="s">
        <v>472</v>
      </c>
      <c r="M137" s="90" t="s">
        <v>472</v>
      </c>
      <c r="N137" s="91" t="str">
        <f>IF(GLOBAL_DATA[[#This Row],[Target scope]]="","",INDEX(DATA_TargetStatusChoice[Target_Status_Choice],MATCH(GLOBAL_DATA[[#This Row],[Target scope]],DATA_TargetStatusChoice[Value],1)))</f>
        <v/>
      </c>
      <c r="O137" s="89"/>
      <c r="P137" s="92" t="s">
        <v>75</v>
      </c>
      <c r="Q137" s="100" t="s">
        <v>461</v>
      </c>
      <c r="R137" s="101">
        <v>0</v>
      </c>
      <c r="S137" s="101"/>
      <c r="T137" s="102" t="s">
        <v>472</v>
      </c>
      <c r="U137" s="103"/>
      <c r="V137" s="104" t="s">
        <v>75</v>
      </c>
      <c r="W137" s="93"/>
      <c r="X137" s="93"/>
      <c r="Y137" s="93"/>
      <c r="Z137" s="105">
        <f>SUM(GLOBAL_DATA[[#This Row],[Initial 2020]]+GLOBAL_DATA[[#This Row],[Initial 2021]]+GLOBAL_DATA[[#This Row],[Initial 2022]]+GLOBAL_DATA[[#This Row],[Initial 2023]])</f>
        <v>0</v>
      </c>
      <c r="AA137" s="106">
        <f>SUM(GLOBAL_DATA[[#This Row],[Reestimated 2020]]+GLOBAL_DATA[[#This Row],[Reestimated 2021]]+GLOBAL_DATA[[#This Row],[Reestimated 2022]]+GLOBAL_DATA[[#This Row],[Reestimated 2023]])</f>
        <v>0</v>
      </c>
      <c r="AB137" s="107">
        <f>SUM(GLOBAL_DATA[[#This Row],[Spent 2020]]+GLOBAL_DATA[[#This Row],[Spent 2021]]+GLOBAL_DATA[[#This Row],[Spent 2022]]+GLOBAL_DATA[[#This Row],[Spent 2023]])</f>
        <v>0</v>
      </c>
      <c r="AC137" s="108"/>
      <c r="AD137" s="109"/>
      <c r="AE137" s="110"/>
      <c r="AF137" s="109"/>
      <c r="AG137" s="109"/>
      <c r="AH137" s="109"/>
      <c r="AI137" s="108"/>
      <c r="AJ137" s="109"/>
      <c r="AK137" s="110"/>
      <c r="AL137" s="109"/>
      <c r="AM137" s="109"/>
      <c r="AN137" s="111"/>
      <c r="AO137" s="112"/>
      <c r="AP137" s="113"/>
      <c r="AQ137" s="82">
        <f>IF(GLOBAL_DATA[[#This Row],[Target scope]]&lt;&gt;Target_Not_Applicable,GLOBAL_DATA[[#This Row],[Target scope]]*GLOBAL_DATA[[#This Row],[Implementation progress rate]],"")</f>
        <v>0</v>
      </c>
      <c r="AR137" s="83">
        <f>IF(OR(GLOBAL_DATA[[#This Row],[Status]]=DATA!$J$6,GLOBAL_DATA[[#This Row],[Status]]=DATA!$J$7,GLOBAL_DATA[[#This Row],[Status]]=DATA!$J$8),1,0)</f>
        <v>0</v>
      </c>
      <c r="AS137" s="84" t="str">
        <f>IF(GLOBAL_DATA[[#This Row],[Status]]=Status_No_Project,"",MAX(GLOBAL_DATA[[#This Row],[Initial end]],GLOBAL_DATA[[#This Row],[Re-estimated end]],43831))</f>
        <v/>
      </c>
      <c r="AT137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37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37" s="28"/>
      <c r="AW137" s="28"/>
    </row>
    <row r="138" spans="1:49" ht="42" customHeight="1" x14ac:dyDescent="0.25">
      <c r="A138" s="90" t="s">
        <v>472</v>
      </c>
      <c r="B138" s="90" t="s">
        <v>472</v>
      </c>
      <c r="C138" s="90" t="s">
        <v>472</v>
      </c>
      <c r="D138" s="90" t="s">
        <v>472</v>
      </c>
      <c r="E138" s="90" t="s">
        <v>472</v>
      </c>
      <c r="F138" s="90" t="s">
        <v>472</v>
      </c>
      <c r="G138" s="90" t="s">
        <v>472</v>
      </c>
      <c r="H138" s="90" t="s">
        <v>472</v>
      </c>
      <c r="I138" s="90" t="s">
        <v>472</v>
      </c>
      <c r="J138" s="90" t="s">
        <v>472</v>
      </c>
      <c r="K138" s="90" t="s">
        <v>472</v>
      </c>
      <c r="L138" s="90" t="s">
        <v>472</v>
      </c>
      <c r="M138" s="90" t="s">
        <v>472</v>
      </c>
      <c r="N138" s="91" t="str">
        <f>IF(GLOBAL_DATA[[#This Row],[Target scope]]="","",INDEX(DATA_TargetStatusChoice[Target_Status_Choice],MATCH(GLOBAL_DATA[[#This Row],[Target scope]],DATA_TargetStatusChoice[Value],1)))</f>
        <v/>
      </c>
      <c r="O138" s="89"/>
      <c r="P138" s="92" t="s">
        <v>75</v>
      </c>
      <c r="Q138" s="100" t="s">
        <v>461</v>
      </c>
      <c r="R138" s="101">
        <v>0</v>
      </c>
      <c r="S138" s="101"/>
      <c r="T138" s="102" t="s">
        <v>472</v>
      </c>
      <c r="U138" s="103"/>
      <c r="V138" s="104" t="s">
        <v>75</v>
      </c>
      <c r="W138" s="93"/>
      <c r="X138" s="93"/>
      <c r="Y138" s="93"/>
      <c r="Z138" s="105">
        <f>SUM(GLOBAL_DATA[[#This Row],[Initial 2020]]+GLOBAL_DATA[[#This Row],[Initial 2021]]+GLOBAL_DATA[[#This Row],[Initial 2022]]+GLOBAL_DATA[[#This Row],[Initial 2023]])</f>
        <v>0</v>
      </c>
      <c r="AA138" s="106">
        <f>SUM(GLOBAL_DATA[[#This Row],[Reestimated 2020]]+GLOBAL_DATA[[#This Row],[Reestimated 2021]]+GLOBAL_DATA[[#This Row],[Reestimated 2022]]+GLOBAL_DATA[[#This Row],[Reestimated 2023]])</f>
        <v>0</v>
      </c>
      <c r="AB138" s="107">
        <f>SUM(GLOBAL_DATA[[#This Row],[Spent 2020]]+GLOBAL_DATA[[#This Row],[Spent 2021]]+GLOBAL_DATA[[#This Row],[Spent 2022]]+GLOBAL_DATA[[#This Row],[Spent 2023]])</f>
        <v>0</v>
      </c>
      <c r="AC138" s="108"/>
      <c r="AD138" s="109"/>
      <c r="AE138" s="110"/>
      <c r="AF138" s="109"/>
      <c r="AG138" s="109"/>
      <c r="AH138" s="109"/>
      <c r="AI138" s="108"/>
      <c r="AJ138" s="109"/>
      <c r="AK138" s="110"/>
      <c r="AL138" s="109"/>
      <c r="AM138" s="109"/>
      <c r="AN138" s="111"/>
      <c r="AO138" s="112"/>
      <c r="AP138" s="113"/>
      <c r="AQ138" s="82">
        <f>IF(GLOBAL_DATA[[#This Row],[Target scope]]&lt;&gt;Target_Not_Applicable,GLOBAL_DATA[[#This Row],[Target scope]]*GLOBAL_DATA[[#This Row],[Implementation progress rate]],"")</f>
        <v>0</v>
      </c>
      <c r="AR138" s="83">
        <f>IF(OR(GLOBAL_DATA[[#This Row],[Status]]=DATA!$J$6,GLOBAL_DATA[[#This Row],[Status]]=DATA!$J$7,GLOBAL_DATA[[#This Row],[Status]]=DATA!$J$8),1,0)</f>
        <v>0</v>
      </c>
      <c r="AS138" s="84" t="str">
        <f>IF(GLOBAL_DATA[[#This Row],[Status]]=Status_No_Project,"",MAX(GLOBAL_DATA[[#This Row],[Initial end]],GLOBAL_DATA[[#This Row],[Re-estimated end]],43831))</f>
        <v/>
      </c>
      <c r="AT138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38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38" s="28"/>
      <c r="AW138" s="28"/>
    </row>
    <row r="139" spans="1:49" ht="42" customHeight="1" x14ac:dyDescent="0.25">
      <c r="A139" s="90" t="s">
        <v>472</v>
      </c>
      <c r="B139" s="90" t="s">
        <v>472</v>
      </c>
      <c r="C139" s="90" t="s">
        <v>472</v>
      </c>
      <c r="D139" s="90" t="s">
        <v>472</v>
      </c>
      <c r="E139" s="90" t="s">
        <v>472</v>
      </c>
      <c r="F139" s="90" t="s">
        <v>472</v>
      </c>
      <c r="G139" s="90" t="s">
        <v>472</v>
      </c>
      <c r="H139" s="90" t="s">
        <v>472</v>
      </c>
      <c r="I139" s="90" t="s">
        <v>472</v>
      </c>
      <c r="J139" s="90" t="s">
        <v>472</v>
      </c>
      <c r="K139" s="90" t="s">
        <v>472</v>
      </c>
      <c r="L139" s="90" t="s">
        <v>472</v>
      </c>
      <c r="M139" s="90" t="s">
        <v>472</v>
      </c>
      <c r="N139" s="91" t="str">
        <f>IF(GLOBAL_DATA[[#This Row],[Target scope]]="","",INDEX(DATA_TargetStatusChoice[Target_Status_Choice],MATCH(GLOBAL_DATA[[#This Row],[Target scope]],DATA_TargetStatusChoice[Value],1)))</f>
        <v>FULL IMPLEMENTATION</v>
      </c>
      <c r="O139" s="89">
        <v>1</v>
      </c>
      <c r="P139" s="92" t="s">
        <v>75</v>
      </c>
      <c r="Q139" s="100" t="s">
        <v>32</v>
      </c>
      <c r="R139" s="101">
        <v>0.8</v>
      </c>
      <c r="S139" s="101"/>
      <c r="T139" s="102" t="s">
        <v>472</v>
      </c>
      <c r="U139" s="103"/>
      <c r="V139" s="104" t="s">
        <v>75</v>
      </c>
      <c r="W139" s="93"/>
      <c r="X139" s="93"/>
      <c r="Y139" s="93"/>
      <c r="Z139" s="105">
        <f>SUM(GLOBAL_DATA[[#This Row],[Initial 2020]]+GLOBAL_DATA[[#This Row],[Initial 2021]]+GLOBAL_DATA[[#This Row],[Initial 2022]]+GLOBAL_DATA[[#This Row],[Initial 2023]])</f>
        <v>0</v>
      </c>
      <c r="AA139" s="106">
        <f>SUM(GLOBAL_DATA[[#This Row],[Reestimated 2020]]+GLOBAL_DATA[[#This Row],[Reestimated 2021]]+GLOBAL_DATA[[#This Row],[Reestimated 2022]]+GLOBAL_DATA[[#This Row],[Reestimated 2023]])</f>
        <v>0</v>
      </c>
      <c r="AB139" s="107">
        <f>SUM(GLOBAL_DATA[[#This Row],[Spent 2020]]+GLOBAL_DATA[[#This Row],[Spent 2021]]+GLOBAL_DATA[[#This Row],[Spent 2022]]+GLOBAL_DATA[[#This Row],[Spent 2023]])</f>
        <v>0</v>
      </c>
      <c r="AC139" s="108"/>
      <c r="AD139" s="109"/>
      <c r="AE139" s="110"/>
      <c r="AF139" s="109"/>
      <c r="AG139" s="109"/>
      <c r="AH139" s="109"/>
      <c r="AI139" s="108"/>
      <c r="AJ139" s="109"/>
      <c r="AK139" s="110"/>
      <c r="AL139" s="109"/>
      <c r="AM139" s="109"/>
      <c r="AN139" s="111"/>
      <c r="AO139" s="112"/>
      <c r="AP139" s="113"/>
      <c r="AQ139" s="82">
        <f>IF(GLOBAL_DATA[[#This Row],[Target scope]]&lt;&gt;Target_Not_Applicable,GLOBAL_DATA[[#This Row],[Target scope]]*GLOBAL_DATA[[#This Row],[Implementation progress rate]],"")</f>
        <v>0.8</v>
      </c>
      <c r="AR139" s="83">
        <f>IF(OR(GLOBAL_DATA[[#This Row],[Status]]=DATA!$J$6,GLOBAL_DATA[[#This Row],[Status]]=DATA!$J$7,GLOBAL_DATA[[#This Row],[Status]]=DATA!$J$8),1,0)</f>
        <v>0</v>
      </c>
      <c r="AS139" s="84">
        <f>IF(GLOBAL_DATA[[#This Row],[Status]]=Status_No_Project,"",MAX(GLOBAL_DATA[[#This Row],[Initial end]],GLOBAL_DATA[[#This Row],[Re-estimated end]],43831))</f>
        <v>43831</v>
      </c>
      <c r="AT139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39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39" s="28"/>
      <c r="AW139" s="28"/>
    </row>
    <row r="140" spans="1:49" ht="42" customHeight="1" x14ac:dyDescent="0.25">
      <c r="A140" s="90" t="s">
        <v>472</v>
      </c>
      <c r="B140" s="90" t="s">
        <v>472</v>
      </c>
      <c r="C140" s="90" t="s">
        <v>472</v>
      </c>
      <c r="D140" s="90" t="s">
        <v>472</v>
      </c>
      <c r="E140" s="90" t="s">
        <v>472</v>
      </c>
      <c r="F140" s="90" t="s">
        <v>472</v>
      </c>
      <c r="G140" s="90" t="s">
        <v>472</v>
      </c>
      <c r="H140" s="90" t="s">
        <v>472</v>
      </c>
      <c r="I140" s="90" t="s">
        <v>472</v>
      </c>
      <c r="J140" s="90" t="s">
        <v>472</v>
      </c>
      <c r="K140" s="90" t="s">
        <v>472</v>
      </c>
      <c r="L140" s="90" t="s">
        <v>472</v>
      </c>
      <c r="M140" s="90" t="s">
        <v>472</v>
      </c>
      <c r="N140" s="91" t="str">
        <f>IF(GLOBAL_DATA[[#This Row],[Target scope]]="","",INDEX(DATA_TargetStatusChoice[Target_Status_Choice],MATCH(GLOBAL_DATA[[#This Row],[Target scope]],DATA_TargetStatusChoice[Value],1)))</f>
        <v>FULL IMPLEMENTATION</v>
      </c>
      <c r="O140" s="89">
        <v>1</v>
      </c>
      <c r="P140" s="92" t="s">
        <v>75</v>
      </c>
      <c r="Q140" s="100" t="s">
        <v>32</v>
      </c>
      <c r="R140" s="101">
        <v>0.5</v>
      </c>
      <c r="S140" s="101"/>
      <c r="T140" s="102" t="s">
        <v>472</v>
      </c>
      <c r="U140" s="103"/>
      <c r="V140" s="104" t="s">
        <v>75</v>
      </c>
      <c r="W140" s="93"/>
      <c r="X140" s="93"/>
      <c r="Y140" s="93"/>
      <c r="Z140" s="105">
        <f>SUM(GLOBAL_DATA[[#This Row],[Initial 2020]]+GLOBAL_DATA[[#This Row],[Initial 2021]]+GLOBAL_DATA[[#This Row],[Initial 2022]]+GLOBAL_DATA[[#This Row],[Initial 2023]])</f>
        <v>0</v>
      </c>
      <c r="AA140" s="106">
        <f>SUM(GLOBAL_DATA[[#This Row],[Reestimated 2020]]+GLOBAL_DATA[[#This Row],[Reestimated 2021]]+GLOBAL_DATA[[#This Row],[Reestimated 2022]]+GLOBAL_DATA[[#This Row],[Reestimated 2023]])</f>
        <v>0</v>
      </c>
      <c r="AB140" s="107">
        <f>SUM(GLOBAL_DATA[[#This Row],[Spent 2020]]+GLOBAL_DATA[[#This Row],[Spent 2021]]+GLOBAL_DATA[[#This Row],[Spent 2022]]+GLOBAL_DATA[[#This Row],[Spent 2023]])</f>
        <v>0</v>
      </c>
      <c r="AC140" s="108"/>
      <c r="AD140" s="109"/>
      <c r="AE140" s="110"/>
      <c r="AF140" s="109"/>
      <c r="AG140" s="109"/>
      <c r="AH140" s="109"/>
      <c r="AI140" s="108"/>
      <c r="AJ140" s="109"/>
      <c r="AK140" s="110"/>
      <c r="AL140" s="109"/>
      <c r="AM140" s="109"/>
      <c r="AN140" s="111"/>
      <c r="AO140" s="112"/>
      <c r="AP140" s="113"/>
      <c r="AQ140" s="82">
        <f>IF(GLOBAL_DATA[[#This Row],[Target scope]]&lt;&gt;Target_Not_Applicable,GLOBAL_DATA[[#This Row],[Target scope]]*GLOBAL_DATA[[#This Row],[Implementation progress rate]],"")</f>
        <v>0.5</v>
      </c>
      <c r="AR140" s="83">
        <f>IF(OR(GLOBAL_DATA[[#This Row],[Status]]=DATA!$J$6,GLOBAL_DATA[[#This Row],[Status]]=DATA!$J$7,GLOBAL_DATA[[#This Row],[Status]]=DATA!$J$8),1,0)</f>
        <v>0</v>
      </c>
      <c r="AS140" s="84">
        <f>IF(GLOBAL_DATA[[#This Row],[Status]]=Status_No_Project,"",MAX(GLOBAL_DATA[[#This Row],[Initial end]],GLOBAL_DATA[[#This Row],[Re-estimated end]],43831))</f>
        <v>43831</v>
      </c>
      <c r="AT140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40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40" s="28"/>
      <c r="AW140" s="28"/>
    </row>
    <row r="141" spans="1:49" ht="42" customHeight="1" x14ac:dyDescent="0.25">
      <c r="A141" s="90" t="s">
        <v>472</v>
      </c>
      <c r="B141" s="90" t="s">
        <v>472</v>
      </c>
      <c r="C141" s="90" t="s">
        <v>472</v>
      </c>
      <c r="D141" s="90" t="s">
        <v>472</v>
      </c>
      <c r="E141" s="90" t="s">
        <v>472</v>
      </c>
      <c r="F141" s="90" t="s">
        <v>472</v>
      </c>
      <c r="G141" s="90" t="s">
        <v>472</v>
      </c>
      <c r="H141" s="90" t="s">
        <v>472</v>
      </c>
      <c r="I141" s="90" t="s">
        <v>472</v>
      </c>
      <c r="J141" s="90" t="s">
        <v>472</v>
      </c>
      <c r="K141" s="90" t="s">
        <v>472</v>
      </c>
      <c r="L141" s="90" t="s">
        <v>472</v>
      </c>
      <c r="M141" s="90" t="s">
        <v>472</v>
      </c>
      <c r="N141" s="91" t="str">
        <f>IF(GLOBAL_DATA[[#This Row],[Target scope]]="","",INDEX(DATA_TargetStatusChoice[Target_Status_Choice],MATCH(GLOBAL_DATA[[#This Row],[Target scope]],DATA_TargetStatusChoice[Value],1)))</f>
        <v/>
      </c>
      <c r="O141" s="89"/>
      <c r="P141" s="92" t="s">
        <v>75</v>
      </c>
      <c r="Q141" s="100" t="s">
        <v>461</v>
      </c>
      <c r="R141" s="101">
        <v>0</v>
      </c>
      <c r="S141" s="101"/>
      <c r="T141" s="102" t="s">
        <v>472</v>
      </c>
      <c r="U141" s="103"/>
      <c r="V141" s="104" t="s">
        <v>75</v>
      </c>
      <c r="W141" s="93"/>
      <c r="X141" s="93"/>
      <c r="Y141" s="93"/>
      <c r="Z141" s="105">
        <f>SUM(GLOBAL_DATA[[#This Row],[Initial 2020]]+GLOBAL_DATA[[#This Row],[Initial 2021]]+GLOBAL_DATA[[#This Row],[Initial 2022]]+GLOBAL_DATA[[#This Row],[Initial 2023]])</f>
        <v>0</v>
      </c>
      <c r="AA141" s="106">
        <f>SUM(GLOBAL_DATA[[#This Row],[Reestimated 2020]]+GLOBAL_DATA[[#This Row],[Reestimated 2021]]+GLOBAL_DATA[[#This Row],[Reestimated 2022]]+GLOBAL_DATA[[#This Row],[Reestimated 2023]])</f>
        <v>0</v>
      </c>
      <c r="AB141" s="107">
        <f>SUM(GLOBAL_DATA[[#This Row],[Spent 2020]]+GLOBAL_DATA[[#This Row],[Spent 2021]]+GLOBAL_DATA[[#This Row],[Spent 2022]]+GLOBAL_DATA[[#This Row],[Spent 2023]])</f>
        <v>0</v>
      </c>
      <c r="AC141" s="108"/>
      <c r="AD141" s="109"/>
      <c r="AE141" s="110"/>
      <c r="AF141" s="109"/>
      <c r="AG141" s="109"/>
      <c r="AH141" s="109"/>
      <c r="AI141" s="108"/>
      <c r="AJ141" s="109"/>
      <c r="AK141" s="110"/>
      <c r="AL141" s="109"/>
      <c r="AM141" s="109"/>
      <c r="AN141" s="111"/>
      <c r="AO141" s="112"/>
      <c r="AP141" s="113"/>
      <c r="AQ141" s="82">
        <f>IF(GLOBAL_DATA[[#This Row],[Target scope]]&lt;&gt;Target_Not_Applicable,GLOBAL_DATA[[#This Row],[Target scope]]*GLOBAL_DATA[[#This Row],[Implementation progress rate]],"")</f>
        <v>0</v>
      </c>
      <c r="AR141" s="83">
        <f>IF(OR(GLOBAL_DATA[[#This Row],[Status]]=DATA!$J$6,GLOBAL_DATA[[#This Row],[Status]]=DATA!$J$7,GLOBAL_DATA[[#This Row],[Status]]=DATA!$J$8),1,0)</f>
        <v>0</v>
      </c>
      <c r="AS141" s="84" t="str">
        <f>IF(GLOBAL_DATA[[#This Row],[Status]]=Status_No_Project,"",MAX(GLOBAL_DATA[[#This Row],[Initial end]],GLOBAL_DATA[[#This Row],[Re-estimated end]],43831))</f>
        <v/>
      </c>
      <c r="AT141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41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41" s="28"/>
      <c r="AW141" s="28"/>
    </row>
    <row r="142" spans="1:49" ht="42" customHeight="1" x14ac:dyDescent="0.25">
      <c r="A142" s="90" t="s">
        <v>472</v>
      </c>
      <c r="B142" s="90" t="s">
        <v>472</v>
      </c>
      <c r="C142" s="90" t="s">
        <v>472</v>
      </c>
      <c r="D142" s="90" t="s">
        <v>472</v>
      </c>
      <c r="E142" s="90" t="s">
        <v>472</v>
      </c>
      <c r="F142" s="90" t="s">
        <v>472</v>
      </c>
      <c r="G142" s="90" t="s">
        <v>472</v>
      </c>
      <c r="H142" s="90" t="s">
        <v>472</v>
      </c>
      <c r="I142" s="90" t="s">
        <v>472</v>
      </c>
      <c r="J142" s="90" t="s">
        <v>472</v>
      </c>
      <c r="K142" s="90" t="s">
        <v>472</v>
      </c>
      <c r="L142" s="90" t="s">
        <v>472</v>
      </c>
      <c r="M142" s="90" t="s">
        <v>472</v>
      </c>
      <c r="N142" s="91" t="str">
        <f>IF(GLOBAL_DATA[[#This Row],[Target scope]]="","",INDEX(DATA_TargetStatusChoice[Target_Status_Choice],MATCH(GLOBAL_DATA[[#This Row],[Target scope]],DATA_TargetStatusChoice[Value],1)))</f>
        <v>FULL IMPLEMENTATION</v>
      </c>
      <c r="O142" s="89">
        <v>1</v>
      </c>
      <c r="P142" s="92" t="s">
        <v>75</v>
      </c>
      <c r="Q142" s="100" t="s">
        <v>32</v>
      </c>
      <c r="R142" s="101">
        <v>1</v>
      </c>
      <c r="S142" s="101"/>
      <c r="T142" s="102" t="s">
        <v>472</v>
      </c>
      <c r="U142" s="103"/>
      <c r="V142" s="104" t="s">
        <v>75</v>
      </c>
      <c r="W142" s="93"/>
      <c r="X142" s="93"/>
      <c r="Y142" s="93"/>
      <c r="Z142" s="105">
        <f>SUM(GLOBAL_DATA[[#This Row],[Initial 2020]]+GLOBAL_DATA[[#This Row],[Initial 2021]]+GLOBAL_DATA[[#This Row],[Initial 2022]]+GLOBAL_DATA[[#This Row],[Initial 2023]])</f>
        <v>0</v>
      </c>
      <c r="AA142" s="106">
        <f>SUM(GLOBAL_DATA[[#This Row],[Reestimated 2020]]+GLOBAL_DATA[[#This Row],[Reestimated 2021]]+GLOBAL_DATA[[#This Row],[Reestimated 2022]]+GLOBAL_DATA[[#This Row],[Reestimated 2023]])</f>
        <v>0</v>
      </c>
      <c r="AB142" s="107">
        <f>SUM(GLOBAL_DATA[[#This Row],[Spent 2020]]+GLOBAL_DATA[[#This Row],[Spent 2021]]+GLOBAL_DATA[[#This Row],[Spent 2022]]+GLOBAL_DATA[[#This Row],[Spent 2023]])</f>
        <v>0</v>
      </c>
      <c r="AC142" s="108"/>
      <c r="AD142" s="109"/>
      <c r="AE142" s="110"/>
      <c r="AF142" s="109"/>
      <c r="AG142" s="109"/>
      <c r="AH142" s="109"/>
      <c r="AI142" s="108"/>
      <c r="AJ142" s="109"/>
      <c r="AK142" s="110"/>
      <c r="AL142" s="109"/>
      <c r="AM142" s="109"/>
      <c r="AN142" s="111"/>
      <c r="AO142" s="112"/>
      <c r="AP142" s="113"/>
      <c r="AQ142" s="82">
        <f>IF(GLOBAL_DATA[[#This Row],[Target scope]]&lt;&gt;Target_Not_Applicable,GLOBAL_DATA[[#This Row],[Target scope]]*GLOBAL_DATA[[#This Row],[Implementation progress rate]],"")</f>
        <v>1</v>
      </c>
      <c r="AR142" s="83">
        <f>IF(OR(GLOBAL_DATA[[#This Row],[Status]]=DATA!$J$6,GLOBAL_DATA[[#This Row],[Status]]=DATA!$J$7,GLOBAL_DATA[[#This Row],[Status]]=DATA!$J$8),1,0)</f>
        <v>0</v>
      </c>
      <c r="AS142" s="84">
        <f>IF(GLOBAL_DATA[[#This Row],[Status]]=Status_No_Project,"",MAX(GLOBAL_DATA[[#This Row],[Initial end]],GLOBAL_DATA[[#This Row],[Re-estimated end]],43831))</f>
        <v>43831</v>
      </c>
      <c r="AT142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42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42" s="28"/>
      <c r="AW142" s="28"/>
    </row>
    <row r="143" spans="1:49" ht="42" customHeight="1" x14ac:dyDescent="0.25">
      <c r="A143" s="90" t="s">
        <v>472</v>
      </c>
      <c r="B143" s="90" t="s">
        <v>472</v>
      </c>
      <c r="C143" s="90" t="s">
        <v>472</v>
      </c>
      <c r="D143" s="90" t="s">
        <v>472</v>
      </c>
      <c r="E143" s="90" t="s">
        <v>472</v>
      </c>
      <c r="F143" s="90" t="s">
        <v>472</v>
      </c>
      <c r="G143" s="90" t="s">
        <v>472</v>
      </c>
      <c r="H143" s="90" t="s">
        <v>472</v>
      </c>
      <c r="I143" s="90" t="s">
        <v>472</v>
      </c>
      <c r="J143" s="90" t="s">
        <v>472</v>
      </c>
      <c r="K143" s="90" t="s">
        <v>472</v>
      </c>
      <c r="L143" s="90" t="s">
        <v>472</v>
      </c>
      <c r="M143" s="90" t="s">
        <v>472</v>
      </c>
      <c r="N143" s="91" t="str">
        <f>IF(GLOBAL_DATA[[#This Row],[Target scope]]="","",INDEX(DATA_TargetStatusChoice[Target_Status_Choice],MATCH(GLOBAL_DATA[[#This Row],[Target scope]],DATA_TargetStatusChoice[Value],1)))</f>
        <v/>
      </c>
      <c r="O143" s="89"/>
      <c r="P143" s="92" t="s">
        <v>75</v>
      </c>
      <c r="Q143" s="100" t="s">
        <v>461</v>
      </c>
      <c r="R143" s="101">
        <v>0</v>
      </c>
      <c r="S143" s="101"/>
      <c r="T143" s="102" t="s">
        <v>472</v>
      </c>
      <c r="U143" s="103"/>
      <c r="V143" s="104" t="s">
        <v>75</v>
      </c>
      <c r="W143" s="93"/>
      <c r="X143" s="93"/>
      <c r="Y143" s="93"/>
      <c r="Z143" s="105">
        <f>SUM(GLOBAL_DATA[[#This Row],[Initial 2020]]+GLOBAL_DATA[[#This Row],[Initial 2021]]+GLOBAL_DATA[[#This Row],[Initial 2022]]+GLOBAL_DATA[[#This Row],[Initial 2023]])</f>
        <v>0</v>
      </c>
      <c r="AA143" s="106">
        <f>SUM(GLOBAL_DATA[[#This Row],[Reestimated 2020]]+GLOBAL_DATA[[#This Row],[Reestimated 2021]]+GLOBAL_DATA[[#This Row],[Reestimated 2022]]+GLOBAL_DATA[[#This Row],[Reestimated 2023]])</f>
        <v>0</v>
      </c>
      <c r="AB143" s="107">
        <f>SUM(GLOBAL_DATA[[#This Row],[Spent 2020]]+GLOBAL_DATA[[#This Row],[Spent 2021]]+GLOBAL_DATA[[#This Row],[Spent 2022]]+GLOBAL_DATA[[#This Row],[Spent 2023]])</f>
        <v>0</v>
      </c>
      <c r="AC143" s="108"/>
      <c r="AD143" s="109"/>
      <c r="AE143" s="110"/>
      <c r="AF143" s="109"/>
      <c r="AG143" s="109"/>
      <c r="AH143" s="109"/>
      <c r="AI143" s="108"/>
      <c r="AJ143" s="109"/>
      <c r="AK143" s="110"/>
      <c r="AL143" s="109"/>
      <c r="AM143" s="109"/>
      <c r="AN143" s="111"/>
      <c r="AO143" s="112"/>
      <c r="AP143" s="113"/>
      <c r="AQ143" s="82">
        <f>IF(GLOBAL_DATA[[#This Row],[Target scope]]&lt;&gt;Target_Not_Applicable,GLOBAL_DATA[[#This Row],[Target scope]]*GLOBAL_DATA[[#This Row],[Implementation progress rate]],"")</f>
        <v>0</v>
      </c>
      <c r="AR143" s="83">
        <f>IF(OR(GLOBAL_DATA[[#This Row],[Status]]=DATA!$J$6,GLOBAL_DATA[[#This Row],[Status]]=DATA!$J$7,GLOBAL_DATA[[#This Row],[Status]]=DATA!$J$8),1,0)</f>
        <v>0</v>
      </c>
      <c r="AS143" s="84" t="str">
        <f>IF(GLOBAL_DATA[[#This Row],[Status]]=Status_No_Project,"",MAX(GLOBAL_DATA[[#This Row],[Initial end]],GLOBAL_DATA[[#This Row],[Re-estimated end]],43831))</f>
        <v/>
      </c>
      <c r="AT143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43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43" s="28"/>
      <c r="AW143" s="28"/>
    </row>
    <row r="144" spans="1:49" ht="42" customHeight="1" x14ac:dyDescent="0.25">
      <c r="A144" s="90" t="s">
        <v>472</v>
      </c>
      <c r="B144" s="90" t="s">
        <v>472</v>
      </c>
      <c r="C144" s="90" t="s">
        <v>472</v>
      </c>
      <c r="D144" s="90" t="s">
        <v>472</v>
      </c>
      <c r="E144" s="90" t="s">
        <v>472</v>
      </c>
      <c r="F144" s="90" t="s">
        <v>472</v>
      </c>
      <c r="G144" s="90" t="s">
        <v>472</v>
      </c>
      <c r="H144" s="90" t="s">
        <v>472</v>
      </c>
      <c r="I144" s="90" t="s">
        <v>472</v>
      </c>
      <c r="J144" s="90" t="s">
        <v>472</v>
      </c>
      <c r="K144" s="90" t="s">
        <v>472</v>
      </c>
      <c r="L144" s="90" t="s">
        <v>472</v>
      </c>
      <c r="M144" s="90" t="s">
        <v>472</v>
      </c>
      <c r="N144" s="91" t="str">
        <f>IF(GLOBAL_DATA[[#This Row],[Target scope]]="","",INDEX(DATA_TargetStatusChoice[Target_Status_Choice],MATCH(GLOBAL_DATA[[#This Row],[Target scope]],DATA_TargetStatusChoice[Value],1)))</f>
        <v/>
      </c>
      <c r="O144" s="89"/>
      <c r="P144" s="92" t="s">
        <v>75</v>
      </c>
      <c r="Q144" s="100" t="s">
        <v>461</v>
      </c>
      <c r="R144" s="101">
        <v>0</v>
      </c>
      <c r="S144" s="101"/>
      <c r="T144" s="102" t="s">
        <v>472</v>
      </c>
      <c r="U144" s="103"/>
      <c r="V144" s="104" t="s">
        <v>75</v>
      </c>
      <c r="W144" s="93"/>
      <c r="X144" s="93"/>
      <c r="Y144" s="93"/>
      <c r="Z144" s="105">
        <f>SUM(GLOBAL_DATA[[#This Row],[Initial 2020]]+GLOBAL_DATA[[#This Row],[Initial 2021]]+GLOBAL_DATA[[#This Row],[Initial 2022]]+GLOBAL_DATA[[#This Row],[Initial 2023]])</f>
        <v>0</v>
      </c>
      <c r="AA144" s="106">
        <f>SUM(GLOBAL_DATA[[#This Row],[Reestimated 2020]]+GLOBAL_DATA[[#This Row],[Reestimated 2021]]+GLOBAL_DATA[[#This Row],[Reestimated 2022]]+GLOBAL_DATA[[#This Row],[Reestimated 2023]])</f>
        <v>0</v>
      </c>
      <c r="AB144" s="107">
        <f>SUM(GLOBAL_DATA[[#This Row],[Spent 2020]]+GLOBAL_DATA[[#This Row],[Spent 2021]]+GLOBAL_DATA[[#This Row],[Spent 2022]]+GLOBAL_DATA[[#This Row],[Spent 2023]])</f>
        <v>0</v>
      </c>
      <c r="AC144" s="108"/>
      <c r="AD144" s="109"/>
      <c r="AE144" s="110"/>
      <c r="AF144" s="109"/>
      <c r="AG144" s="109"/>
      <c r="AH144" s="109"/>
      <c r="AI144" s="108"/>
      <c r="AJ144" s="109"/>
      <c r="AK144" s="110"/>
      <c r="AL144" s="109"/>
      <c r="AM144" s="109"/>
      <c r="AN144" s="111"/>
      <c r="AO144" s="112"/>
      <c r="AP144" s="113"/>
      <c r="AQ144" s="82">
        <f>IF(GLOBAL_DATA[[#This Row],[Target scope]]&lt;&gt;Target_Not_Applicable,GLOBAL_DATA[[#This Row],[Target scope]]*GLOBAL_DATA[[#This Row],[Implementation progress rate]],"")</f>
        <v>0</v>
      </c>
      <c r="AR144" s="83">
        <f>IF(OR(GLOBAL_DATA[[#This Row],[Status]]=DATA!$J$6,GLOBAL_DATA[[#This Row],[Status]]=DATA!$J$7,GLOBAL_DATA[[#This Row],[Status]]=DATA!$J$8),1,0)</f>
        <v>0</v>
      </c>
      <c r="AS144" s="84" t="str">
        <f>IF(GLOBAL_DATA[[#This Row],[Status]]=Status_No_Project,"",MAX(GLOBAL_DATA[[#This Row],[Initial end]],GLOBAL_DATA[[#This Row],[Re-estimated end]],43831))</f>
        <v/>
      </c>
      <c r="AT144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44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44" s="28"/>
      <c r="AW144" s="28"/>
    </row>
    <row r="145" spans="1:49" ht="42" customHeight="1" x14ac:dyDescent="0.25">
      <c r="A145" s="90" t="s">
        <v>472</v>
      </c>
      <c r="B145" s="90" t="s">
        <v>472</v>
      </c>
      <c r="C145" s="90" t="s">
        <v>472</v>
      </c>
      <c r="D145" s="90" t="s">
        <v>472</v>
      </c>
      <c r="E145" s="90" t="s">
        <v>472</v>
      </c>
      <c r="F145" s="90" t="s">
        <v>472</v>
      </c>
      <c r="G145" s="90" t="s">
        <v>472</v>
      </c>
      <c r="H145" s="90" t="s">
        <v>472</v>
      </c>
      <c r="I145" s="90" t="s">
        <v>472</v>
      </c>
      <c r="J145" s="90" t="s">
        <v>472</v>
      </c>
      <c r="K145" s="90" t="s">
        <v>472</v>
      </c>
      <c r="L145" s="90" t="s">
        <v>472</v>
      </c>
      <c r="M145" s="90" t="s">
        <v>472</v>
      </c>
      <c r="N145" s="91" t="str">
        <f>IF(GLOBAL_DATA[[#This Row],[Target scope]]="","",INDEX(DATA_TargetStatusChoice[Target_Status_Choice],MATCH(GLOBAL_DATA[[#This Row],[Target scope]],DATA_TargetStatusChoice[Value],1)))</f>
        <v>FULL IMPLEMENTATION</v>
      </c>
      <c r="O145" s="89">
        <v>1</v>
      </c>
      <c r="P145" s="92" t="s">
        <v>75</v>
      </c>
      <c r="Q145" s="100" t="s">
        <v>461</v>
      </c>
      <c r="R145" s="101">
        <v>0</v>
      </c>
      <c r="S145" s="101"/>
      <c r="T145" s="102" t="s">
        <v>472</v>
      </c>
      <c r="U145" s="103"/>
      <c r="V145" s="104" t="s">
        <v>75</v>
      </c>
      <c r="W145" s="93"/>
      <c r="X145" s="93"/>
      <c r="Y145" s="93"/>
      <c r="Z145" s="105">
        <f>SUM(GLOBAL_DATA[[#This Row],[Initial 2020]]+GLOBAL_DATA[[#This Row],[Initial 2021]]+GLOBAL_DATA[[#This Row],[Initial 2022]]+GLOBAL_DATA[[#This Row],[Initial 2023]])</f>
        <v>0</v>
      </c>
      <c r="AA145" s="106">
        <f>SUM(GLOBAL_DATA[[#This Row],[Reestimated 2020]]+GLOBAL_DATA[[#This Row],[Reestimated 2021]]+GLOBAL_DATA[[#This Row],[Reestimated 2022]]+GLOBAL_DATA[[#This Row],[Reestimated 2023]])</f>
        <v>0</v>
      </c>
      <c r="AB145" s="107">
        <f>SUM(GLOBAL_DATA[[#This Row],[Spent 2020]]+GLOBAL_DATA[[#This Row],[Spent 2021]]+GLOBAL_DATA[[#This Row],[Spent 2022]]+GLOBAL_DATA[[#This Row],[Spent 2023]])</f>
        <v>0</v>
      </c>
      <c r="AC145" s="108"/>
      <c r="AD145" s="109"/>
      <c r="AE145" s="110"/>
      <c r="AF145" s="109"/>
      <c r="AG145" s="109"/>
      <c r="AH145" s="109"/>
      <c r="AI145" s="108"/>
      <c r="AJ145" s="109"/>
      <c r="AK145" s="110"/>
      <c r="AL145" s="109"/>
      <c r="AM145" s="109"/>
      <c r="AN145" s="111"/>
      <c r="AO145" s="112"/>
      <c r="AP145" s="113"/>
      <c r="AQ145" s="82">
        <f>IF(GLOBAL_DATA[[#This Row],[Target scope]]&lt;&gt;Target_Not_Applicable,GLOBAL_DATA[[#This Row],[Target scope]]*GLOBAL_DATA[[#This Row],[Implementation progress rate]],"")</f>
        <v>0</v>
      </c>
      <c r="AR145" s="83">
        <f>IF(OR(GLOBAL_DATA[[#This Row],[Status]]=DATA!$J$6,GLOBAL_DATA[[#This Row],[Status]]=DATA!$J$7,GLOBAL_DATA[[#This Row],[Status]]=DATA!$J$8),1,0)</f>
        <v>0</v>
      </c>
      <c r="AS145" s="84" t="str">
        <f>IF(GLOBAL_DATA[[#This Row],[Status]]=Status_No_Project,"",MAX(GLOBAL_DATA[[#This Row],[Initial end]],GLOBAL_DATA[[#This Row],[Re-estimated end]],43831))</f>
        <v/>
      </c>
      <c r="AT145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45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45" s="28"/>
      <c r="AW145" s="28"/>
    </row>
    <row r="146" spans="1:49" ht="42" customHeight="1" x14ac:dyDescent="0.25">
      <c r="A146" s="90" t="s">
        <v>472</v>
      </c>
      <c r="B146" s="90" t="s">
        <v>472</v>
      </c>
      <c r="C146" s="90" t="s">
        <v>472</v>
      </c>
      <c r="D146" s="90" t="s">
        <v>472</v>
      </c>
      <c r="E146" s="90" t="s">
        <v>472</v>
      </c>
      <c r="F146" s="90" t="s">
        <v>472</v>
      </c>
      <c r="G146" s="90" t="s">
        <v>472</v>
      </c>
      <c r="H146" s="90" t="s">
        <v>472</v>
      </c>
      <c r="I146" s="90" t="s">
        <v>472</v>
      </c>
      <c r="J146" s="90" t="s">
        <v>472</v>
      </c>
      <c r="K146" s="90" t="s">
        <v>472</v>
      </c>
      <c r="L146" s="90" t="s">
        <v>472</v>
      </c>
      <c r="M146" s="90" t="s">
        <v>472</v>
      </c>
      <c r="N146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146" s="89">
        <v>0.2</v>
      </c>
      <c r="P146" s="92" t="s">
        <v>75</v>
      </c>
      <c r="Q146" s="100" t="s">
        <v>31</v>
      </c>
      <c r="R146" s="101">
        <v>0</v>
      </c>
      <c r="S146" s="101"/>
      <c r="T146" s="102" t="s">
        <v>472</v>
      </c>
      <c r="U146" s="103"/>
      <c r="V146" s="104" t="s">
        <v>75</v>
      </c>
      <c r="W146" s="93"/>
      <c r="X146" s="93"/>
      <c r="Y146" s="93"/>
      <c r="Z146" s="105">
        <f>SUM(GLOBAL_DATA[[#This Row],[Initial 2020]]+GLOBAL_DATA[[#This Row],[Initial 2021]]+GLOBAL_DATA[[#This Row],[Initial 2022]]+GLOBAL_DATA[[#This Row],[Initial 2023]])</f>
        <v>0</v>
      </c>
      <c r="AA146" s="106">
        <f>SUM(GLOBAL_DATA[[#This Row],[Reestimated 2020]]+GLOBAL_DATA[[#This Row],[Reestimated 2021]]+GLOBAL_DATA[[#This Row],[Reestimated 2022]]+GLOBAL_DATA[[#This Row],[Reestimated 2023]])</f>
        <v>0</v>
      </c>
      <c r="AB146" s="107">
        <f>SUM(GLOBAL_DATA[[#This Row],[Spent 2020]]+GLOBAL_DATA[[#This Row],[Spent 2021]]+GLOBAL_DATA[[#This Row],[Spent 2022]]+GLOBAL_DATA[[#This Row],[Spent 2023]])</f>
        <v>0</v>
      </c>
      <c r="AC146" s="108"/>
      <c r="AD146" s="109"/>
      <c r="AE146" s="110"/>
      <c r="AF146" s="109"/>
      <c r="AG146" s="109"/>
      <c r="AH146" s="109"/>
      <c r="AI146" s="108"/>
      <c r="AJ146" s="109"/>
      <c r="AK146" s="110"/>
      <c r="AL146" s="109"/>
      <c r="AM146" s="109"/>
      <c r="AN146" s="111"/>
      <c r="AO146" s="112"/>
      <c r="AP146" s="113"/>
      <c r="AQ146" s="82">
        <f>IF(GLOBAL_DATA[[#This Row],[Target scope]]&lt;&gt;Target_Not_Applicable,GLOBAL_DATA[[#This Row],[Target scope]]*GLOBAL_DATA[[#This Row],[Implementation progress rate]],"")</f>
        <v>0</v>
      </c>
      <c r="AR146" s="83">
        <f>IF(OR(GLOBAL_DATA[[#This Row],[Status]]=DATA!$J$6,GLOBAL_DATA[[#This Row],[Status]]=DATA!$J$7,GLOBAL_DATA[[#This Row],[Status]]=DATA!$J$8),1,0)</f>
        <v>0</v>
      </c>
      <c r="AS146" s="84">
        <f>IF(GLOBAL_DATA[[#This Row],[Status]]=Status_No_Project,"",MAX(GLOBAL_DATA[[#This Row],[Initial end]],GLOBAL_DATA[[#This Row],[Re-estimated end]],43831))</f>
        <v>43831</v>
      </c>
      <c r="AT146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46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46" s="28"/>
      <c r="AW146" s="28"/>
    </row>
    <row r="147" spans="1:49" ht="42" customHeight="1" x14ac:dyDescent="0.25">
      <c r="A147" s="90" t="s">
        <v>472</v>
      </c>
      <c r="B147" s="90" t="s">
        <v>472</v>
      </c>
      <c r="C147" s="90" t="s">
        <v>472</v>
      </c>
      <c r="D147" s="90" t="s">
        <v>472</v>
      </c>
      <c r="E147" s="90" t="s">
        <v>472</v>
      </c>
      <c r="F147" s="90" t="s">
        <v>472</v>
      </c>
      <c r="G147" s="90" t="s">
        <v>472</v>
      </c>
      <c r="H147" s="90" t="s">
        <v>472</v>
      </c>
      <c r="I147" s="90" t="s">
        <v>472</v>
      </c>
      <c r="J147" s="90" t="s">
        <v>472</v>
      </c>
      <c r="K147" s="90" t="s">
        <v>472</v>
      </c>
      <c r="L147" s="90" t="s">
        <v>472</v>
      </c>
      <c r="M147" s="90" t="s">
        <v>472</v>
      </c>
      <c r="N147" s="91" t="str">
        <f>IF(GLOBAL_DATA[[#This Row],[Target scope]]="","",INDEX(DATA_TargetStatusChoice[Target_Status_Choice],MATCH(GLOBAL_DATA[[#This Row],[Target scope]],DATA_TargetStatusChoice[Value],1)))</f>
        <v/>
      </c>
      <c r="O147" s="89"/>
      <c r="P147" s="92" t="s">
        <v>75</v>
      </c>
      <c r="Q147" s="100" t="s">
        <v>461</v>
      </c>
      <c r="R147" s="101">
        <v>0</v>
      </c>
      <c r="S147" s="101"/>
      <c r="T147" s="102" t="s">
        <v>472</v>
      </c>
      <c r="U147" s="103"/>
      <c r="V147" s="104" t="s">
        <v>75</v>
      </c>
      <c r="W147" s="93"/>
      <c r="X147" s="93"/>
      <c r="Y147" s="93"/>
      <c r="Z147" s="105">
        <f>SUM(GLOBAL_DATA[[#This Row],[Initial 2020]]+GLOBAL_DATA[[#This Row],[Initial 2021]]+GLOBAL_DATA[[#This Row],[Initial 2022]]+GLOBAL_DATA[[#This Row],[Initial 2023]])</f>
        <v>0</v>
      </c>
      <c r="AA147" s="106">
        <f>SUM(GLOBAL_DATA[[#This Row],[Reestimated 2020]]+GLOBAL_DATA[[#This Row],[Reestimated 2021]]+GLOBAL_DATA[[#This Row],[Reestimated 2022]]+GLOBAL_DATA[[#This Row],[Reestimated 2023]])</f>
        <v>0</v>
      </c>
      <c r="AB147" s="107">
        <f>SUM(GLOBAL_DATA[[#This Row],[Spent 2020]]+GLOBAL_DATA[[#This Row],[Spent 2021]]+GLOBAL_DATA[[#This Row],[Spent 2022]]+GLOBAL_DATA[[#This Row],[Spent 2023]])</f>
        <v>0</v>
      </c>
      <c r="AC147" s="108"/>
      <c r="AD147" s="109"/>
      <c r="AE147" s="110"/>
      <c r="AF147" s="109"/>
      <c r="AG147" s="109"/>
      <c r="AH147" s="109"/>
      <c r="AI147" s="108"/>
      <c r="AJ147" s="109"/>
      <c r="AK147" s="110"/>
      <c r="AL147" s="109"/>
      <c r="AM147" s="109"/>
      <c r="AN147" s="111"/>
      <c r="AO147" s="112"/>
      <c r="AP147" s="113"/>
      <c r="AQ147" s="82">
        <f>IF(GLOBAL_DATA[[#This Row],[Target scope]]&lt;&gt;Target_Not_Applicable,GLOBAL_DATA[[#This Row],[Target scope]]*GLOBAL_DATA[[#This Row],[Implementation progress rate]],"")</f>
        <v>0</v>
      </c>
      <c r="AR147" s="83">
        <f>IF(OR(GLOBAL_DATA[[#This Row],[Status]]=DATA!$J$6,GLOBAL_DATA[[#This Row],[Status]]=DATA!$J$7,GLOBAL_DATA[[#This Row],[Status]]=DATA!$J$8),1,0)</f>
        <v>0</v>
      </c>
      <c r="AS147" s="84" t="str">
        <f>IF(GLOBAL_DATA[[#This Row],[Status]]=Status_No_Project,"",MAX(GLOBAL_DATA[[#This Row],[Initial end]],GLOBAL_DATA[[#This Row],[Re-estimated end]],43831))</f>
        <v/>
      </c>
      <c r="AT147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47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47" s="28"/>
      <c r="AW147" s="28"/>
    </row>
    <row r="148" spans="1:49" ht="42" customHeight="1" x14ac:dyDescent="0.25">
      <c r="A148" s="90" t="s">
        <v>472</v>
      </c>
      <c r="B148" s="90" t="s">
        <v>472</v>
      </c>
      <c r="C148" s="90" t="s">
        <v>472</v>
      </c>
      <c r="D148" s="90" t="s">
        <v>472</v>
      </c>
      <c r="E148" s="90" t="s">
        <v>472</v>
      </c>
      <c r="F148" s="90" t="s">
        <v>472</v>
      </c>
      <c r="G148" s="90" t="s">
        <v>472</v>
      </c>
      <c r="H148" s="90" t="s">
        <v>472</v>
      </c>
      <c r="I148" s="90" t="s">
        <v>472</v>
      </c>
      <c r="J148" s="90" t="s">
        <v>472</v>
      </c>
      <c r="K148" s="90" t="s">
        <v>472</v>
      </c>
      <c r="L148" s="90" t="s">
        <v>472</v>
      </c>
      <c r="M148" s="90" t="s">
        <v>472</v>
      </c>
      <c r="N148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148" s="89">
        <v>0.8</v>
      </c>
      <c r="P148" s="92" t="s">
        <v>75</v>
      </c>
      <c r="Q148" s="100" t="s">
        <v>31</v>
      </c>
      <c r="R148" s="101">
        <v>0</v>
      </c>
      <c r="S148" s="101"/>
      <c r="T148" s="102" t="s">
        <v>472</v>
      </c>
      <c r="U148" s="103"/>
      <c r="V148" s="104" t="s">
        <v>75</v>
      </c>
      <c r="W148" s="93"/>
      <c r="X148" s="93"/>
      <c r="Y148" s="93"/>
      <c r="Z148" s="105">
        <f>SUM(GLOBAL_DATA[[#This Row],[Initial 2020]]+GLOBAL_DATA[[#This Row],[Initial 2021]]+GLOBAL_DATA[[#This Row],[Initial 2022]]+GLOBAL_DATA[[#This Row],[Initial 2023]])</f>
        <v>0</v>
      </c>
      <c r="AA148" s="106">
        <f>SUM(GLOBAL_DATA[[#This Row],[Reestimated 2020]]+GLOBAL_DATA[[#This Row],[Reestimated 2021]]+GLOBAL_DATA[[#This Row],[Reestimated 2022]]+GLOBAL_DATA[[#This Row],[Reestimated 2023]])</f>
        <v>0</v>
      </c>
      <c r="AB148" s="107">
        <f>SUM(GLOBAL_DATA[[#This Row],[Spent 2020]]+GLOBAL_DATA[[#This Row],[Spent 2021]]+GLOBAL_DATA[[#This Row],[Spent 2022]]+GLOBAL_DATA[[#This Row],[Spent 2023]])</f>
        <v>0</v>
      </c>
      <c r="AC148" s="108"/>
      <c r="AD148" s="109"/>
      <c r="AE148" s="110"/>
      <c r="AF148" s="109"/>
      <c r="AG148" s="109"/>
      <c r="AH148" s="109"/>
      <c r="AI148" s="108"/>
      <c r="AJ148" s="109"/>
      <c r="AK148" s="110"/>
      <c r="AL148" s="109"/>
      <c r="AM148" s="109"/>
      <c r="AN148" s="111"/>
      <c r="AO148" s="112"/>
      <c r="AP148" s="113"/>
      <c r="AQ148" s="82">
        <f>IF(GLOBAL_DATA[[#This Row],[Target scope]]&lt;&gt;Target_Not_Applicable,GLOBAL_DATA[[#This Row],[Target scope]]*GLOBAL_DATA[[#This Row],[Implementation progress rate]],"")</f>
        <v>0</v>
      </c>
      <c r="AR148" s="83">
        <f>IF(OR(GLOBAL_DATA[[#This Row],[Status]]=DATA!$J$6,GLOBAL_DATA[[#This Row],[Status]]=DATA!$J$7,GLOBAL_DATA[[#This Row],[Status]]=DATA!$J$8),1,0)</f>
        <v>0</v>
      </c>
      <c r="AS148" s="84">
        <f>IF(GLOBAL_DATA[[#This Row],[Status]]=Status_No_Project,"",MAX(GLOBAL_DATA[[#This Row],[Initial end]],GLOBAL_DATA[[#This Row],[Re-estimated end]],43831))</f>
        <v>43831</v>
      </c>
      <c r="AT148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48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48" s="28"/>
      <c r="AW148" s="28"/>
    </row>
    <row r="149" spans="1:49" ht="42" customHeight="1" x14ac:dyDescent="0.25">
      <c r="A149" s="90" t="s">
        <v>472</v>
      </c>
      <c r="B149" s="90" t="s">
        <v>472</v>
      </c>
      <c r="C149" s="90" t="s">
        <v>472</v>
      </c>
      <c r="D149" s="90" t="s">
        <v>472</v>
      </c>
      <c r="E149" s="90" t="s">
        <v>472</v>
      </c>
      <c r="F149" s="90" t="s">
        <v>472</v>
      </c>
      <c r="G149" s="90" t="s">
        <v>472</v>
      </c>
      <c r="H149" s="90" t="s">
        <v>472</v>
      </c>
      <c r="I149" s="90" t="s">
        <v>472</v>
      </c>
      <c r="J149" s="90" t="s">
        <v>472</v>
      </c>
      <c r="K149" s="90" t="s">
        <v>472</v>
      </c>
      <c r="L149" s="90" t="s">
        <v>472</v>
      </c>
      <c r="M149" s="90" t="s">
        <v>472</v>
      </c>
      <c r="N149" s="91" t="str">
        <f>IF(GLOBAL_DATA[[#This Row],[Target scope]]="","",INDEX(DATA_TargetStatusChoice[Target_Status_Choice],MATCH(GLOBAL_DATA[[#This Row],[Target scope]],DATA_TargetStatusChoice[Value],1)))</f>
        <v>FULL IMPLEMENTATION</v>
      </c>
      <c r="O149" s="89">
        <v>1</v>
      </c>
      <c r="P149" s="92" t="s">
        <v>75</v>
      </c>
      <c r="Q149" s="100" t="s">
        <v>31</v>
      </c>
      <c r="R149" s="101">
        <v>0</v>
      </c>
      <c r="S149" s="101"/>
      <c r="T149" s="102" t="s">
        <v>472</v>
      </c>
      <c r="U149" s="103"/>
      <c r="V149" s="104" t="s">
        <v>75</v>
      </c>
      <c r="W149" s="93"/>
      <c r="X149" s="93"/>
      <c r="Y149" s="93"/>
      <c r="Z149" s="105">
        <f>SUM(GLOBAL_DATA[[#This Row],[Initial 2020]]+GLOBAL_DATA[[#This Row],[Initial 2021]]+GLOBAL_DATA[[#This Row],[Initial 2022]]+GLOBAL_DATA[[#This Row],[Initial 2023]])</f>
        <v>0</v>
      </c>
      <c r="AA149" s="106">
        <f>SUM(GLOBAL_DATA[[#This Row],[Reestimated 2020]]+GLOBAL_DATA[[#This Row],[Reestimated 2021]]+GLOBAL_DATA[[#This Row],[Reestimated 2022]]+GLOBAL_DATA[[#This Row],[Reestimated 2023]])</f>
        <v>0</v>
      </c>
      <c r="AB149" s="107">
        <f>SUM(GLOBAL_DATA[[#This Row],[Spent 2020]]+GLOBAL_DATA[[#This Row],[Spent 2021]]+GLOBAL_DATA[[#This Row],[Spent 2022]]+GLOBAL_DATA[[#This Row],[Spent 2023]])</f>
        <v>0</v>
      </c>
      <c r="AC149" s="108"/>
      <c r="AD149" s="109"/>
      <c r="AE149" s="110"/>
      <c r="AF149" s="109"/>
      <c r="AG149" s="109"/>
      <c r="AH149" s="109"/>
      <c r="AI149" s="108"/>
      <c r="AJ149" s="109"/>
      <c r="AK149" s="110"/>
      <c r="AL149" s="109"/>
      <c r="AM149" s="109"/>
      <c r="AN149" s="111"/>
      <c r="AO149" s="112"/>
      <c r="AP149" s="113"/>
      <c r="AQ149" s="82">
        <f>IF(GLOBAL_DATA[[#This Row],[Target scope]]&lt;&gt;Target_Not_Applicable,GLOBAL_DATA[[#This Row],[Target scope]]*GLOBAL_DATA[[#This Row],[Implementation progress rate]],"")</f>
        <v>0</v>
      </c>
      <c r="AR149" s="83">
        <f>IF(OR(GLOBAL_DATA[[#This Row],[Status]]=DATA!$J$6,GLOBAL_DATA[[#This Row],[Status]]=DATA!$J$7,GLOBAL_DATA[[#This Row],[Status]]=DATA!$J$8),1,0)</f>
        <v>0</v>
      </c>
      <c r="AS149" s="84">
        <f>IF(GLOBAL_DATA[[#This Row],[Status]]=Status_No_Project,"",MAX(GLOBAL_DATA[[#This Row],[Initial end]],GLOBAL_DATA[[#This Row],[Re-estimated end]],43831))</f>
        <v>43831</v>
      </c>
      <c r="AT149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49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49" s="28"/>
      <c r="AW149" s="28"/>
    </row>
    <row r="150" spans="1:49" ht="42" customHeight="1" x14ac:dyDescent="0.25">
      <c r="A150" s="90" t="s">
        <v>472</v>
      </c>
      <c r="B150" s="90" t="s">
        <v>472</v>
      </c>
      <c r="C150" s="90" t="s">
        <v>472</v>
      </c>
      <c r="D150" s="90" t="s">
        <v>472</v>
      </c>
      <c r="E150" s="90" t="s">
        <v>472</v>
      </c>
      <c r="F150" s="90" t="s">
        <v>472</v>
      </c>
      <c r="G150" s="90" t="s">
        <v>472</v>
      </c>
      <c r="H150" s="90" t="s">
        <v>472</v>
      </c>
      <c r="I150" s="90" t="s">
        <v>472</v>
      </c>
      <c r="J150" s="90" t="s">
        <v>472</v>
      </c>
      <c r="K150" s="90" t="s">
        <v>472</v>
      </c>
      <c r="L150" s="90" t="s">
        <v>472</v>
      </c>
      <c r="M150" s="90" t="s">
        <v>472</v>
      </c>
      <c r="N150" s="91" t="str">
        <f>IF(GLOBAL_DATA[[#This Row],[Target scope]]="","",INDEX(DATA_TargetStatusChoice[Target_Status_Choice],MATCH(GLOBAL_DATA[[#This Row],[Target scope]],DATA_TargetStatusChoice[Value],1)))</f>
        <v/>
      </c>
      <c r="O150" s="89"/>
      <c r="P150" s="92" t="s">
        <v>75</v>
      </c>
      <c r="Q150" s="100" t="s">
        <v>461</v>
      </c>
      <c r="R150" s="101">
        <v>0</v>
      </c>
      <c r="S150" s="101"/>
      <c r="T150" s="102" t="s">
        <v>472</v>
      </c>
      <c r="U150" s="103"/>
      <c r="V150" s="104" t="s">
        <v>75</v>
      </c>
      <c r="W150" s="93"/>
      <c r="X150" s="93"/>
      <c r="Y150" s="93"/>
      <c r="Z150" s="105">
        <f>SUM(GLOBAL_DATA[[#This Row],[Initial 2020]]+GLOBAL_DATA[[#This Row],[Initial 2021]]+GLOBAL_DATA[[#This Row],[Initial 2022]]+GLOBAL_DATA[[#This Row],[Initial 2023]])</f>
        <v>0</v>
      </c>
      <c r="AA150" s="106">
        <f>SUM(GLOBAL_DATA[[#This Row],[Reestimated 2020]]+GLOBAL_DATA[[#This Row],[Reestimated 2021]]+GLOBAL_DATA[[#This Row],[Reestimated 2022]]+GLOBAL_DATA[[#This Row],[Reestimated 2023]])</f>
        <v>0</v>
      </c>
      <c r="AB150" s="107">
        <f>SUM(GLOBAL_DATA[[#This Row],[Spent 2020]]+GLOBAL_DATA[[#This Row],[Spent 2021]]+GLOBAL_DATA[[#This Row],[Spent 2022]]+GLOBAL_DATA[[#This Row],[Spent 2023]])</f>
        <v>0</v>
      </c>
      <c r="AC150" s="108"/>
      <c r="AD150" s="109"/>
      <c r="AE150" s="110"/>
      <c r="AF150" s="109"/>
      <c r="AG150" s="109"/>
      <c r="AH150" s="109"/>
      <c r="AI150" s="108"/>
      <c r="AJ150" s="109"/>
      <c r="AK150" s="110"/>
      <c r="AL150" s="109"/>
      <c r="AM150" s="109"/>
      <c r="AN150" s="111"/>
      <c r="AO150" s="112"/>
      <c r="AP150" s="113"/>
      <c r="AQ150" s="82">
        <f>IF(GLOBAL_DATA[[#This Row],[Target scope]]&lt;&gt;Target_Not_Applicable,GLOBAL_DATA[[#This Row],[Target scope]]*GLOBAL_DATA[[#This Row],[Implementation progress rate]],"")</f>
        <v>0</v>
      </c>
      <c r="AR150" s="83">
        <f>IF(OR(GLOBAL_DATA[[#This Row],[Status]]=DATA!$J$6,GLOBAL_DATA[[#This Row],[Status]]=DATA!$J$7,GLOBAL_DATA[[#This Row],[Status]]=DATA!$J$8),1,0)</f>
        <v>0</v>
      </c>
      <c r="AS150" s="84" t="str">
        <f>IF(GLOBAL_DATA[[#This Row],[Status]]=Status_No_Project,"",MAX(GLOBAL_DATA[[#This Row],[Initial end]],GLOBAL_DATA[[#This Row],[Re-estimated end]],43831))</f>
        <v/>
      </c>
      <c r="AT150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50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50" s="28"/>
      <c r="AW150" s="28"/>
    </row>
    <row r="151" spans="1:49" ht="42" customHeight="1" x14ac:dyDescent="0.25">
      <c r="A151" s="90" t="s">
        <v>472</v>
      </c>
      <c r="B151" s="90" t="s">
        <v>472</v>
      </c>
      <c r="C151" s="90" t="s">
        <v>472</v>
      </c>
      <c r="D151" s="90" t="s">
        <v>472</v>
      </c>
      <c r="E151" s="90" t="s">
        <v>472</v>
      </c>
      <c r="F151" s="90" t="s">
        <v>472</v>
      </c>
      <c r="G151" s="90" t="s">
        <v>472</v>
      </c>
      <c r="H151" s="90" t="s">
        <v>472</v>
      </c>
      <c r="I151" s="90" t="s">
        <v>472</v>
      </c>
      <c r="J151" s="90" t="s">
        <v>472</v>
      </c>
      <c r="K151" s="90" t="s">
        <v>472</v>
      </c>
      <c r="L151" s="90" t="s">
        <v>472</v>
      </c>
      <c r="M151" s="90" t="s">
        <v>472</v>
      </c>
      <c r="N151" s="91" t="str">
        <f>IF(GLOBAL_DATA[[#This Row],[Target scope]]="","",INDEX(DATA_TargetStatusChoice[Target_Status_Choice],MATCH(GLOBAL_DATA[[#This Row],[Target scope]],DATA_TargetStatusChoice[Value],1)))</f>
        <v>FULL IMPLEMENTATION</v>
      </c>
      <c r="O151" s="89">
        <v>1</v>
      </c>
      <c r="P151" s="92" t="s">
        <v>75</v>
      </c>
      <c r="Q151" s="100" t="s">
        <v>32</v>
      </c>
      <c r="R151" s="101">
        <v>1</v>
      </c>
      <c r="S151" s="101"/>
      <c r="T151" s="102" t="s">
        <v>472</v>
      </c>
      <c r="U151" s="103"/>
      <c r="V151" s="104" t="s">
        <v>75</v>
      </c>
      <c r="W151" s="93"/>
      <c r="X151" s="93"/>
      <c r="Y151" s="93"/>
      <c r="Z151" s="105">
        <f>SUM(GLOBAL_DATA[[#This Row],[Initial 2020]]+GLOBAL_DATA[[#This Row],[Initial 2021]]+GLOBAL_DATA[[#This Row],[Initial 2022]]+GLOBAL_DATA[[#This Row],[Initial 2023]])</f>
        <v>0</v>
      </c>
      <c r="AA151" s="106">
        <f>SUM(GLOBAL_DATA[[#This Row],[Reestimated 2020]]+GLOBAL_DATA[[#This Row],[Reestimated 2021]]+GLOBAL_DATA[[#This Row],[Reestimated 2022]]+GLOBAL_DATA[[#This Row],[Reestimated 2023]])</f>
        <v>0</v>
      </c>
      <c r="AB151" s="107">
        <f>SUM(GLOBAL_DATA[[#This Row],[Spent 2020]]+GLOBAL_DATA[[#This Row],[Spent 2021]]+GLOBAL_DATA[[#This Row],[Spent 2022]]+GLOBAL_DATA[[#This Row],[Spent 2023]])</f>
        <v>0</v>
      </c>
      <c r="AC151" s="108"/>
      <c r="AD151" s="109"/>
      <c r="AE151" s="110"/>
      <c r="AF151" s="109"/>
      <c r="AG151" s="109"/>
      <c r="AH151" s="109"/>
      <c r="AI151" s="108"/>
      <c r="AJ151" s="109"/>
      <c r="AK151" s="110"/>
      <c r="AL151" s="109"/>
      <c r="AM151" s="109"/>
      <c r="AN151" s="111"/>
      <c r="AO151" s="112"/>
      <c r="AP151" s="113"/>
      <c r="AQ151" s="82">
        <f>IF(GLOBAL_DATA[[#This Row],[Target scope]]&lt;&gt;Target_Not_Applicable,GLOBAL_DATA[[#This Row],[Target scope]]*GLOBAL_DATA[[#This Row],[Implementation progress rate]],"")</f>
        <v>1</v>
      </c>
      <c r="AR151" s="83">
        <f>IF(OR(GLOBAL_DATA[[#This Row],[Status]]=DATA!$J$6,GLOBAL_DATA[[#This Row],[Status]]=DATA!$J$7,GLOBAL_DATA[[#This Row],[Status]]=DATA!$J$8),1,0)</f>
        <v>0</v>
      </c>
      <c r="AS151" s="84">
        <f>IF(GLOBAL_DATA[[#This Row],[Status]]=Status_No_Project,"",MAX(GLOBAL_DATA[[#This Row],[Initial end]],GLOBAL_DATA[[#This Row],[Re-estimated end]],43831))</f>
        <v>43831</v>
      </c>
      <c r="AT151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51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51" s="28"/>
      <c r="AW151" s="28"/>
    </row>
    <row r="152" spans="1:49" ht="42" customHeight="1" x14ac:dyDescent="0.25">
      <c r="A152" s="90" t="s">
        <v>472</v>
      </c>
      <c r="B152" s="90" t="s">
        <v>472</v>
      </c>
      <c r="C152" s="90" t="s">
        <v>472</v>
      </c>
      <c r="D152" s="90" t="s">
        <v>472</v>
      </c>
      <c r="E152" s="90" t="s">
        <v>472</v>
      </c>
      <c r="F152" s="90" t="s">
        <v>472</v>
      </c>
      <c r="G152" s="90" t="s">
        <v>472</v>
      </c>
      <c r="H152" s="90" t="s">
        <v>472</v>
      </c>
      <c r="I152" s="90" t="s">
        <v>472</v>
      </c>
      <c r="J152" s="90" t="s">
        <v>472</v>
      </c>
      <c r="K152" s="90" t="s">
        <v>472</v>
      </c>
      <c r="L152" s="90" t="s">
        <v>472</v>
      </c>
      <c r="M152" s="90" t="s">
        <v>472</v>
      </c>
      <c r="N152" s="91" t="str">
        <f>IF(GLOBAL_DATA[[#This Row],[Target scope]]="","",INDEX(DATA_TargetStatusChoice[Target_Status_Choice],MATCH(GLOBAL_DATA[[#This Row],[Target scope]],DATA_TargetStatusChoice[Value],1)))</f>
        <v/>
      </c>
      <c r="O152" s="89"/>
      <c r="P152" s="92" t="s">
        <v>75</v>
      </c>
      <c r="Q152" s="100" t="s">
        <v>461</v>
      </c>
      <c r="R152" s="101">
        <v>0</v>
      </c>
      <c r="S152" s="101"/>
      <c r="T152" s="102" t="s">
        <v>472</v>
      </c>
      <c r="U152" s="103"/>
      <c r="V152" s="104" t="s">
        <v>75</v>
      </c>
      <c r="W152" s="93"/>
      <c r="X152" s="93"/>
      <c r="Y152" s="93"/>
      <c r="Z152" s="105">
        <f>SUM(GLOBAL_DATA[[#This Row],[Initial 2020]]+GLOBAL_DATA[[#This Row],[Initial 2021]]+GLOBAL_DATA[[#This Row],[Initial 2022]]+GLOBAL_DATA[[#This Row],[Initial 2023]])</f>
        <v>0</v>
      </c>
      <c r="AA152" s="106">
        <f>SUM(GLOBAL_DATA[[#This Row],[Reestimated 2020]]+GLOBAL_DATA[[#This Row],[Reestimated 2021]]+GLOBAL_DATA[[#This Row],[Reestimated 2022]]+GLOBAL_DATA[[#This Row],[Reestimated 2023]])</f>
        <v>0</v>
      </c>
      <c r="AB152" s="107">
        <f>SUM(GLOBAL_DATA[[#This Row],[Spent 2020]]+GLOBAL_DATA[[#This Row],[Spent 2021]]+GLOBAL_DATA[[#This Row],[Spent 2022]]+GLOBAL_DATA[[#This Row],[Spent 2023]])</f>
        <v>0</v>
      </c>
      <c r="AC152" s="108"/>
      <c r="AD152" s="109"/>
      <c r="AE152" s="110"/>
      <c r="AF152" s="109"/>
      <c r="AG152" s="109"/>
      <c r="AH152" s="109"/>
      <c r="AI152" s="108"/>
      <c r="AJ152" s="109"/>
      <c r="AK152" s="110"/>
      <c r="AL152" s="109"/>
      <c r="AM152" s="109"/>
      <c r="AN152" s="111"/>
      <c r="AO152" s="112"/>
      <c r="AP152" s="113"/>
      <c r="AQ152" s="82">
        <f>IF(GLOBAL_DATA[[#This Row],[Target scope]]&lt;&gt;Target_Not_Applicable,GLOBAL_DATA[[#This Row],[Target scope]]*GLOBAL_DATA[[#This Row],[Implementation progress rate]],"")</f>
        <v>0</v>
      </c>
      <c r="AR152" s="83">
        <f>IF(OR(GLOBAL_DATA[[#This Row],[Status]]=DATA!$J$6,GLOBAL_DATA[[#This Row],[Status]]=DATA!$J$7,GLOBAL_DATA[[#This Row],[Status]]=DATA!$J$8),1,0)</f>
        <v>0</v>
      </c>
      <c r="AS152" s="84" t="str">
        <f>IF(GLOBAL_DATA[[#This Row],[Status]]=Status_No_Project,"",MAX(GLOBAL_DATA[[#This Row],[Initial end]],GLOBAL_DATA[[#This Row],[Re-estimated end]],43831))</f>
        <v/>
      </c>
      <c r="AT152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52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52" s="28"/>
      <c r="AW152" s="28"/>
    </row>
    <row r="153" spans="1:49" ht="42" customHeight="1" x14ac:dyDescent="0.25">
      <c r="A153" s="90" t="s">
        <v>472</v>
      </c>
      <c r="B153" s="90" t="s">
        <v>472</v>
      </c>
      <c r="C153" s="90" t="s">
        <v>472</v>
      </c>
      <c r="D153" s="90" t="s">
        <v>472</v>
      </c>
      <c r="E153" s="90" t="s">
        <v>472</v>
      </c>
      <c r="F153" s="90" t="s">
        <v>472</v>
      </c>
      <c r="G153" s="90" t="s">
        <v>472</v>
      </c>
      <c r="H153" s="90" t="s">
        <v>472</v>
      </c>
      <c r="I153" s="90" t="s">
        <v>472</v>
      </c>
      <c r="J153" s="90" t="s">
        <v>472</v>
      </c>
      <c r="K153" s="90" t="s">
        <v>472</v>
      </c>
      <c r="L153" s="90" t="s">
        <v>472</v>
      </c>
      <c r="M153" s="90" t="s">
        <v>472</v>
      </c>
      <c r="N153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153" s="89">
        <v>0.2</v>
      </c>
      <c r="P153" s="92" t="s">
        <v>75</v>
      </c>
      <c r="Q153" s="100" t="s">
        <v>31</v>
      </c>
      <c r="R153" s="101">
        <v>0</v>
      </c>
      <c r="S153" s="101"/>
      <c r="T153" s="102" t="s">
        <v>472</v>
      </c>
      <c r="U153" s="103"/>
      <c r="V153" s="104" t="s">
        <v>75</v>
      </c>
      <c r="W153" s="93"/>
      <c r="X153" s="93"/>
      <c r="Y153" s="93"/>
      <c r="Z153" s="105">
        <f>SUM(GLOBAL_DATA[[#This Row],[Initial 2020]]+GLOBAL_DATA[[#This Row],[Initial 2021]]+GLOBAL_DATA[[#This Row],[Initial 2022]]+GLOBAL_DATA[[#This Row],[Initial 2023]])</f>
        <v>0</v>
      </c>
      <c r="AA153" s="106">
        <f>SUM(GLOBAL_DATA[[#This Row],[Reestimated 2020]]+GLOBAL_DATA[[#This Row],[Reestimated 2021]]+GLOBAL_DATA[[#This Row],[Reestimated 2022]]+GLOBAL_DATA[[#This Row],[Reestimated 2023]])</f>
        <v>0</v>
      </c>
      <c r="AB153" s="107">
        <f>SUM(GLOBAL_DATA[[#This Row],[Spent 2020]]+GLOBAL_DATA[[#This Row],[Spent 2021]]+GLOBAL_DATA[[#This Row],[Spent 2022]]+GLOBAL_DATA[[#This Row],[Spent 2023]])</f>
        <v>0</v>
      </c>
      <c r="AC153" s="108"/>
      <c r="AD153" s="109"/>
      <c r="AE153" s="110"/>
      <c r="AF153" s="109"/>
      <c r="AG153" s="109"/>
      <c r="AH153" s="109"/>
      <c r="AI153" s="108"/>
      <c r="AJ153" s="109"/>
      <c r="AK153" s="110"/>
      <c r="AL153" s="109"/>
      <c r="AM153" s="109"/>
      <c r="AN153" s="111"/>
      <c r="AO153" s="112"/>
      <c r="AP153" s="113"/>
      <c r="AQ153" s="82">
        <f>IF(GLOBAL_DATA[[#This Row],[Target scope]]&lt;&gt;Target_Not_Applicable,GLOBAL_DATA[[#This Row],[Target scope]]*GLOBAL_DATA[[#This Row],[Implementation progress rate]],"")</f>
        <v>0</v>
      </c>
      <c r="AR153" s="83">
        <f>IF(OR(GLOBAL_DATA[[#This Row],[Status]]=DATA!$J$6,GLOBAL_DATA[[#This Row],[Status]]=DATA!$J$7,GLOBAL_DATA[[#This Row],[Status]]=DATA!$J$8),1,0)</f>
        <v>0</v>
      </c>
      <c r="AS153" s="84">
        <f>IF(GLOBAL_DATA[[#This Row],[Status]]=Status_No_Project,"",MAX(GLOBAL_DATA[[#This Row],[Initial end]],GLOBAL_DATA[[#This Row],[Re-estimated end]],43831))</f>
        <v>43831</v>
      </c>
      <c r="AT153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53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53" s="28"/>
      <c r="AW153" s="28"/>
    </row>
    <row r="154" spans="1:49" ht="42" customHeight="1" x14ac:dyDescent="0.25">
      <c r="A154" s="90" t="s">
        <v>472</v>
      </c>
      <c r="B154" s="90" t="s">
        <v>472</v>
      </c>
      <c r="C154" s="90" t="s">
        <v>472</v>
      </c>
      <c r="D154" s="90" t="s">
        <v>472</v>
      </c>
      <c r="E154" s="90" t="s">
        <v>472</v>
      </c>
      <c r="F154" s="90" t="s">
        <v>472</v>
      </c>
      <c r="G154" s="90" t="s">
        <v>472</v>
      </c>
      <c r="H154" s="90" t="s">
        <v>472</v>
      </c>
      <c r="I154" s="90" t="s">
        <v>472</v>
      </c>
      <c r="J154" s="90" t="s">
        <v>472</v>
      </c>
      <c r="K154" s="90" t="s">
        <v>472</v>
      </c>
      <c r="L154" s="90" t="s">
        <v>472</v>
      </c>
      <c r="M154" s="90" t="s">
        <v>472</v>
      </c>
      <c r="N154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154" s="89">
        <v>0.2</v>
      </c>
      <c r="P154" s="92" t="s">
        <v>75</v>
      </c>
      <c r="Q154" s="100" t="s">
        <v>31</v>
      </c>
      <c r="R154" s="101">
        <v>0</v>
      </c>
      <c r="S154" s="101"/>
      <c r="T154" s="102" t="s">
        <v>472</v>
      </c>
      <c r="U154" s="103"/>
      <c r="V154" s="104" t="s">
        <v>75</v>
      </c>
      <c r="W154" s="93"/>
      <c r="X154" s="93"/>
      <c r="Y154" s="93"/>
      <c r="Z154" s="105">
        <f>SUM(GLOBAL_DATA[[#This Row],[Initial 2020]]+GLOBAL_DATA[[#This Row],[Initial 2021]]+GLOBAL_DATA[[#This Row],[Initial 2022]]+GLOBAL_DATA[[#This Row],[Initial 2023]])</f>
        <v>0</v>
      </c>
      <c r="AA154" s="106">
        <f>SUM(GLOBAL_DATA[[#This Row],[Reestimated 2020]]+GLOBAL_DATA[[#This Row],[Reestimated 2021]]+GLOBAL_DATA[[#This Row],[Reestimated 2022]]+GLOBAL_DATA[[#This Row],[Reestimated 2023]])</f>
        <v>0</v>
      </c>
      <c r="AB154" s="107">
        <f>SUM(GLOBAL_DATA[[#This Row],[Spent 2020]]+GLOBAL_DATA[[#This Row],[Spent 2021]]+GLOBAL_DATA[[#This Row],[Spent 2022]]+GLOBAL_DATA[[#This Row],[Spent 2023]])</f>
        <v>0</v>
      </c>
      <c r="AC154" s="108"/>
      <c r="AD154" s="109"/>
      <c r="AE154" s="110"/>
      <c r="AF154" s="109"/>
      <c r="AG154" s="109"/>
      <c r="AH154" s="109"/>
      <c r="AI154" s="108"/>
      <c r="AJ154" s="109"/>
      <c r="AK154" s="110"/>
      <c r="AL154" s="109"/>
      <c r="AM154" s="109"/>
      <c r="AN154" s="111"/>
      <c r="AO154" s="112"/>
      <c r="AP154" s="113"/>
      <c r="AQ154" s="82">
        <f>IF(GLOBAL_DATA[[#This Row],[Target scope]]&lt;&gt;Target_Not_Applicable,GLOBAL_DATA[[#This Row],[Target scope]]*GLOBAL_DATA[[#This Row],[Implementation progress rate]],"")</f>
        <v>0</v>
      </c>
      <c r="AR154" s="83">
        <f>IF(OR(GLOBAL_DATA[[#This Row],[Status]]=DATA!$J$6,GLOBAL_DATA[[#This Row],[Status]]=DATA!$J$7,GLOBAL_DATA[[#This Row],[Status]]=DATA!$J$8),1,0)</f>
        <v>0</v>
      </c>
      <c r="AS154" s="84">
        <f>IF(GLOBAL_DATA[[#This Row],[Status]]=Status_No_Project,"",MAX(GLOBAL_DATA[[#This Row],[Initial end]],GLOBAL_DATA[[#This Row],[Re-estimated end]],43831))</f>
        <v>43831</v>
      </c>
      <c r="AT154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54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54" s="28"/>
      <c r="AW154" s="28"/>
    </row>
    <row r="155" spans="1:49" ht="42" customHeight="1" x14ac:dyDescent="0.25">
      <c r="A155" s="90" t="s">
        <v>472</v>
      </c>
      <c r="B155" s="90" t="s">
        <v>472</v>
      </c>
      <c r="C155" s="90" t="s">
        <v>472</v>
      </c>
      <c r="D155" s="90" t="s">
        <v>472</v>
      </c>
      <c r="E155" s="90" t="s">
        <v>472</v>
      </c>
      <c r="F155" s="90" t="s">
        <v>472</v>
      </c>
      <c r="G155" s="90" t="s">
        <v>472</v>
      </c>
      <c r="H155" s="90" t="s">
        <v>472</v>
      </c>
      <c r="I155" s="90" t="s">
        <v>472</v>
      </c>
      <c r="J155" s="90" t="s">
        <v>472</v>
      </c>
      <c r="K155" s="90" t="s">
        <v>472</v>
      </c>
      <c r="L155" s="90" t="s">
        <v>472</v>
      </c>
      <c r="M155" s="90" t="s">
        <v>472</v>
      </c>
      <c r="N155" s="91" t="str">
        <f>IF(GLOBAL_DATA[[#This Row],[Target scope]]="","",INDEX(DATA_TargetStatusChoice[Target_Status_Choice],MATCH(GLOBAL_DATA[[#This Row],[Target scope]],DATA_TargetStatusChoice[Value],1)))</f>
        <v/>
      </c>
      <c r="O155" s="89"/>
      <c r="P155" s="92" t="s">
        <v>75</v>
      </c>
      <c r="Q155" s="100" t="s">
        <v>461</v>
      </c>
      <c r="R155" s="101">
        <v>0</v>
      </c>
      <c r="S155" s="101"/>
      <c r="T155" s="102" t="s">
        <v>472</v>
      </c>
      <c r="U155" s="103"/>
      <c r="V155" s="104" t="s">
        <v>75</v>
      </c>
      <c r="W155" s="93"/>
      <c r="X155" s="93"/>
      <c r="Y155" s="93"/>
      <c r="Z155" s="105">
        <f>SUM(GLOBAL_DATA[[#This Row],[Initial 2020]]+GLOBAL_DATA[[#This Row],[Initial 2021]]+GLOBAL_DATA[[#This Row],[Initial 2022]]+GLOBAL_DATA[[#This Row],[Initial 2023]])</f>
        <v>0</v>
      </c>
      <c r="AA155" s="106">
        <f>SUM(GLOBAL_DATA[[#This Row],[Reestimated 2020]]+GLOBAL_DATA[[#This Row],[Reestimated 2021]]+GLOBAL_DATA[[#This Row],[Reestimated 2022]]+GLOBAL_DATA[[#This Row],[Reestimated 2023]])</f>
        <v>0</v>
      </c>
      <c r="AB155" s="107">
        <f>SUM(GLOBAL_DATA[[#This Row],[Spent 2020]]+GLOBAL_DATA[[#This Row],[Spent 2021]]+GLOBAL_DATA[[#This Row],[Spent 2022]]+GLOBAL_DATA[[#This Row],[Spent 2023]])</f>
        <v>0</v>
      </c>
      <c r="AC155" s="108"/>
      <c r="AD155" s="109"/>
      <c r="AE155" s="110"/>
      <c r="AF155" s="109"/>
      <c r="AG155" s="109"/>
      <c r="AH155" s="109"/>
      <c r="AI155" s="108"/>
      <c r="AJ155" s="109"/>
      <c r="AK155" s="110"/>
      <c r="AL155" s="109"/>
      <c r="AM155" s="109"/>
      <c r="AN155" s="111"/>
      <c r="AO155" s="112"/>
      <c r="AP155" s="113"/>
      <c r="AQ155" s="82">
        <f>IF(GLOBAL_DATA[[#This Row],[Target scope]]&lt;&gt;Target_Not_Applicable,GLOBAL_DATA[[#This Row],[Target scope]]*GLOBAL_DATA[[#This Row],[Implementation progress rate]],"")</f>
        <v>0</v>
      </c>
      <c r="AR155" s="83">
        <f>IF(OR(GLOBAL_DATA[[#This Row],[Status]]=DATA!$J$6,GLOBAL_DATA[[#This Row],[Status]]=DATA!$J$7,GLOBAL_DATA[[#This Row],[Status]]=DATA!$J$8),1,0)</f>
        <v>0</v>
      </c>
      <c r="AS155" s="84" t="str">
        <f>IF(GLOBAL_DATA[[#This Row],[Status]]=Status_No_Project,"",MAX(GLOBAL_DATA[[#This Row],[Initial end]],GLOBAL_DATA[[#This Row],[Re-estimated end]],43831))</f>
        <v/>
      </c>
      <c r="AT155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55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55" s="28"/>
      <c r="AW155" s="28"/>
    </row>
    <row r="156" spans="1:49" ht="42" customHeight="1" x14ac:dyDescent="0.25">
      <c r="A156" s="90" t="s">
        <v>472</v>
      </c>
      <c r="B156" s="90" t="s">
        <v>472</v>
      </c>
      <c r="C156" s="90" t="s">
        <v>472</v>
      </c>
      <c r="D156" s="90" t="s">
        <v>472</v>
      </c>
      <c r="E156" s="90" t="s">
        <v>472</v>
      </c>
      <c r="F156" s="90" t="s">
        <v>472</v>
      </c>
      <c r="G156" s="90" t="s">
        <v>472</v>
      </c>
      <c r="H156" s="90" t="s">
        <v>472</v>
      </c>
      <c r="I156" s="90" t="s">
        <v>472</v>
      </c>
      <c r="J156" s="90" t="s">
        <v>472</v>
      </c>
      <c r="K156" s="90" t="s">
        <v>472</v>
      </c>
      <c r="L156" s="90" t="s">
        <v>472</v>
      </c>
      <c r="M156" s="90" t="s">
        <v>472</v>
      </c>
      <c r="N156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156" s="89">
        <v>0.2</v>
      </c>
      <c r="P156" s="92" t="s">
        <v>75</v>
      </c>
      <c r="Q156" s="100" t="s">
        <v>31</v>
      </c>
      <c r="R156" s="101">
        <v>0</v>
      </c>
      <c r="S156" s="101"/>
      <c r="T156" s="102" t="s">
        <v>472</v>
      </c>
      <c r="U156" s="103"/>
      <c r="V156" s="104" t="s">
        <v>75</v>
      </c>
      <c r="W156" s="93"/>
      <c r="X156" s="93"/>
      <c r="Y156" s="93"/>
      <c r="Z156" s="105">
        <f>SUM(GLOBAL_DATA[[#This Row],[Initial 2020]]+GLOBAL_DATA[[#This Row],[Initial 2021]]+GLOBAL_DATA[[#This Row],[Initial 2022]]+GLOBAL_DATA[[#This Row],[Initial 2023]])</f>
        <v>0</v>
      </c>
      <c r="AA156" s="106">
        <f>SUM(GLOBAL_DATA[[#This Row],[Reestimated 2020]]+GLOBAL_DATA[[#This Row],[Reestimated 2021]]+GLOBAL_DATA[[#This Row],[Reestimated 2022]]+GLOBAL_DATA[[#This Row],[Reestimated 2023]])</f>
        <v>0</v>
      </c>
      <c r="AB156" s="107">
        <f>SUM(GLOBAL_DATA[[#This Row],[Spent 2020]]+GLOBAL_DATA[[#This Row],[Spent 2021]]+GLOBAL_DATA[[#This Row],[Spent 2022]]+GLOBAL_DATA[[#This Row],[Spent 2023]])</f>
        <v>0</v>
      </c>
      <c r="AC156" s="108"/>
      <c r="AD156" s="109"/>
      <c r="AE156" s="110"/>
      <c r="AF156" s="109"/>
      <c r="AG156" s="109"/>
      <c r="AH156" s="109"/>
      <c r="AI156" s="108"/>
      <c r="AJ156" s="109"/>
      <c r="AK156" s="110"/>
      <c r="AL156" s="109"/>
      <c r="AM156" s="109"/>
      <c r="AN156" s="111"/>
      <c r="AO156" s="112"/>
      <c r="AP156" s="113"/>
      <c r="AQ156" s="82">
        <f>IF(GLOBAL_DATA[[#This Row],[Target scope]]&lt;&gt;Target_Not_Applicable,GLOBAL_DATA[[#This Row],[Target scope]]*GLOBAL_DATA[[#This Row],[Implementation progress rate]],"")</f>
        <v>0</v>
      </c>
      <c r="AR156" s="83">
        <f>IF(OR(GLOBAL_DATA[[#This Row],[Status]]=DATA!$J$6,GLOBAL_DATA[[#This Row],[Status]]=DATA!$J$7,GLOBAL_DATA[[#This Row],[Status]]=DATA!$J$8),1,0)</f>
        <v>0</v>
      </c>
      <c r="AS156" s="84">
        <f>IF(GLOBAL_DATA[[#This Row],[Status]]=Status_No_Project,"",MAX(GLOBAL_DATA[[#This Row],[Initial end]],GLOBAL_DATA[[#This Row],[Re-estimated end]],43831))</f>
        <v>43831</v>
      </c>
      <c r="AT156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56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56" s="28"/>
      <c r="AW156" s="28"/>
    </row>
    <row r="157" spans="1:49" ht="42" customHeight="1" x14ac:dyDescent="0.25">
      <c r="A157" s="90" t="s">
        <v>472</v>
      </c>
      <c r="B157" s="90" t="s">
        <v>472</v>
      </c>
      <c r="C157" s="90" t="s">
        <v>472</v>
      </c>
      <c r="D157" s="90" t="s">
        <v>472</v>
      </c>
      <c r="E157" s="90" t="s">
        <v>472</v>
      </c>
      <c r="F157" s="90" t="s">
        <v>472</v>
      </c>
      <c r="G157" s="90" t="s">
        <v>472</v>
      </c>
      <c r="H157" s="90" t="s">
        <v>472</v>
      </c>
      <c r="I157" s="90" t="s">
        <v>472</v>
      </c>
      <c r="J157" s="90" t="s">
        <v>472</v>
      </c>
      <c r="K157" s="90" t="s">
        <v>472</v>
      </c>
      <c r="L157" s="90" t="s">
        <v>472</v>
      </c>
      <c r="M157" s="90" t="s">
        <v>472</v>
      </c>
      <c r="N157" s="91" t="str">
        <f>IF(GLOBAL_DATA[[#This Row],[Target scope]]="","",INDEX(DATA_TargetStatusChoice[Target_Status_Choice],MATCH(GLOBAL_DATA[[#This Row],[Target scope]],DATA_TargetStatusChoice[Value],1)))</f>
        <v/>
      </c>
      <c r="O157" s="89"/>
      <c r="P157" s="92" t="s">
        <v>75</v>
      </c>
      <c r="Q157" s="100" t="s">
        <v>461</v>
      </c>
      <c r="R157" s="101">
        <v>0</v>
      </c>
      <c r="S157" s="101"/>
      <c r="T157" s="102" t="s">
        <v>472</v>
      </c>
      <c r="U157" s="103"/>
      <c r="V157" s="104" t="s">
        <v>75</v>
      </c>
      <c r="W157" s="93"/>
      <c r="X157" s="93"/>
      <c r="Y157" s="93"/>
      <c r="Z157" s="105">
        <f>SUM(GLOBAL_DATA[[#This Row],[Initial 2020]]+GLOBAL_DATA[[#This Row],[Initial 2021]]+GLOBAL_DATA[[#This Row],[Initial 2022]]+GLOBAL_DATA[[#This Row],[Initial 2023]])</f>
        <v>0</v>
      </c>
      <c r="AA157" s="106">
        <f>SUM(GLOBAL_DATA[[#This Row],[Reestimated 2020]]+GLOBAL_DATA[[#This Row],[Reestimated 2021]]+GLOBAL_DATA[[#This Row],[Reestimated 2022]]+GLOBAL_DATA[[#This Row],[Reestimated 2023]])</f>
        <v>0</v>
      </c>
      <c r="AB157" s="107">
        <f>SUM(GLOBAL_DATA[[#This Row],[Spent 2020]]+GLOBAL_DATA[[#This Row],[Spent 2021]]+GLOBAL_DATA[[#This Row],[Spent 2022]]+GLOBAL_DATA[[#This Row],[Spent 2023]])</f>
        <v>0</v>
      </c>
      <c r="AC157" s="108"/>
      <c r="AD157" s="109"/>
      <c r="AE157" s="110"/>
      <c r="AF157" s="109"/>
      <c r="AG157" s="109"/>
      <c r="AH157" s="109"/>
      <c r="AI157" s="108"/>
      <c r="AJ157" s="109"/>
      <c r="AK157" s="110"/>
      <c r="AL157" s="109"/>
      <c r="AM157" s="109"/>
      <c r="AN157" s="111"/>
      <c r="AO157" s="112"/>
      <c r="AP157" s="113"/>
      <c r="AQ157" s="82">
        <f>IF(GLOBAL_DATA[[#This Row],[Target scope]]&lt;&gt;Target_Not_Applicable,GLOBAL_DATA[[#This Row],[Target scope]]*GLOBAL_DATA[[#This Row],[Implementation progress rate]],"")</f>
        <v>0</v>
      </c>
      <c r="AR157" s="83">
        <f>IF(OR(GLOBAL_DATA[[#This Row],[Status]]=DATA!$J$6,GLOBAL_DATA[[#This Row],[Status]]=DATA!$J$7,GLOBAL_DATA[[#This Row],[Status]]=DATA!$J$8),1,0)</f>
        <v>0</v>
      </c>
      <c r="AS157" s="84" t="str">
        <f>IF(GLOBAL_DATA[[#This Row],[Status]]=Status_No_Project,"",MAX(GLOBAL_DATA[[#This Row],[Initial end]],GLOBAL_DATA[[#This Row],[Re-estimated end]],43831))</f>
        <v/>
      </c>
      <c r="AT157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57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57" s="28"/>
      <c r="AW157" s="28"/>
    </row>
    <row r="158" spans="1:49" ht="42" customHeight="1" x14ac:dyDescent="0.25">
      <c r="A158" s="90" t="s">
        <v>472</v>
      </c>
      <c r="B158" s="90" t="s">
        <v>472</v>
      </c>
      <c r="C158" s="90" t="s">
        <v>472</v>
      </c>
      <c r="D158" s="90" t="s">
        <v>472</v>
      </c>
      <c r="E158" s="90" t="s">
        <v>472</v>
      </c>
      <c r="F158" s="90" t="s">
        <v>472</v>
      </c>
      <c r="G158" s="90" t="s">
        <v>472</v>
      </c>
      <c r="H158" s="90" t="s">
        <v>472</v>
      </c>
      <c r="I158" s="90" t="s">
        <v>472</v>
      </c>
      <c r="J158" s="90" t="s">
        <v>472</v>
      </c>
      <c r="K158" s="90" t="s">
        <v>472</v>
      </c>
      <c r="L158" s="90" t="s">
        <v>472</v>
      </c>
      <c r="M158" s="90" t="s">
        <v>472</v>
      </c>
      <c r="N158" s="91" t="str">
        <f>IF(GLOBAL_DATA[[#This Row],[Target scope]]="","",INDEX(DATA_TargetStatusChoice[Target_Status_Choice],MATCH(GLOBAL_DATA[[#This Row],[Target scope]],DATA_TargetStatusChoice[Value],1)))</f>
        <v/>
      </c>
      <c r="O158" s="89"/>
      <c r="P158" s="92" t="s">
        <v>75</v>
      </c>
      <c r="Q158" s="100" t="s">
        <v>461</v>
      </c>
      <c r="R158" s="101">
        <v>0</v>
      </c>
      <c r="S158" s="101"/>
      <c r="T158" s="102" t="s">
        <v>472</v>
      </c>
      <c r="U158" s="103"/>
      <c r="V158" s="104" t="s">
        <v>75</v>
      </c>
      <c r="W158" s="93"/>
      <c r="X158" s="93"/>
      <c r="Y158" s="93"/>
      <c r="Z158" s="105">
        <f>SUM(GLOBAL_DATA[[#This Row],[Initial 2020]]+GLOBAL_DATA[[#This Row],[Initial 2021]]+GLOBAL_DATA[[#This Row],[Initial 2022]]+GLOBAL_DATA[[#This Row],[Initial 2023]])</f>
        <v>0</v>
      </c>
      <c r="AA158" s="106">
        <f>SUM(GLOBAL_DATA[[#This Row],[Reestimated 2020]]+GLOBAL_DATA[[#This Row],[Reestimated 2021]]+GLOBAL_DATA[[#This Row],[Reestimated 2022]]+GLOBAL_DATA[[#This Row],[Reestimated 2023]])</f>
        <v>0</v>
      </c>
      <c r="AB158" s="107">
        <f>SUM(GLOBAL_DATA[[#This Row],[Spent 2020]]+GLOBAL_DATA[[#This Row],[Spent 2021]]+GLOBAL_DATA[[#This Row],[Spent 2022]]+GLOBAL_DATA[[#This Row],[Spent 2023]])</f>
        <v>0</v>
      </c>
      <c r="AC158" s="108"/>
      <c r="AD158" s="109"/>
      <c r="AE158" s="110"/>
      <c r="AF158" s="109"/>
      <c r="AG158" s="109"/>
      <c r="AH158" s="109"/>
      <c r="AI158" s="108"/>
      <c r="AJ158" s="109"/>
      <c r="AK158" s="110"/>
      <c r="AL158" s="109"/>
      <c r="AM158" s="109"/>
      <c r="AN158" s="111"/>
      <c r="AO158" s="112"/>
      <c r="AP158" s="113"/>
      <c r="AQ158" s="82">
        <f>IF(GLOBAL_DATA[[#This Row],[Target scope]]&lt;&gt;Target_Not_Applicable,GLOBAL_DATA[[#This Row],[Target scope]]*GLOBAL_DATA[[#This Row],[Implementation progress rate]],"")</f>
        <v>0</v>
      </c>
      <c r="AR158" s="83">
        <f>IF(OR(GLOBAL_DATA[[#This Row],[Status]]=DATA!$J$6,GLOBAL_DATA[[#This Row],[Status]]=DATA!$J$7,GLOBAL_DATA[[#This Row],[Status]]=DATA!$J$8),1,0)</f>
        <v>0</v>
      </c>
      <c r="AS158" s="84" t="str">
        <f>IF(GLOBAL_DATA[[#This Row],[Status]]=Status_No_Project,"",MAX(GLOBAL_DATA[[#This Row],[Initial end]],GLOBAL_DATA[[#This Row],[Re-estimated end]],43831))</f>
        <v/>
      </c>
      <c r="AT158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58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58" s="28"/>
      <c r="AW158" s="28"/>
    </row>
    <row r="159" spans="1:49" ht="42" customHeight="1" x14ac:dyDescent="0.25">
      <c r="A159" s="90" t="s">
        <v>472</v>
      </c>
      <c r="B159" s="90" t="s">
        <v>472</v>
      </c>
      <c r="C159" s="90" t="s">
        <v>472</v>
      </c>
      <c r="D159" s="90" t="s">
        <v>472</v>
      </c>
      <c r="E159" s="90" t="s">
        <v>472</v>
      </c>
      <c r="F159" s="90" t="s">
        <v>472</v>
      </c>
      <c r="G159" s="90" t="s">
        <v>472</v>
      </c>
      <c r="H159" s="90" t="s">
        <v>472</v>
      </c>
      <c r="I159" s="90" t="s">
        <v>472</v>
      </c>
      <c r="J159" s="90" t="s">
        <v>472</v>
      </c>
      <c r="K159" s="90" t="s">
        <v>472</v>
      </c>
      <c r="L159" s="90" t="s">
        <v>472</v>
      </c>
      <c r="M159" s="90" t="s">
        <v>472</v>
      </c>
      <c r="N159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159" s="89">
        <v>0.2</v>
      </c>
      <c r="P159" s="92" t="s">
        <v>75</v>
      </c>
      <c r="Q159" s="100" t="s">
        <v>31</v>
      </c>
      <c r="R159" s="101">
        <v>0</v>
      </c>
      <c r="S159" s="101"/>
      <c r="T159" s="102" t="s">
        <v>472</v>
      </c>
      <c r="U159" s="103"/>
      <c r="V159" s="104" t="s">
        <v>75</v>
      </c>
      <c r="W159" s="93"/>
      <c r="X159" s="93"/>
      <c r="Y159" s="93"/>
      <c r="Z159" s="105">
        <f>SUM(GLOBAL_DATA[[#This Row],[Initial 2020]]+GLOBAL_DATA[[#This Row],[Initial 2021]]+GLOBAL_DATA[[#This Row],[Initial 2022]]+GLOBAL_DATA[[#This Row],[Initial 2023]])</f>
        <v>0</v>
      </c>
      <c r="AA159" s="106">
        <f>SUM(GLOBAL_DATA[[#This Row],[Reestimated 2020]]+GLOBAL_DATA[[#This Row],[Reestimated 2021]]+GLOBAL_DATA[[#This Row],[Reestimated 2022]]+GLOBAL_DATA[[#This Row],[Reestimated 2023]])</f>
        <v>0</v>
      </c>
      <c r="AB159" s="107">
        <f>SUM(GLOBAL_DATA[[#This Row],[Spent 2020]]+GLOBAL_DATA[[#This Row],[Spent 2021]]+GLOBAL_DATA[[#This Row],[Spent 2022]]+GLOBAL_DATA[[#This Row],[Spent 2023]])</f>
        <v>0</v>
      </c>
      <c r="AC159" s="108"/>
      <c r="AD159" s="109"/>
      <c r="AE159" s="110"/>
      <c r="AF159" s="109"/>
      <c r="AG159" s="109"/>
      <c r="AH159" s="109"/>
      <c r="AI159" s="108"/>
      <c r="AJ159" s="109"/>
      <c r="AK159" s="110"/>
      <c r="AL159" s="109"/>
      <c r="AM159" s="109"/>
      <c r="AN159" s="111"/>
      <c r="AO159" s="112"/>
      <c r="AP159" s="113"/>
      <c r="AQ159" s="82">
        <f>IF(GLOBAL_DATA[[#This Row],[Target scope]]&lt;&gt;Target_Not_Applicable,GLOBAL_DATA[[#This Row],[Target scope]]*GLOBAL_DATA[[#This Row],[Implementation progress rate]],"")</f>
        <v>0</v>
      </c>
      <c r="AR159" s="83">
        <f>IF(OR(GLOBAL_DATA[[#This Row],[Status]]=DATA!$J$6,GLOBAL_DATA[[#This Row],[Status]]=DATA!$J$7,GLOBAL_DATA[[#This Row],[Status]]=DATA!$J$8),1,0)</f>
        <v>0</v>
      </c>
      <c r="AS159" s="84">
        <f>IF(GLOBAL_DATA[[#This Row],[Status]]=Status_No_Project,"",MAX(GLOBAL_DATA[[#This Row],[Initial end]],GLOBAL_DATA[[#This Row],[Re-estimated end]],43831))</f>
        <v>43831</v>
      </c>
      <c r="AT159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59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59" s="28"/>
      <c r="AW159" s="28"/>
    </row>
    <row r="160" spans="1:49" ht="42" customHeight="1" x14ac:dyDescent="0.25">
      <c r="A160" s="90" t="s">
        <v>472</v>
      </c>
      <c r="B160" s="90" t="s">
        <v>472</v>
      </c>
      <c r="C160" s="90" t="s">
        <v>472</v>
      </c>
      <c r="D160" s="90" t="s">
        <v>472</v>
      </c>
      <c r="E160" s="90" t="s">
        <v>472</v>
      </c>
      <c r="F160" s="90" t="s">
        <v>472</v>
      </c>
      <c r="G160" s="90" t="s">
        <v>472</v>
      </c>
      <c r="H160" s="90" t="s">
        <v>472</v>
      </c>
      <c r="I160" s="90" t="s">
        <v>472</v>
      </c>
      <c r="J160" s="90" t="s">
        <v>472</v>
      </c>
      <c r="K160" s="90" t="s">
        <v>472</v>
      </c>
      <c r="L160" s="90" t="s">
        <v>472</v>
      </c>
      <c r="M160" s="90" t="s">
        <v>472</v>
      </c>
      <c r="N160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160" s="89">
        <v>0.2</v>
      </c>
      <c r="P160" s="92" t="s">
        <v>75</v>
      </c>
      <c r="Q160" s="100" t="s">
        <v>31</v>
      </c>
      <c r="R160" s="101">
        <v>0</v>
      </c>
      <c r="S160" s="101"/>
      <c r="T160" s="102" t="s">
        <v>472</v>
      </c>
      <c r="U160" s="103"/>
      <c r="V160" s="104" t="s">
        <v>75</v>
      </c>
      <c r="W160" s="93"/>
      <c r="X160" s="93"/>
      <c r="Y160" s="93"/>
      <c r="Z160" s="105">
        <f>SUM(GLOBAL_DATA[[#This Row],[Initial 2020]]+GLOBAL_DATA[[#This Row],[Initial 2021]]+GLOBAL_DATA[[#This Row],[Initial 2022]]+GLOBAL_DATA[[#This Row],[Initial 2023]])</f>
        <v>0</v>
      </c>
      <c r="AA160" s="106">
        <f>SUM(GLOBAL_DATA[[#This Row],[Reestimated 2020]]+GLOBAL_DATA[[#This Row],[Reestimated 2021]]+GLOBAL_DATA[[#This Row],[Reestimated 2022]]+GLOBAL_DATA[[#This Row],[Reestimated 2023]])</f>
        <v>0</v>
      </c>
      <c r="AB160" s="107">
        <f>SUM(GLOBAL_DATA[[#This Row],[Spent 2020]]+GLOBAL_DATA[[#This Row],[Spent 2021]]+GLOBAL_DATA[[#This Row],[Spent 2022]]+GLOBAL_DATA[[#This Row],[Spent 2023]])</f>
        <v>0</v>
      </c>
      <c r="AC160" s="108"/>
      <c r="AD160" s="109"/>
      <c r="AE160" s="110"/>
      <c r="AF160" s="109"/>
      <c r="AG160" s="109"/>
      <c r="AH160" s="109"/>
      <c r="AI160" s="108"/>
      <c r="AJ160" s="109"/>
      <c r="AK160" s="110"/>
      <c r="AL160" s="109"/>
      <c r="AM160" s="109"/>
      <c r="AN160" s="111"/>
      <c r="AO160" s="112"/>
      <c r="AP160" s="113"/>
      <c r="AQ160" s="82">
        <f>IF(GLOBAL_DATA[[#This Row],[Target scope]]&lt;&gt;Target_Not_Applicable,GLOBAL_DATA[[#This Row],[Target scope]]*GLOBAL_DATA[[#This Row],[Implementation progress rate]],"")</f>
        <v>0</v>
      </c>
      <c r="AR160" s="83">
        <f>IF(OR(GLOBAL_DATA[[#This Row],[Status]]=DATA!$J$6,GLOBAL_DATA[[#This Row],[Status]]=DATA!$J$7,GLOBAL_DATA[[#This Row],[Status]]=DATA!$J$8),1,0)</f>
        <v>0</v>
      </c>
      <c r="AS160" s="84">
        <f>IF(GLOBAL_DATA[[#This Row],[Status]]=Status_No_Project,"",MAX(GLOBAL_DATA[[#This Row],[Initial end]],GLOBAL_DATA[[#This Row],[Re-estimated end]],43831))</f>
        <v>43831</v>
      </c>
      <c r="AT160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60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60" s="28"/>
      <c r="AW160" s="28"/>
    </row>
    <row r="161" spans="1:49" ht="42" customHeight="1" x14ac:dyDescent="0.25">
      <c r="A161" s="90" t="s">
        <v>472</v>
      </c>
      <c r="B161" s="90" t="s">
        <v>472</v>
      </c>
      <c r="C161" s="90" t="s">
        <v>472</v>
      </c>
      <c r="D161" s="90" t="s">
        <v>472</v>
      </c>
      <c r="E161" s="90" t="s">
        <v>472</v>
      </c>
      <c r="F161" s="90" t="s">
        <v>472</v>
      </c>
      <c r="G161" s="90" t="s">
        <v>472</v>
      </c>
      <c r="H161" s="90" t="s">
        <v>472</v>
      </c>
      <c r="I161" s="90" t="s">
        <v>472</v>
      </c>
      <c r="J161" s="90" t="s">
        <v>472</v>
      </c>
      <c r="K161" s="90" t="s">
        <v>472</v>
      </c>
      <c r="L161" s="90" t="s">
        <v>472</v>
      </c>
      <c r="M161" s="90" t="s">
        <v>472</v>
      </c>
      <c r="N161" s="91" t="str">
        <f>IF(GLOBAL_DATA[[#This Row],[Target scope]]="","",INDEX(DATA_TargetStatusChoice[Target_Status_Choice],MATCH(GLOBAL_DATA[[#This Row],[Target scope]],DATA_TargetStatusChoice[Value],1)))</f>
        <v/>
      </c>
      <c r="O161" s="89"/>
      <c r="P161" s="92" t="s">
        <v>75</v>
      </c>
      <c r="Q161" s="100" t="s">
        <v>461</v>
      </c>
      <c r="R161" s="101">
        <v>0</v>
      </c>
      <c r="S161" s="101"/>
      <c r="T161" s="102" t="s">
        <v>472</v>
      </c>
      <c r="U161" s="103"/>
      <c r="V161" s="104" t="s">
        <v>75</v>
      </c>
      <c r="W161" s="93"/>
      <c r="X161" s="93"/>
      <c r="Y161" s="93"/>
      <c r="Z161" s="105">
        <f>SUM(GLOBAL_DATA[[#This Row],[Initial 2020]]+GLOBAL_DATA[[#This Row],[Initial 2021]]+GLOBAL_DATA[[#This Row],[Initial 2022]]+GLOBAL_DATA[[#This Row],[Initial 2023]])</f>
        <v>0</v>
      </c>
      <c r="AA161" s="106">
        <f>SUM(GLOBAL_DATA[[#This Row],[Reestimated 2020]]+GLOBAL_DATA[[#This Row],[Reestimated 2021]]+GLOBAL_DATA[[#This Row],[Reestimated 2022]]+GLOBAL_DATA[[#This Row],[Reestimated 2023]])</f>
        <v>0</v>
      </c>
      <c r="AB161" s="107">
        <f>SUM(GLOBAL_DATA[[#This Row],[Spent 2020]]+GLOBAL_DATA[[#This Row],[Spent 2021]]+GLOBAL_DATA[[#This Row],[Spent 2022]]+GLOBAL_DATA[[#This Row],[Spent 2023]])</f>
        <v>0</v>
      </c>
      <c r="AC161" s="108"/>
      <c r="AD161" s="109"/>
      <c r="AE161" s="110"/>
      <c r="AF161" s="109"/>
      <c r="AG161" s="109"/>
      <c r="AH161" s="109"/>
      <c r="AI161" s="108"/>
      <c r="AJ161" s="109"/>
      <c r="AK161" s="110"/>
      <c r="AL161" s="109"/>
      <c r="AM161" s="109"/>
      <c r="AN161" s="111"/>
      <c r="AO161" s="112"/>
      <c r="AP161" s="113"/>
      <c r="AQ161" s="82">
        <f>IF(GLOBAL_DATA[[#This Row],[Target scope]]&lt;&gt;Target_Not_Applicable,GLOBAL_DATA[[#This Row],[Target scope]]*GLOBAL_DATA[[#This Row],[Implementation progress rate]],"")</f>
        <v>0</v>
      </c>
      <c r="AR161" s="83">
        <f>IF(OR(GLOBAL_DATA[[#This Row],[Status]]=DATA!$J$6,GLOBAL_DATA[[#This Row],[Status]]=DATA!$J$7,GLOBAL_DATA[[#This Row],[Status]]=DATA!$J$8),1,0)</f>
        <v>0</v>
      </c>
      <c r="AS161" s="84" t="str">
        <f>IF(GLOBAL_DATA[[#This Row],[Status]]=Status_No_Project,"",MAX(GLOBAL_DATA[[#This Row],[Initial end]],GLOBAL_DATA[[#This Row],[Re-estimated end]],43831))</f>
        <v/>
      </c>
      <c r="AT161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61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61" s="28"/>
      <c r="AW161" s="28"/>
    </row>
    <row r="162" spans="1:49" ht="42" customHeight="1" x14ac:dyDescent="0.25">
      <c r="A162" s="90" t="s">
        <v>472</v>
      </c>
      <c r="B162" s="90" t="s">
        <v>472</v>
      </c>
      <c r="C162" s="90" t="s">
        <v>472</v>
      </c>
      <c r="D162" s="90" t="s">
        <v>472</v>
      </c>
      <c r="E162" s="90" t="s">
        <v>472</v>
      </c>
      <c r="F162" s="90" t="s">
        <v>472</v>
      </c>
      <c r="G162" s="90" t="s">
        <v>472</v>
      </c>
      <c r="H162" s="90" t="s">
        <v>472</v>
      </c>
      <c r="I162" s="90" t="s">
        <v>472</v>
      </c>
      <c r="J162" s="90" t="s">
        <v>472</v>
      </c>
      <c r="K162" s="90" t="s">
        <v>472</v>
      </c>
      <c r="L162" s="90" t="s">
        <v>472</v>
      </c>
      <c r="M162" s="90" t="s">
        <v>472</v>
      </c>
      <c r="N162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162" s="89">
        <v>0.2</v>
      </c>
      <c r="P162" s="92" t="s">
        <v>75</v>
      </c>
      <c r="Q162" s="100" t="s">
        <v>31</v>
      </c>
      <c r="R162" s="101">
        <v>0</v>
      </c>
      <c r="S162" s="101"/>
      <c r="T162" s="102" t="s">
        <v>472</v>
      </c>
      <c r="U162" s="103"/>
      <c r="V162" s="104" t="s">
        <v>75</v>
      </c>
      <c r="W162" s="93"/>
      <c r="X162" s="93"/>
      <c r="Y162" s="93"/>
      <c r="Z162" s="105">
        <f>SUM(GLOBAL_DATA[[#This Row],[Initial 2020]]+GLOBAL_DATA[[#This Row],[Initial 2021]]+GLOBAL_DATA[[#This Row],[Initial 2022]]+GLOBAL_DATA[[#This Row],[Initial 2023]])</f>
        <v>0</v>
      </c>
      <c r="AA162" s="106">
        <f>SUM(GLOBAL_DATA[[#This Row],[Reestimated 2020]]+GLOBAL_DATA[[#This Row],[Reestimated 2021]]+GLOBAL_DATA[[#This Row],[Reestimated 2022]]+GLOBAL_DATA[[#This Row],[Reestimated 2023]])</f>
        <v>0</v>
      </c>
      <c r="AB162" s="107">
        <f>SUM(GLOBAL_DATA[[#This Row],[Spent 2020]]+GLOBAL_DATA[[#This Row],[Spent 2021]]+GLOBAL_DATA[[#This Row],[Spent 2022]]+GLOBAL_DATA[[#This Row],[Spent 2023]])</f>
        <v>0</v>
      </c>
      <c r="AC162" s="108"/>
      <c r="AD162" s="109"/>
      <c r="AE162" s="110"/>
      <c r="AF162" s="109"/>
      <c r="AG162" s="109"/>
      <c r="AH162" s="109"/>
      <c r="AI162" s="108"/>
      <c r="AJ162" s="109"/>
      <c r="AK162" s="110"/>
      <c r="AL162" s="109"/>
      <c r="AM162" s="109"/>
      <c r="AN162" s="111"/>
      <c r="AO162" s="112"/>
      <c r="AP162" s="113"/>
      <c r="AQ162" s="82">
        <f>IF(GLOBAL_DATA[[#This Row],[Target scope]]&lt;&gt;Target_Not_Applicable,GLOBAL_DATA[[#This Row],[Target scope]]*GLOBAL_DATA[[#This Row],[Implementation progress rate]],"")</f>
        <v>0</v>
      </c>
      <c r="AR162" s="83">
        <f>IF(OR(GLOBAL_DATA[[#This Row],[Status]]=DATA!$J$6,GLOBAL_DATA[[#This Row],[Status]]=DATA!$J$7,GLOBAL_DATA[[#This Row],[Status]]=DATA!$J$8),1,0)</f>
        <v>0</v>
      </c>
      <c r="AS162" s="84">
        <f>IF(GLOBAL_DATA[[#This Row],[Status]]=Status_No_Project,"",MAX(GLOBAL_DATA[[#This Row],[Initial end]],GLOBAL_DATA[[#This Row],[Re-estimated end]],43831))</f>
        <v>43831</v>
      </c>
      <c r="AT162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62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62" s="28"/>
      <c r="AW162" s="28"/>
    </row>
    <row r="163" spans="1:49" ht="42" customHeight="1" x14ac:dyDescent="0.25">
      <c r="A163" s="90" t="s">
        <v>472</v>
      </c>
      <c r="B163" s="90" t="s">
        <v>472</v>
      </c>
      <c r="C163" s="90" t="s">
        <v>472</v>
      </c>
      <c r="D163" s="90" t="s">
        <v>472</v>
      </c>
      <c r="E163" s="90" t="s">
        <v>472</v>
      </c>
      <c r="F163" s="90" t="s">
        <v>472</v>
      </c>
      <c r="G163" s="90" t="s">
        <v>472</v>
      </c>
      <c r="H163" s="90" t="s">
        <v>472</v>
      </c>
      <c r="I163" s="90" t="s">
        <v>472</v>
      </c>
      <c r="J163" s="90" t="s">
        <v>472</v>
      </c>
      <c r="K163" s="90" t="s">
        <v>472</v>
      </c>
      <c r="L163" s="90" t="s">
        <v>472</v>
      </c>
      <c r="M163" s="90" t="s">
        <v>472</v>
      </c>
      <c r="N163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163" s="89">
        <v>0.2</v>
      </c>
      <c r="P163" s="92" t="s">
        <v>75</v>
      </c>
      <c r="Q163" s="100" t="s">
        <v>31</v>
      </c>
      <c r="R163" s="101">
        <v>0</v>
      </c>
      <c r="S163" s="101"/>
      <c r="T163" s="102" t="s">
        <v>472</v>
      </c>
      <c r="U163" s="103"/>
      <c r="V163" s="104" t="s">
        <v>75</v>
      </c>
      <c r="W163" s="93"/>
      <c r="X163" s="93"/>
      <c r="Y163" s="93"/>
      <c r="Z163" s="105">
        <f>SUM(GLOBAL_DATA[[#This Row],[Initial 2020]]+GLOBAL_DATA[[#This Row],[Initial 2021]]+GLOBAL_DATA[[#This Row],[Initial 2022]]+GLOBAL_DATA[[#This Row],[Initial 2023]])</f>
        <v>0</v>
      </c>
      <c r="AA163" s="106">
        <f>SUM(GLOBAL_DATA[[#This Row],[Reestimated 2020]]+GLOBAL_DATA[[#This Row],[Reestimated 2021]]+GLOBAL_DATA[[#This Row],[Reestimated 2022]]+GLOBAL_DATA[[#This Row],[Reestimated 2023]])</f>
        <v>0</v>
      </c>
      <c r="AB163" s="107">
        <f>SUM(GLOBAL_DATA[[#This Row],[Spent 2020]]+GLOBAL_DATA[[#This Row],[Spent 2021]]+GLOBAL_DATA[[#This Row],[Spent 2022]]+GLOBAL_DATA[[#This Row],[Spent 2023]])</f>
        <v>0</v>
      </c>
      <c r="AC163" s="108"/>
      <c r="AD163" s="109"/>
      <c r="AE163" s="110"/>
      <c r="AF163" s="109"/>
      <c r="AG163" s="109"/>
      <c r="AH163" s="109"/>
      <c r="AI163" s="108"/>
      <c r="AJ163" s="109"/>
      <c r="AK163" s="110"/>
      <c r="AL163" s="109"/>
      <c r="AM163" s="109"/>
      <c r="AN163" s="111"/>
      <c r="AO163" s="112"/>
      <c r="AP163" s="113"/>
      <c r="AQ163" s="82">
        <f>IF(GLOBAL_DATA[[#This Row],[Target scope]]&lt;&gt;Target_Not_Applicable,GLOBAL_DATA[[#This Row],[Target scope]]*GLOBAL_DATA[[#This Row],[Implementation progress rate]],"")</f>
        <v>0</v>
      </c>
      <c r="AR163" s="83">
        <f>IF(OR(GLOBAL_DATA[[#This Row],[Status]]=DATA!$J$6,GLOBAL_DATA[[#This Row],[Status]]=DATA!$J$7,GLOBAL_DATA[[#This Row],[Status]]=DATA!$J$8),1,0)</f>
        <v>0</v>
      </c>
      <c r="AS163" s="84">
        <f>IF(GLOBAL_DATA[[#This Row],[Status]]=Status_No_Project,"",MAX(GLOBAL_DATA[[#This Row],[Initial end]],GLOBAL_DATA[[#This Row],[Re-estimated end]],43831))</f>
        <v>43831</v>
      </c>
      <c r="AT163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63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63" s="28"/>
      <c r="AW163" s="28"/>
    </row>
    <row r="164" spans="1:49" ht="42" customHeight="1" x14ac:dyDescent="0.25">
      <c r="A164" s="90" t="s">
        <v>472</v>
      </c>
      <c r="B164" s="90" t="s">
        <v>472</v>
      </c>
      <c r="C164" s="90" t="s">
        <v>472</v>
      </c>
      <c r="D164" s="90" t="s">
        <v>472</v>
      </c>
      <c r="E164" s="90" t="s">
        <v>472</v>
      </c>
      <c r="F164" s="90" t="s">
        <v>472</v>
      </c>
      <c r="G164" s="90" t="s">
        <v>472</v>
      </c>
      <c r="H164" s="90" t="s">
        <v>472</v>
      </c>
      <c r="I164" s="90" t="s">
        <v>472</v>
      </c>
      <c r="J164" s="90" t="s">
        <v>472</v>
      </c>
      <c r="K164" s="90" t="s">
        <v>472</v>
      </c>
      <c r="L164" s="90" t="s">
        <v>472</v>
      </c>
      <c r="M164" s="90" t="s">
        <v>472</v>
      </c>
      <c r="N164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164" s="89">
        <v>0.2</v>
      </c>
      <c r="P164" s="92" t="s">
        <v>75</v>
      </c>
      <c r="Q164" s="100" t="s">
        <v>31</v>
      </c>
      <c r="R164" s="101">
        <v>0</v>
      </c>
      <c r="S164" s="101"/>
      <c r="T164" s="102" t="s">
        <v>472</v>
      </c>
      <c r="U164" s="103"/>
      <c r="V164" s="104" t="s">
        <v>75</v>
      </c>
      <c r="W164" s="93"/>
      <c r="X164" s="93"/>
      <c r="Y164" s="93"/>
      <c r="Z164" s="105">
        <f>SUM(GLOBAL_DATA[[#This Row],[Initial 2020]]+GLOBAL_DATA[[#This Row],[Initial 2021]]+GLOBAL_DATA[[#This Row],[Initial 2022]]+GLOBAL_DATA[[#This Row],[Initial 2023]])</f>
        <v>0</v>
      </c>
      <c r="AA164" s="106">
        <f>SUM(GLOBAL_DATA[[#This Row],[Reestimated 2020]]+GLOBAL_DATA[[#This Row],[Reestimated 2021]]+GLOBAL_DATA[[#This Row],[Reestimated 2022]]+GLOBAL_DATA[[#This Row],[Reestimated 2023]])</f>
        <v>0</v>
      </c>
      <c r="AB164" s="107">
        <f>SUM(GLOBAL_DATA[[#This Row],[Spent 2020]]+GLOBAL_DATA[[#This Row],[Spent 2021]]+GLOBAL_DATA[[#This Row],[Spent 2022]]+GLOBAL_DATA[[#This Row],[Spent 2023]])</f>
        <v>0</v>
      </c>
      <c r="AC164" s="108"/>
      <c r="AD164" s="109"/>
      <c r="AE164" s="110"/>
      <c r="AF164" s="109"/>
      <c r="AG164" s="109"/>
      <c r="AH164" s="109"/>
      <c r="AI164" s="108"/>
      <c r="AJ164" s="109"/>
      <c r="AK164" s="110"/>
      <c r="AL164" s="109"/>
      <c r="AM164" s="109"/>
      <c r="AN164" s="111"/>
      <c r="AO164" s="112"/>
      <c r="AP164" s="113"/>
      <c r="AQ164" s="82">
        <f>IF(GLOBAL_DATA[[#This Row],[Target scope]]&lt;&gt;Target_Not_Applicable,GLOBAL_DATA[[#This Row],[Target scope]]*GLOBAL_DATA[[#This Row],[Implementation progress rate]],"")</f>
        <v>0</v>
      </c>
      <c r="AR164" s="83">
        <f>IF(OR(GLOBAL_DATA[[#This Row],[Status]]=DATA!$J$6,GLOBAL_DATA[[#This Row],[Status]]=DATA!$J$7,GLOBAL_DATA[[#This Row],[Status]]=DATA!$J$8),1,0)</f>
        <v>0</v>
      </c>
      <c r="AS164" s="84">
        <f>IF(GLOBAL_DATA[[#This Row],[Status]]=Status_No_Project,"",MAX(GLOBAL_DATA[[#This Row],[Initial end]],GLOBAL_DATA[[#This Row],[Re-estimated end]],43831))</f>
        <v>43831</v>
      </c>
      <c r="AT164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64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64" s="28"/>
      <c r="AW164" s="28"/>
    </row>
    <row r="165" spans="1:49" ht="42" customHeight="1" x14ac:dyDescent="0.25">
      <c r="A165" s="90" t="s">
        <v>472</v>
      </c>
      <c r="B165" s="90" t="s">
        <v>472</v>
      </c>
      <c r="C165" s="90" t="s">
        <v>472</v>
      </c>
      <c r="D165" s="90" t="s">
        <v>472</v>
      </c>
      <c r="E165" s="90" t="s">
        <v>472</v>
      </c>
      <c r="F165" s="90" t="s">
        <v>472</v>
      </c>
      <c r="G165" s="90" t="s">
        <v>472</v>
      </c>
      <c r="H165" s="90" t="s">
        <v>472</v>
      </c>
      <c r="I165" s="90" t="s">
        <v>472</v>
      </c>
      <c r="J165" s="90" t="s">
        <v>472</v>
      </c>
      <c r="K165" s="90" t="s">
        <v>472</v>
      </c>
      <c r="L165" s="90" t="s">
        <v>472</v>
      </c>
      <c r="M165" s="90" t="s">
        <v>472</v>
      </c>
      <c r="N165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165" s="89">
        <v>0.2</v>
      </c>
      <c r="P165" s="92" t="s">
        <v>75</v>
      </c>
      <c r="Q165" s="100" t="s">
        <v>31</v>
      </c>
      <c r="R165" s="101">
        <v>0</v>
      </c>
      <c r="S165" s="101"/>
      <c r="T165" s="102" t="s">
        <v>472</v>
      </c>
      <c r="U165" s="103"/>
      <c r="V165" s="104" t="s">
        <v>75</v>
      </c>
      <c r="W165" s="93"/>
      <c r="X165" s="93"/>
      <c r="Y165" s="93"/>
      <c r="Z165" s="105">
        <f>SUM(GLOBAL_DATA[[#This Row],[Initial 2020]]+GLOBAL_DATA[[#This Row],[Initial 2021]]+GLOBAL_DATA[[#This Row],[Initial 2022]]+GLOBAL_DATA[[#This Row],[Initial 2023]])</f>
        <v>0</v>
      </c>
      <c r="AA165" s="106">
        <f>SUM(GLOBAL_DATA[[#This Row],[Reestimated 2020]]+GLOBAL_DATA[[#This Row],[Reestimated 2021]]+GLOBAL_DATA[[#This Row],[Reestimated 2022]]+GLOBAL_DATA[[#This Row],[Reestimated 2023]])</f>
        <v>0</v>
      </c>
      <c r="AB165" s="107">
        <f>SUM(GLOBAL_DATA[[#This Row],[Spent 2020]]+GLOBAL_DATA[[#This Row],[Spent 2021]]+GLOBAL_DATA[[#This Row],[Spent 2022]]+GLOBAL_DATA[[#This Row],[Spent 2023]])</f>
        <v>0</v>
      </c>
      <c r="AC165" s="108"/>
      <c r="AD165" s="109"/>
      <c r="AE165" s="110"/>
      <c r="AF165" s="109"/>
      <c r="AG165" s="109"/>
      <c r="AH165" s="109"/>
      <c r="AI165" s="108"/>
      <c r="AJ165" s="109"/>
      <c r="AK165" s="110"/>
      <c r="AL165" s="109"/>
      <c r="AM165" s="109"/>
      <c r="AN165" s="111"/>
      <c r="AO165" s="112"/>
      <c r="AP165" s="113"/>
      <c r="AQ165" s="82">
        <f>IF(GLOBAL_DATA[[#This Row],[Target scope]]&lt;&gt;Target_Not_Applicable,GLOBAL_DATA[[#This Row],[Target scope]]*GLOBAL_DATA[[#This Row],[Implementation progress rate]],"")</f>
        <v>0</v>
      </c>
      <c r="AR165" s="83">
        <f>IF(OR(GLOBAL_DATA[[#This Row],[Status]]=DATA!$J$6,GLOBAL_DATA[[#This Row],[Status]]=DATA!$J$7,GLOBAL_DATA[[#This Row],[Status]]=DATA!$J$8),1,0)</f>
        <v>0</v>
      </c>
      <c r="AS165" s="84">
        <f>IF(GLOBAL_DATA[[#This Row],[Status]]=Status_No_Project,"",MAX(GLOBAL_DATA[[#This Row],[Initial end]],GLOBAL_DATA[[#This Row],[Re-estimated end]],43831))</f>
        <v>43831</v>
      </c>
      <c r="AT165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65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65" s="28"/>
      <c r="AW165" s="28"/>
    </row>
    <row r="166" spans="1:49" ht="42" customHeight="1" x14ac:dyDescent="0.25">
      <c r="A166" s="90" t="s">
        <v>472</v>
      </c>
      <c r="B166" s="90" t="s">
        <v>472</v>
      </c>
      <c r="C166" s="90" t="s">
        <v>472</v>
      </c>
      <c r="D166" s="90" t="s">
        <v>472</v>
      </c>
      <c r="E166" s="90" t="s">
        <v>472</v>
      </c>
      <c r="F166" s="90" t="s">
        <v>472</v>
      </c>
      <c r="G166" s="90" t="s">
        <v>472</v>
      </c>
      <c r="H166" s="90" t="s">
        <v>472</v>
      </c>
      <c r="I166" s="90" t="s">
        <v>472</v>
      </c>
      <c r="J166" s="90" t="s">
        <v>472</v>
      </c>
      <c r="K166" s="90" t="s">
        <v>472</v>
      </c>
      <c r="L166" s="90" t="s">
        <v>472</v>
      </c>
      <c r="M166" s="90" t="s">
        <v>472</v>
      </c>
      <c r="N166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166" s="89">
        <v>0.2</v>
      </c>
      <c r="P166" s="92" t="s">
        <v>75</v>
      </c>
      <c r="Q166" s="100" t="s">
        <v>31</v>
      </c>
      <c r="R166" s="101">
        <v>0</v>
      </c>
      <c r="S166" s="101"/>
      <c r="T166" s="102" t="s">
        <v>472</v>
      </c>
      <c r="U166" s="103"/>
      <c r="V166" s="104" t="s">
        <v>75</v>
      </c>
      <c r="W166" s="93"/>
      <c r="X166" s="93"/>
      <c r="Y166" s="93"/>
      <c r="Z166" s="105">
        <f>SUM(GLOBAL_DATA[[#This Row],[Initial 2020]]+GLOBAL_DATA[[#This Row],[Initial 2021]]+GLOBAL_DATA[[#This Row],[Initial 2022]]+GLOBAL_DATA[[#This Row],[Initial 2023]])</f>
        <v>0</v>
      </c>
      <c r="AA166" s="106">
        <f>SUM(GLOBAL_DATA[[#This Row],[Reestimated 2020]]+GLOBAL_DATA[[#This Row],[Reestimated 2021]]+GLOBAL_DATA[[#This Row],[Reestimated 2022]]+GLOBAL_DATA[[#This Row],[Reestimated 2023]])</f>
        <v>0</v>
      </c>
      <c r="AB166" s="107">
        <f>SUM(GLOBAL_DATA[[#This Row],[Spent 2020]]+GLOBAL_DATA[[#This Row],[Spent 2021]]+GLOBAL_DATA[[#This Row],[Spent 2022]]+GLOBAL_DATA[[#This Row],[Spent 2023]])</f>
        <v>0</v>
      </c>
      <c r="AC166" s="108"/>
      <c r="AD166" s="109"/>
      <c r="AE166" s="110"/>
      <c r="AF166" s="109"/>
      <c r="AG166" s="109"/>
      <c r="AH166" s="109"/>
      <c r="AI166" s="108"/>
      <c r="AJ166" s="109"/>
      <c r="AK166" s="110"/>
      <c r="AL166" s="109"/>
      <c r="AM166" s="109"/>
      <c r="AN166" s="111"/>
      <c r="AO166" s="112"/>
      <c r="AP166" s="113"/>
      <c r="AQ166" s="82">
        <f>IF(GLOBAL_DATA[[#This Row],[Target scope]]&lt;&gt;Target_Not_Applicable,GLOBAL_DATA[[#This Row],[Target scope]]*GLOBAL_DATA[[#This Row],[Implementation progress rate]],"")</f>
        <v>0</v>
      </c>
      <c r="AR166" s="83">
        <f>IF(OR(GLOBAL_DATA[[#This Row],[Status]]=DATA!$J$6,GLOBAL_DATA[[#This Row],[Status]]=DATA!$J$7,GLOBAL_DATA[[#This Row],[Status]]=DATA!$J$8),1,0)</f>
        <v>0</v>
      </c>
      <c r="AS166" s="84">
        <f>IF(GLOBAL_DATA[[#This Row],[Status]]=Status_No_Project,"",MAX(GLOBAL_DATA[[#This Row],[Initial end]],GLOBAL_DATA[[#This Row],[Re-estimated end]],43831))</f>
        <v>43831</v>
      </c>
      <c r="AT166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66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66" s="28"/>
      <c r="AW166" s="28"/>
    </row>
    <row r="167" spans="1:49" ht="42" customHeight="1" x14ac:dyDescent="0.25">
      <c r="A167" s="90" t="s">
        <v>472</v>
      </c>
      <c r="B167" s="90" t="s">
        <v>472</v>
      </c>
      <c r="C167" s="90" t="s">
        <v>472</v>
      </c>
      <c r="D167" s="90" t="s">
        <v>472</v>
      </c>
      <c r="E167" s="90" t="s">
        <v>472</v>
      </c>
      <c r="F167" s="90" t="s">
        <v>472</v>
      </c>
      <c r="G167" s="90" t="s">
        <v>472</v>
      </c>
      <c r="H167" s="90" t="s">
        <v>472</v>
      </c>
      <c r="I167" s="90" t="s">
        <v>472</v>
      </c>
      <c r="J167" s="90" t="s">
        <v>472</v>
      </c>
      <c r="K167" s="90" t="s">
        <v>472</v>
      </c>
      <c r="L167" s="90" t="s">
        <v>472</v>
      </c>
      <c r="M167" s="90" t="s">
        <v>472</v>
      </c>
      <c r="N167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167" s="89">
        <v>0.2</v>
      </c>
      <c r="P167" s="92" t="s">
        <v>75</v>
      </c>
      <c r="Q167" s="100" t="s">
        <v>31</v>
      </c>
      <c r="R167" s="101">
        <v>0</v>
      </c>
      <c r="S167" s="101"/>
      <c r="T167" s="102" t="s">
        <v>472</v>
      </c>
      <c r="U167" s="103"/>
      <c r="V167" s="104" t="s">
        <v>75</v>
      </c>
      <c r="W167" s="93"/>
      <c r="X167" s="93"/>
      <c r="Y167" s="93"/>
      <c r="Z167" s="105">
        <f>SUM(GLOBAL_DATA[[#This Row],[Initial 2020]]+GLOBAL_DATA[[#This Row],[Initial 2021]]+GLOBAL_DATA[[#This Row],[Initial 2022]]+GLOBAL_DATA[[#This Row],[Initial 2023]])</f>
        <v>0</v>
      </c>
      <c r="AA167" s="106">
        <f>SUM(GLOBAL_DATA[[#This Row],[Reestimated 2020]]+GLOBAL_DATA[[#This Row],[Reestimated 2021]]+GLOBAL_DATA[[#This Row],[Reestimated 2022]]+GLOBAL_DATA[[#This Row],[Reestimated 2023]])</f>
        <v>0</v>
      </c>
      <c r="AB167" s="107">
        <f>SUM(GLOBAL_DATA[[#This Row],[Spent 2020]]+GLOBAL_DATA[[#This Row],[Spent 2021]]+GLOBAL_DATA[[#This Row],[Spent 2022]]+GLOBAL_DATA[[#This Row],[Spent 2023]])</f>
        <v>0</v>
      </c>
      <c r="AC167" s="108"/>
      <c r="AD167" s="109"/>
      <c r="AE167" s="110"/>
      <c r="AF167" s="109"/>
      <c r="AG167" s="109"/>
      <c r="AH167" s="109"/>
      <c r="AI167" s="108"/>
      <c r="AJ167" s="109"/>
      <c r="AK167" s="110"/>
      <c r="AL167" s="109"/>
      <c r="AM167" s="109"/>
      <c r="AN167" s="111"/>
      <c r="AO167" s="112"/>
      <c r="AP167" s="113"/>
      <c r="AQ167" s="82">
        <f>IF(GLOBAL_DATA[[#This Row],[Target scope]]&lt;&gt;Target_Not_Applicable,GLOBAL_DATA[[#This Row],[Target scope]]*GLOBAL_DATA[[#This Row],[Implementation progress rate]],"")</f>
        <v>0</v>
      </c>
      <c r="AR167" s="83">
        <f>IF(OR(GLOBAL_DATA[[#This Row],[Status]]=DATA!$J$6,GLOBAL_DATA[[#This Row],[Status]]=DATA!$J$7,GLOBAL_DATA[[#This Row],[Status]]=DATA!$J$8),1,0)</f>
        <v>0</v>
      </c>
      <c r="AS167" s="84">
        <f>IF(GLOBAL_DATA[[#This Row],[Status]]=Status_No_Project,"",MAX(GLOBAL_DATA[[#This Row],[Initial end]],GLOBAL_DATA[[#This Row],[Re-estimated end]],43831))</f>
        <v>43831</v>
      </c>
      <c r="AT167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67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67" s="28"/>
      <c r="AW167" s="28"/>
    </row>
    <row r="168" spans="1:49" ht="42" customHeight="1" x14ac:dyDescent="0.25">
      <c r="A168" s="90" t="s">
        <v>472</v>
      </c>
      <c r="B168" s="90" t="s">
        <v>472</v>
      </c>
      <c r="C168" s="90" t="s">
        <v>472</v>
      </c>
      <c r="D168" s="90" t="s">
        <v>472</v>
      </c>
      <c r="E168" s="90" t="s">
        <v>472</v>
      </c>
      <c r="F168" s="90" t="s">
        <v>472</v>
      </c>
      <c r="G168" s="90" t="s">
        <v>472</v>
      </c>
      <c r="H168" s="90" t="s">
        <v>472</v>
      </c>
      <c r="I168" s="90" t="s">
        <v>472</v>
      </c>
      <c r="J168" s="90" t="s">
        <v>472</v>
      </c>
      <c r="K168" s="90" t="s">
        <v>472</v>
      </c>
      <c r="L168" s="90" t="s">
        <v>472</v>
      </c>
      <c r="M168" s="90" t="s">
        <v>472</v>
      </c>
      <c r="N168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168" s="89">
        <v>0.2</v>
      </c>
      <c r="P168" s="92" t="s">
        <v>75</v>
      </c>
      <c r="Q168" s="100" t="s">
        <v>31</v>
      </c>
      <c r="R168" s="101">
        <v>0</v>
      </c>
      <c r="S168" s="101"/>
      <c r="T168" s="102" t="s">
        <v>472</v>
      </c>
      <c r="U168" s="103"/>
      <c r="V168" s="104" t="s">
        <v>75</v>
      </c>
      <c r="W168" s="93"/>
      <c r="X168" s="93"/>
      <c r="Y168" s="93"/>
      <c r="Z168" s="105">
        <f>SUM(GLOBAL_DATA[[#This Row],[Initial 2020]]+GLOBAL_DATA[[#This Row],[Initial 2021]]+GLOBAL_DATA[[#This Row],[Initial 2022]]+GLOBAL_DATA[[#This Row],[Initial 2023]])</f>
        <v>0</v>
      </c>
      <c r="AA168" s="106">
        <f>SUM(GLOBAL_DATA[[#This Row],[Reestimated 2020]]+GLOBAL_DATA[[#This Row],[Reestimated 2021]]+GLOBAL_DATA[[#This Row],[Reestimated 2022]]+GLOBAL_DATA[[#This Row],[Reestimated 2023]])</f>
        <v>0</v>
      </c>
      <c r="AB168" s="107">
        <f>SUM(GLOBAL_DATA[[#This Row],[Spent 2020]]+GLOBAL_DATA[[#This Row],[Spent 2021]]+GLOBAL_DATA[[#This Row],[Spent 2022]]+GLOBAL_DATA[[#This Row],[Spent 2023]])</f>
        <v>0</v>
      </c>
      <c r="AC168" s="108"/>
      <c r="AD168" s="109"/>
      <c r="AE168" s="110"/>
      <c r="AF168" s="109"/>
      <c r="AG168" s="109"/>
      <c r="AH168" s="109"/>
      <c r="AI168" s="108"/>
      <c r="AJ168" s="109"/>
      <c r="AK168" s="110"/>
      <c r="AL168" s="109"/>
      <c r="AM168" s="109"/>
      <c r="AN168" s="111"/>
      <c r="AO168" s="112"/>
      <c r="AP168" s="113"/>
      <c r="AQ168" s="82">
        <f>IF(GLOBAL_DATA[[#This Row],[Target scope]]&lt;&gt;Target_Not_Applicable,GLOBAL_DATA[[#This Row],[Target scope]]*GLOBAL_DATA[[#This Row],[Implementation progress rate]],"")</f>
        <v>0</v>
      </c>
      <c r="AR168" s="83">
        <f>IF(OR(GLOBAL_DATA[[#This Row],[Status]]=DATA!$J$6,GLOBAL_DATA[[#This Row],[Status]]=DATA!$J$7,GLOBAL_DATA[[#This Row],[Status]]=DATA!$J$8),1,0)</f>
        <v>0</v>
      </c>
      <c r="AS168" s="84">
        <f>IF(GLOBAL_DATA[[#This Row],[Status]]=Status_No_Project,"",MAX(GLOBAL_DATA[[#This Row],[Initial end]],GLOBAL_DATA[[#This Row],[Re-estimated end]],43831))</f>
        <v>43831</v>
      </c>
      <c r="AT168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68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68" s="28"/>
      <c r="AW168" s="28"/>
    </row>
    <row r="169" spans="1:49" ht="42" customHeight="1" x14ac:dyDescent="0.25">
      <c r="A169" s="90" t="s">
        <v>472</v>
      </c>
      <c r="B169" s="90" t="s">
        <v>472</v>
      </c>
      <c r="C169" s="90" t="s">
        <v>472</v>
      </c>
      <c r="D169" s="90" t="s">
        <v>472</v>
      </c>
      <c r="E169" s="90" t="s">
        <v>472</v>
      </c>
      <c r="F169" s="90" t="s">
        <v>472</v>
      </c>
      <c r="G169" s="90" t="s">
        <v>472</v>
      </c>
      <c r="H169" s="90" t="s">
        <v>472</v>
      </c>
      <c r="I169" s="90" t="s">
        <v>472</v>
      </c>
      <c r="J169" s="90" t="s">
        <v>472</v>
      </c>
      <c r="K169" s="90" t="s">
        <v>472</v>
      </c>
      <c r="L169" s="90" t="s">
        <v>472</v>
      </c>
      <c r="M169" s="90" t="s">
        <v>472</v>
      </c>
      <c r="N169" s="91" t="str">
        <f>IF(GLOBAL_DATA[[#This Row],[Target scope]]="","",INDEX(DATA_TargetStatusChoice[Target_Status_Choice],MATCH(GLOBAL_DATA[[#This Row],[Target scope]],DATA_TargetStatusChoice[Value],1)))</f>
        <v>FULL IMPLEMENTATION</v>
      </c>
      <c r="O169" s="89">
        <v>1</v>
      </c>
      <c r="P169" s="92" t="s">
        <v>75</v>
      </c>
      <c r="Q169" s="100" t="s">
        <v>32</v>
      </c>
      <c r="R169" s="101">
        <v>0.6</v>
      </c>
      <c r="S169" s="101"/>
      <c r="T169" s="102" t="s">
        <v>472</v>
      </c>
      <c r="U169" s="103"/>
      <c r="V169" s="104" t="s">
        <v>75</v>
      </c>
      <c r="W169" s="93"/>
      <c r="X169" s="93"/>
      <c r="Y169" s="93"/>
      <c r="Z169" s="105">
        <f>SUM(GLOBAL_DATA[[#This Row],[Initial 2020]]+GLOBAL_DATA[[#This Row],[Initial 2021]]+GLOBAL_DATA[[#This Row],[Initial 2022]]+GLOBAL_DATA[[#This Row],[Initial 2023]])</f>
        <v>0</v>
      </c>
      <c r="AA169" s="106">
        <f>SUM(GLOBAL_DATA[[#This Row],[Reestimated 2020]]+GLOBAL_DATA[[#This Row],[Reestimated 2021]]+GLOBAL_DATA[[#This Row],[Reestimated 2022]]+GLOBAL_DATA[[#This Row],[Reestimated 2023]])</f>
        <v>0</v>
      </c>
      <c r="AB169" s="107">
        <f>SUM(GLOBAL_DATA[[#This Row],[Spent 2020]]+GLOBAL_DATA[[#This Row],[Spent 2021]]+GLOBAL_DATA[[#This Row],[Spent 2022]]+GLOBAL_DATA[[#This Row],[Spent 2023]])</f>
        <v>0</v>
      </c>
      <c r="AC169" s="108"/>
      <c r="AD169" s="109"/>
      <c r="AE169" s="110"/>
      <c r="AF169" s="109"/>
      <c r="AG169" s="109"/>
      <c r="AH169" s="109"/>
      <c r="AI169" s="108"/>
      <c r="AJ169" s="109"/>
      <c r="AK169" s="110"/>
      <c r="AL169" s="109"/>
      <c r="AM169" s="109"/>
      <c r="AN169" s="111"/>
      <c r="AO169" s="112"/>
      <c r="AP169" s="113"/>
      <c r="AQ169" s="82">
        <f>IF(GLOBAL_DATA[[#This Row],[Target scope]]&lt;&gt;Target_Not_Applicable,GLOBAL_DATA[[#This Row],[Target scope]]*GLOBAL_DATA[[#This Row],[Implementation progress rate]],"")</f>
        <v>0.6</v>
      </c>
      <c r="AR169" s="83">
        <f>IF(OR(GLOBAL_DATA[[#This Row],[Status]]=DATA!$J$6,GLOBAL_DATA[[#This Row],[Status]]=DATA!$J$7,GLOBAL_DATA[[#This Row],[Status]]=DATA!$J$8),1,0)</f>
        <v>0</v>
      </c>
      <c r="AS169" s="84">
        <f>IF(GLOBAL_DATA[[#This Row],[Status]]=Status_No_Project,"",MAX(GLOBAL_DATA[[#This Row],[Initial end]],GLOBAL_DATA[[#This Row],[Re-estimated end]],43831))</f>
        <v>43831</v>
      </c>
      <c r="AT169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69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69" s="28"/>
      <c r="AW169" s="28"/>
    </row>
    <row r="170" spans="1:49" ht="42" customHeight="1" x14ac:dyDescent="0.25">
      <c r="A170" s="90" t="s">
        <v>472</v>
      </c>
      <c r="B170" s="90" t="s">
        <v>472</v>
      </c>
      <c r="C170" s="90" t="s">
        <v>472</v>
      </c>
      <c r="D170" s="90" t="s">
        <v>472</v>
      </c>
      <c r="E170" s="90" t="s">
        <v>472</v>
      </c>
      <c r="F170" s="90" t="s">
        <v>472</v>
      </c>
      <c r="G170" s="90" t="s">
        <v>472</v>
      </c>
      <c r="H170" s="90" t="s">
        <v>472</v>
      </c>
      <c r="I170" s="90" t="s">
        <v>472</v>
      </c>
      <c r="J170" s="90" t="s">
        <v>472</v>
      </c>
      <c r="K170" s="90" t="s">
        <v>472</v>
      </c>
      <c r="L170" s="90" t="s">
        <v>472</v>
      </c>
      <c r="M170" s="90" t="s">
        <v>472</v>
      </c>
      <c r="N170" s="91" t="str">
        <f>IF(GLOBAL_DATA[[#This Row],[Target scope]]="","",INDEX(DATA_TargetStatusChoice[Target_Status_Choice],MATCH(GLOBAL_DATA[[#This Row],[Target scope]],DATA_TargetStatusChoice[Value],1)))</f>
        <v>FULL IMPLEMENTATION</v>
      </c>
      <c r="O170" s="89">
        <v>1</v>
      </c>
      <c r="P170" s="92" t="s">
        <v>75</v>
      </c>
      <c r="Q170" s="100" t="s">
        <v>32</v>
      </c>
      <c r="R170" s="101">
        <v>0.2</v>
      </c>
      <c r="S170" s="101"/>
      <c r="T170" s="102" t="s">
        <v>472</v>
      </c>
      <c r="U170" s="103"/>
      <c r="V170" s="104" t="s">
        <v>75</v>
      </c>
      <c r="W170" s="93"/>
      <c r="X170" s="93"/>
      <c r="Y170" s="93"/>
      <c r="Z170" s="105">
        <f>SUM(GLOBAL_DATA[[#This Row],[Initial 2020]]+GLOBAL_DATA[[#This Row],[Initial 2021]]+GLOBAL_DATA[[#This Row],[Initial 2022]]+GLOBAL_DATA[[#This Row],[Initial 2023]])</f>
        <v>0</v>
      </c>
      <c r="AA170" s="106">
        <f>SUM(GLOBAL_DATA[[#This Row],[Reestimated 2020]]+GLOBAL_DATA[[#This Row],[Reestimated 2021]]+GLOBAL_DATA[[#This Row],[Reestimated 2022]]+GLOBAL_DATA[[#This Row],[Reestimated 2023]])</f>
        <v>0</v>
      </c>
      <c r="AB170" s="107">
        <f>SUM(GLOBAL_DATA[[#This Row],[Spent 2020]]+GLOBAL_DATA[[#This Row],[Spent 2021]]+GLOBAL_DATA[[#This Row],[Spent 2022]]+GLOBAL_DATA[[#This Row],[Spent 2023]])</f>
        <v>0</v>
      </c>
      <c r="AC170" s="108"/>
      <c r="AD170" s="109"/>
      <c r="AE170" s="110"/>
      <c r="AF170" s="109"/>
      <c r="AG170" s="109"/>
      <c r="AH170" s="109"/>
      <c r="AI170" s="108"/>
      <c r="AJ170" s="109"/>
      <c r="AK170" s="110"/>
      <c r="AL170" s="109"/>
      <c r="AM170" s="109"/>
      <c r="AN170" s="111"/>
      <c r="AO170" s="112"/>
      <c r="AP170" s="113"/>
      <c r="AQ170" s="82">
        <f>IF(GLOBAL_DATA[[#This Row],[Target scope]]&lt;&gt;Target_Not_Applicable,GLOBAL_DATA[[#This Row],[Target scope]]*GLOBAL_DATA[[#This Row],[Implementation progress rate]],"")</f>
        <v>0.2</v>
      </c>
      <c r="AR170" s="83">
        <f>IF(OR(GLOBAL_DATA[[#This Row],[Status]]=DATA!$J$6,GLOBAL_DATA[[#This Row],[Status]]=DATA!$J$7,GLOBAL_DATA[[#This Row],[Status]]=DATA!$J$8),1,0)</f>
        <v>0</v>
      </c>
      <c r="AS170" s="84">
        <f>IF(GLOBAL_DATA[[#This Row],[Status]]=Status_No_Project,"",MAX(GLOBAL_DATA[[#This Row],[Initial end]],GLOBAL_DATA[[#This Row],[Re-estimated end]],43831))</f>
        <v>43831</v>
      </c>
      <c r="AT170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70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70" s="28"/>
      <c r="AW170" s="28"/>
    </row>
    <row r="171" spans="1:49" ht="42" customHeight="1" x14ac:dyDescent="0.25">
      <c r="A171" s="90" t="s">
        <v>472</v>
      </c>
      <c r="B171" s="90" t="s">
        <v>472</v>
      </c>
      <c r="C171" s="90" t="s">
        <v>472</v>
      </c>
      <c r="D171" s="90" t="s">
        <v>472</v>
      </c>
      <c r="E171" s="90" t="s">
        <v>472</v>
      </c>
      <c r="F171" s="90" t="s">
        <v>472</v>
      </c>
      <c r="G171" s="90" t="s">
        <v>472</v>
      </c>
      <c r="H171" s="90" t="s">
        <v>472</v>
      </c>
      <c r="I171" s="90" t="s">
        <v>472</v>
      </c>
      <c r="J171" s="90" t="s">
        <v>472</v>
      </c>
      <c r="K171" s="90" t="s">
        <v>472</v>
      </c>
      <c r="L171" s="90" t="s">
        <v>472</v>
      </c>
      <c r="M171" s="90" t="s">
        <v>472</v>
      </c>
      <c r="N171" s="91" t="str">
        <f>IF(GLOBAL_DATA[[#This Row],[Target scope]]="","",INDEX(DATA_TargetStatusChoice[Target_Status_Choice],MATCH(GLOBAL_DATA[[#This Row],[Target scope]],DATA_TargetStatusChoice[Value],1)))</f>
        <v>FULL IMPLEMENTATION</v>
      </c>
      <c r="O171" s="89">
        <v>1</v>
      </c>
      <c r="P171" s="92" t="s">
        <v>75</v>
      </c>
      <c r="Q171" s="100" t="s">
        <v>32</v>
      </c>
      <c r="R171" s="101">
        <v>0.4</v>
      </c>
      <c r="S171" s="101"/>
      <c r="T171" s="102" t="s">
        <v>472</v>
      </c>
      <c r="U171" s="103"/>
      <c r="V171" s="104" t="s">
        <v>75</v>
      </c>
      <c r="W171" s="93"/>
      <c r="X171" s="93"/>
      <c r="Y171" s="93"/>
      <c r="Z171" s="105">
        <f>SUM(GLOBAL_DATA[[#This Row],[Initial 2020]]+GLOBAL_DATA[[#This Row],[Initial 2021]]+GLOBAL_DATA[[#This Row],[Initial 2022]]+GLOBAL_DATA[[#This Row],[Initial 2023]])</f>
        <v>0</v>
      </c>
      <c r="AA171" s="106">
        <f>SUM(GLOBAL_DATA[[#This Row],[Reestimated 2020]]+GLOBAL_DATA[[#This Row],[Reestimated 2021]]+GLOBAL_DATA[[#This Row],[Reestimated 2022]]+GLOBAL_DATA[[#This Row],[Reestimated 2023]])</f>
        <v>0</v>
      </c>
      <c r="AB171" s="107">
        <f>SUM(GLOBAL_DATA[[#This Row],[Spent 2020]]+GLOBAL_DATA[[#This Row],[Spent 2021]]+GLOBAL_DATA[[#This Row],[Spent 2022]]+GLOBAL_DATA[[#This Row],[Spent 2023]])</f>
        <v>0</v>
      </c>
      <c r="AC171" s="108"/>
      <c r="AD171" s="109"/>
      <c r="AE171" s="110"/>
      <c r="AF171" s="109"/>
      <c r="AG171" s="109"/>
      <c r="AH171" s="109"/>
      <c r="AI171" s="108"/>
      <c r="AJ171" s="109"/>
      <c r="AK171" s="110"/>
      <c r="AL171" s="109"/>
      <c r="AM171" s="109"/>
      <c r="AN171" s="111"/>
      <c r="AO171" s="112"/>
      <c r="AP171" s="113"/>
      <c r="AQ171" s="82">
        <f>IF(GLOBAL_DATA[[#This Row],[Target scope]]&lt;&gt;Target_Not_Applicable,GLOBAL_DATA[[#This Row],[Target scope]]*GLOBAL_DATA[[#This Row],[Implementation progress rate]],"")</f>
        <v>0.4</v>
      </c>
      <c r="AR171" s="83">
        <f>IF(OR(GLOBAL_DATA[[#This Row],[Status]]=DATA!$J$6,GLOBAL_DATA[[#This Row],[Status]]=DATA!$J$7,GLOBAL_DATA[[#This Row],[Status]]=DATA!$J$8),1,0)</f>
        <v>0</v>
      </c>
      <c r="AS171" s="84">
        <f>IF(GLOBAL_DATA[[#This Row],[Status]]=Status_No_Project,"",MAX(GLOBAL_DATA[[#This Row],[Initial end]],GLOBAL_DATA[[#This Row],[Re-estimated end]],43831))</f>
        <v>43831</v>
      </c>
      <c r="AT171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71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71" s="28"/>
      <c r="AW171" s="28"/>
    </row>
    <row r="172" spans="1:49" ht="42" customHeight="1" x14ac:dyDescent="0.25">
      <c r="A172" s="90" t="s">
        <v>472</v>
      </c>
      <c r="B172" s="90" t="s">
        <v>472</v>
      </c>
      <c r="C172" s="90" t="s">
        <v>472</v>
      </c>
      <c r="D172" s="90" t="s">
        <v>472</v>
      </c>
      <c r="E172" s="90" t="s">
        <v>472</v>
      </c>
      <c r="F172" s="90" t="s">
        <v>472</v>
      </c>
      <c r="G172" s="90" t="s">
        <v>472</v>
      </c>
      <c r="H172" s="90" t="s">
        <v>472</v>
      </c>
      <c r="I172" s="90" t="s">
        <v>472</v>
      </c>
      <c r="J172" s="90" t="s">
        <v>472</v>
      </c>
      <c r="K172" s="90" t="s">
        <v>472</v>
      </c>
      <c r="L172" s="90" t="s">
        <v>472</v>
      </c>
      <c r="M172" s="90" t="s">
        <v>472</v>
      </c>
      <c r="N172" s="91" t="str">
        <f>IF(GLOBAL_DATA[[#This Row],[Target scope]]="","",INDEX(DATA_TargetStatusChoice[Target_Status_Choice],MATCH(GLOBAL_DATA[[#This Row],[Target scope]],DATA_TargetStatusChoice[Value],1)))</f>
        <v/>
      </c>
      <c r="O172" s="89"/>
      <c r="P172" s="92" t="s">
        <v>75</v>
      </c>
      <c r="Q172" s="100" t="s">
        <v>461</v>
      </c>
      <c r="R172" s="101">
        <v>0</v>
      </c>
      <c r="S172" s="101"/>
      <c r="T172" s="102" t="s">
        <v>472</v>
      </c>
      <c r="U172" s="103"/>
      <c r="V172" s="104" t="s">
        <v>75</v>
      </c>
      <c r="W172" s="93"/>
      <c r="X172" s="93"/>
      <c r="Y172" s="93"/>
      <c r="Z172" s="105">
        <f>SUM(GLOBAL_DATA[[#This Row],[Initial 2020]]+GLOBAL_DATA[[#This Row],[Initial 2021]]+GLOBAL_DATA[[#This Row],[Initial 2022]]+GLOBAL_DATA[[#This Row],[Initial 2023]])</f>
        <v>0</v>
      </c>
      <c r="AA172" s="106">
        <f>SUM(GLOBAL_DATA[[#This Row],[Reestimated 2020]]+GLOBAL_DATA[[#This Row],[Reestimated 2021]]+GLOBAL_DATA[[#This Row],[Reestimated 2022]]+GLOBAL_DATA[[#This Row],[Reestimated 2023]])</f>
        <v>0</v>
      </c>
      <c r="AB172" s="107">
        <f>SUM(GLOBAL_DATA[[#This Row],[Spent 2020]]+GLOBAL_DATA[[#This Row],[Spent 2021]]+GLOBAL_DATA[[#This Row],[Spent 2022]]+GLOBAL_DATA[[#This Row],[Spent 2023]])</f>
        <v>0</v>
      </c>
      <c r="AC172" s="108"/>
      <c r="AD172" s="109"/>
      <c r="AE172" s="110"/>
      <c r="AF172" s="109"/>
      <c r="AG172" s="109"/>
      <c r="AH172" s="109"/>
      <c r="AI172" s="108"/>
      <c r="AJ172" s="109"/>
      <c r="AK172" s="110"/>
      <c r="AL172" s="109"/>
      <c r="AM172" s="109"/>
      <c r="AN172" s="111"/>
      <c r="AO172" s="112"/>
      <c r="AP172" s="113"/>
      <c r="AQ172" s="82">
        <f>IF(GLOBAL_DATA[[#This Row],[Target scope]]&lt;&gt;Target_Not_Applicable,GLOBAL_DATA[[#This Row],[Target scope]]*GLOBAL_DATA[[#This Row],[Implementation progress rate]],"")</f>
        <v>0</v>
      </c>
      <c r="AR172" s="83">
        <f>IF(OR(GLOBAL_DATA[[#This Row],[Status]]=DATA!$J$6,GLOBAL_DATA[[#This Row],[Status]]=DATA!$J$7,GLOBAL_DATA[[#This Row],[Status]]=DATA!$J$8),1,0)</f>
        <v>0</v>
      </c>
      <c r="AS172" s="84" t="str">
        <f>IF(GLOBAL_DATA[[#This Row],[Status]]=Status_No_Project,"",MAX(GLOBAL_DATA[[#This Row],[Initial end]],GLOBAL_DATA[[#This Row],[Re-estimated end]],43831))</f>
        <v/>
      </c>
      <c r="AT172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72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72" s="28"/>
      <c r="AW172" s="28"/>
    </row>
    <row r="173" spans="1:49" ht="42" customHeight="1" x14ac:dyDescent="0.25">
      <c r="A173" s="90" t="s">
        <v>472</v>
      </c>
      <c r="B173" s="90" t="s">
        <v>472</v>
      </c>
      <c r="C173" s="90" t="s">
        <v>472</v>
      </c>
      <c r="D173" s="90" t="s">
        <v>472</v>
      </c>
      <c r="E173" s="90" t="s">
        <v>472</v>
      </c>
      <c r="F173" s="90" t="s">
        <v>472</v>
      </c>
      <c r="G173" s="90" t="s">
        <v>472</v>
      </c>
      <c r="H173" s="90" t="s">
        <v>472</v>
      </c>
      <c r="I173" s="90" t="s">
        <v>472</v>
      </c>
      <c r="J173" s="90" t="s">
        <v>472</v>
      </c>
      <c r="K173" s="90" t="s">
        <v>472</v>
      </c>
      <c r="L173" s="90" t="s">
        <v>472</v>
      </c>
      <c r="M173" s="90" t="s">
        <v>472</v>
      </c>
      <c r="N173" s="91" t="str">
        <f>IF(GLOBAL_DATA[[#This Row],[Target scope]]="","",INDEX(DATA_TargetStatusChoice[Target_Status_Choice],MATCH(GLOBAL_DATA[[#This Row],[Target scope]],DATA_TargetStatusChoice[Value],1)))</f>
        <v>FULL IMPLEMENTATION</v>
      </c>
      <c r="O173" s="89">
        <v>1</v>
      </c>
      <c r="P173" s="92" t="s">
        <v>75</v>
      </c>
      <c r="Q173" s="100" t="s">
        <v>32</v>
      </c>
      <c r="R173" s="101">
        <v>0.8</v>
      </c>
      <c r="S173" s="101"/>
      <c r="T173" s="102" t="s">
        <v>472</v>
      </c>
      <c r="U173" s="103"/>
      <c r="V173" s="104" t="s">
        <v>75</v>
      </c>
      <c r="W173" s="93"/>
      <c r="X173" s="93"/>
      <c r="Y173" s="93"/>
      <c r="Z173" s="105">
        <f>SUM(GLOBAL_DATA[[#This Row],[Initial 2020]]+GLOBAL_DATA[[#This Row],[Initial 2021]]+GLOBAL_DATA[[#This Row],[Initial 2022]]+GLOBAL_DATA[[#This Row],[Initial 2023]])</f>
        <v>0</v>
      </c>
      <c r="AA173" s="106">
        <f>SUM(GLOBAL_DATA[[#This Row],[Reestimated 2020]]+GLOBAL_DATA[[#This Row],[Reestimated 2021]]+GLOBAL_DATA[[#This Row],[Reestimated 2022]]+GLOBAL_DATA[[#This Row],[Reestimated 2023]])</f>
        <v>0</v>
      </c>
      <c r="AB173" s="107">
        <f>SUM(GLOBAL_DATA[[#This Row],[Spent 2020]]+GLOBAL_DATA[[#This Row],[Spent 2021]]+GLOBAL_DATA[[#This Row],[Spent 2022]]+GLOBAL_DATA[[#This Row],[Spent 2023]])</f>
        <v>0</v>
      </c>
      <c r="AC173" s="108"/>
      <c r="AD173" s="109"/>
      <c r="AE173" s="110"/>
      <c r="AF173" s="109"/>
      <c r="AG173" s="109"/>
      <c r="AH173" s="109"/>
      <c r="AI173" s="108"/>
      <c r="AJ173" s="109"/>
      <c r="AK173" s="110"/>
      <c r="AL173" s="109"/>
      <c r="AM173" s="109"/>
      <c r="AN173" s="111"/>
      <c r="AO173" s="112"/>
      <c r="AP173" s="113"/>
      <c r="AQ173" s="82">
        <f>IF(GLOBAL_DATA[[#This Row],[Target scope]]&lt;&gt;Target_Not_Applicable,GLOBAL_DATA[[#This Row],[Target scope]]*GLOBAL_DATA[[#This Row],[Implementation progress rate]],"")</f>
        <v>0.8</v>
      </c>
      <c r="AR173" s="83">
        <f>IF(OR(GLOBAL_DATA[[#This Row],[Status]]=DATA!$J$6,GLOBAL_DATA[[#This Row],[Status]]=DATA!$J$7,GLOBAL_DATA[[#This Row],[Status]]=DATA!$J$8),1,0)</f>
        <v>0</v>
      </c>
      <c r="AS173" s="84">
        <f>IF(GLOBAL_DATA[[#This Row],[Status]]=Status_No_Project,"",MAX(GLOBAL_DATA[[#This Row],[Initial end]],GLOBAL_DATA[[#This Row],[Re-estimated end]],43831))</f>
        <v>43831</v>
      </c>
      <c r="AT173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73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73" s="28"/>
      <c r="AW173" s="28"/>
    </row>
    <row r="174" spans="1:49" ht="42" customHeight="1" x14ac:dyDescent="0.25">
      <c r="A174" s="90" t="s">
        <v>472</v>
      </c>
      <c r="B174" s="90" t="s">
        <v>472</v>
      </c>
      <c r="C174" s="90" t="s">
        <v>472</v>
      </c>
      <c r="D174" s="90" t="s">
        <v>472</v>
      </c>
      <c r="E174" s="90" t="s">
        <v>472</v>
      </c>
      <c r="F174" s="90" t="s">
        <v>472</v>
      </c>
      <c r="G174" s="90" t="s">
        <v>472</v>
      </c>
      <c r="H174" s="90" t="s">
        <v>472</v>
      </c>
      <c r="I174" s="90" t="s">
        <v>472</v>
      </c>
      <c r="J174" s="90" t="s">
        <v>472</v>
      </c>
      <c r="K174" s="90" t="s">
        <v>472</v>
      </c>
      <c r="L174" s="90" t="s">
        <v>472</v>
      </c>
      <c r="M174" s="90" t="s">
        <v>472</v>
      </c>
      <c r="N174" s="91" t="str">
        <f>IF(GLOBAL_DATA[[#This Row],[Target scope]]="","",INDEX(DATA_TargetStatusChoice[Target_Status_Choice],MATCH(GLOBAL_DATA[[#This Row],[Target scope]],DATA_TargetStatusChoice[Value],1)))</f>
        <v>FULL IMPLEMENTATION</v>
      </c>
      <c r="O174" s="89">
        <v>1</v>
      </c>
      <c r="P174" s="92" t="s">
        <v>75</v>
      </c>
      <c r="Q174" s="100" t="s">
        <v>32</v>
      </c>
      <c r="R174" s="101">
        <v>1</v>
      </c>
      <c r="S174" s="101"/>
      <c r="T174" s="102" t="s">
        <v>472</v>
      </c>
      <c r="U174" s="103"/>
      <c r="V174" s="104" t="s">
        <v>75</v>
      </c>
      <c r="W174" s="93"/>
      <c r="X174" s="93"/>
      <c r="Y174" s="93"/>
      <c r="Z174" s="105">
        <f>SUM(GLOBAL_DATA[[#This Row],[Initial 2020]]+GLOBAL_DATA[[#This Row],[Initial 2021]]+GLOBAL_DATA[[#This Row],[Initial 2022]]+GLOBAL_DATA[[#This Row],[Initial 2023]])</f>
        <v>0</v>
      </c>
      <c r="AA174" s="106">
        <f>SUM(GLOBAL_DATA[[#This Row],[Reestimated 2020]]+GLOBAL_DATA[[#This Row],[Reestimated 2021]]+GLOBAL_DATA[[#This Row],[Reestimated 2022]]+GLOBAL_DATA[[#This Row],[Reestimated 2023]])</f>
        <v>0</v>
      </c>
      <c r="AB174" s="107">
        <f>SUM(GLOBAL_DATA[[#This Row],[Spent 2020]]+GLOBAL_DATA[[#This Row],[Spent 2021]]+GLOBAL_DATA[[#This Row],[Spent 2022]]+GLOBAL_DATA[[#This Row],[Spent 2023]])</f>
        <v>0</v>
      </c>
      <c r="AC174" s="108"/>
      <c r="AD174" s="109"/>
      <c r="AE174" s="110"/>
      <c r="AF174" s="109"/>
      <c r="AG174" s="109"/>
      <c r="AH174" s="109"/>
      <c r="AI174" s="108"/>
      <c r="AJ174" s="109"/>
      <c r="AK174" s="110"/>
      <c r="AL174" s="109"/>
      <c r="AM174" s="109"/>
      <c r="AN174" s="111"/>
      <c r="AO174" s="112"/>
      <c r="AP174" s="113"/>
      <c r="AQ174" s="82">
        <f>IF(GLOBAL_DATA[[#This Row],[Target scope]]&lt;&gt;Target_Not_Applicable,GLOBAL_DATA[[#This Row],[Target scope]]*GLOBAL_DATA[[#This Row],[Implementation progress rate]],"")</f>
        <v>1</v>
      </c>
      <c r="AR174" s="83">
        <f>IF(OR(GLOBAL_DATA[[#This Row],[Status]]=DATA!$J$6,GLOBAL_DATA[[#This Row],[Status]]=DATA!$J$7,GLOBAL_DATA[[#This Row],[Status]]=DATA!$J$8),1,0)</f>
        <v>0</v>
      </c>
      <c r="AS174" s="84">
        <f>IF(GLOBAL_DATA[[#This Row],[Status]]=Status_No_Project,"",MAX(GLOBAL_DATA[[#This Row],[Initial end]],GLOBAL_DATA[[#This Row],[Re-estimated end]],43831))</f>
        <v>43831</v>
      </c>
      <c r="AT174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74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74" s="28"/>
      <c r="AW174" s="28"/>
    </row>
    <row r="175" spans="1:49" ht="42" customHeight="1" x14ac:dyDescent="0.25">
      <c r="A175" s="90" t="s">
        <v>472</v>
      </c>
      <c r="B175" s="90" t="s">
        <v>472</v>
      </c>
      <c r="C175" s="90" t="s">
        <v>472</v>
      </c>
      <c r="D175" s="90" t="s">
        <v>472</v>
      </c>
      <c r="E175" s="90" t="s">
        <v>472</v>
      </c>
      <c r="F175" s="90" t="s">
        <v>472</v>
      </c>
      <c r="G175" s="90" t="s">
        <v>472</v>
      </c>
      <c r="H175" s="90" t="s">
        <v>472</v>
      </c>
      <c r="I175" s="90" t="s">
        <v>472</v>
      </c>
      <c r="J175" s="90" t="s">
        <v>472</v>
      </c>
      <c r="K175" s="90" t="s">
        <v>472</v>
      </c>
      <c r="L175" s="90" t="s">
        <v>472</v>
      </c>
      <c r="M175" s="90" t="s">
        <v>472</v>
      </c>
      <c r="N175" s="91" t="str">
        <f>IF(GLOBAL_DATA[[#This Row],[Target scope]]="","",INDEX(DATA_TargetStatusChoice[Target_Status_Choice],MATCH(GLOBAL_DATA[[#This Row],[Target scope]],DATA_TargetStatusChoice[Value],1)))</f>
        <v>FULL IMPLEMENTATION</v>
      </c>
      <c r="O175" s="89">
        <v>1</v>
      </c>
      <c r="P175" s="92" t="s">
        <v>75</v>
      </c>
      <c r="Q175" s="100" t="s">
        <v>32</v>
      </c>
      <c r="R175" s="101">
        <v>1</v>
      </c>
      <c r="S175" s="101"/>
      <c r="T175" s="102" t="s">
        <v>472</v>
      </c>
      <c r="U175" s="103"/>
      <c r="V175" s="104" t="s">
        <v>75</v>
      </c>
      <c r="W175" s="93"/>
      <c r="X175" s="93"/>
      <c r="Y175" s="93"/>
      <c r="Z175" s="105">
        <f>SUM(GLOBAL_DATA[[#This Row],[Initial 2020]]+GLOBAL_DATA[[#This Row],[Initial 2021]]+GLOBAL_DATA[[#This Row],[Initial 2022]]+GLOBAL_DATA[[#This Row],[Initial 2023]])</f>
        <v>0</v>
      </c>
      <c r="AA175" s="106">
        <f>SUM(GLOBAL_DATA[[#This Row],[Reestimated 2020]]+GLOBAL_DATA[[#This Row],[Reestimated 2021]]+GLOBAL_DATA[[#This Row],[Reestimated 2022]]+GLOBAL_DATA[[#This Row],[Reestimated 2023]])</f>
        <v>0</v>
      </c>
      <c r="AB175" s="107">
        <f>SUM(GLOBAL_DATA[[#This Row],[Spent 2020]]+GLOBAL_DATA[[#This Row],[Spent 2021]]+GLOBAL_DATA[[#This Row],[Spent 2022]]+GLOBAL_DATA[[#This Row],[Spent 2023]])</f>
        <v>0</v>
      </c>
      <c r="AC175" s="108"/>
      <c r="AD175" s="109"/>
      <c r="AE175" s="110"/>
      <c r="AF175" s="109"/>
      <c r="AG175" s="109"/>
      <c r="AH175" s="109"/>
      <c r="AI175" s="108"/>
      <c r="AJ175" s="109"/>
      <c r="AK175" s="110"/>
      <c r="AL175" s="109"/>
      <c r="AM175" s="109"/>
      <c r="AN175" s="111"/>
      <c r="AO175" s="112"/>
      <c r="AP175" s="113"/>
      <c r="AQ175" s="82">
        <f>IF(GLOBAL_DATA[[#This Row],[Target scope]]&lt;&gt;Target_Not_Applicable,GLOBAL_DATA[[#This Row],[Target scope]]*GLOBAL_DATA[[#This Row],[Implementation progress rate]],"")</f>
        <v>1</v>
      </c>
      <c r="AR175" s="83">
        <f>IF(OR(GLOBAL_DATA[[#This Row],[Status]]=DATA!$J$6,GLOBAL_DATA[[#This Row],[Status]]=DATA!$J$7,GLOBAL_DATA[[#This Row],[Status]]=DATA!$J$8),1,0)</f>
        <v>0</v>
      </c>
      <c r="AS175" s="84">
        <f>IF(GLOBAL_DATA[[#This Row],[Status]]=Status_No_Project,"",MAX(GLOBAL_DATA[[#This Row],[Initial end]],GLOBAL_DATA[[#This Row],[Re-estimated end]],43831))</f>
        <v>43831</v>
      </c>
      <c r="AT175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75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75" s="28"/>
      <c r="AW175" s="28"/>
    </row>
    <row r="176" spans="1:49" ht="42" customHeight="1" x14ac:dyDescent="0.25">
      <c r="A176" s="90" t="s">
        <v>472</v>
      </c>
      <c r="B176" s="90" t="s">
        <v>472</v>
      </c>
      <c r="C176" s="90" t="s">
        <v>472</v>
      </c>
      <c r="D176" s="90" t="s">
        <v>472</v>
      </c>
      <c r="E176" s="90" t="s">
        <v>472</v>
      </c>
      <c r="F176" s="90" t="s">
        <v>472</v>
      </c>
      <c r="G176" s="90" t="s">
        <v>472</v>
      </c>
      <c r="H176" s="90" t="s">
        <v>472</v>
      </c>
      <c r="I176" s="90" t="s">
        <v>472</v>
      </c>
      <c r="J176" s="90" t="s">
        <v>472</v>
      </c>
      <c r="K176" s="90" t="s">
        <v>472</v>
      </c>
      <c r="L176" s="90" t="s">
        <v>472</v>
      </c>
      <c r="M176" s="90" t="s">
        <v>472</v>
      </c>
      <c r="N176" s="91" t="str">
        <f>IF(GLOBAL_DATA[[#This Row],[Target scope]]="","",INDEX(DATA_TargetStatusChoice[Target_Status_Choice],MATCH(GLOBAL_DATA[[#This Row],[Target scope]],DATA_TargetStatusChoice[Value],1)))</f>
        <v>FULL IMPLEMENTATION</v>
      </c>
      <c r="O176" s="89">
        <v>1</v>
      </c>
      <c r="P176" s="92" t="s">
        <v>75</v>
      </c>
      <c r="Q176" s="100" t="s">
        <v>32</v>
      </c>
      <c r="R176" s="101">
        <v>1</v>
      </c>
      <c r="S176" s="101"/>
      <c r="T176" s="102" t="s">
        <v>472</v>
      </c>
      <c r="U176" s="103"/>
      <c r="V176" s="104" t="s">
        <v>75</v>
      </c>
      <c r="W176" s="93"/>
      <c r="X176" s="93"/>
      <c r="Y176" s="93"/>
      <c r="Z176" s="105">
        <f>SUM(GLOBAL_DATA[[#This Row],[Initial 2020]]+GLOBAL_DATA[[#This Row],[Initial 2021]]+GLOBAL_DATA[[#This Row],[Initial 2022]]+GLOBAL_DATA[[#This Row],[Initial 2023]])</f>
        <v>0</v>
      </c>
      <c r="AA176" s="106">
        <f>SUM(GLOBAL_DATA[[#This Row],[Reestimated 2020]]+GLOBAL_DATA[[#This Row],[Reestimated 2021]]+GLOBAL_DATA[[#This Row],[Reestimated 2022]]+GLOBAL_DATA[[#This Row],[Reestimated 2023]])</f>
        <v>0</v>
      </c>
      <c r="AB176" s="107">
        <f>SUM(GLOBAL_DATA[[#This Row],[Spent 2020]]+GLOBAL_DATA[[#This Row],[Spent 2021]]+GLOBAL_DATA[[#This Row],[Spent 2022]]+GLOBAL_DATA[[#This Row],[Spent 2023]])</f>
        <v>0</v>
      </c>
      <c r="AC176" s="108"/>
      <c r="AD176" s="109"/>
      <c r="AE176" s="110"/>
      <c r="AF176" s="109"/>
      <c r="AG176" s="109"/>
      <c r="AH176" s="109"/>
      <c r="AI176" s="108"/>
      <c r="AJ176" s="109"/>
      <c r="AK176" s="110"/>
      <c r="AL176" s="109"/>
      <c r="AM176" s="109"/>
      <c r="AN176" s="111"/>
      <c r="AO176" s="112"/>
      <c r="AP176" s="113"/>
      <c r="AQ176" s="82">
        <f>IF(GLOBAL_DATA[[#This Row],[Target scope]]&lt;&gt;Target_Not_Applicable,GLOBAL_DATA[[#This Row],[Target scope]]*GLOBAL_DATA[[#This Row],[Implementation progress rate]],"")</f>
        <v>1</v>
      </c>
      <c r="AR176" s="83">
        <f>IF(OR(GLOBAL_DATA[[#This Row],[Status]]=DATA!$J$6,GLOBAL_DATA[[#This Row],[Status]]=DATA!$J$7,GLOBAL_DATA[[#This Row],[Status]]=DATA!$J$8),1,0)</f>
        <v>0</v>
      </c>
      <c r="AS176" s="84">
        <f>IF(GLOBAL_DATA[[#This Row],[Status]]=Status_No_Project,"",MAX(GLOBAL_DATA[[#This Row],[Initial end]],GLOBAL_DATA[[#This Row],[Re-estimated end]],43831))</f>
        <v>43831</v>
      </c>
      <c r="AT176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76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76" s="28"/>
      <c r="AW176" s="28"/>
    </row>
    <row r="177" spans="1:49" ht="42" customHeight="1" x14ac:dyDescent="0.25">
      <c r="A177" s="90" t="s">
        <v>472</v>
      </c>
      <c r="B177" s="90" t="s">
        <v>472</v>
      </c>
      <c r="C177" s="90" t="s">
        <v>472</v>
      </c>
      <c r="D177" s="90" t="s">
        <v>472</v>
      </c>
      <c r="E177" s="90" t="s">
        <v>472</v>
      </c>
      <c r="F177" s="90" t="s">
        <v>472</v>
      </c>
      <c r="G177" s="90" t="s">
        <v>472</v>
      </c>
      <c r="H177" s="90" t="s">
        <v>472</v>
      </c>
      <c r="I177" s="90" t="s">
        <v>472</v>
      </c>
      <c r="J177" s="90" t="s">
        <v>472</v>
      </c>
      <c r="K177" s="90" t="s">
        <v>472</v>
      </c>
      <c r="L177" s="90" t="s">
        <v>472</v>
      </c>
      <c r="M177" s="90" t="s">
        <v>472</v>
      </c>
      <c r="N177" s="91" t="str">
        <f>IF(GLOBAL_DATA[[#This Row],[Target scope]]="","",INDEX(DATA_TargetStatusChoice[Target_Status_Choice],MATCH(GLOBAL_DATA[[#This Row],[Target scope]],DATA_TargetStatusChoice[Value],1)))</f>
        <v>NOT APPLICABLE</v>
      </c>
      <c r="O177" s="89" t="s">
        <v>419</v>
      </c>
      <c r="P177" s="92" t="s">
        <v>75</v>
      </c>
      <c r="Q177" s="100" t="s">
        <v>461</v>
      </c>
      <c r="R177" s="101">
        <v>0</v>
      </c>
      <c r="S177" s="101"/>
      <c r="T177" s="102" t="s">
        <v>472</v>
      </c>
      <c r="U177" s="103"/>
      <c r="V177" s="104" t="s">
        <v>75</v>
      </c>
      <c r="W177" s="93"/>
      <c r="X177" s="93"/>
      <c r="Y177" s="93"/>
      <c r="Z177" s="105">
        <f>SUM(GLOBAL_DATA[[#This Row],[Initial 2020]]+GLOBAL_DATA[[#This Row],[Initial 2021]]+GLOBAL_DATA[[#This Row],[Initial 2022]]+GLOBAL_DATA[[#This Row],[Initial 2023]])</f>
        <v>0</v>
      </c>
      <c r="AA177" s="106">
        <f>SUM(GLOBAL_DATA[[#This Row],[Reestimated 2020]]+GLOBAL_DATA[[#This Row],[Reestimated 2021]]+GLOBAL_DATA[[#This Row],[Reestimated 2022]]+GLOBAL_DATA[[#This Row],[Reestimated 2023]])</f>
        <v>0</v>
      </c>
      <c r="AB177" s="107">
        <f>SUM(GLOBAL_DATA[[#This Row],[Spent 2020]]+GLOBAL_DATA[[#This Row],[Spent 2021]]+GLOBAL_DATA[[#This Row],[Spent 2022]]+GLOBAL_DATA[[#This Row],[Spent 2023]])</f>
        <v>0</v>
      </c>
      <c r="AC177" s="108"/>
      <c r="AD177" s="109"/>
      <c r="AE177" s="110"/>
      <c r="AF177" s="109"/>
      <c r="AG177" s="109"/>
      <c r="AH177" s="109"/>
      <c r="AI177" s="108"/>
      <c r="AJ177" s="109"/>
      <c r="AK177" s="110"/>
      <c r="AL177" s="109"/>
      <c r="AM177" s="109"/>
      <c r="AN177" s="111"/>
      <c r="AO177" s="112"/>
      <c r="AP177" s="113"/>
      <c r="AQ177" s="82" t="str">
        <f>IF(GLOBAL_DATA[[#This Row],[Target scope]]&lt;&gt;Target_Not_Applicable,GLOBAL_DATA[[#This Row],[Target scope]]*GLOBAL_DATA[[#This Row],[Implementation progress rate]],"")</f>
        <v/>
      </c>
      <c r="AR177" s="83">
        <f>IF(OR(GLOBAL_DATA[[#This Row],[Status]]=DATA!$J$6,GLOBAL_DATA[[#This Row],[Status]]=DATA!$J$7,GLOBAL_DATA[[#This Row],[Status]]=DATA!$J$8),1,0)</f>
        <v>0</v>
      </c>
      <c r="AS177" s="84" t="str">
        <f>IF(GLOBAL_DATA[[#This Row],[Status]]=Status_No_Project,"",MAX(GLOBAL_DATA[[#This Row],[Initial end]],GLOBAL_DATA[[#This Row],[Re-estimated end]],43831))</f>
        <v/>
      </c>
      <c r="AT177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77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77" s="28"/>
      <c r="AW177" s="28"/>
    </row>
    <row r="178" spans="1:49" ht="42" customHeight="1" x14ac:dyDescent="0.25">
      <c r="A178" s="90" t="s">
        <v>472</v>
      </c>
      <c r="B178" s="90" t="s">
        <v>472</v>
      </c>
      <c r="C178" s="90" t="s">
        <v>472</v>
      </c>
      <c r="D178" s="90" t="s">
        <v>472</v>
      </c>
      <c r="E178" s="90" t="s">
        <v>472</v>
      </c>
      <c r="F178" s="90" t="s">
        <v>472</v>
      </c>
      <c r="G178" s="90" t="s">
        <v>472</v>
      </c>
      <c r="H178" s="90" t="s">
        <v>472</v>
      </c>
      <c r="I178" s="90" t="s">
        <v>472</v>
      </c>
      <c r="J178" s="90" t="s">
        <v>472</v>
      </c>
      <c r="K178" s="90" t="s">
        <v>472</v>
      </c>
      <c r="L178" s="90" t="s">
        <v>472</v>
      </c>
      <c r="M178" s="90" t="s">
        <v>472</v>
      </c>
      <c r="N178" s="91" t="str">
        <f>IF(GLOBAL_DATA[[#This Row],[Target scope]]="","",INDEX(DATA_TargetStatusChoice[Target_Status_Choice],MATCH(GLOBAL_DATA[[#This Row],[Target scope]],DATA_TargetStatusChoice[Value],1)))</f>
        <v>FULL IMPLEMENTATION</v>
      </c>
      <c r="O178" s="89">
        <v>1</v>
      </c>
      <c r="P178" s="92" t="s">
        <v>75</v>
      </c>
      <c r="Q178" s="100" t="s">
        <v>32</v>
      </c>
      <c r="R178" s="101">
        <v>1</v>
      </c>
      <c r="S178" s="101"/>
      <c r="T178" s="102" t="s">
        <v>472</v>
      </c>
      <c r="U178" s="103"/>
      <c r="V178" s="104" t="s">
        <v>75</v>
      </c>
      <c r="W178" s="93"/>
      <c r="X178" s="93"/>
      <c r="Y178" s="93"/>
      <c r="Z178" s="105">
        <f>SUM(GLOBAL_DATA[[#This Row],[Initial 2020]]+GLOBAL_DATA[[#This Row],[Initial 2021]]+GLOBAL_DATA[[#This Row],[Initial 2022]]+GLOBAL_DATA[[#This Row],[Initial 2023]])</f>
        <v>0</v>
      </c>
      <c r="AA178" s="106">
        <f>SUM(GLOBAL_DATA[[#This Row],[Reestimated 2020]]+GLOBAL_DATA[[#This Row],[Reestimated 2021]]+GLOBAL_DATA[[#This Row],[Reestimated 2022]]+GLOBAL_DATA[[#This Row],[Reestimated 2023]])</f>
        <v>0</v>
      </c>
      <c r="AB178" s="107">
        <f>SUM(GLOBAL_DATA[[#This Row],[Spent 2020]]+GLOBAL_DATA[[#This Row],[Spent 2021]]+GLOBAL_DATA[[#This Row],[Spent 2022]]+GLOBAL_DATA[[#This Row],[Spent 2023]])</f>
        <v>0</v>
      </c>
      <c r="AC178" s="108"/>
      <c r="AD178" s="109"/>
      <c r="AE178" s="110"/>
      <c r="AF178" s="109"/>
      <c r="AG178" s="109"/>
      <c r="AH178" s="109"/>
      <c r="AI178" s="108"/>
      <c r="AJ178" s="109"/>
      <c r="AK178" s="110"/>
      <c r="AL178" s="109"/>
      <c r="AM178" s="109"/>
      <c r="AN178" s="111"/>
      <c r="AO178" s="112"/>
      <c r="AP178" s="113"/>
      <c r="AQ178" s="82">
        <f>IF(GLOBAL_DATA[[#This Row],[Target scope]]&lt;&gt;Target_Not_Applicable,GLOBAL_DATA[[#This Row],[Target scope]]*GLOBAL_DATA[[#This Row],[Implementation progress rate]],"")</f>
        <v>1</v>
      </c>
      <c r="AR178" s="83">
        <f>IF(OR(GLOBAL_DATA[[#This Row],[Status]]=DATA!$J$6,GLOBAL_DATA[[#This Row],[Status]]=DATA!$J$7,GLOBAL_DATA[[#This Row],[Status]]=DATA!$J$8),1,0)</f>
        <v>0</v>
      </c>
      <c r="AS178" s="84">
        <f>IF(GLOBAL_DATA[[#This Row],[Status]]=Status_No_Project,"",MAX(GLOBAL_DATA[[#This Row],[Initial end]],GLOBAL_DATA[[#This Row],[Re-estimated end]],43831))</f>
        <v>43831</v>
      </c>
      <c r="AT178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78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78" s="28"/>
      <c r="AW178" s="28"/>
    </row>
    <row r="179" spans="1:49" ht="42" customHeight="1" x14ac:dyDescent="0.25">
      <c r="A179" s="90" t="s">
        <v>472</v>
      </c>
      <c r="B179" s="90" t="s">
        <v>472</v>
      </c>
      <c r="C179" s="90" t="s">
        <v>472</v>
      </c>
      <c r="D179" s="90" t="s">
        <v>472</v>
      </c>
      <c r="E179" s="90" t="s">
        <v>472</v>
      </c>
      <c r="F179" s="90" t="s">
        <v>472</v>
      </c>
      <c r="G179" s="90" t="s">
        <v>472</v>
      </c>
      <c r="H179" s="90" t="s">
        <v>472</v>
      </c>
      <c r="I179" s="90" t="s">
        <v>472</v>
      </c>
      <c r="J179" s="90" t="s">
        <v>472</v>
      </c>
      <c r="K179" s="90" t="s">
        <v>472</v>
      </c>
      <c r="L179" s="90" t="s">
        <v>472</v>
      </c>
      <c r="M179" s="90" t="s">
        <v>472</v>
      </c>
      <c r="N179" s="91" t="str">
        <f>IF(GLOBAL_DATA[[#This Row],[Target scope]]="","",INDEX(DATA_TargetStatusChoice[Target_Status_Choice],MATCH(GLOBAL_DATA[[#This Row],[Target scope]],DATA_TargetStatusChoice[Value],1)))</f>
        <v>FULL IMPLEMENTATION</v>
      </c>
      <c r="O179" s="89">
        <v>1</v>
      </c>
      <c r="P179" s="92" t="s">
        <v>75</v>
      </c>
      <c r="Q179" s="100" t="s">
        <v>32</v>
      </c>
      <c r="R179" s="101">
        <v>1</v>
      </c>
      <c r="S179" s="101"/>
      <c r="T179" s="102" t="s">
        <v>472</v>
      </c>
      <c r="U179" s="103"/>
      <c r="V179" s="104" t="s">
        <v>75</v>
      </c>
      <c r="W179" s="93"/>
      <c r="X179" s="93"/>
      <c r="Y179" s="93"/>
      <c r="Z179" s="105">
        <f>SUM(GLOBAL_DATA[[#This Row],[Initial 2020]]+GLOBAL_DATA[[#This Row],[Initial 2021]]+GLOBAL_DATA[[#This Row],[Initial 2022]]+GLOBAL_DATA[[#This Row],[Initial 2023]])</f>
        <v>0</v>
      </c>
      <c r="AA179" s="106">
        <f>SUM(GLOBAL_DATA[[#This Row],[Reestimated 2020]]+GLOBAL_DATA[[#This Row],[Reestimated 2021]]+GLOBAL_DATA[[#This Row],[Reestimated 2022]]+GLOBAL_DATA[[#This Row],[Reestimated 2023]])</f>
        <v>0</v>
      </c>
      <c r="AB179" s="107">
        <f>SUM(GLOBAL_DATA[[#This Row],[Spent 2020]]+GLOBAL_DATA[[#This Row],[Spent 2021]]+GLOBAL_DATA[[#This Row],[Spent 2022]]+GLOBAL_DATA[[#This Row],[Spent 2023]])</f>
        <v>0</v>
      </c>
      <c r="AC179" s="108"/>
      <c r="AD179" s="109"/>
      <c r="AE179" s="110"/>
      <c r="AF179" s="109"/>
      <c r="AG179" s="109"/>
      <c r="AH179" s="109"/>
      <c r="AI179" s="108"/>
      <c r="AJ179" s="109"/>
      <c r="AK179" s="110"/>
      <c r="AL179" s="109"/>
      <c r="AM179" s="109"/>
      <c r="AN179" s="111"/>
      <c r="AO179" s="112"/>
      <c r="AP179" s="113"/>
      <c r="AQ179" s="82">
        <f>IF(GLOBAL_DATA[[#This Row],[Target scope]]&lt;&gt;Target_Not_Applicable,GLOBAL_DATA[[#This Row],[Target scope]]*GLOBAL_DATA[[#This Row],[Implementation progress rate]],"")</f>
        <v>1</v>
      </c>
      <c r="AR179" s="83">
        <f>IF(OR(GLOBAL_DATA[[#This Row],[Status]]=DATA!$J$6,GLOBAL_DATA[[#This Row],[Status]]=DATA!$J$7,GLOBAL_DATA[[#This Row],[Status]]=DATA!$J$8),1,0)</f>
        <v>0</v>
      </c>
      <c r="AS179" s="84">
        <f>IF(GLOBAL_DATA[[#This Row],[Status]]=Status_No_Project,"",MAX(GLOBAL_DATA[[#This Row],[Initial end]],GLOBAL_DATA[[#This Row],[Re-estimated end]],43831))</f>
        <v>43831</v>
      </c>
      <c r="AT179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79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79" s="28"/>
      <c r="AW179" s="28"/>
    </row>
    <row r="180" spans="1:49" ht="42" customHeight="1" x14ac:dyDescent="0.25">
      <c r="A180" s="90" t="s">
        <v>472</v>
      </c>
      <c r="B180" s="90" t="s">
        <v>472</v>
      </c>
      <c r="C180" s="90" t="s">
        <v>472</v>
      </c>
      <c r="D180" s="90" t="s">
        <v>472</v>
      </c>
      <c r="E180" s="90" t="s">
        <v>472</v>
      </c>
      <c r="F180" s="90" t="s">
        <v>472</v>
      </c>
      <c r="G180" s="90" t="s">
        <v>472</v>
      </c>
      <c r="H180" s="90" t="s">
        <v>472</v>
      </c>
      <c r="I180" s="90" t="s">
        <v>472</v>
      </c>
      <c r="J180" s="90" t="s">
        <v>472</v>
      </c>
      <c r="K180" s="90" t="s">
        <v>472</v>
      </c>
      <c r="L180" s="90" t="s">
        <v>472</v>
      </c>
      <c r="M180" s="90" t="s">
        <v>472</v>
      </c>
      <c r="N180" s="91" t="str">
        <f>IF(GLOBAL_DATA[[#This Row],[Target scope]]="","",INDEX(DATA_TargetStatusChoice[Target_Status_Choice],MATCH(GLOBAL_DATA[[#This Row],[Target scope]],DATA_TargetStatusChoice[Value],1)))</f>
        <v>FULL IMPLEMENTATION</v>
      </c>
      <c r="O180" s="89">
        <v>1</v>
      </c>
      <c r="P180" s="92" t="s">
        <v>75</v>
      </c>
      <c r="Q180" s="100" t="s">
        <v>32</v>
      </c>
      <c r="R180" s="101">
        <v>1</v>
      </c>
      <c r="S180" s="101"/>
      <c r="T180" s="102" t="s">
        <v>472</v>
      </c>
      <c r="U180" s="103"/>
      <c r="V180" s="104" t="s">
        <v>75</v>
      </c>
      <c r="W180" s="93"/>
      <c r="X180" s="93"/>
      <c r="Y180" s="93"/>
      <c r="Z180" s="105">
        <f>SUM(GLOBAL_DATA[[#This Row],[Initial 2020]]+GLOBAL_DATA[[#This Row],[Initial 2021]]+GLOBAL_DATA[[#This Row],[Initial 2022]]+GLOBAL_DATA[[#This Row],[Initial 2023]])</f>
        <v>0</v>
      </c>
      <c r="AA180" s="106">
        <f>SUM(GLOBAL_DATA[[#This Row],[Reestimated 2020]]+GLOBAL_DATA[[#This Row],[Reestimated 2021]]+GLOBAL_DATA[[#This Row],[Reestimated 2022]]+GLOBAL_DATA[[#This Row],[Reestimated 2023]])</f>
        <v>0</v>
      </c>
      <c r="AB180" s="107">
        <f>SUM(GLOBAL_DATA[[#This Row],[Spent 2020]]+GLOBAL_DATA[[#This Row],[Spent 2021]]+GLOBAL_DATA[[#This Row],[Spent 2022]]+GLOBAL_DATA[[#This Row],[Spent 2023]])</f>
        <v>0</v>
      </c>
      <c r="AC180" s="108"/>
      <c r="AD180" s="109"/>
      <c r="AE180" s="110"/>
      <c r="AF180" s="109"/>
      <c r="AG180" s="109"/>
      <c r="AH180" s="109"/>
      <c r="AI180" s="108"/>
      <c r="AJ180" s="109"/>
      <c r="AK180" s="110"/>
      <c r="AL180" s="109"/>
      <c r="AM180" s="109"/>
      <c r="AN180" s="111"/>
      <c r="AO180" s="112"/>
      <c r="AP180" s="113"/>
      <c r="AQ180" s="82">
        <f>IF(GLOBAL_DATA[[#This Row],[Target scope]]&lt;&gt;Target_Not_Applicable,GLOBAL_DATA[[#This Row],[Target scope]]*GLOBAL_DATA[[#This Row],[Implementation progress rate]],"")</f>
        <v>1</v>
      </c>
      <c r="AR180" s="83">
        <f>IF(OR(GLOBAL_DATA[[#This Row],[Status]]=DATA!$J$6,GLOBAL_DATA[[#This Row],[Status]]=DATA!$J$7,GLOBAL_DATA[[#This Row],[Status]]=DATA!$J$8),1,0)</f>
        <v>0</v>
      </c>
      <c r="AS180" s="84">
        <f>IF(GLOBAL_DATA[[#This Row],[Status]]=Status_No_Project,"",MAX(GLOBAL_DATA[[#This Row],[Initial end]],GLOBAL_DATA[[#This Row],[Re-estimated end]],43831))</f>
        <v>43831</v>
      </c>
      <c r="AT180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80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80" s="28"/>
      <c r="AW180" s="28"/>
    </row>
    <row r="181" spans="1:49" ht="42" customHeight="1" x14ac:dyDescent="0.25">
      <c r="A181" s="90" t="s">
        <v>472</v>
      </c>
      <c r="B181" s="90" t="s">
        <v>472</v>
      </c>
      <c r="C181" s="90" t="s">
        <v>472</v>
      </c>
      <c r="D181" s="90" t="s">
        <v>472</v>
      </c>
      <c r="E181" s="90" t="s">
        <v>472</v>
      </c>
      <c r="F181" s="90" t="s">
        <v>472</v>
      </c>
      <c r="G181" s="90" t="s">
        <v>472</v>
      </c>
      <c r="H181" s="90" t="s">
        <v>472</v>
      </c>
      <c r="I181" s="90" t="s">
        <v>472</v>
      </c>
      <c r="J181" s="90" t="s">
        <v>472</v>
      </c>
      <c r="K181" s="90" t="s">
        <v>472</v>
      </c>
      <c r="L181" s="90" t="s">
        <v>472</v>
      </c>
      <c r="M181" s="90" t="s">
        <v>472</v>
      </c>
      <c r="N181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181" s="89">
        <v>0.2</v>
      </c>
      <c r="P181" s="92" t="s">
        <v>75</v>
      </c>
      <c r="Q181" s="100" t="s">
        <v>31</v>
      </c>
      <c r="R181" s="101">
        <v>0</v>
      </c>
      <c r="S181" s="101"/>
      <c r="T181" s="102" t="s">
        <v>472</v>
      </c>
      <c r="U181" s="103"/>
      <c r="V181" s="104" t="s">
        <v>75</v>
      </c>
      <c r="W181" s="93"/>
      <c r="X181" s="93"/>
      <c r="Y181" s="93"/>
      <c r="Z181" s="105">
        <f>SUM(GLOBAL_DATA[[#This Row],[Initial 2020]]+GLOBAL_DATA[[#This Row],[Initial 2021]]+GLOBAL_DATA[[#This Row],[Initial 2022]]+GLOBAL_DATA[[#This Row],[Initial 2023]])</f>
        <v>0</v>
      </c>
      <c r="AA181" s="106">
        <f>SUM(GLOBAL_DATA[[#This Row],[Reestimated 2020]]+GLOBAL_DATA[[#This Row],[Reestimated 2021]]+GLOBAL_DATA[[#This Row],[Reestimated 2022]]+GLOBAL_DATA[[#This Row],[Reestimated 2023]])</f>
        <v>0</v>
      </c>
      <c r="AB181" s="107">
        <f>SUM(GLOBAL_DATA[[#This Row],[Spent 2020]]+GLOBAL_DATA[[#This Row],[Spent 2021]]+GLOBAL_DATA[[#This Row],[Spent 2022]]+GLOBAL_DATA[[#This Row],[Spent 2023]])</f>
        <v>0</v>
      </c>
      <c r="AC181" s="108"/>
      <c r="AD181" s="109"/>
      <c r="AE181" s="110"/>
      <c r="AF181" s="109"/>
      <c r="AG181" s="109"/>
      <c r="AH181" s="109"/>
      <c r="AI181" s="108"/>
      <c r="AJ181" s="109"/>
      <c r="AK181" s="110"/>
      <c r="AL181" s="109"/>
      <c r="AM181" s="109"/>
      <c r="AN181" s="111"/>
      <c r="AO181" s="112"/>
      <c r="AP181" s="113"/>
      <c r="AQ181" s="82">
        <f>IF(GLOBAL_DATA[[#This Row],[Target scope]]&lt;&gt;Target_Not_Applicable,GLOBAL_DATA[[#This Row],[Target scope]]*GLOBAL_DATA[[#This Row],[Implementation progress rate]],"")</f>
        <v>0</v>
      </c>
      <c r="AR181" s="83">
        <f>IF(OR(GLOBAL_DATA[[#This Row],[Status]]=DATA!$J$6,GLOBAL_DATA[[#This Row],[Status]]=DATA!$J$7,GLOBAL_DATA[[#This Row],[Status]]=DATA!$J$8),1,0)</f>
        <v>0</v>
      </c>
      <c r="AS181" s="84">
        <f>IF(GLOBAL_DATA[[#This Row],[Status]]=Status_No_Project,"",MAX(GLOBAL_DATA[[#This Row],[Initial end]],GLOBAL_DATA[[#This Row],[Re-estimated end]],43831))</f>
        <v>43831</v>
      </c>
      <c r="AT181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81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81" s="28"/>
      <c r="AW181" s="28"/>
    </row>
    <row r="182" spans="1:49" ht="42" customHeight="1" x14ac:dyDescent="0.25">
      <c r="A182" s="90" t="s">
        <v>472</v>
      </c>
      <c r="B182" s="90" t="s">
        <v>472</v>
      </c>
      <c r="C182" s="90" t="s">
        <v>472</v>
      </c>
      <c r="D182" s="90" t="s">
        <v>472</v>
      </c>
      <c r="E182" s="90" t="s">
        <v>472</v>
      </c>
      <c r="F182" s="90" t="s">
        <v>472</v>
      </c>
      <c r="G182" s="90" t="s">
        <v>472</v>
      </c>
      <c r="H182" s="90" t="s">
        <v>472</v>
      </c>
      <c r="I182" s="90" t="s">
        <v>472</v>
      </c>
      <c r="J182" s="90" t="s">
        <v>472</v>
      </c>
      <c r="K182" s="90" t="s">
        <v>472</v>
      </c>
      <c r="L182" s="90" t="s">
        <v>472</v>
      </c>
      <c r="M182" s="90" t="s">
        <v>472</v>
      </c>
      <c r="N182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182" s="89">
        <v>0.2</v>
      </c>
      <c r="P182" s="92" t="s">
        <v>75</v>
      </c>
      <c r="Q182" s="100" t="s">
        <v>31</v>
      </c>
      <c r="R182" s="101">
        <v>0</v>
      </c>
      <c r="S182" s="101"/>
      <c r="T182" s="102" t="s">
        <v>472</v>
      </c>
      <c r="U182" s="103"/>
      <c r="V182" s="104" t="s">
        <v>75</v>
      </c>
      <c r="W182" s="93"/>
      <c r="X182" s="93"/>
      <c r="Y182" s="93"/>
      <c r="Z182" s="105">
        <f>SUM(GLOBAL_DATA[[#This Row],[Initial 2020]]+GLOBAL_DATA[[#This Row],[Initial 2021]]+GLOBAL_DATA[[#This Row],[Initial 2022]]+GLOBAL_DATA[[#This Row],[Initial 2023]])</f>
        <v>0</v>
      </c>
      <c r="AA182" s="106">
        <f>SUM(GLOBAL_DATA[[#This Row],[Reestimated 2020]]+GLOBAL_DATA[[#This Row],[Reestimated 2021]]+GLOBAL_DATA[[#This Row],[Reestimated 2022]]+GLOBAL_DATA[[#This Row],[Reestimated 2023]])</f>
        <v>0</v>
      </c>
      <c r="AB182" s="107">
        <f>SUM(GLOBAL_DATA[[#This Row],[Spent 2020]]+GLOBAL_DATA[[#This Row],[Spent 2021]]+GLOBAL_DATA[[#This Row],[Spent 2022]]+GLOBAL_DATA[[#This Row],[Spent 2023]])</f>
        <v>0</v>
      </c>
      <c r="AC182" s="108"/>
      <c r="AD182" s="109"/>
      <c r="AE182" s="110"/>
      <c r="AF182" s="109"/>
      <c r="AG182" s="109"/>
      <c r="AH182" s="109"/>
      <c r="AI182" s="108"/>
      <c r="AJ182" s="109"/>
      <c r="AK182" s="110"/>
      <c r="AL182" s="109"/>
      <c r="AM182" s="109"/>
      <c r="AN182" s="111"/>
      <c r="AO182" s="112"/>
      <c r="AP182" s="113"/>
      <c r="AQ182" s="82">
        <f>IF(GLOBAL_DATA[[#This Row],[Target scope]]&lt;&gt;Target_Not_Applicable,GLOBAL_DATA[[#This Row],[Target scope]]*GLOBAL_DATA[[#This Row],[Implementation progress rate]],"")</f>
        <v>0</v>
      </c>
      <c r="AR182" s="83">
        <f>IF(OR(GLOBAL_DATA[[#This Row],[Status]]=DATA!$J$6,GLOBAL_DATA[[#This Row],[Status]]=DATA!$J$7,GLOBAL_DATA[[#This Row],[Status]]=DATA!$J$8),1,0)</f>
        <v>0</v>
      </c>
      <c r="AS182" s="84">
        <f>IF(GLOBAL_DATA[[#This Row],[Status]]=Status_No_Project,"",MAX(GLOBAL_DATA[[#This Row],[Initial end]],GLOBAL_DATA[[#This Row],[Re-estimated end]],43831))</f>
        <v>43831</v>
      </c>
      <c r="AT182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82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82" s="28"/>
      <c r="AW182" s="28"/>
    </row>
    <row r="183" spans="1:49" ht="42" customHeight="1" x14ac:dyDescent="0.25">
      <c r="A183" s="90" t="s">
        <v>472</v>
      </c>
      <c r="B183" s="90" t="s">
        <v>472</v>
      </c>
      <c r="C183" s="90" t="s">
        <v>472</v>
      </c>
      <c r="D183" s="90" t="s">
        <v>472</v>
      </c>
      <c r="E183" s="90" t="s">
        <v>472</v>
      </c>
      <c r="F183" s="90" t="s">
        <v>472</v>
      </c>
      <c r="G183" s="90" t="s">
        <v>472</v>
      </c>
      <c r="H183" s="90" t="s">
        <v>472</v>
      </c>
      <c r="I183" s="90" t="s">
        <v>472</v>
      </c>
      <c r="J183" s="90" t="s">
        <v>472</v>
      </c>
      <c r="K183" s="90" t="s">
        <v>472</v>
      </c>
      <c r="L183" s="90" t="s">
        <v>472</v>
      </c>
      <c r="M183" s="90" t="s">
        <v>472</v>
      </c>
      <c r="N183" s="91" t="str">
        <f>IF(GLOBAL_DATA[[#This Row],[Target scope]]="","",INDEX(DATA_TargetStatusChoice[Target_Status_Choice],MATCH(GLOBAL_DATA[[#This Row],[Target scope]],DATA_TargetStatusChoice[Value],1)))</f>
        <v>NOT APPLICABLE</v>
      </c>
      <c r="O183" s="89" t="s">
        <v>419</v>
      </c>
      <c r="P183" s="92" t="s">
        <v>75</v>
      </c>
      <c r="Q183" s="100" t="s">
        <v>461</v>
      </c>
      <c r="R183" s="101">
        <v>0</v>
      </c>
      <c r="S183" s="101"/>
      <c r="T183" s="102" t="s">
        <v>472</v>
      </c>
      <c r="U183" s="103"/>
      <c r="V183" s="104" t="s">
        <v>75</v>
      </c>
      <c r="W183" s="93"/>
      <c r="X183" s="93"/>
      <c r="Y183" s="93"/>
      <c r="Z183" s="105">
        <f>SUM(GLOBAL_DATA[[#This Row],[Initial 2020]]+GLOBAL_DATA[[#This Row],[Initial 2021]]+GLOBAL_DATA[[#This Row],[Initial 2022]]+GLOBAL_DATA[[#This Row],[Initial 2023]])</f>
        <v>0</v>
      </c>
      <c r="AA183" s="106">
        <f>SUM(GLOBAL_DATA[[#This Row],[Reestimated 2020]]+GLOBAL_DATA[[#This Row],[Reestimated 2021]]+GLOBAL_DATA[[#This Row],[Reestimated 2022]]+GLOBAL_DATA[[#This Row],[Reestimated 2023]])</f>
        <v>0</v>
      </c>
      <c r="AB183" s="107">
        <f>SUM(GLOBAL_DATA[[#This Row],[Spent 2020]]+GLOBAL_DATA[[#This Row],[Spent 2021]]+GLOBAL_DATA[[#This Row],[Spent 2022]]+GLOBAL_DATA[[#This Row],[Spent 2023]])</f>
        <v>0</v>
      </c>
      <c r="AC183" s="108"/>
      <c r="AD183" s="109"/>
      <c r="AE183" s="110"/>
      <c r="AF183" s="109"/>
      <c r="AG183" s="109"/>
      <c r="AH183" s="109"/>
      <c r="AI183" s="108"/>
      <c r="AJ183" s="109"/>
      <c r="AK183" s="110"/>
      <c r="AL183" s="109"/>
      <c r="AM183" s="109"/>
      <c r="AN183" s="111"/>
      <c r="AO183" s="112"/>
      <c r="AP183" s="113"/>
      <c r="AQ183" s="82" t="str">
        <f>IF(GLOBAL_DATA[[#This Row],[Target scope]]&lt;&gt;Target_Not_Applicable,GLOBAL_DATA[[#This Row],[Target scope]]*GLOBAL_DATA[[#This Row],[Implementation progress rate]],"")</f>
        <v/>
      </c>
      <c r="AR183" s="83">
        <f>IF(OR(GLOBAL_DATA[[#This Row],[Status]]=DATA!$J$6,GLOBAL_DATA[[#This Row],[Status]]=DATA!$J$7,GLOBAL_DATA[[#This Row],[Status]]=DATA!$J$8),1,0)</f>
        <v>0</v>
      </c>
      <c r="AS183" s="84" t="str">
        <f>IF(GLOBAL_DATA[[#This Row],[Status]]=Status_No_Project,"",MAX(GLOBAL_DATA[[#This Row],[Initial end]],GLOBAL_DATA[[#This Row],[Re-estimated end]],43831))</f>
        <v/>
      </c>
      <c r="AT183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83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83" s="28"/>
      <c r="AW183" s="28"/>
    </row>
    <row r="184" spans="1:49" ht="42" customHeight="1" x14ac:dyDescent="0.25">
      <c r="A184" s="90" t="s">
        <v>472</v>
      </c>
      <c r="B184" s="90" t="s">
        <v>472</v>
      </c>
      <c r="C184" s="90" t="s">
        <v>472</v>
      </c>
      <c r="D184" s="90" t="s">
        <v>472</v>
      </c>
      <c r="E184" s="90" t="s">
        <v>472</v>
      </c>
      <c r="F184" s="90" t="s">
        <v>472</v>
      </c>
      <c r="G184" s="90" t="s">
        <v>472</v>
      </c>
      <c r="H184" s="90" t="s">
        <v>472</v>
      </c>
      <c r="I184" s="90" t="s">
        <v>472</v>
      </c>
      <c r="J184" s="90" t="s">
        <v>472</v>
      </c>
      <c r="K184" s="90" t="s">
        <v>472</v>
      </c>
      <c r="L184" s="90" t="s">
        <v>472</v>
      </c>
      <c r="M184" s="90" t="s">
        <v>472</v>
      </c>
      <c r="N184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184" s="89">
        <v>0.2</v>
      </c>
      <c r="P184" s="92" t="s">
        <v>75</v>
      </c>
      <c r="Q184" s="100" t="s">
        <v>31</v>
      </c>
      <c r="R184" s="101">
        <v>0</v>
      </c>
      <c r="S184" s="101"/>
      <c r="T184" s="102" t="s">
        <v>472</v>
      </c>
      <c r="U184" s="103"/>
      <c r="V184" s="104" t="s">
        <v>75</v>
      </c>
      <c r="W184" s="93"/>
      <c r="X184" s="93"/>
      <c r="Y184" s="93"/>
      <c r="Z184" s="105">
        <f>SUM(GLOBAL_DATA[[#This Row],[Initial 2020]]+GLOBAL_DATA[[#This Row],[Initial 2021]]+GLOBAL_DATA[[#This Row],[Initial 2022]]+GLOBAL_DATA[[#This Row],[Initial 2023]])</f>
        <v>0</v>
      </c>
      <c r="AA184" s="106">
        <f>SUM(GLOBAL_DATA[[#This Row],[Reestimated 2020]]+GLOBAL_DATA[[#This Row],[Reestimated 2021]]+GLOBAL_DATA[[#This Row],[Reestimated 2022]]+GLOBAL_DATA[[#This Row],[Reestimated 2023]])</f>
        <v>0</v>
      </c>
      <c r="AB184" s="107">
        <f>SUM(GLOBAL_DATA[[#This Row],[Spent 2020]]+GLOBAL_DATA[[#This Row],[Spent 2021]]+GLOBAL_DATA[[#This Row],[Spent 2022]]+GLOBAL_DATA[[#This Row],[Spent 2023]])</f>
        <v>0</v>
      </c>
      <c r="AC184" s="108"/>
      <c r="AD184" s="109"/>
      <c r="AE184" s="110"/>
      <c r="AF184" s="109"/>
      <c r="AG184" s="109"/>
      <c r="AH184" s="109"/>
      <c r="AI184" s="108"/>
      <c r="AJ184" s="109"/>
      <c r="AK184" s="110"/>
      <c r="AL184" s="109"/>
      <c r="AM184" s="109"/>
      <c r="AN184" s="111"/>
      <c r="AO184" s="112"/>
      <c r="AP184" s="113"/>
      <c r="AQ184" s="82">
        <f>IF(GLOBAL_DATA[[#This Row],[Target scope]]&lt;&gt;Target_Not_Applicable,GLOBAL_DATA[[#This Row],[Target scope]]*GLOBAL_DATA[[#This Row],[Implementation progress rate]],"")</f>
        <v>0</v>
      </c>
      <c r="AR184" s="83">
        <f>IF(OR(GLOBAL_DATA[[#This Row],[Status]]=DATA!$J$6,GLOBAL_DATA[[#This Row],[Status]]=DATA!$J$7,GLOBAL_DATA[[#This Row],[Status]]=DATA!$J$8),1,0)</f>
        <v>0</v>
      </c>
      <c r="AS184" s="84">
        <f>IF(GLOBAL_DATA[[#This Row],[Status]]=Status_No_Project,"",MAX(GLOBAL_DATA[[#This Row],[Initial end]],GLOBAL_DATA[[#This Row],[Re-estimated end]],43831))</f>
        <v>43831</v>
      </c>
      <c r="AT184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84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84" s="28"/>
      <c r="AW184" s="28"/>
    </row>
    <row r="185" spans="1:49" ht="42" customHeight="1" x14ac:dyDescent="0.25">
      <c r="A185" s="90" t="s">
        <v>472</v>
      </c>
      <c r="B185" s="90" t="s">
        <v>472</v>
      </c>
      <c r="C185" s="90" t="s">
        <v>472</v>
      </c>
      <c r="D185" s="90" t="s">
        <v>472</v>
      </c>
      <c r="E185" s="90" t="s">
        <v>472</v>
      </c>
      <c r="F185" s="90" t="s">
        <v>472</v>
      </c>
      <c r="G185" s="90" t="s">
        <v>472</v>
      </c>
      <c r="H185" s="90" t="s">
        <v>472</v>
      </c>
      <c r="I185" s="90" t="s">
        <v>472</v>
      </c>
      <c r="J185" s="90" t="s">
        <v>472</v>
      </c>
      <c r="K185" s="90" t="s">
        <v>472</v>
      </c>
      <c r="L185" s="90" t="s">
        <v>472</v>
      </c>
      <c r="M185" s="90" t="s">
        <v>472</v>
      </c>
      <c r="N185" s="91" t="str">
        <f>IF(GLOBAL_DATA[[#This Row],[Target scope]]="","",INDEX(DATA_TargetStatusChoice[Target_Status_Choice],MATCH(GLOBAL_DATA[[#This Row],[Target scope]],DATA_TargetStatusChoice[Value],1)))</f>
        <v>NOT APPLICABLE</v>
      </c>
      <c r="O185" s="89" t="s">
        <v>419</v>
      </c>
      <c r="P185" s="92" t="s">
        <v>75</v>
      </c>
      <c r="Q185" s="100" t="s">
        <v>461</v>
      </c>
      <c r="R185" s="101">
        <v>0</v>
      </c>
      <c r="S185" s="101"/>
      <c r="T185" s="102" t="s">
        <v>472</v>
      </c>
      <c r="U185" s="103"/>
      <c r="V185" s="104" t="s">
        <v>75</v>
      </c>
      <c r="W185" s="93"/>
      <c r="X185" s="93"/>
      <c r="Y185" s="93"/>
      <c r="Z185" s="105">
        <f>SUM(GLOBAL_DATA[[#This Row],[Initial 2020]]+GLOBAL_DATA[[#This Row],[Initial 2021]]+GLOBAL_DATA[[#This Row],[Initial 2022]]+GLOBAL_DATA[[#This Row],[Initial 2023]])</f>
        <v>0</v>
      </c>
      <c r="AA185" s="106">
        <f>SUM(GLOBAL_DATA[[#This Row],[Reestimated 2020]]+GLOBAL_DATA[[#This Row],[Reestimated 2021]]+GLOBAL_DATA[[#This Row],[Reestimated 2022]]+GLOBAL_DATA[[#This Row],[Reestimated 2023]])</f>
        <v>0</v>
      </c>
      <c r="AB185" s="107">
        <f>SUM(GLOBAL_DATA[[#This Row],[Spent 2020]]+GLOBAL_DATA[[#This Row],[Spent 2021]]+GLOBAL_DATA[[#This Row],[Spent 2022]]+GLOBAL_DATA[[#This Row],[Spent 2023]])</f>
        <v>0</v>
      </c>
      <c r="AC185" s="108"/>
      <c r="AD185" s="109"/>
      <c r="AE185" s="110"/>
      <c r="AF185" s="109"/>
      <c r="AG185" s="109"/>
      <c r="AH185" s="109"/>
      <c r="AI185" s="108"/>
      <c r="AJ185" s="109"/>
      <c r="AK185" s="110"/>
      <c r="AL185" s="109"/>
      <c r="AM185" s="109"/>
      <c r="AN185" s="111"/>
      <c r="AO185" s="112"/>
      <c r="AP185" s="113"/>
      <c r="AQ185" s="82" t="str">
        <f>IF(GLOBAL_DATA[[#This Row],[Target scope]]&lt;&gt;Target_Not_Applicable,GLOBAL_DATA[[#This Row],[Target scope]]*GLOBAL_DATA[[#This Row],[Implementation progress rate]],"")</f>
        <v/>
      </c>
      <c r="AR185" s="83">
        <f>IF(OR(GLOBAL_DATA[[#This Row],[Status]]=DATA!$J$6,GLOBAL_DATA[[#This Row],[Status]]=DATA!$J$7,GLOBAL_DATA[[#This Row],[Status]]=DATA!$J$8),1,0)</f>
        <v>0</v>
      </c>
      <c r="AS185" s="84" t="str">
        <f>IF(GLOBAL_DATA[[#This Row],[Status]]=Status_No_Project,"",MAX(GLOBAL_DATA[[#This Row],[Initial end]],GLOBAL_DATA[[#This Row],[Re-estimated end]],43831))</f>
        <v/>
      </c>
      <c r="AT185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85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85" s="28"/>
      <c r="AW185" s="28"/>
    </row>
    <row r="186" spans="1:49" ht="42" customHeight="1" x14ac:dyDescent="0.25">
      <c r="A186" s="90" t="s">
        <v>472</v>
      </c>
      <c r="B186" s="90" t="s">
        <v>472</v>
      </c>
      <c r="C186" s="90" t="s">
        <v>472</v>
      </c>
      <c r="D186" s="90" t="s">
        <v>472</v>
      </c>
      <c r="E186" s="90" t="s">
        <v>472</v>
      </c>
      <c r="F186" s="90" t="s">
        <v>472</v>
      </c>
      <c r="G186" s="90" t="s">
        <v>472</v>
      </c>
      <c r="H186" s="90" t="s">
        <v>472</v>
      </c>
      <c r="I186" s="90" t="s">
        <v>472</v>
      </c>
      <c r="J186" s="90" t="s">
        <v>472</v>
      </c>
      <c r="K186" s="90" t="s">
        <v>472</v>
      </c>
      <c r="L186" s="90" t="s">
        <v>472</v>
      </c>
      <c r="M186" s="90" t="s">
        <v>472</v>
      </c>
      <c r="N186" s="91" t="str">
        <f>IF(GLOBAL_DATA[[#This Row],[Target scope]]="","",INDEX(DATA_TargetStatusChoice[Target_Status_Choice],MATCH(GLOBAL_DATA[[#This Row],[Target scope]],DATA_TargetStatusChoice[Value],1)))</f>
        <v>NOT APPLICABLE</v>
      </c>
      <c r="O186" s="89" t="s">
        <v>419</v>
      </c>
      <c r="P186" s="92" t="s">
        <v>75</v>
      </c>
      <c r="Q186" s="100" t="s">
        <v>461</v>
      </c>
      <c r="R186" s="101">
        <v>0</v>
      </c>
      <c r="S186" s="101"/>
      <c r="T186" s="102" t="s">
        <v>472</v>
      </c>
      <c r="U186" s="103"/>
      <c r="V186" s="104" t="s">
        <v>75</v>
      </c>
      <c r="W186" s="93"/>
      <c r="X186" s="93"/>
      <c r="Y186" s="93"/>
      <c r="Z186" s="105">
        <f>SUM(GLOBAL_DATA[[#This Row],[Initial 2020]]+GLOBAL_DATA[[#This Row],[Initial 2021]]+GLOBAL_DATA[[#This Row],[Initial 2022]]+GLOBAL_DATA[[#This Row],[Initial 2023]])</f>
        <v>0</v>
      </c>
      <c r="AA186" s="106">
        <f>SUM(GLOBAL_DATA[[#This Row],[Reestimated 2020]]+GLOBAL_DATA[[#This Row],[Reestimated 2021]]+GLOBAL_DATA[[#This Row],[Reestimated 2022]]+GLOBAL_DATA[[#This Row],[Reestimated 2023]])</f>
        <v>0</v>
      </c>
      <c r="AB186" s="107">
        <f>SUM(GLOBAL_DATA[[#This Row],[Spent 2020]]+GLOBAL_DATA[[#This Row],[Spent 2021]]+GLOBAL_DATA[[#This Row],[Spent 2022]]+GLOBAL_DATA[[#This Row],[Spent 2023]])</f>
        <v>0</v>
      </c>
      <c r="AC186" s="108"/>
      <c r="AD186" s="109"/>
      <c r="AE186" s="110"/>
      <c r="AF186" s="109"/>
      <c r="AG186" s="109"/>
      <c r="AH186" s="109"/>
      <c r="AI186" s="108"/>
      <c r="AJ186" s="109"/>
      <c r="AK186" s="110"/>
      <c r="AL186" s="109"/>
      <c r="AM186" s="109"/>
      <c r="AN186" s="111"/>
      <c r="AO186" s="112"/>
      <c r="AP186" s="113"/>
      <c r="AQ186" s="82" t="str">
        <f>IF(GLOBAL_DATA[[#This Row],[Target scope]]&lt;&gt;Target_Not_Applicable,GLOBAL_DATA[[#This Row],[Target scope]]*GLOBAL_DATA[[#This Row],[Implementation progress rate]],"")</f>
        <v/>
      </c>
      <c r="AR186" s="83">
        <f>IF(OR(GLOBAL_DATA[[#This Row],[Status]]=DATA!$J$6,GLOBAL_DATA[[#This Row],[Status]]=DATA!$J$7,GLOBAL_DATA[[#This Row],[Status]]=DATA!$J$8),1,0)</f>
        <v>0</v>
      </c>
      <c r="AS186" s="84" t="str">
        <f>IF(GLOBAL_DATA[[#This Row],[Status]]=Status_No_Project,"",MAX(GLOBAL_DATA[[#This Row],[Initial end]],GLOBAL_DATA[[#This Row],[Re-estimated end]],43831))</f>
        <v/>
      </c>
      <c r="AT186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86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86" s="28"/>
      <c r="AW186" s="28"/>
    </row>
    <row r="187" spans="1:49" ht="42" customHeight="1" x14ac:dyDescent="0.25">
      <c r="A187" s="90" t="s">
        <v>472</v>
      </c>
      <c r="B187" s="90" t="s">
        <v>472</v>
      </c>
      <c r="C187" s="90" t="s">
        <v>472</v>
      </c>
      <c r="D187" s="90" t="s">
        <v>472</v>
      </c>
      <c r="E187" s="90" t="s">
        <v>472</v>
      </c>
      <c r="F187" s="90" t="s">
        <v>472</v>
      </c>
      <c r="G187" s="90" t="s">
        <v>472</v>
      </c>
      <c r="H187" s="90" t="s">
        <v>472</v>
      </c>
      <c r="I187" s="90" t="s">
        <v>472</v>
      </c>
      <c r="J187" s="90" t="s">
        <v>472</v>
      </c>
      <c r="K187" s="90" t="s">
        <v>472</v>
      </c>
      <c r="L187" s="90" t="s">
        <v>472</v>
      </c>
      <c r="M187" s="90" t="s">
        <v>472</v>
      </c>
      <c r="N187" s="91" t="str">
        <f>IF(GLOBAL_DATA[[#This Row],[Target scope]]="","",INDEX(DATA_TargetStatusChoice[Target_Status_Choice],MATCH(GLOBAL_DATA[[#This Row],[Target scope]],DATA_TargetStatusChoice[Value],1)))</f>
        <v>NOT APPLICABLE</v>
      </c>
      <c r="O187" s="89" t="s">
        <v>419</v>
      </c>
      <c r="P187" s="92" t="s">
        <v>75</v>
      </c>
      <c r="Q187" s="100" t="s">
        <v>461</v>
      </c>
      <c r="R187" s="101">
        <v>0</v>
      </c>
      <c r="S187" s="101"/>
      <c r="T187" s="102" t="s">
        <v>472</v>
      </c>
      <c r="U187" s="103"/>
      <c r="V187" s="104" t="s">
        <v>75</v>
      </c>
      <c r="W187" s="93"/>
      <c r="X187" s="93"/>
      <c r="Y187" s="93"/>
      <c r="Z187" s="105">
        <f>SUM(GLOBAL_DATA[[#This Row],[Initial 2020]]+GLOBAL_DATA[[#This Row],[Initial 2021]]+GLOBAL_DATA[[#This Row],[Initial 2022]]+GLOBAL_DATA[[#This Row],[Initial 2023]])</f>
        <v>0</v>
      </c>
      <c r="AA187" s="106">
        <f>SUM(GLOBAL_DATA[[#This Row],[Reestimated 2020]]+GLOBAL_DATA[[#This Row],[Reestimated 2021]]+GLOBAL_DATA[[#This Row],[Reestimated 2022]]+GLOBAL_DATA[[#This Row],[Reestimated 2023]])</f>
        <v>0</v>
      </c>
      <c r="AB187" s="107">
        <f>SUM(GLOBAL_DATA[[#This Row],[Spent 2020]]+GLOBAL_DATA[[#This Row],[Spent 2021]]+GLOBAL_DATA[[#This Row],[Spent 2022]]+GLOBAL_DATA[[#This Row],[Spent 2023]])</f>
        <v>0</v>
      </c>
      <c r="AC187" s="108"/>
      <c r="AD187" s="109"/>
      <c r="AE187" s="110"/>
      <c r="AF187" s="109"/>
      <c r="AG187" s="109"/>
      <c r="AH187" s="109"/>
      <c r="AI187" s="108"/>
      <c r="AJ187" s="109"/>
      <c r="AK187" s="110"/>
      <c r="AL187" s="109"/>
      <c r="AM187" s="109"/>
      <c r="AN187" s="111"/>
      <c r="AO187" s="112"/>
      <c r="AP187" s="113"/>
      <c r="AQ187" s="82" t="str">
        <f>IF(GLOBAL_DATA[[#This Row],[Target scope]]&lt;&gt;Target_Not_Applicable,GLOBAL_DATA[[#This Row],[Target scope]]*GLOBAL_DATA[[#This Row],[Implementation progress rate]],"")</f>
        <v/>
      </c>
      <c r="AR187" s="83">
        <f>IF(OR(GLOBAL_DATA[[#This Row],[Status]]=DATA!$J$6,GLOBAL_DATA[[#This Row],[Status]]=DATA!$J$7,GLOBAL_DATA[[#This Row],[Status]]=DATA!$J$8),1,0)</f>
        <v>0</v>
      </c>
      <c r="AS187" s="84" t="str">
        <f>IF(GLOBAL_DATA[[#This Row],[Status]]=Status_No_Project,"",MAX(GLOBAL_DATA[[#This Row],[Initial end]],GLOBAL_DATA[[#This Row],[Re-estimated end]],43831))</f>
        <v/>
      </c>
      <c r="AT187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87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87" s="28"/>
      <c r="AW187" s="28"/>
    </row>
    <row r="188" spans="1:49" ht="42" customHeight="1" x14ac:dyDescent="0.25">
      <c r="A188" s="90" t="s">
        <v>472</v>
      </c>
      <c r="B188" s="90" t="s">
        <v>472</v>
      </c>
      <c r="C188" s="90" t="s">
        <v>472</v>
      </c>
      <c r="D188" s="90" t="s">
        <v>472</v>
      </c>
      <c r="E188" s="90" t="s">
        <v>472</v>
      </c>
      <c r="F188" s="90" t="s">
        <v>472</v>
      </c>
      <c r="G188" s="90" t="s">
        <v>472</v>
      </c>
      <c r="H188" s="90" t="s">
        <v>472</v>
      </c>
      <c r="I188" s="90" t="s">
        <v>472</v>
      </c>
      <c r="J188" s="90" t="s">
        <v>472</v>
      </c>
      <c r="K188" s="90" t="s">
        <v>472</v>
      </c>
      <c r="L188" s="90" t="s">
        <v>472</v>
      </c>
      <c r="M188" s="90" t="s">
        <v>472</v>
      </c>
      <c r="N188" s="91" t="str">
        <f>IF(GLOBAL_DATA[[#This Row],[Target scope]]="","",INDEX(DATA_TargetStatusChoice[Target_Status_Choice],MATCH(GLOBAL_DATA[[#This Row],[Target scope]],DATA_TargetStatusChoice[Value],1)))</f>
        <v/>
      </c>
      <c r="O188" s="89"/>
      <c r="P188" s="92" t="s">
        <v>75</v>
      </c>
      <c r="Q188" s="100" t="s">
        <v>461</v>
      </c>
      <c r="R188" s="101">
        <v>0</v>
      </c>
      <c r="S188" s="101"/>
      <c r="T188" s="102" t="s">
        <v>472</v>
      </c>
      <c r="U188" s="103"/>
      <c r="V188" s="104" t="s">
        <v>75</v>
      </c>
      <c r="W188" s="93"/>
      <c r="X188" s="93"/>
      <c r="Y188" s="93"/>
      <c r="Z188" s="105">
        <f>SUM(GLOBAL_DATA[[#This Row],[Initial 2020]]+GLOBAL_DATA[[#This Row],[Initial 2021]]+GLOBAL_DATA[[#This Row],[Initial 2022]]+GLOBAL_DATA[[#This Row],[Initial 2023]])</f>
        <v>0</v>
      </c>
      <c r="AA188" s="106">
        <f>SUM(GLOBAL_DATA[[#This Row],[Reestimated 2020]]+GLOBAL_DATA[[#This Row],[Reestimated 2021]]+GLOBAL_DATA[[#This Row],[Reestimated 2022]]+GLOBAL_DATA[[#This Row],[Reestimated 2023]])</f>
        <v>0</v>
      </c>
      <c r="AB188" s="107">
        <f>SUM(GLOBAL_DATA[[#This Row],[Spent 2020]]+GLOBAL_DATA[[#This Row],[Spent 2021]]+GLOBAL_DATA[[#This Row],[Spent 2022]]+GLOBAL_DATA[[#This Row],[Spent 2023]])</f>
        <v>0</v>
      </c>
      <c r="AC188" s="108"/>
      <c r="AD188" s="109"/>
      <c r="AE188" s="110"/>
      <c r="AF188" s="109"/>
      <c r="AG188" s="109"/>
      <c r="AH188" s="109"/>
      <c r="AI188" s="108"/>
      <c r="AJ188" s="109"/>
      <c r="AK188" s="110"/>
      <c r="AL188" s="109"/>
      <c r="AM188" s="109"/>
      <c r="AN188" s="111"/>
      <c r="AO188" s="112"/>
      <c r="AP188" s="113"/>
      <c r="AQ188" s="82">
        <f>IF(GLOBAL_DATA[[#This Row],[Target scope]]&lt;&gt;Target_Not_Applicable,GLOBAL_DATA[[#This Row],[Target scope]]*GLOBAL_DATA[[#This Row],[Implementation progress rate]],"")</f>
        <v>0</v>
      </c>
      <c r="AR188" s="83">
        <f>IF(OR(GLOBAL_DATA[[#This Row],[Status]]=DATA!$J$6,GLOBAL_DATA[[#This Row],[Status]]=DATA!$J$7,GLOBAL_DATA[[#This Row],[Status]]=DATA!$J$8),1,0)</f>
        <v>0</v>
      </c>
      <c r="AS188" s="84" t="str">
        <f>IF(GLOBAL_DATA[[#This Row],[Status]]=Status_No_Project,"",MAX(GLOBAL_DATA[[#This Row],[Initial end]],GLOBAL_DATA[[#This Row],[Re-estimated end]],43831))</f>
        <v/>
      </c>
      <c r="AT188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88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88" s="28"/>
      <c r="AW188" s="28"/>
    </row>
    <row r="189" spans="1:49" ht="42" customHeight="1" x14ac:dyDescent="0.25">
      <c r="A189" s="90" t="s">
        <v>472</v>
      </c>
      <c r="B189" s="90" t="s">
        <v>472</v>
      </c>
      <c r="C189" s="90" t="s">
        <v>472</v>
      </c>
      <c r="D189" s="90" t="s">
        <v>472</v>
      </c>
      <c r="E189" s="90" t="s">
        <v>472</v>
      </c>
      <c r="F189" s="90" t="s">
        <v>472</v>
      </c>
      <c r="G189" s="90" t="s">
        <v>472</v>
      </c>
      <c r="H189" s="90" t="s">
        <v>472</v>
      </c>
      <c r="I189" s="90" t="s">
        <v>472</v>
      </c>
      <c r="J189" s="90" t="s">
        <v>472</v>
      </c>
      <c r="K189" s="90" t="s">
        <v>472</v>
      </c>
      <c r="L189" s="90" t="s">
        <v>472</v>
      </c>
      <c r="M189" s="90" t="s">
        <v>472</v>
      </c>
      <c r="N189" s="91" t="str">
        <f>IF(GLOBAL_DATA[[#This Row],[Target scope]]="","",INDEX(DATA_TargetStatusChoice[Target_Status_Choice],MATCH(GLOBAL_DATA[[#This Row],[Target scope]],DATA_TargetStatusChoice[Value],1)))</f>
        <v/>
      </c>
      <c r="O189" s="89"/>
      <c r="P189" s="92" t="s">
        <v>75</v>
      </c>
      <c r="Q189" s="100" t="s">
        <v>461</v>
      </c>
      <c r="R189" s="101">
        <v>0</v>
      </c>
      <c r="S189" s="101"/>
      <c r="T189" s="102" t="s">
        <v>472</v>
      </c>
      <c r="U189" s="103"/>
      <c r="V189" s="104" t="s">
        <v>75</v>
      </c>
      <c r="W189" s="93"/>
      <c r="X189" s="93"/>
      <c r="Y189" s="93"/>
      <c r="Z189" s="105">
        <f>SUM(GLOBAL_DATA[[#This Row],[Initial 2020]]+GLOBAL_DATA[[#This Row],[Initial 2021]]+GLOBAL_DATA[[#This Row],[Initial 2022]]+GLOBAL_DATA[[#This Row],[Initial 2023]])</f>
        <v>0</v>
      </c>
      <c r="AA189" s="106">
        <f>SUM(GLOBAL_DATA[[#This Row],[Reestimated 2020]]+GLOBAL_DATA[[#This Row],[Reestimated 2021]]+GLOBAL_DATA[[#This Row],[Reestimated 2022]]+GLOBAL_DATA[[#This Row],[Reestimated 2023]])</f>
        <v>0</v>
      </c>
      <c r="AB189" s="107">
        <f>SUM(GLOBAL_DATA[[#This Row],[Spent 2020]]+GLOBAL_DATA[[#This Row],[Spent 2021]]+GLOBAL_DATA[[#This Row],[Spent 2022]]+GLOBAL_DATA[[#This Row],[Spent 2023]])</f>
        <v>0</v>
      </c>
      <c r="AC189" s="108"/>
      <c r="AD189" s="109"/>
      <c r="AE189" s="110"/>
      <c r="AF189" s="109"/>
      <c r="AG189" s="109"/>
      <c r="AH189" s="109"/>
      <c r="AI189" s="108"/>
      <c r="AJ189" s="109"/>
      <c r="AK189" s="110"/>
      <c r="AL189" s="109"/>
      <c r="AM189" s="109"/>
      <c r="AN189" s="111"/>
      <c r="AO189" s="112"/>
      <c r="AP189" s="113"/>
      <c r="AQ189" s="82">
        <f>IF(GLOBAL_DATA[[#This Row],[Target scope]]&lt;&gt;Target_Not_Applicable,GLOBAL_DATA[[#This Row],[Target scope]]*GLOBAL_DATA[[#This Row],[Implementation progress rate]],"")</f>
        <v>0</v>
      </c>
      <c r="AR189" s="83">
        <f>IF(OR(GLOBAL_DATA[[#This Row],[Status]]=DATA!$J$6,GLOBAL_DATA[[#This Row],[Status]]=DATA!$J$7,GLOBAL_DATA[[#This Row],[Status]]=DATA!$J$8),1,0)</f>
        <v>0</v>
      </c>
      <c r="AS189" s="84" t="str">
        <f>IF(GLOBAL_DATA[[#This Row],[Status]]=Status_No_Project,"",MAX(GLOBAL_DATA[[#This Row],[Initial end]],GLOBAL_DATA[[#This Row],[Re-estimated end]],43831))</f>
        <v/>
      </c>
      <c r="AT189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89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89" s="28"/>
      <c r="AW189" s="28"/>
    </row>
    <row r="190" spans="1:49" ht="42" customHeight="1" x14ac:dyDescent="0.25">
      <c r="A190" s="90" t="s">
        <v>472</v>
      </c>
      <c r="B190" s="90" t="s">
        <v>472</v>
      </c>
      <c r="C190" s="90" t="s">
        <v>472</v>
      </c>
      <c r="D190" s="90" t="s">
        <v>472</v>
      </c>
      <c r="E190" s="90" t="s">
        <v>472</v>
      </c>
      <c r="F190" s="90" t="s">
        <v>472</v>
      </c>
      <c r="G190" s="90" t="s">
        <v>472</v>
      </c>
      <c r="H190" s="90" t="s">
        <v>472</v>
      </c>
      <c r="I190" s="90" t="s">
        <v>472</v>
      </c>
      <c r="J190" s="90" t="s">
        <v>472</v>
      </c>
      <c r="K190" s="90" t="s">
        <v>472</v>
      </c>
      <c r="L190" s="90" t="s">
        <v>472</v>
      </c>
      <c r="M190" s="90" t="s">
        <v>472</v>
      </c>
      <c r="N190" s="91" t="str">
        <f>IF(GLOBAL_DATA[[#This Row],[Target scope]]="","",INDEX(DATA_TargetStatusChoice[Target_Status_Choice],MATCH(GLOBAL_DATA[[#This Row],[Target scope]],DATA_TargetStatusChoice[Value],1)))</f>
        <v>NOT APPLICABLE</v>
      </c>
      <c r="O190" s="89" t="s">
        <v>419</v>
      </c>
      <c r="P190" s="92" t="s">
        <v>75</v>
      </c>
      <c r="Q190" s="100" t="s">
        <v>461</v>
      </c>
      <c r="R190" s="101">
        <v>0</v>
      </c>
      <c r="S190" s="101"/>
      <c r="T190" s="102" t="s">
        <v>472</v>
      </c>
      <c r="U190" s="103"/>
      <c r="V190" s="104" t="s">
        <v>75</v>
      </c>
      <c r="W190" s="93"/>
      <c r="X190" s="93"/>
      <c r="Y190" s="93"/>
      <c r="Z190" s="105">
        <f>SUM(GLOBAL_DATA[[#This Row],[Initial 2020]]+GLOBAL_DATA[[#This Row],[Initial 2021]]+GLOBAL_DATA[[#This Row],[Initial 2022]]+GLOBAL_DATA[[#This Row],[Initial 2023]])</f>
        <v>0</v>
      </c>
      <c r="AA190" s="106">
        <f>SUM(GLOBAL_DATA[[#This Row],[Reestimated 2020]]+GLOBAL_DATA[[#This Row],[Reestimated 2021]]+GLOBAL_DATA[[#This Row],[Reestimated 2022]]+GLOBAL_DATA[[#This Row],[Reestimated 2023]])</f>
        <v>0</v>
      </c>
      <c r="AB190" s="107">
        <f>SUM(GLOBAL_DATA[[#This Row],[Spent 2020]]+GLOBAL_DATA[[#This Row],[Spent 2021]]+GLOBAL_DATA[[#This Row],[Spent 2022]]+GLOBAL_DATA[[#This Row],[Spent 2023]])</f>
        <v>0</v>
      </c>
      <c r="AC190" s="108"/>
      <c r="AD190" s="109"/>
      <c r="AE190" s="110"/>
      <c r="AF190" s="109"/>
      <c r="AG190" s="109"/>
      <c r="AH190" s="109"/>
      <c r="AI190" s="108"/>
      <c r="AJ190" s="109"/>
      <c r="AK190" s="110"/>
      <c r="AL190" s="109"/>
      <c r="AM190" s="109"/>
      <c r="AN190" s="111"/>
      <c r="AO190" s="112"/>
      <c r="AP190" s="113"/>
      <c r="AQ190" s="82" t="str">
        <f>IF(GLOBAL_DATA[[#This Row],[Target scope]]&lt;&gt;Target_Not_Applicable,GLOBAL_DATA[[#This Row],[Target scope]]*GLOBAL_DATA[[#This Row],[Implementation progress rate]],"")</f>
        <v/>
      </c>
      <c r="AR190" s="83">
        <f>IF(OR(GLOBAL_DATA[[#This Row],[Status]]=DATA!$J$6,GLOBAL_DATA[[#This Row],[Status]]=DATA!$J$7,GLOBAL_DATA[[#This Row],[Status]]=DATA!$J$8),1,0)</f>
        <v>0</v>
      </c>
      <c r="AS190" s="84" t="str">
        <f>IF(GLOBAL_DATA[[#This Row],[Status]]=Status_No_Project,"",MAX(GLOBAL_DATA[[#This Row],[Initial end]],GLOBAL_DATA[[#This Row],[Re-estimated end]],43831))</f>
        <v/>
      </c>
      <c r="AT190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90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90" s="28"/>
      <c r="AW190" s="28"/>
    </row>
    <row r="191" spans="1:49" ht="42" customHeight="1" x14ac:dyDescent="0.25">
      <c r="A191" s="90" t="s">
        <v>472</v>
      </c>
      <c r="B191" s="90" t="s">
        <v>472</v>
      </c>
      <c r="C191" s="90" t="s">
        <v>472</v>
      </c>
      <c r="D191" s="90" t="s">
        <v>472</v>
      </c>
      <c r="E191" s="90" t="s">
        <v>472</v>
      </c>
      <c r="F191" s="90" t="s">
        <v>472</v>
      </c>
      <c r="G191" s="90" t="s">
        <v>472</v>
      </c>
      <c r="H191" s="90" t="s">
        <v>472</v>
      </c>
      <c r="I191" s="90" t="s">
        <v>472</v>
      </c>
      <c r="J191" s="90" t="s">
        <v>472</v>
      </c>
      <c r="K191" s="90" t="s">
        <v>472</v>
      </c>
      <c r="L191" s="90" t="s">
        <v>472</v>
      </c>
      <c r="M191" s="90" t="s">
        <v>472</v>
      </c>
      <c r="N191" s="91" t="str">
        <f>IF(GLOBAL_DATA[[#This Row],[Target scope]]="","",INDEX(DATA_TargetStatusChoice[Target_Status_Choice],MATCH(GLOBAL_DATA[[#This Row],[Target scope]],DATA_TargetStatusChoice[Value],1)))</f>
        <v/>
      </c>
      <c r="O191" s="89"/>
      <c r="P191" s="92" t="s">
        <v>75</v>
      </c>
      <c r="Q191" s="100" t="s">
        <v>461</v>
      </c>
      <c r="R191" s="101">
        <v>0</v>
      </c>
      <c r="S191" s="101"/>
      <c r="T191" s="102" t="s">
        <v>472</v>
      </c>
      <c r="U191" s="103"/>
      <c r="V191" s="104" t="s">
        <v>75</v>
      </c>
      <c r="W191" s="93"/>
      <c r="X191" s="93"/>
      <c r="Y191" s="93"/>
      <c r="Z191" s="105">
        <f>SUM(GLOBAL_DATA[[#This Row],[Initial 2020]]+GLOBAL_DATA[[#This Row],[Initial 2021]]+GLOBAL_DATA[[#This Row],[Initial 2022]]+GLOBAL_DATA[[#This Row],[Initial 2023]])</f>
        <v>0</v>
      </c>
      <c r="AA191" s="106">
        <f>SUM(GLOBAL_DATA[[#This Row],[Reestimated 2020]]+GLOBAL_DATA[[#This Row],[Reestimated 2021]]+GLOBAL_DATA[[#This Row],[Reestimated 2022]]+GLOBAL_DATA[[#This Row],[Reestimated 2023]])</f>
        <v>0</v>
      </c>
      <c r="AB191" s="107">
        <f>SUM(GLOBAL_DATA[[#This Row],[Spent 2020]]+GLOBAL_DATA[[#This Row],[Spent 2021]]+GLOBAL_DATA[[#This Row],[Spent 2022]]+GLOBAL_DATA[[#This Row],[Spent 2023]])</f>
        <v>0</v>
      </c>
      <c r="AC191" s="108"/>
      <c r="AD191" s="109"/>
      <c r="AE191" s="110"/>
      <c r="AF191" s="109"/>
      <c r="AG191" s="109"/>
      <c r="AH191" s="109"/>
      <c r="AI191" s="108"/>
      <c r="AJ191" s="109"/>
      <c r="AK191" s="110"/>
      <c r="AL191" s="109"/>
      <c r="AM191" s="109"/>
      <c r="AN191" s="111"/>
      <c r="AO191" s="112"/>
      <c r="AP191" s="113"/>
      <c r="AQ191" s="82">
        <f>IF(GLOBAL_DATA[[#This Row],[Target scope]]&lt;&gt;Target_Not_Applicable,GLOBAL_DATA[[#This Row],[Target scope]]*GLOBAL_DATA[[#This Row],[Implementation progress rate]],"")</f>
        <v>0</v>
      </c>
      <c r="AR191" s="83">
        <f>IF(OR(GLOBAL_DATA[[#This Row],[Status]]=DATA!$J$6,GLOBAL_DATA[[#This Row],[Status]]=DATA!$J$7,GLOBAL_DATA[[#This Row],[Status]]=DATA!$J$8),1,0)</f>
        <v>0</v>
      </c>
      <c r="AS191" s="84" t="str">
        <f>IF(GLOBAL_DATA[[#This Row],[Status]]=Status_No_Project,"",MAX(GLOBAL_DATA[[#This Row],[Initial end]],GLOBAL_DATA[[#This Row],[Re-estimated end]],43831))</f>
        <v/>
      </c>
      <c r="AT191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91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191" s="28"/>
      <c r="AW191" s="28"/>
    </row>
    <row r="192" spans="1:49" ht="42" customHeight="1" x14ac:dyDescent="0.25">
      <c r="A192" s="90" t="s">
        <v>472</v>
      </c>
      <c r="B192" s="90" t="s">
        <v>472</v>
      </c>
      <c r="C192" s="90" t="s">
        <v>472</v>
      </c>
      <c r="D192" s="90" t="s">
        <v>472</v>
      </c>
      <c r="E192" s="90" t="s">
        <v>472</v>
      </c>
      <c r="F192" s="90" t="s">
        <v>472</v>
      </c>
      <c r="G192" s="90" t="s">
        <v>472</v>
      </c>
      <c r="H192" s="90" t="s">
        <v>472</v>
      </c>
      <c r="I192" s="90" t="s">
        <v>472</v>
      </c>
      <c r="J192" s="90" t="s">
        <v>472</v>
      </c>
      <c r="K192" s="90" t="s">
        <v>472</v>
      </c>
      <c r="L192" s="90" t="s">
        <v>472</v>
      </c>
      <c r="M192" s="90" t="s">
        <v>472</v>
      </c>
      <c r="N192" s="91" t="str">
        <f>IF(GLOBAL_DATA[[#This Row],[Target scope]]="","",INDEX(DATA_TargetStatusChoice[Target_Status_Choice],MATCH(GLOBAL_DATA[[#This Row],[Target scope]],DATA_TargetStatusChoice[Value],1)))</f>
        <v>NOT APPLICABLE</v>
      </c>
      <c r="O192" s="89" t="s">
        <v>419</v>
      </c>
      <c r="P192" s="92" t="s">
        <v>75</v>
      </c>
      <c r="Q192" s="100" t="s">
        <v>461</v>
      </c>
      <c r="R192" s="101">
        <v>0</v>
      </c>
      <c r="S192" s="101"/>
      <c r="T192" s="102" t="s">
        <v>472</v>
      </c>
      <c r="U192" s="103"/>
      <c r="V192" s="104" t="s">
        <v>75</v>
      </c>
      <c r="W192" s="93"/>
      <c r="X192" s="93"/>
      <c r="Y192" s="93"/>
      <c r="Z192" s="105">
        <f>SUM(GLOBAL_DATA[[#This Row],[Initial 2020]]+GLOBAL_DATA[[#This Row],[Initial 2021]]+GLOBAL_DATA[[#This Row],[Initial 2022]]+GLOBAL_DATA[[#This Row],[Initial 2023]])</f>
        <v>0</v>
      </c>
      <c r="AA192" s="106">
        <f>SUM(GLOBAL_DATA[[#This Row],[Reestimated 2020]]+GLOBAL_DATA[[#This Row],[Reestimated 2021]]+GLOBAL_DATA[[#This Row],[Reestimated 2022]]+GLOBAL_DATA[[#This Row],[Reestimated 2023]])</f>
        <v>0</v>
      </c>
      <c r="AB192" s="107">
        <f>SUM(GLOBAL_DATA[[#This Row],[Spent 2020]]+GLOBAL_DATA[[#This Row],[Spent 2021]]+GLOBAL_DATA[[#This Row],[Spent 2022]]+GLOBAL_DATA[[#This Row],[Spent 2023]])</f>
        <v>0</v>
      </c>
      <c r="AC192" s="108"/>
      <c r="AD192" s="109"/>
      <c r="AE192" s="110"/>
      <c r="AF192" s="109"/>
      <c r="AG192" s="109"/>
      <c r="AH192" s="109"/>
      <c r="AI192" s="108"/>
      <c r="AJ192" s="109"/>
      <c r="AK192" s="110"/>
      <c r="AL192" s="109"/>
      <c r="AM192" s="109"/>
      <c r="AN192" s="111"/>
      <c r="AO192" s="112"/>
      <c r="AP192" s="113"/>
      <c r="AQ192" s="82" t="str">
        <f>IF(GLOBAL_DATA[[#This Row],[Target scope]]&lt;&gt;Target_Not_Applicable,GLOBAL_DATA[[#This Row],[Target scope]]*GLOBAL_DATA[[#This Row],[Implementation progress rate]],"")</f>
        <v/>
      </c>
      <c r="AR192" s="83">
        <f>IF(OR(GLOBAL_DATA[[#This Row],[Status]]=DATA!$J$6,GLOBAL_DATA[[#This Row],[Status]]=DATA!$J$7,GLOBAL_DATA[[#This Row],[Status]]=DATA!$J$8),1,0)</f>
        <v>0</v>
      </c>
      <c r="AS192" s="84" t="str">
        <f>IF(GLOBAL_DATA[[#This Row],[Status]]=Status_No_Project,"",MAX(GLOBAL_DATA[[#This Row],[Initial end]],GLOBAL_DATA[[#This Row],[Re-estimated end]],43831))</f>
        <v/>
      </c>
      <c r="AT192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92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92" s="28"/>
      <c r="AW192" s="28"/>
    </row>
    <row r="193" spans="1:49" ht="42" customHeight="1" x14ac:dyDescent="0.25">
      <c r="A193" s="90" t="s">
        <v>472</v>
      </c>
      <c r="B193" s="90" t="s">
        <v>472</v>
      </c>
      <c r="C193" s="90" t="s">
        <v>472</v>
      </c>
      <c r="D193" s="90" t="s">
        <v>472</v>
      </c>
      <c r="E193" s="90" t="s">
        <v>472</v>
      </c>
      <c r="F193" s="90" t="s">
        <v>472</v>
      </c>
      <c r="G193" s="90" t="s">
        <v>472</v>
      </c>
      <c r="H193" s="90" t="s">
        <v>472</v>
      </c>
      <c r="I193" s="90" t="s">
        <v>472</v>
      </c>
      <c r="J193" s="90" t="s">
        <v>472</v>
      </c>
      <c r="K193" s="90" t="s">
        <v>472</v>
      </c>
      <c r="L193" s="90" t="s">
        <v>472</v>
      </c>
      <c r="M193" s="90" t="s">
        <v>472</v>
      </c>
      <c r="N193" s="91" t="str">
        <f>IF(GLOBAL_DATA[[#This Row],[Target scope]]="","",INDEX(DATA_TargetStatusChoice[Target_Status_Choice],MATCH(GLOBAL_DATA[[#This Row],[Target scope]],DATA_TargetStatusChoice[Value],1)))</f>
        <v>NOT APPLICABLE</v>
      </c>
      <c r="O193" s="89" t="s">
        <v>419</v>
      </c>
      <c r="P193" s="92" t="s">
        <v>75</v>
      </c>
      <c r="Q193" s="100" t="s">
        <v>461</v>
      </c>
      <c r="R193" s="101">
        <v>0</v>
      </c>
      <c r="S193" s="101"/>
      <c r="T193" s="102" t="s">
        <v>472</v>
      </c>
      <c r="U193" s="103"/>
      <c r="V193" s="104" t="s">
        <v>75</v>
      </c>
      <c r="W193" s="93"/>
      <c r="X193" s="93"/>
      <c r="Y193" s="93"/>
      <c r="Z193" s="105">
        <f>SUM(GLOBAL_DATA[[#This Row],[Initial 2020]]+GLOBAL_DATA[[#This Row],[Initial 2021]]+GLOBAL_DATA[[#This Row],[Initial 2022]]+GLOBAL_DATA[[#This Row],[Initial 2023]])</f>
        <v>0</v>
      </c>
      <c r="AA193" s="106">
        <f>SUM(GLOBAL_DATA[[#This Row],[Reestimated 2020]]+GLOBAL_DATA[[#This Row],[Reestimated 2021]]+GLOBAL_DATA[[#This Row],[Reestimated 2022]]+GLOBAL_DATA[[#This Row],[Reestimated 2023]])</f>
        <v>0</v>
      </c>
      <c r="AB193" s="107">
        <f>SUM(GLOBAL_DATA[[#This Row],[Spent 2020]]+GLOBAL_DATA[[#This Row],[Spent 2021]]+GLOBAL_DATA[[#This Row],[Spent 2022]]+GLOBAL_DATA[[#This Row],[Spent 2023]])</f>
        <v>0</v>
      </c>
      <c r="AC193" s="108"/>
      <c r="AD193" s="109"/>
      <c r="AE193" s="110"/>
      <c r="AF193" s="109"/>
      <c r="AG193" s="109"/>
      <c r="AH193" s="109"/>
      <c r="AI193" s="108"/>
      <c r="AJ193" s="109"/>
      <c r="AK193" s="110"/>
      <c r="AL193" s="109"/>
      <c r="AM193" s="109"/>
      <c r="AN193" s="111"/>
      <c r="AO193" s="112"/>
      <c r="AP193" s="113"/>
      <c r="AQ193" s="82" t="str">
        <f>IF(GLOBAL_DATA[[#This Row],[Target scope]]&lt;&gt;Target_Not_Applicable,GLOBAL_DATA[[#This Row],[Target scope]]*GLOBAL_DATA[[#This Row],[Implementation progress rate]],"")</f>
        <v/>
      </c>
      <c r="AR193" s="83">
        <f>IF(OR(GLOBAL_DATA[[#This Row],[Status]]=DATA!$J$6,GLOBAL_DATA[[#This Row],[Status]]=DATA!$J$7,GLOBAL_DATA[[#This Row],[Status]]=DATA!$J$8),1,0)</f>
        <v>0</v>
      </c>
      <c r="AS193" s="84" t="str">
        <f>IF(GLOBAL_DATA[[#This Row],[Status]]=Status_No_Project,"",MAX(GLOBAL_DATA[[#This Row],[Initial end]],GLOBAL_DATA[[#This Row],[Re-estimated end]],43831))</f>
        <v/>
      </c>
      <c r="AT193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93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93" s="28"/>
      <c r="AW193" s="28"/>
    </row>
    <row r="194" spans="1:49" ht="42" customHeight="1" x14ac:dyDescent="0.25">
      <c r="A194" s="90" t="s">
        <v>472</v>
      </c>
      <c r="B194" s="90" t="s">
        <v>472</v>
      </c>
      <c r="C194" s="90" t="s">
        <v>472</v>
      </c>
      <c r="D194" s="90" t="s">
        <v>472</v>
      </c>
      <c r="E194" s="90" t="s">
        <v>472</v>
      </c>
      <c r="F194" s="90" t="s">
        <v>472</v>
      </c>
      <c r="G194" s="90" t="s">
        <v>472</v>
      </c>
      <c r="H194" s="90" t="s">
        <v>472</v>
      </c>
      <c r="I194" s="90" t="s">
        <v>472</v>
      </c>
      <c r="J194" s="90" t="s">
        <v>472</v>
      </c>
      <c r="K194" s="90" t="s">
        <v>472</v>
      </c>
      <c r="L194" s="90" t="s">
        <v>472</v>
      </c>
      <c r="M194" s="90" t="s">
        <v>472</v>
      </c>
      <c r="N194" s="91" t="str">
        <f>IF(GLOBAL_DATA[[#This Row],[Target scope]]="","",INDEX(DATA_TargetStatusChoice[Target_Status_Choice],MATCH(GLOBAL_DATA[[#This Row],[Target scope]],DATA_TargetStatusChoice[Value],1)))</f>
        <v>NOT APPLICABLE</v>
      </c>
      <c r="O194" s="89" t="s">
        <v>419</v>
      </c>
      <c r="P194" s="92" t="s">
        <v>75</v>
      </c>
      <c r="Q194" s="100" t="s">
        <v>461</v>
      </c>
      <c r="R194" s="101">
        <v>0</v>
      </c>
      <c r="S194" s="101"/>
      <c r="T194" s="102" t="s">
        <v>472</v>
      </c>
      <c r="U194" s="103"/>
      <c r="V194" s="104" t="s">
        <v>75</v>
      </c>
      <c r="W194" s="93"/>
      <c r="X194" s="93"/>
      <c r="Y194" s="93"/>
      <c r="Z194" s="105">
        <f>SUM(GLOBAL_DATA[[#This Row],[Initial 2020]]+GLOBAL_DATA[[#This Row],[Initial 2021]]+GLOBAL_DATA[[#This Row],[Initial 2022]]+GLOBAL_DATA[[#This Row],[Initial 2023]])</f>
        <v>0</v>
      </c>
      <c r="AA194" s="106">
        <f>SUM(GLOBAL_DATA[[#This Row],[Reestimated 2020]]+GLOBAL_DATA[[#This Row],[Reestimated 2021]]+GLOBAL_DATA[[#This Row],[Reestimated 2022]]+GLOBAL_DATA[[#This Row],[Reestimated 2023]])</f>
        <v>0</v>
      </c>
      <c r="AB194" s="107">
        <f>SUM(GLOBAL_DATA[[#This Row],[Spent 2020]]+GLOBAL_DATA[[#This Row],[Spent 2021]]+GLOBAL_DATA[[#This Row],[Spent 2022]]+GLOBAL_DATA[[#This Row],[Spent 2023]])</f>
        <v>0</v>
      </c>
      <c r="AC194" s="108"/>
      <c r="AD194" s="109"/>
      <c r="AE194" s="110"/>
      <c r="AF194" s="109"/>
      <c r="AG194" s="109"/>
      <c r="AH194" s="109"/>
      <c r="AI194" s="108"/>
      <c r="AJ194" s="109"/>
      <c r="AK194" s="110"/>
      <c r="AL194" s="109"/>
      <c r="AM194" s="109"/>
      <c r="AN194" s="111"/>
      <c r="AO194" s="112"/>
      <c r="AP194" s="113"/>
      <c r="AQ194" s="82" t="str">
        <f>IF(GLOBAL_DATA[[#This Row],[Target scope]]&lt;&gt;Target_Not_Applicable,GLOBAL_DATA[[#This Row],[Target scope]]*GLOBAL_DATA[[#This Row],[Implementation progress rate]],"")</f>
        <v/>
      </c>
      <c r="AR194" s="83">
        <f>IF(OR(GLOBAL_DATA[[#This Row],[Status]]=DATA!$J$6,GLOBAL_DATA[[#This Row],[Status]]=DATA!$J$7,GLOBAL_DATA[[#This Row],[Status]]=DATA!$J$8),1,0)</f>
        <v>0</v>
      </c>
      <c r="AS194" s="84" t="str">
        <f>IF(GLOBAL_DATA[[#This Row],[Status]]=Status_No_Project,"",MAX(GLOBAL_DATA[[#This Row],[Initial end]],GLOBAL_DATA[[#This Row],[Re-estimated end]],43831))</f>
        <v/>
      </c>
      <c r="AT194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94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94" s="28"/>
      <c r="AW194" s="28"/>
    </row>
    <row r="195" spans="1:49" ht="42" customHeight="1" x14ac:dyDescent="0.25">
      <c r="A195" s="90" t="s">
        <v>472</v>
      </c>
      <c r="B195" s="90" t="s">
        <v>472</v>
      </c>
      <c r="C195" s="90" t="s">
        <v>472</v>
      </c>
      <c r="D195" s="90" t="s">
        <v>472</v>
      </c>
      <c r="E195" s="90" t="s">
        <v>472</v>
      </c>
      <c r="F195" s="90" t="s">
        <v>472</v>
      </c>
      <c r="G195" s="90" t="s">
        <v>472</v>
      </c>
      <c r="H195" s="90" t="s">
        <v>472</v>
      </c>
      <c r="I195" s="90" t="s">
        <v>472</v>
      </c>
      <c r="J195" s="90" t="s">
        <v>472</v>
      </c>
      <c r="K195" s="90" t="s">
        <v>472</v>
      </c>
      <c r="L195" s="90" t="s">
        <v>472</v>
      </c>
      <c r="M195" s="90" t="s">
        <v>472</v>
      </c>
      <c r="N195" s="91" t="str">
        <f>IF(GLOBAL_DATA[[#This Row],[Target scope]]="","",INDEX(DATA_TargetStatusChoice[Target_Status_Choice],MATCH(GLOBAL_DATA[[#This Row],[Target scope]],DATA_TargetStatusChoice[Value],1)))</f>
        <v>NOT APPLICABLE</v>
      </c>
      <c r="O195" s="89" t="s">
        <v>419</v>
      </c>
      <c r="P195" s="92" t="s">
        <v>75</v>
      </c>
      <c r="Q195" s="100" t="s">
        <v>461</v>
      </c>
      <c r="R195" s="101">
        <v>0</v>
      </c>
      <c r="S195" s="101"/>
      <c r="T195" s="102" t="s">
        <v>472</v>
      </c>
      <c r="U195" s="103"/>
      <c r="V195" s="104" t="s">
        <v>75</v>
      </c>
      <c r="W195" s="93"/>
      <c r="X195" s="93"/>
      <c r="Y195" s="93"/>
      <c r="Z195" s="105">
        <f>SUM(GLOBAL_DATA[[#This Row],[Initial 2020]]+GLOBAL_DATA[[#This Row],[Initial 2021]]+GLOBAL_DATA[[#This Row],[Initial 2022]]+GLOBAL_DATA[[#This Row],[Initial 2023]])</f>
        <v>0</v>
      </c>
      <c r="AA195" s="106">
        <f>SUM(GLOBAL_DATA[[#This Row],[Reestimated 2020]]+GLOBAL_DATA[[#This Row],[Reestimated 2021]]+GLOBAL_DATA[[#This Row],[Reestimated 2022]]+GLOBAL_DATA[[#This Row],[Reestimated 2023]])</f>
        <v>0</v>
      </c>
      <c r="AB195" s="107">
        <f>SUM(GLOBAL_DATA[[#This Row],[Spent 2020]]+GLOBAL_DATA[[#This Row],[Spent 2021]]+GLOBAL_DATA[[#This Row],[Spent 2022]]+GLOBAL_DATA[[#This Row],[Spent 2023]])</f>
        <v>0</v>
      </c>
      <c r="AC195" s="108"/>
      <c r="AD195" s="109"/>
      <c r="AE195" s="110"/>
      <c r="AF195" s="109"/>
      <c r="AG195" s="109"/>
      <c r="AH195" s="109"/>
      <c r="AI195" s="108"/>
      <c r="AJ195" s="109"/>
      <c r="AK195" s="110"/>
      <c r="AL195" s="109"/>
      <c r="AM195" s="109"/>
      <c r="AN195" s="111"/>
      <c r="AO195" s="112"/>
      <c r="AP195" s="113"/>
      <c r="AQ195" s="82" t="str">
        <f>IF(GLOBAL_DATA[[#This Row],[Target scope]]&lt;&gt;Target_Not_Applicable,GLOBAL_DATA[[#This Row],[Target scope]]*GLOBAL_DATA[[#This Row],[Implementation progress rate]],"")</f>
        <v/>
      </c>
      <c r="AR195" s="83">
        <f>IF(OR(GLOBAL_DATA[[#This Row],[Status]]=DATA!$J$6,GLOBAL_DATA[[#This Row],[Status]]=DATA!$J$7,GLOBAL_DATA[[#This Row],[Status]]=DATA!$J$8),1,0)</f>
        <v>0</v>
      </c>
      <c r="AS195" s="84" t="str">
        <f>IF(GLOBAL_DATA[[#This Row],[Status]]=Status_No_Project,"",MAX(GLOBAL_DATA[[#This Row],[Initial end]],GLOBAL_DATA[[#This Row],[Re-estimated end]],43831))</f>
        <v/>
      </c>
      <c r="AT195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95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95" s="28"/>
      <c r="AW195" s="28"/>
    </row>
    <row r="196" spans="1:49" ht="42" customHeight="1" x14ac:dyDescent="0.25">
      <c r="A196" s="90" t="s">
        <v>472</v>
      </c>
      <c r="B196" s="90" t="s">
        <v>472</v>
      </c>
      <c r="C196" s="90" t="s">
        <v>472</v>
      </c>
      <c r="D196" s="90" t="s">
        <v>472</v>
      </c>
      <c r="E196" s="90" t="s">
        <v>472</v>
      </c>
      <c r="F196" s="90" t="s">
        <v>472</v>
      </c>
      <c r="G196" s="90" t="s">
        <v>472</v>
      </c>
      <c r="H196" s="90" t="s">
        <v>472</v>
      </c>
      <c r="I196" s="90" t="s">
        <v>472</v>
      </c>
      <c r="J196" s="90" t="s">
        <v>472</v>
      </c>
      <c r="K196" s="90" t="s">
        <v>472</v>
      </c>
      <c r="L196" s="90" t="s">
        <v>472</v>
      </c>
      <c r="M196" s="90" t="s">
        <v>472</v>
      </c>
      <c r="N196" s="91" t="str">
        <f>IF(GLOBAL_DATA[[#This Row],[Target scope]]="","",INDEX(DATA_TargetStatusChoice[Target_Status_Choice],MATCH(GLOBAL_DATA[[#This Row],[Target scope]],DATA_TargetStatusChoice[Value],1)))</f>
        <v>NOT APPLICABLE</v>
      </c>
      <c r="O196" s="89" t="s">
        <v>419</v>
      </c>
      <c r="P196" s="92" t="s">
        <v>75</v>
      </c>
      <c r="Q196" s="100" t="s">
        <v>461</v>
      </c>
      <c r="R196" s="101">
        <v>0</v>
      </c>
      <c r="S196" s="101"/>
      <c r="T196" s="102" t="s">
        <v>472</v>
      </c>
      <c r="U196" s="103"/>
      <c r="V196" s="104" t="s">
        <v>75</v>
      </c>
      <c r="W196" s="93"/>
      <c r="X196" s="93"/>
      <c r="Y196" s="93"/>
      <c r="Z196" s="105">
        <f>SUM(GLOBAL_DATA[[#This Row],[Initial 2020]]+GLOBAL_DATA[[#This Row],[Initial 2021]]+GLOBAL_DATA[[#This Row],[Initial 2022]]+GLOBAL_DATA[[#This Row],[Initial 2023]])</f>
        <v>0</v>
      </c>
      <c r="AA196" s="106">
        <f>SUM(GLOBAL_DATA[[#This Row],[Reestimated 2020]]+GLOBAL_DATA[[#This Row],[Reestimated 2021]]+GLOBAL_DATA[[#This Row],[Reestimated 2022]]+GLOBAL_DATA[[#This Row],[Reestimated 2023]])</f>
        <v>0</v>
      </c>
      <c r="AB196" s="107">
        <f>SUM(GLOBAL_DATA[[#This Row],[Spent 2020]]+GLOBAL_DATA[[#This Row],[Spent 2021]]+GLOBAL_DATA[[#This Row],[Spent 2022]]+GLOBAL_DATA[[#This Row],[Spent 2023]])</f>
        <v>0</v>
      </c>
      <c r="AC196" s="108"/>
      <c r="AD196" s="109"/>
      <c r="AE196" s="110"/>
      <c r="AF196" s="109"/>
      <c r="AG196" s="109"/>
      <c r="AH196" s="109"/>
      <c r="AI196" s="108"/>
      <c r="AJ196" s="109"/>
      <c r="AK196" s="110"/>
      <c r="AL196" s="109"/>
      <c r="AM196" s="109"/>
      <c r="AN196" s="111"/>
      <c r="AO196" s="112"/>
      <c r="AP196" s="113"/>
      <c r="AQ196" s="82" t="str">
        <f>IF(GLOBAL_DATA[[#This Row],[Target scope]]&lt;&gt;Target_Not_Applicable,GLOBAL_DATA[[#This Row],[Target scope]]*GLOBAL_DATA[[#This Row],[Implementation progress rate]],"")</f>
        <v/>
      </c>
      <c r="AR196" s="83">
        <f>IF(OR(GLOBAL_DATA[[#This Row],[Status]]=DATA!$J$6,GLOBAL_DATA[[#This Row],[Status]]=DATA!$J$7,GLOBAL_DATA[[#This Row],[Status]]=DATA!$J$8),1,0)</f>
        <v>0</v>
      </c>
      <c r="AS196" s="84" t="str">
        <f>IF(GLOBAL_DATA[[#This Row],[Status]]=Status_No_Project,"",MAX(GLOBAL_DATA[[#This Row],[Initial end]],GLOBAL_DATA[[#This Row],[Re-estimated end]],43831))</f>
        <v/>
      </c>
      <c r="AT196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96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96" s="28"/>
      <c r="AW196" s="28"/>
    </row>
    <row r="197" spans="1:49" ht="42" customHeight="1" x14ac:dyDescent="0.25">
      <c r="A197" s="90" t="s">
        <v>472</v>
      </c>
      <c r="B197" s="90" t="s">
        <v>472</v>
      </c>
      <c r="C197" s="90" t="s">
        <v>472</v>
      </c>
      <c r="D197" s="90" t="s">
        <v>472</v>
      </c>
      <c r="E197" s="90" t="s">
        <v>472</v>
      </c>
      <c r="F197" s="90" t="s">
        <v>472</v>
      </c>
      <c r="G197" s="90" t="s">
        <v>472</v>
      </c>
      <c r="H197" s="90" t="s">
        <v>472</v>
      </c>
      <c r="I197" s="90" t="s">
        <v>472</v>
      </c>
      <c r="J197" s="90" t="s">
        <v>472</v>
      </c>
      <c r="K197" s="90" t="s">
        <v>472</v>
      </c>
      <c r="L197" s="90" t="s">
        <v>472</v>
      </c>
      <c r="M197" s="90" t="s">
        <v>472</v>
      </c>
      <c r="N197" s="91" t="str">
        <f>IF(GLOBAL_DATA[[#This Row],[Target scope]]="","",INDEX(DATA_TargetStatusChoice[Target_Status_Choice],MATCH(GLOBAL_DATA[[#This Row],[Target scope]],DATA_TargetStatusChoice[Value],1)))</f>
        <v>NOT APPLICABLE</v>
      </c>
      <c r="O197" s="89" t="s">
        <v>419</v>
      </c>
      <c r="P197" s="92" t="s">
        <v>75</v>
      </c>
      <c r="Q197" s="100" t="s">
        <v>461</v>
      </c>
      <c r="R197" s="101">
        <v>0</v>
      </c>
      <c r="S197" s="101"/>
      <c r="T197" s="102" t="s">
        <v>472</v>
      </c>
      <c r="U197" s="103"/>
      <c r="V197" s="104" t="s">
        <v>75</v>
      </c>
      <c r="W197" s="93"/>
      <c r="X197" s="93"/>
      <c r="Y197" s="93"/>
      <c r="Z197" s="105">
        <f>SUM(GLOBAL_DATA[[#This Row],[Initial 2020]]+GLOBAL_DATA[[#This Row],[Initial 2021]]+GLOBAL_DATA[[#This Row],[Initial 2022]]+GLOBAL_DATA[[#This Row],[Initial 2023]])</f>
        <v>0</v>
      </c>
      <c r="AA197" s="106">
        <f>SUM(GLOBAL_DATA[[#This Row],[Reestimated 2020]]+GLOBAL_DATA[[#This Row],[Reestimated 2021]]+GLOBAL_DATA[[#This Row],[Reestimated 2022]]+GLOBAL_DATA[[#This Row],[Reestimated 2023]])</f>
        <v>0</v>
      </c>
      <c r="AB197" s="107">
        <f>SUM(GLOBAL_DATA[[#This Row],[Spent 2020]]+GLOBAL_DATA[[#This Row],[Spent 2021]]+GLOBAL_DATA[[#This Row],[Spent 2022]]+GLOBAL_DATA[[#This Row],[Spent 2023]])</f>
        <v>0</v>
      </c>
      <c r="AC197" s="108"/>
      <c r="AD197" s="109"/>
      <c r="AE197" s="110"/>
      <c r="AF197" s="109"/>
      <c r="AG197" s="109"/>
      <c r="AH197" s="109"/>
      <c r="AI197" s="108"/>
      <c r="AJ197" s="109"/>
      <c r="AK197" s="110"/>
      <c r="AL197" s="109"/>
      <c r="AM197" s="109"/>
      <c r="AN197" s="111"/>
      <c r="AO197" s="112"/>
      <c r="AP197" s="113"/>
      <c r="AQ197" s="82" t="str">
        <f>IF(GLOBAL_DATA[[#This Row],[Target scope]]&lt;&gt;Target_Not_Applicable,GLOBAL_DATA[[#This Row],[Target scope]]*GLOBAL_DATA[[#This Row],[Implementation progress rate]],"")</f>
        <v/>
      </c>
      <c r="AR197" s="83">
        <f>IF(OR(GLOBAL_DATA[[#This Row],[Status]]=DATA!$J$6,GLOBAL_DATA[[#This Row],[Status]]=DATA!$J$7,GLOBAL_DATA[[#This Row],[Status]]=DATA!$J$8),1,0)</f>
        <v>0</v>
      </c>
      <c r="AS197" s="84" t="str">
        <f>IF(GLOBAL_DATA[[#This Row],[Status]]=Status_No_Project,"",MAX(GLOBAL_DATA[[#This Row],[Initial end]],GLOBAL_DATA[[#This Row],[Re-estimated end]],43831))</f>
        <v/>
      </c>
      <c r="AT197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97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97" s="28"/>
      <c r="AW197" s="28"/>
    </row>
    <row r="198" spans="1:49" ht="42" customHeight="1" x14ac:dyDescent="0.25">
      <c r="A198" s="90" t="s">
        <v>472</v>
      </c>
      <c r="B198" s="90" t="s">
        <v>472</v>
      </c>
      <c r="C198" s="90" t="s">
        <v>472</v>
      </c>
      <c r="D198" s="90" t="s">
        <v>472</v>
      </c>
      <c r="E198" s="90" t="s">
        <v>472</v>
      </c>
      <c r="F198" s="90" t="s">
        <v>472</v>
      </c>
      <c r="G198" s="90" t="s">
        <v>472</v>
      </c>
      <c r="H198" s="90" t="s">
        <v>472</v>
      </c>
      <c r="I198" s="90" t="s">
        <v>472</v>
      </c>
      <c r="J198" s="90" t="s">
        <v>472</v>
      </c>
      <c r="K198" s="90" t="s">
        <v>472</v>
      </c>
      <c r="L198" s="90" t="s">
        <v>472</v>
      </c>
      <c r="M198" s="90" t="s">
        <v>472</v>
      </c>
      <c r="N198" s="91" t="str">
        <f>IF(GLOBAL_DATA[[#This Row],[Target scope]]="","",INDEX(DATA_TargetStatusChoice[Target_Status_Choice],MATCH(GLOBAL_DATA[[#This Row],[Target scope]],DATA_TargetStatusChoice[Value],1)))</f>
        <v>NOT APPLICABLE</v>
      </c>
      <c r="O198" s="89" t="s">
        <v>419</v>
      </c>
      <c r="P198" s="92" t="s">
        <v>75</v>
      </c>
      <c r="Q198" s="100" t="s">
        <v>461</v>
      </c>
      <c r="R198" s="101">
        <v>0</v>
      </c>
      <c r="S198" s="101"/>
      <c r="T198" s="102" t="s">
        <v>472</v>
      </c>
      <c r="U198" s="103"/>
      <c r="V198" s="104" t="s">
        <v>75</v>
      </c>
      <c r="W198" s="93"/>
      <c r="X198" s="93"/>
      <c r="Y198" s="93"/>
      <c r="Z198" s="105">
        <f>SUM(GLOBAL_DATA[[#This Row],[Initial 2020]]+GLOBAL_DATA[[#This Row],[Initial 2021]]+GLOBAL_DATA[[#This Row],[Initial 2022]]+GLOBAL_DATA[[#This Row],[Initial 2023]])</f>
        <v>0</v>
      </c>
      <c r="AA198" s="106">
        <f>SUM(GLOBAL_DATA[[#This Row],[Reestimated 2020]]+GLOBAL_DATA[[#This Row],[Reestimated 2021]]+GLOBAL_DATA[[#This Row],[Reestimated 2022]]+GLOBAL_DATA[[#This Row],[Reestimated 2023]])</f>
        <v>0</v>
      </c>
      <c r="AB198" s="107">
        <f>SUM(GLOBAL_DATA[[#This Row],[Spent 2020]]+GLOBAL_DATA[[#This Row],[Spent 2021]]+GLOBAL_DATA[[#This Row],[Spent 2022]]+GLOBAL_DATA[[#This Row],[Spent 2023]])</f>
        <v>0</v>
      </c>
      <c r="AC198" s="108"/>
      <c r="AD198" s="109"/>
      <c r="AE198" s="110"/>
      <c r="AF198" s="109"/>
      <c r="AG198" s="109"/>
      <c r="AH198" s="109"/>
      <c r="AI198" s="108"/>
      <c r="AJ198" s="109"/>
      <c r="AK198" s="110"/>
      <c r="AL198" s="109"/>
      <c r="AM198" s="109"/>
      <c r="AN198" s="111"/>
      <c r="AO198" s="112"/>
      <c r="AP198" s="113"/>
      <c r="AQ198" s="82" t="str">
        <f>IF(GLOBAL_DATA[[#This Row],[Target scope]]&lt;&gt;Target_Not_Applicable,GLOBAL_DATA[[#This Row],[Target scope]]*GLOBAL_DATA[[#This Row],[Implementation progress rate]],"")</f>
        <v/>
      </c>
      <c r="AR198" s="83">
        <f>IF(OR(GLOBAL_DATA[[#This Row],[Status]]=DATA!$J$6,GLOBAL_DATA[[#This Row],[Status]]=DATA!$J$7,GLOBAL_DATA[[#This Row],[Status]]=DATA!$J$8),1,0)</f>
        <v>0</v>
      </c>
      <c r="AS198" s="84" t="str">
        <f>IF(GLOBAL_DATA[[#This Row],[Status]]=Status_No_Project,"",MAX(GLOBAL_DATA[[#This Row],[Initial end]],GLOBAL_DATA[[#This Row],[Re-estimated end]],43831))</f>
        <v/>
      </c>
      <c r="AT198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98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98" s="28"/>
      <c r="AW198" s="28"/>
    </row>
    <row r="199" spans="1:49" ht="42" customHeight="1" x14ac:dyDescent="0.25">
      <c r="A199" s="90" t="s">
        <v>472</v>
      </c>
      <c r="B199" s="90" t="s">
        <v>472</v>
      </c>
      <c r="C199" s="90" t="s">
        <v>472</v>
      </c>
      <c r="D199" s="90" t="s">
        <v>472</v>
      </c>
      <c r="E199" s="90" t="s">
        <v>472</v>
      </c>
      <c r="F199" s="90" t="s">
        <v>472</v>
      </c>
      <c r="G199" s="90" t="s">
        <v>472</v>
      </c>
      <c r="H199" s="90" t="s">
        <v>472</v>
      </c>
      <c r="I199" s="90" t="s">
        <v>472</v>
      </c>
      <c r="J199" s="90" t="s">
        <v>472</v>
      </c>
      <c r="K199" s="90" t="s">
        <v>472</v>
      </c>
      <c r="L199" s="90" t="s">
        <v>472</v>
      </c>
      <c r="M199" s="90" t="s">
        <v>472</v>
      </c>
      <c r="N199" s="91" t="str">
        <f>IF(GLOBAL_DATA[[#This Row],[Target scope]]="","",INDEX(DATA_TargetStatusChoice[Target_Status_Choice],MATCH(GLOBAL_DATA[[#This Row],[Target scope]],DATA_TargetStatusChoice[Value],1)))</f>
        <v>NOT APPLICABLE</v>
      </c>
      <c r="O199" s="89" t="s">
        <v>419</v>
      </c>
      <c r="P199" s="92" t="s">
        <v>75</v>
      </c>
      <c r="Q199" s="100" t="s">
        <v>461</v>
      </c>
      <c r="R199" s="101">
        <v>0</v>
      </c>
      <c r="S199" s="101"/>
      <c r="T199" s="102" t="s">
        <v>472</v>
      </c>
      <c r="U199" s="103"/>
      <c r="V199" s="104" t="s">
        <v>75</v>
      </c>
      <c r="W199" s="93"/>
      <c r="X199" s="93"/>
      <c r="Y199" s="93"/>
      <c r="Z199" s="105">
        <f>SUM(GLOBAL_DATA[[#This Row],[Initial 2020]]+GLOBAL_DATA[[#This Row],[Initial 2021]]+GLOBAL_DATA[[#This Row],[Initial 2022]]+GLOBAL_DATA[[#This Row],[Initial 2023]])</f>
        <v>0</v>
      </c>
      <c r="AA199" s="106">
        <f>SUM(GLOBAL_DATA[[#This Row],[Reestimated 2020]]+GLOBAL_DATA[[#This Row],[Reestimated 2021]]+GLOBAL_DATA[[#This Row],[Reestimated 2022]]+GLOBAL_DATA[[#This Row],[Reestimated 2023]])</f>
        <v>0</v>
      </c>
      <c r="AB199" s="107">
        <f>SUM(GLOBAL_DATA[[#This Row],[Spent 2020]]+GLOBAL_DATA[[#This Row],[Spent 2021]]+GLOBAL_DATA[[#This Row],[Spent 2022]]+GLOBAL_DATA[[#This Row],[Spent 2023]])</f>
        <v>0</v>
      </c>
      <c r="AC199" s="108"/>
      <c r="AD199" s="109"/>
      <c r="AE199" s="110"/>
      <c r="AF199" s="109"/>
      <c r="AG199" s="109"/>
      <c r="AH199" s="109"/>
      <c r="AI199" s="108"/>
      <c r="AJ199" s="109"/>
      <c r="AK199" s="110"/>
      <c r="AL199" s="109"/>
      <c r="AM199" s="109"/>
      <c r="AN199" s="111"/>
      <c r="AO199" s="112"/>
      <c r="AP199" s="113"/>
      <c r="AQ199" s="82" t="str">
        <f>IF(GLOBAL_DATA[[#This Row],[Target scope]]&lt;&gt;Target_Not_Applicable,GLOBAL_DATA[[#This Row],[Target scope]]*GLOBAL_DATA[[#This Row],[Implementation progress rate]],"")</f>
        <v/>
      </c>
      <c r="AR199" s="83">
        <f>IF(OR(GLOBAL_DATA[[#This Row],[Status]]=DATA!$J$6,GLOBAL_DATA[[#This Row],[Status]]=DATA!$J$7,GLOBAL_DATA[[#This Row],[Status]]=DATA!$J$8),1,0)</f>
        <v>0</v>
      </c>
      <c r="AS199" s="84" t="str">
        <f>IF(GLOBAL_DATA[[#This Row],[Status]]=Status_No_Project,"",MAX(GLOBAL_DATA[[#This Row],[Initial end]],GLOBAL_DATA[[#This Row],[Re-estimated end]],43831))</f>
        <v/>
      </c>
      <c r="AT199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199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199" s="28"/>
      <c r="AW199" s="28"/>
    </row>
    <row r="200" spans="1:49" ht="42" customHeight="1" x14ac:dyDescent="0.25">
      <c r="A200" s="90" t="s">
        <v>472</v>
      </c>
      <c r="B200" s="90" t="s">
        <v>472</v>
      </c>
      <c r="C200" s="90" t="s">
        <v>472</v>
      </c>
      <c r="D200" s="90" t="s">
        <v>472</v>
      </c>
      <c r="E200" s="90" t="s">
        <v>472</v>
      </c>
      <c r="F200" s="90" t="s">
        <v>472</v>
      </c>
      <c r="G200" s="90" t="s">
        <v>472</v>
      </c>
      <c r="H200" s="90" t="s">
        <v>472</v>
      </c>
      <c r="I200" s="90" t="s">
        <v>472</v>
      </c>
      <c r="J200" s="90" t="s">
        <v>472</v>
      </c>
      <c r="K200" s="90" t="s">
        <v>472</v>
      </c>
      <c r="L200" s="90" t="s">
        <v>472</v>
      </c>
      <c r="M200" s="90" t="s">
        <v>472</v>
      </c>
      <c r="N200" s="91" t="str">
        <f>IF(GLOBAL_DATA[[#This Row],[Target scope]]="","",INDEX(DATA_TargetStatusChoice[Target_Status_Choice],MATCH(GLOBAL_DATA[[#This Row],[Target scope]],DATA_TargetStatusChoice[Value],1)))</f>
        <v>NOT APPLICABLE</v>
      </c>
      <c r="O200" s="89" t="s">
        <v>419</v>
      </c>
      <c r="P200" s="92" t="s">
        <v>75</v>
      </c>
      <c r="Q200" s="100" t="s">
        <v>461</v>
      </c>
      <c r="R200" s="101">
        <v>0</v>
      </c>
      <c r="S200" s="101"/>
      <c r="T200" s="102" t="s">
        <v>472</v>
      </c>
      <c r="U200" s="103"/>
      <c r="V200" s="104" t="s">
        <v>75</v>
      </c>
      <c r="W200" s="93"/>
      <c r="X200" s="93"/>
      <c r="Y200" s="93"/>
      <c r="Z200" s="105">
        <f>SUM(GLOBAL_DATA[[#This Row],[Initial 2020]]+GLOBAL_DATA[[#This Row],[Initial 2021]]+GLOBAL_DATA[[#This Row],[Initial 2022]]+GLOBAL_DATA[[#This Row],[Initial 2023]])</f>
        <v>0</v>
      </c>
      <c r="AA200" s="106">
        <f>SUM(GLOBAL_DATA[[#This Row],[Reestimated 2020]]+GLOBAL_DATA[[#This Row],[Reestimated 2021]]+GLOBAL_DATA[[#This Row],[Reestimated 2022]]+GLOBAL_DATA[[#This Row],[Reestimated 2023]])</f>
        <v>0</v>
      </c>
      <c r="AB200" s="107">
        <f>SUM(GLOBAL_DATA[[#This Row],[Spent 2020]]+GLOBAL_DATA[[#This Row],[Spent 2021]]+GLOBAL_DATA[[#This Row],[Spent 2022]]+GLOBAL_DATA[[#This Row],[Spent 2023]])</f>
        <v>0</v>
      </c>
      <c r="AC200" s="108"/>
      <c r="AD200" s="109"/>
      <c r="AE200" s="110"/>
      <c r="AF200" s="109"/>
      <c r="AG200" s="109"/>
      <c r="AH200" s="109"/>
      <c r="AI200" s="108"/>
      <c r="AJ200" s="109"/>
      <c r="AK200" s="110"/>
      <c r="AL200" s="109"/>
      <c r="AM200" s="109"/>
      <c r="AN200" s="111"/>
      <c r="AO200" s="112"/>
      <c r="AP200" s="113"/>
      <c r="AQ200" s="82" t="str">
        <f>IF(GLOBAL_DATA[[#This Row],[Target scope]]&lt;&gt;Target_Not_Applicable,GLOBAL_DATA[[#This Row],[Target scope]]*GLOBAL_DATA[[#This Row],[Implementation progress rate]],"")</f>
        <v/>
      </c>
      <c r="AR200" s="83">
        <f>IF(OR(GLOBAL_DATA[[#This Row],[Status]]=DATA!$J$6,GLOBAL_DATA[[#This Row],[Status]]=DATA!$J$7,GLOBAL_DATA[[#This Row],[Status]]=DATA!$J$8),1,0)</f>
        <v>0</v>
      </c>
      <c r="AS200" s="84" t="str">
        <f>IF(GLOBAL_DATA[[#This Row],[Status]]=Status_No_Project,"",MAX(GLOBAL_DATA[[#This Row],[Initial end]],GLOBAL_DATA[[#This Row],[Re-estimated end]],43831))</f>
        <v/>
      </c>
      <c r="AT200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00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200" s="28"/>
      <c r="AW200" s="28"/>
    </row>
    <row r="201" spans="1:49" ht="42" customHeight="1" x14ac:dyDescent="0.25">
      <c r="A201" s="90" t="s">
        <v>472</v>
      </c>
      <c r="B201" s="90" t="s">
        <v>472</v>
      </c>
      <c r="C201" s="90" t="s">
        <v>472</v>
      </c>
      <c r="D201" s="90" t="s">
        <v>472</v>
      </c>
      <c r="E201" s="90" t="s">
        <v>472</v>
      </c>
      <c r="F201" s="90" t="s">
        <v>472</v>
      </c>
      <c r="G201" s="90" t="s">
        <v>472</v>
      </c>
      <c r="H201" s="90" t="s">
        <v>472</v>
      </c>
      <c r="I201" s="90" t="s">
        <v>472</v>
      </c>
      <c r="J201" s="90" t="s">
        <v>472</v>
      </c>
      <c r="K201" s="90" t="s">
        <v>472</v>
      </c>
      <c r="L201" s="90" t="s">
        <v>472</v>
      </c>
      <c r="M201" s="90" t="s">
        <v>472</v>
      </c>
      <c r="N201" s="91" t="str">
        <f>IF(GLOBAL_DATA[[#This Row],[Target scope]]="","",INDEX(DATA_TargetStatusChoice[Target_Status_Choice],MATCH(GLOBAL_DATA[[#This Row],[Target scope]],DATA_TargetStatusChoice[Value],1)))</f>
        <v>NOT APPLICABLE</v>
      </c>
      <c r="O201" s="89" t="s">
        <v>419</v>
      </c>
      <c r="P201" s="92" t="s">
        <v>75</v>
      </c>
      <c r="Q201" s="100" t="s">
        <v>461</v>
      </c>
      <c r="R201" s="101">
        <v>0</v>
      </c>
      <c r="S201" s="101"/>
      <c r="T201" s="102" t="s">
        <v>472</v>
      </c>
      <c r="U201" s="103"/>
      <c r="V201" s="104" t="s">
        <v>75</v>
      </c>
      <c r="W201" s="93"/>
      <c r="X201" s="93"/>
      <c r="Y201" s="93"/>
      <c r="Z201" s="105">
        <f>SUM(GLOBAL_DATA[[#This Row],[Initial 2020]]+GLOBAL_DATA[[#This Row],[Initial 2021]]+GLOBAL_DATA[[#This Row],[Initial 2022]]+GLOBAL_DATA[[#This Row],[Initial 2023]])</f>
        <v>0</v>
      </c>
      <c r="AA201" s="106">
        <f>SUM(GLOBAL_DATA[[#This Row],[Reestimated 2020]]+GLOBAL_DATA[[#This Row],[Reestimated 2021]]+GLOBAL_DATA[[#This Row],[Reestimated 2022]]+GLOBAL_DATA[[#This Row],[Reestimated 2023]])</f>
        <v>0</v>
      </c>
      <c r="AB201" s="107">
        <f>SUM(GLOBAL_DATA[[#This Row],[Spent 2020]]+GLOBAL_DATA[[#This Row],[Spent 2021]]+GLOBAL_DATA[[#This Row],[Spent 2022]]+GLOBAL_DATA[[#This Row],[Spent 2023]])</f>
        <v>0</v>
      </c>
      <c r="AC201" s="108"/>
      <c r="AD201" s="109"/>
      <c r="AE201" s="110"/>
      <c r="AF201" s="109"/>
      <c r="AG201" s="109"/>
      <c r="AH201" s="109"/>
      <c r="AI201" s="108"/>
      <c r="AJ201" s="109"/>
      <c r="AK201" s="110"/>
      <c r="AL201" s="109"/>
      <c r="AM201" s="109"/>
      <c r="AN201" s="111"/>
      <c r="AO201" s="112"/>
      <c r="AP201" s="113"/>
      <c r="AQ201" s="82" t="str">
        <f>IF(GLOBAL_DATA[[#This Row],[Target scope]]&lt;&gt;Target_Not_Applicable,GLOBAL_DATA[[#This Row],[Target scope]]*GLOBAL_DATA[[#This Row],[Implementation progress rate]],"")</f>
        <v/>
      </c>
      <c r="AR201" s="83">
        <f>IF(OR(GLOBAL_DATA[[#This Row],[Status]]=DATA!$J$6,GLOBAL_DATA[[#This Row],[Status]]=DATA!$J$7,GLOBAL_DATA[[#This Row],[Status]]=DATA!$J$8),1,0)</f>
        <v>0</v>
      </c>
      <c r="AS201" s="84" t="str">
        <f>IF(GLOBAL_DATA[[#This Row],[Status]]=Status_No_Project,"",MAX(GLOBAL_DATA[[#This Row],[Initial end]],GLOBAL_DATA[[#This Row],[Re-estimated end]],43831))</f>
        <v/>
      </c>
      <c r="AT201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01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201" s="28"/>
      <c r="AW201" s="28"/>
    </row>
    <row r="202" spans="1:49" ht="42" customHeight="1" x14ac:dyDescent="0.25">
      <c r="A202" s="90" t="s">
        <v>472</v>
      </c>
      <c r="B202" s="90" t="s">
        <v>472</v>
      </c>
      <c r="C202" s="90" t="s">
        <v>472</v>
      </c>
      <c r="D202" s="90" t="s">
        <v>472</v>
      </c>
      <c r="E202" s="90" t="s">
        <v>472</v>
      </c>
      <c r="F202" s="90" t="s">
        <v>472</v>
      </c>
      <c r="G202" s="90" t="s">
        <v>472</v>
      </c>
      <c r="H202" s="90" t="s">
        <v>472</v>
      </c>
      <c r="I202" s="90" t="s">
        <v>472</v>
      </c>
      <c r="J202" s="90" t="s">
        <v>472</v>
      </c>
      <c r="K202" s="90" t="s">
        <v>472</v>
      </c>
      <c r="L202" s="90" t="s">
        <v>472</v>
      </c>
      <c r="M202" s="90" t="s">
        <v>472</v>
      </c>
      <c r="N202" s="91" t="str">
        <f>IF(GLOBAL_DATA[[#This Row],[Target scope]]="","",INDEX(DATA_TargetStatusChoice[Target_Status_Choice],MATCH(GLOBAL_DATA[[#This Row],[Target scope]],DATA_TargetStatusChoice[Value],1)))</f>
        <v>NOT APPLICABLE</v>
      </c>
      <c r="O202" s="89" t="s">
        <v>419</v>
      </c>
      <c r="P202" s="92" t="s">
        <v>75</v>
      </c>
      <c r="Q202" s="100" t="s">
        <v>461</v>
      </c>
      <c r="R202" s="101">
        <v>0</v>
      </c>
      <c r="S202" s="101"/>
      <c r="T202" s="102" t="s">
        <v>472</v>
      </c>
      <c r="U202" s="103"/>
      <c r="V202" s="104" t="s">
        <v>75</v>
      </c>
      <c r="W202" s="93"/>
      <c r="X202" s="93"/>
      <c r="Y202" s="93"/>
      <c r="Z202" s="105">
        <f>SUM(GLOBAL_DATA[[#This Row],[Initial 2020]]+GLOBAL_DATA[[#This Row],[Initial 2021]]+GLOBAL_DATA[[#This Row],[Initial 2022]]+GLOBAL_DATA[[#This Row],[Initial 2023]])</f>
        <v>0</v>
      </c>
      <c r="AA202" s="106">
        <f>SUM(GLOBAL_DATA[[#This Row],[Reestimated 2020]]+GLOBAL_DATA[[#This Row],[Reestimated 2021]]+GLOBAL_DATA[[#This Row],[Reestimated 2022]]+GLOBAL_DATA[[#This Row],[Reestimated 2023]])</f>
        <v>0</v>
      </c>
      <c r="AB202" s="107">
        <f>SUM(GLOBAL_DATA[[#This Row],[Spent 2020]]+GLOBAL_DATA[[#This Row],[Spent 2021]]+GLOBAL_DATA[[#This Row],[Spent 2022]]+GLOBAL_DATA[[#This Row],[Spent 2023]])</f>
        <v>0</v>
      </c>
      <c r="AC202" s="108"/>
      <c r="AD202" s="109"/>
      <c r="AE202" s="110"/>
      <c r="AF202" s="109"/>
      <c r="AG202" s="109"/>
      <c r="AH202" s="109"/>
      <c r="AI202" s="108"/>
      <c r="AJ202" s="109"/>
      <c r="AK202" s="110"/>
      <c r="AL202" s="109"/>
      <c r="AM202" s="109"/>
      <c r="AN202" s="111"/>
      <c r="AO202" s="112"/>
      <c r="AP202" s="113"/>
      <c r="AQ202" s="82" t="str">
        <f>IF(GLOBAL_DATA[[#This Row],[Target scope]]&lt;&gt;Target_Not_Applicable,GLOBAL_DATA[[#This Row],[Target scope]]*GLOBAL_DATA[[#This Row],[Implementation progress rate]],"")</f>
        <v/>
      </c>
      <c r="AR202" s="83">
        <f>IF(OR(GLOBAL_DATA[[#This Row],[Status]]=DATA!$J$6,GLOBAL_DATA[[#This Row],[Status]]=DATA!$J$7,GLOBAL_DATA[[#This Row],[Status]]=DATA!$J$8),1,0)</f>
        <v>0</v>
      </c>
      <c r="AS202" s="84" t="str">
        <f>IF(GLOBAL_DATA[[#This Row],[Status]]=Status_No_Project,"",MAX(GLOBAL_DATA[[#This Row],[Initial end]],GLOBAL_DATA[[#This Row],[Re-estimated end]],43831))</f>
        <v/>
      </c>
      <c r="AT202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02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202" s="28"/>
      <c r="AW202" s="28"/>
    </row>
    <row r="203" spans="1:49" ht="42" customHeight="1" x14ac:dyDescent="0.25">
      <c r="A203" s="90" t="s">
        <v>472</v>
      </c>
      <c r="B203" s="90" t="s">
        <v>472</v>
      </c>
      <c r="C203" s="90" t="s">
        <v>472</v>
      </c>
      <c r="D203" s="90" t="s">
        <v>472</v>
      </c>
      <c r="E203" s="90" t="s">
        <v>472</v>
      </c>
      <c r="F203" s="90" t="s">
        <v>472</v>
      </c>
      <c r="G203" s="90" t="s">
        <v>472</v>
      </c>
      <c r="H203" s="90" t="s">
        <v>472</v>
      </c>
      <c r="I203" s="90" t="s">
        <v>472</v>
      </c>
      <c r="J203" s="90" t="s">
        <v>472</v>
      </c>
      <c r="K203" s="90" t="s">
        <v>472</v>
      </c>
      <c r="L203" s="90" t="s">
        <v>472</v>
      </c>
      <c r="M203" s="90" t="s">
        <v>472</v>
      </c>
      <c r="N203" s="91" t="str">
        <f>IF(GLOBAL_DATA[[#This Row],[Target scope]]="","",INDEX(DATA_TargetStatusChoice[Target_Status_Choice],MATCH(GLOBAL_DATA[[#This Row],[Target scope]],DATA_TargetStatusChoice[Value],1)))</f>
        <v>NOT APPLICABLE</v>
      </c>
      <c r="O203" s="89" t="s">
        <v>419</v>
      </c>
      <c r="P203" s="92" t="s">
        <v>75</v>
      </c>
      <c r="Q203" s="100" t="s">
        <v>461</v>
      </c>
      <c r="R203" s="101">
        <v>0</v>
      </c>
      <c r="S203" s="101"/>
      <c r="T203" s="102" t="s">
        <v>472</v>
      </c>
      <c r="U203" s="103"/>
      <c r="V203" s="104" t="s">
        <v>75</v>
      </c>
      <c r="W203" s="93"/>
      <c r="X203" s="93"/>
      <c r="Y203" s="93"/>
      <c r="Z203" s="105">
        <f>SUM(GLOBAL_DATA[[#This Row],[Initial 2020]]+GLOBAL_DATA[[#This Row],[Initial 2021]]+GLOBAL_DATA[[#This Row],[Initial 2022]]+GLOBAL_DATA[[#This Row],[Initial 2023]])</f>
        <v>0</v>
      </c>
      <c r="AA203" s="106">
        <f>SUM(GLOBAL_DATA[[#This Row],[Reestimated 2020]]+GLOBAL_DATA[[#This Row],[Reestimated 2021]]+GLOBAL_DATA[[#This Row],[Reestimated 2022]]+GLOBAL_DATA[[#This Row],[Reestimated 2023]])</f>
        <v>0</v>
      </c>
      <c r="AB203" s="107">
        <f>SUM(GLOBAL_DATA[[#This Row],[Spent 2020]]+GLOBAL_DATA[[#This Row],[Spent 2021]]+GLOBAL_DATA[[#This Row],[Spent 2022]]+GLOBAL_DATA[[#This Row],[Spent 2023]])</f>
        <v>0</v>
      </c>
      <c r="AC203" s="108"/>
      <c r="AD203" s="109"/>
      <c r="AE203" s="110"/>
      <c r="AF203" s="109"/>
      <c r="AG203" s="109"/>
      <c r="AH203" s="109"/>
      <c r="AI203" s="108"/>
      <c r="AJ203" s="109"/>
      <c r="AK203" s="110"/>
      <c r="AL203" s="109"/>
      <c r="AM203" s="109"/>
      <c r="AN203" s="111"/>
      <c r="AO203" s="112"/>
      <c r="AP203" s="113"/>
      <c r="AQ203" s="82" t="str">
        <f>IF(GLOBAL_DATA[[#This Row],[Target scope]]&lt;&gt;Target_Not_Applicable,GLOBAL_DATA[[#This Row],[Target scope]]*GLOBAL_DATA[[#This Row],[Implementation progress rate]],"")</f>
        <v/>
      </c>
      <c r="AR203" s="83">
        <f>IF(OR(GLOBAL_DATA[[#This Row],[Status]]=DATA!$J$6,GLOBAL_DATA[[#This Row],[Status]]=DATA!$J$7,GLOBAL_DATA[[#This Row],[Status]]=DATA!$J$8),1,0)</f>
        <v>0</v>
      </c>
      <c r="AS203" s="84" t="str">
        <f>IF(GLOBAL_DATA[[#This Row],[Status]]=Status_No_Project,"",MAX(GLOBAL_DATA[[#This Row],[Initial end]],GLOBAL_DATA[[#This Row],[Re-estimated end]],43831))</f>
        <v/>
      </c>
      <c r="AT203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03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203" s="28"/>
      <c r="AW203" s="28"/>
    </row>
    <row r="204" spans="1:49" ht="42" customHeight="1" x14ac:dyDescent="0.25">
      <c r="A204" s="90" t="s">
        <v>472</v>
      </c>
      <c r="B204" s="90" t="s">
        <v>472</v>
      </c>
      <c r="C204" s="90" t="s">
        <v>472</v>
      </c>
      <c r="D204" s="90" t="s">
        <v>472</v>
      </c>
      <c r="E204" s="90" t="s">
        <v>472</v>
      </c>
      <c r="F204" s="90" t="s">
        <v>472</v>
      </c>
      <c r="G204" s="90" t="s">
        <v>472</v>
      </c>
      <c r="H204" s="90" t="s">
        <v>472</v>
      </c>
      <c r="I204" s="90" t="s">
        <v>472</v>
      </c>
      <c r="J204" s="90" t="s">
        <v>472</v>
      </c>
      <c r="K204" s="90" t="s">
        <v>472</v>
      </c>
      <c r="L204" s="90" t="s">
        <v>472</v>
      </c>
      <c r="M204" s="90" t="s">
        <v>472</v>
      </c>
      <c r="N204" s="91" t="str">
        <f>IF(GLOBAL_DATA[[#This Row],[Target scope]]="","",INDEX(DATA_TargetStatusChoice[Target_Status_Choice],MATCH(GLOBAL_DATA[[#This Row],[Target scope]],DATA_TargetStatusChoice[Value],1)))</f>
        <v>NOT APPLICABLE</v>
      </c>
      <c r="O204" s="89" t="s">
        <v>419</v>
      </c>
      <c r="P204" s="92" t="s">
        <v>75</v>
      </c>
      <c r="Q204" s="100" t="s">
        <v>461</v>
      </c>
      <c r="R204" s="101">
        <v>0</v>
      </c>
      <c r="S204" s="101"/>
      <c r="T204" s="102" t="s">
        <v>472</v>
      </c>
      <c r="U204" s="103"/>
      <c r="V204" s="104" t="s">
        <v>75</v>
      </c>
      <c r="W204" s="93"/>
      <c r="X204" s="93"/>
      <c r="Y204" s="93"/>
      <c r="Z204" s="105">
        <f>SUM(GLOBAL_DATA[[#This Row],[Initial 2020]]+GLOBAL_DATA[[#This Row],[Initial 2021]]+GLOBAL_DATA[[#This Row],[Initial 2022]]+GLOBAL_DATA[[#This Row],[Initial 2023]])</f>
        <v>0</v>
      </c>
      <c r="AA204" s="106">
        <f>SUM(GLOBAL_DATA[[#This Row],[Reestimated 2020]]+GLOBAL_DATA[[#This Row],[Reestimated 2021]]+GLOBAL_DATA[[#This Row],[Reestimated 2022]]+GLOBAL_DATA[[#This Row],[Reestimated 2023]])</f>
        <v>0</v>
      </c>
      <c r="AB204" s="107">
        <f>SUM(GLOBAL_DATA[[#This Row],[Spent 2020]]+GLOBAL_DATA[[#This Row],[Spent 2021]]+GLOBAL_DATA[[#This Row],[Spent 2022]]+GLOBAL_DATA[[#This Row],[Spent 2023]])</f>
        <v>0</v>
      </c>
      <c r="AC204" s="108"/>
      <c r="AD204" s="109"/>
      <c r="AE204" s="110"/>
      <c r="AF204" s="109"/>
      <c r="AG204" s="109"/>
      <c r="AH204" s="109"/>
      <c r="AI204" s="108"/>
      <c r="AJ204" s="109"/>
      <c r="AK204" s="110"/>
      <c r="AL204" s="109"/>
      <c r="AM204" s="109"/>
      <c r="AN204" s="111"/>
      <c r="AO204" s="112"/>
      <c r="AP204" s="113"/>
      <c r="AQ204" s="82" t="str">
        <f>IF(GLOBAL_DATA[[#This Row],[Target scope]]&lt;&gt;Target_Not_Applicable,GLOBAL_DATA[[#This Row],[Target scope]]*GLOBAL_DATA[[#This Row],[Implementation progress rate]],"")</f>
        <v/>
      </c>
      <c r="AR204" s="83">
        <f>IF(OR(GLOBAL_DATA[[#This Row],[Status]]=DATA!$J$6,GLOBAL_DATA[[#This Row],[Status]]=DATA!$J$7,GLOBAL_DATA[[#This Row],[Status]]=DATA!$J$8),1,0)</f>
        <v>0</v>
      </c>
      <c r="AS204" s="84" t="str">
        <f>IF(GLOBAL_DATA[[#This Row],[Status]]=Status_No_Project,"",MAX(GLOBAL_DATA[[#This Row],[Initial end]],GLOBAL_DATA[[#This Row],[Re-estimated end]],43831))</f>
        <v/>
      </c>
      <c r="AT204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04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204" s="28"/>
      <c r="AW204" s="28"/>
    </row>
    <row r="205" spans="1:49" ht="42" customHeight="1" x14ac:dyDescent="0.25">
      <c r="A205" s="90" t="s">
        <v>472</v>
      </c>
      <c r="B205" s="90" t="s">
        <v>472</v>
      </c>
      <c r="C205" s="90" t="s">
        <v>472</v>
      </c>
      <c r="D205" s="90" t="s">
        <v>472</v>
      </c>
      <c r="E205" s="90" t="s">
        <v>472</v>
      </c>
      <c r="F205" s="90" t="s">
        <v>472</v>
      </c>
      <c r="G205" s="90" t="s">
        <v>472</v>
      </c>
      <c r="H205" s="90" t="s">
        <v>472</v>
      </c>
      <c r="I205" s="90" t="s">
        <v>472</v>
      </c>
      <c r="J205" s="90" t="s">
        <v>472</v>
      </c>
      <c r="K205" s="90" t="s">
        <v>472</v>
      </c>
      <c r="L205" s="90" t="s">
        <v>472</v>
      </c>
      <c r="M205" s="90" t="s">
        <v>472</v>
      </c>
      <c r="N205" s="91" t="str">
        <f>IF(GLOBAL_DATA[[#This Row],[Target scope]]="","",INDEX(DATA_TargetStatusChoice[Target_Status_Choice],MATCH(GLOBAL_DATA[[#This Row],[Target scope]],DATA_TargetStatusChoice[Value],1)))</f>
        <v>NOT APPLICABLE</v>
      </c>
      <c r="O205" s="89" t="s">
        <v>419</v>
      </c>
      <c r="P205" s="92" t="s">
        <v>75</v>
      </c>
      <c r="Q205" s="100" t="s">
        <v>461</v>
      </c>
      <c r="R205" s="101">
        <v>0</v>
      </c>
      <c r="S205" s="101"/>
      <c r="T205" s="102" t="s">
        <v>472</v>
      </c>
      <c r="U205" s="103"/>
      <c r="V205" s="104" t="s">
        <v>75</v>
      </c>
      <c r="W205" s="93"/>
      <c r="X205" s="93"/>
      <c r="Y205" s="93"/>
      <c r="Z205" s="105">
        <f>SUM(GLOBAL_DATA[[#This Row],[Initial 2020]]+GLOBAL_DATA[[#This Row],[Initial 2021]]+GLOBAL_DATA[[#This Row],[Initial 2022]]+GLOBAL_DATA[[#This Row],[Initial 2023]])</f>
        <v>0</v>
      </c>
      <c r="AA205" s="106">
        <f>SUM(GLOBAL_DATA[[#This Row],[Reestimated 2020]]+GLOBAL_DATA[[#This Row],[Reestimated 2021]]+GLOBAL_DATA[[#This Row],[Reestimated 2022]]+GLOBAL_DATA[[#This Row],[Reestimated 2023]])</f>
        <v>0</v>
      </c>
      <c r="AB205" s="107">
        <f>SUM(GLOBAL_DATA[[#This Row],[Spent 2020]]+GLOBAL_DATA[[#This Row],[Spent 2021]]+GLOBAL_DATA[[#This Row],[Spent 2022]]+GLOBAL_DATA[[#This Row],[Spent 2023]])</f>
        <v>0</v>
      </c>
      <c r="AC205" s="108"/>
      <c r="AD205" s="109"/>
      <c r="AE205" s="110"/>
      <c r="AF205" s="109"/>
      <c r="AG205" s="109"/>
      <c r="AH205" s="109"/>
      <c r="AI205" s="108"/>
      <c r="AJ205" s="109"/>
      <c r="AK205" s="110"/>
      <c r="AL205" s="109"/>
      <c r="AM205" s="109"/>
      <c r="AN205" s="111"/>
      <c r="AO205" s="112"/>
      <c r="AP205" s="113"/>
      <c r="AQ205" s="82" t="str">
        <f>IF(GLOBAL_DATA[[#This Row],[Target scope]]&lt;&gt;Target_Not_Applicable,GLOBAL_DATA[[#This Row],[Target scope]]*GLOBAL_DATA[[#This Row],[Implementation progress rate]],"")</f>
        <v/>
      </c>
      <c r="AR205" s="83">
        <f>IF(OR(GLOBAL_DATA[[#This Row],[Status]]=DATA!$J$6,GLOBAL_DATA[[#This Row],[Status]]=DATA!$J$7,GLOBAL_DATA[[#This Row],[Status]]=DATA!$J$8),1,0)</f>
        <v>0</v>
      </c>
      <c r="AS205" s="84" t="str">
        <f>IF(GLOBAL_DATA[[#This Row],[Status]]=Status_No_Project,"",MAX(GLOBAL_DATA[[#This Row],[Initial end]],GLOBAL_DATA[[#This Row],[Re-estimated end]],43831))</f>
        <v/>
      </c>
      <c r="AT205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05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205" s="28"/>
      <c r="AW205" s="28"/>
    </row>
    <row r="206" spans="1:49" ht="42" customHeight="1" x14ac:dyDescent="0.25">
      <c r="A206" s="90" t="s">
        <v>472</v>
      </c>
      <c r="B206" s="90" t="s">
        <v>472</v>
      </c>
      <c r="C206" s="90" t="s">
        <v>472</v>
      </c>
      <c r="D206" s="90" t="s">
        <v>472</v>
      </c>
      <c r="E206" s="90" t="s">
        <v>472</v>
      </c>
      <c r="F206" s="90" t="s">
        <v>472</v>
      </c>
      <c r="G206" s="90" t="s">
        <v>472</v>
      </c>
      <c r="H206" s="90" t="s">
        <v>472</v>
      </c>
      <c r="I206" s="90" t="s">
        <v>472</v>
      </c>
      <c r="J206" s="90" t="s">
        <v>472</v>
      </c>
      <c r="K206" s="90" t="s">
        <v>472</v>
      </c>
      <c r="L206" s="90" t="s">
        <v>472</v>
      </c>
      <c r="M206" s="90" t="s">
        <v>472</v>
      </c>
      <c r="N206" s="91" t="str">
        <f>IF(GLOBAL_DATA[[#This Row],[Target scope]]="","",INDEX(DATA_TargetStatusChoice[Target_Status_Choice],MATCH(GLOBAL_DATA[[#This Row],[Target scope]],DATA_TargetStatusChoice[Value],1)))</f>
        <v>NOT APPLICABLE</v>
      </c>
      <c r="O206" s="89" t="s">
        <v>419</v>
      </c>
      <c r="P206" s="92" t="s">
        <v>75</v>
      </c>
      <c r="Q206" s="100" t="s">
        <v>461</v>
      </c>
      <c r="R206" s="101">
        <v>0</v>
      </c>
      <c r="S206" s="101"/>
      <c r="T206" s="102" t="s">
        <v>472</v>
      </c>
      <c r="U206" s="103"/>
      <c r="V206" s="104" t="s">
        <v>75</v>
      </c>
      <c r="W206" s="93"/>
      <c r="X206" s="93"/>
      <c r="Y206" s="93"/>
      <c r="Z206" s="105">
        <f>SUM(GLOBAL_DATA[[#This Row],[Initial 2020]]+GLOBAL_DATA[[#This Row],[Initial 2021]]+GLOBAL_DATA[[#This Row],[Initial 2022]]+GLOBAL_DATA[[#This Row],[Initial 2023]])</f>
        <v>0</v>
      </c>
      <c r="AA206" s="106">
        <f>SUM(GLOBAL_DATA[[#This Row],[Reestimated 2020]]+GLOBAL_DATA[[#This Row],[Reestimated 2021]]+GLOBAL_DATA[[#This Row],[Reestimated 2022]]+GLOBAL_DATA[[#This Row],[Reestimated 2023]])</f>
        <v>0</v>
      </c>
      <c r="AB206" s="107">
        <f>SUM(GLOBAL_DATA[[#This Row],[Spent 2020]]+GLOBAL_DATA[[#This Row],[Spent 2021]]+GLOBAL_DATA[[#This Row],[Spent 2022]]+GLOBAL_DATA[[#This Row],[Spent 2023]])</f>
        <v>0</v>
      </c>
      <c r="AC206" s="108"/>
      <c r="AD206" s="109"/>
      <c r="AE206" s="110"/>
      <c r="AF206" s="109"/>
      <c r="AG206" s="109"/>
      <c r="AH206" s="109"/>
      <c r="AI206" s="108"/>
      <c r="AJ206" s="109"/>
      <c r="AK206" s="110"/>
      <c r="AL206" s="109"/>
      <c r="AM206" s="109"/>
      <c r="AN206" s="111"/>
      <c r="AO206" s="112"/>
      <c r="AP206" s="113"/>
      <c r="AQ206" s="82" t="str">
        <f>IF(GLOBAL_DATA[[#This Row],[Target scope]]&lt;&gt;Target_Not_Applicable,GLOBAL_DATA[[#This Row],[Target scope]]*GLOBAL_DATA[[#This Row],[Implementation progress rate]],"")</f>
        <v/>
      </c>
      <c r="AR206" s="83">
        <f>IF(OR(GLOBAL_DATA[[#This Row],[Status]]=DATA!$J$6,GLOBAL_DATA[[#This Row],[Status]]=DATA!$J$7,GLOBAL_DATA[[#This Row],[Status]]=DATA!$J$8),1,0)</f>
        <v>0</v>
      </c>
      <c r="AS206" s="84" t="str">
        <f>IF(GLOBAL_DATA[[#This Row],[Status]]=Status_No_Project,"",MAX(GLOBAL_DATA[[#This Row],[Initial end]],GLOBAL_DATA[[#This Row],[Re-estimated end]],43831))</f>
        <v/>
      </c>
      <c r="AT206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06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206" s="28"/>
      <c r="AW206" s="28"/>
    </row>
    <row r="207" spans="1:49" ht="42" customHeight="1" x14ac:dyDescent="0.25">
      <c r="A207" s="90" t="s">
        <v>472</v>
      </c>
      <c r="B207" s="90" t="s">
        <v>472</v>
      </c>
      <c r="C207" s="90" t="s">
        <v>472</v>
      </c>
      <c r="D207" s="90" t="s">
        <v>472</v>
      </c>
      <c r="E207" s="90" t="s">
        <v>472</v>
      </c>
      <c r="F207" s="90" t="s">
        <v>472</v>
      </c>
      <c r="G207" s="90" t="s">
        <v>472</v>
      </c>
      <c r="H207" s="90" t="s">
        <v>472</v>
      </c>
      <c r="I207" s="90" t="s">
        <v>472</v>
      </c>
      <c r="J207" s="90" t="s">
        <v>472</v>
      </c>
      <c r="K207" s="90" t="s">
        <v>472</v>
      </c>
      <c r="L207" s="90" t="s">
        <v>472</v>
      </c>
      <c r="M207" s="90" t="s">
        <v>472</v>
      </c>
      <c r="N207" s="91" t="str">
        <f>IF(GLOBAL_DATA[[#This Row],[Target scope]]="","",INDEX(DATA_TargetStatusChoice[Target_Status_Choice],MATCH(GLOBAL_DATA[[#This Row],[Target scope]],DATA_TargetStatusChoice[Value],1)))</f>
        <v>NOT APPLICABLE</v>
      </c>
      <c r="O207" s="89" t="s">
        <v>419</v>
      </c>
      <c r="P207" s="92" t="s">
        <v>75</v>
      </c>
      <c r="Q207" s="100" t="s">
        <v>461</v>
      </c>
      <c r="R207" s="101">
        <v>0</v>
      </c>
      <c r="S207" s="101"/>
      <c r="T207" s="102" t="s">
        <v>472</v>
      </c>
      <c r="U207" s="103"/>
      <c r="V207" s="104" t="s">
        <v>75</v>
      </c>
      <c r="W207" s="93"/>
      <c r="X207" s="93"/>
      <c r="Y207" s="93"/>
      <c r="Z207" s="105">
        <f>SUM(GLOBAL_DATA[[#This Row],[Initial 2020]]+GLOBAL_DATA[[#This Row],[Initial 2021]]+GLOBAL_DATA[[#This Row],[Initial 2022]]+GLOBAL_DATA[[#This Row],[Initial 2023]])</f>
        <v>0</v>
      </c>
      <c r="AA207" s="106">
        <f>SUM(GLOBAL_DATA[[#This Row],[Reestimated 2020]]+GLOBAL_DATA[[#This Row],[Reestimated 2021]]+GLOBAL_DATA[[#This Row],[Reestimated 2022]]+GLOBAL_DATA[[#This Row],[Reestimated 2023]])</f>
        <v>0</v>
      </c>
      <c r="AB207" s="107">
        <f>SUM(GLOBAL_DATA[[#This Row],[Spent 2020]]+GLOBAL_DATA[[#This Row],[Spent 2021]]+GLOBAL_DATA[[#This Row],[Spent 2022]]+GLOBAL_DATA[[#This Row],[Spent 2023]])</f>
        <v>0</v>
      </c>
      <c r="AC207" s="108"/>
      <c r="AD207" s="109"/>
      <c r="AE207" s="110"/>
      <c r="AF207" s="109"/>
      <c r="AG207" s="109"/>
      <c r="AH207" s="109"/>
      <c r="AI207" s="108"/>
      <c r="AJ207" s="109"/>
      <c r="AK207" s="110"/>
      <c r="AL207" s="109"/>
      <c r="AM207" s="109"/>
      <c r="AN207" s="111"/>
      <c r="AO207" s="112"/>
      <c r="AP207" s="113"/>
      <c r="AQ207" s="82" t="str">
        <f>IF(GLOBAL_DATA[[#This Row],[Target scope]]&lt;&gt;Target_Not_Applicable,GLOBAL_DATA[[#This Row],[Target scope]]*GLOBAL_DATA[[#This Row],[Implementation progress rate]],"")</f>
        <v/>
      </c>
      <c r="AR207" s="83">
        <f>IF(OR(GLOBAL_DATA[[#This Row],[Status]]=DATA!$J$6,GLOBAL_DATA[[#This Row],[Status]]=DATA!$J$7,GLOBAL_DATA[[#This Row],[Status]]=DATA!$J$8),1,0)</f>
        <v>0</v>
      </c>
      <c r="AS207" s="84" t="str">
        <f>IF(GLOBAL_DATA[[#This Row],[Status]]=Status_No_Project,"",MAX(GLOBAL_DATA[[#This Row],[Initial end]],GLOBAL_DATA[[#This Row],[Re-estimated end]],43831))</f>
        <v/>
      </c>
      <c r="AT207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07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207" s="28"/>
      <c r="AW207" s="28"/>
    </row>
    <row r="208" spans="1:49" ht="42" customHeight="1" x14ac:dyDescent="0.25">
      <c r="A208" s="90" t="s">
        <v>472</v>
      </c>
      <c r="B208" s="90" t="s">
        <v>472</v>
      </c>
      <c r="C208" s="90" t="s">
        <v>472</v>
      </c>
      <c r="D208" s="90" t="s">
        <v>472</v>
      </c>
      <c r="E208" s="90" t="s">
        <v>472</v>
      </c>
      <c r="F208" s="90" t="s">
        <v>472</v>
      </c>
      <c r="G208" s="90" t="s">
        <v>472</v>
      </c>
      <c r="H208" s="90" t="s">
        <v>472</v>
      </c>
      <c r="I208" s="90" t="s">
        <v>472</v>
      </c>
      <c r="J208" s="90" t="s">
        <v>472</v>
      </c>
      <c r="K208" s="90" t="s">
        <v>472</v>
      </c>
      <c r="L208" s="90" t="s">
        <v>472</v>
      </c>
      <c r="M208" s="90" t="s">
        <v>472</v>
      </c>
      <c r="N208" s="91" t="str">
        <f>IF(GLOBAL_DATA[[#This Row],[Target scope]]="","",INDEX(DATA_TargetStatusChoice[Target_Status_Choice],MATCH(GLOBAL_DATA[[#This Row],[Target scope]],DATA_TargetStatusChoice[Value],1)))</f>
        <v/>
      </c>
      <c r="O208" s="89"/>
      <c r="P208" s="92" t="s">
        <v>75</v>
      </c>
      <c r="Q208" s="100" t="s">
        <v>461</v>
      </c>
      <c r="R208" s="101">
        <v>0</v>
      </c>
      <c r="S208" s="101"/>
      <c r="T208" s="102" t="s">
        <v>472</v>
      </c>
      <c r="U208" s="103"/>
      <c r="V208" s="104" t="s">
        <v>75</v>
      </c>
      <c r="W208" s="93"/>
      <c r="X208" s="93"/>
      <c r="Y208" s="93"/>
      <c r="Z208" s="105">
        <f>SUM(GLOBAL_DATA[[#This Row],[Initial 2020]]+GLOBAL_DATA[[#This Row],[Initial 2021]]+GLOBAL_DATA[[#This Row],[Initial 2022]]+GLOBAL_DATA[[#This Row],[Initial 2023]])</f>
        <v>0</v>
      </c>
      <c r="AA208" s="106">
        <f>SUM(GLOBAL_DATA[[#This Row],[Reestimated 2020]]+GLOBAL_DATA[[#This Row],[Reestimated 2021]]+GLOBAL_DATA[[#This Row],[Reestimated 2022]]+GLOBAL_DATA[[#This Row],[Reestimated 2023]])</f>
        <v>0</v>
      </c>
      <c r="AB208" s="107">
        <f>SUM(GLOBAL_DATA[[#This Row],[Spent 2020]]+GLOBAL_DATA[[#This Row],[Spent 2021]]+GLOBAL_DATA[[#This Row],[Spent 2022]]+GLOBAL_DATA[[#This Row],[Spent 2023]])</f>
        <v>0</v>
      </c>
      <c r="AC208" s="108"/>
      <c r="AD208" s="109"/>
      <c r="AE208" s="110"/>
      <c r="AF208" s="109"/>
      <c r="AG208" s="109"/>
      <c r="AH208" s="109"/>
      <c r="AI208" s="108"/>
      <c r="AJ208" s="109"/>
      <c r="AK208" s="110"/>
      <c r="AL208" s="109"/>
      <c r="AM208" s="109"/>
      <c r="AN208" s="111"/>
      <c r="AO208" s="112"/>
      <c r="AP208" s="113"/>
      <c r="AQ208" s="82">
        <f>IF(GLOBAL_DATA[[#This Row],[Target scope]]&lt;&gt;Target_Not_Applicable,GLOBAL_DATA[[#This Row],[Target scope]]*GLOBAL_DATA[[#This Row],[Implementation progress rate]],"")</f>
        <v>0</v>
      </c>
      <c r="AR208" s="83">
        <f>IF(OR(GLOBAL_DATA[[#This Row],[Status]]=DATA!$J$6,GLOBAL_DATA[[#This Row],[Status]]=DATA!$J$7,GLOBAL_DATA[[#This Row],[Status]]=DATA!$J$8),1,0)</f>
        <v>0</v>
      </c>
      <c r="AS208" s="84" t="str">
        <f>IF(GLOBAL_DATA[[#This Row],[Status]]=Status_No_Project,"",MAX(GLOBAL_DATA[[#This Row],[Initial end]],GLOBAL_DATA[[#This Row],[Re-estimated end]],43831))</f>
        <v/>
      </c>
      <c r="AT208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08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08" s="28"/>
      <c r="AW208" s="28"/>
    </row>
    <row r="209" spans="1:49" ht="42" customHeight="1" x14ac:dyDescent="0.25">
      <c r="A209" s="90" t="s">
        <v>472</v>
      </c>
      <c r="B209" s="90" t="s">
        <v>472</v>
      </c>
      <c r="C209" s="90" t="s">
        <v>472</v>
      </c>
      <c r="D209" s="90" t="s">
        <v>472</v>
      </c>
      <c r="E209" s="90" t="s">
        <v>472</v>
      </c>
      <c r="F209" s="90" t="s">
        <v>472</v>
      </c>
      <c r="G209" s="90" t="s">
        <v>472</v>
      </c>
      <c r="H209" s="90" t="s">
        <v>472</v>
      </c>
      <c r="I209" s="90" t="s">
        <v>472</v>
      </c>
      <c r="J209" s="90" t="s">
        <v>472</v>
      </c>
      <c r="K209" s="90" t="s">
        <v>472</v>
      </c>
      <c r="L209" s="90" t="s">
        <v>472</v>
      </c>
      <c r="M209" s="90" t="s">
        <v>472</v>
      </c>
      <c r="N209" s="91" t="str">
        <f>IF(GLOBAL_DATA[[#This Row],[Target scope]]="","",INDEX(DATA_TargetStatusChoice[Target_Status_Choice],MATCH(GLOBAL_DATA[[#This Row],[Target scope]],DATA_TargetStatusChoice[Value],1)))</f>
        <v>NOT APPLICABLE</v>
      </c>
      <c r="O209" s="89" t="s">
        <v>419</v>
      </c>
      <c r="P209" s="92" t="s">
        <v>75</v>
      </c>
      <c r="Q209" s="100" t="s">
        <v>461</v>
      </c>
      <c r="R209" s="101">
        <v>0</v>
      </c>
      <c r="S209" s="101"/>
      <c r="T209" s="102" t="s">
        <v>472</v>
      </c>
      <c r="U209" s="103"/>
      <c r="V209" s="104" t="s">
        <v>75</v>
      </c>
      <c r="W209" s="93"/>
      <c r="X209" s="93"/>
      <c r="Y209" s="93"/>
      <c r="Z209" s="105">
        <f>SUM(GLOBAL_DATA[[#This Row],[Initial 2020]]+GLOBAL_DATA[[#This Row],[Initial 2021]]+GLOBAL_DATA[[#This Row],[Initial 2022]]+GLOBAL_DATA[[#This Row],[Initial 2023]])</f>
        <v>0</v>
      </c>
      <c r="AA209" s="106">
        <f>SUM(GLOBAL_DATA[[#This Row],[Reestimated 2020]]+GLOBAL_DATA[[#This Row],[Reestimated 2021]]+GLOBAL_DATA[[#This Row],[Reestimated 2022]]+GLOBAL_DATA[[#This Row],[Reestimated 2023]])</f>
        <v>0</v>
      </c>
      <c r="AB209" s="107">
        <f>SUM(GLOBAL_DATA[[#This Row],[Spent 2020]]+GLOBAL_DATA[[#This Row],[Spent 2021]]+GLOBAL_DATA[[#This Row],[Spent 2022]]+GLOBAL_DATA[[#This Row],[Spent 2023]])</f>
        <v>0</v>
      </c>
      <c r="AC209" s="108"/>
      <c r="AD209" s="109"/>
      <c r="AE209" s="110"/>
      <c r="AF209" s="109"/>
      <c r="AG209" s="109"/>
      <c r="AH209" s="109"/>
      <c r="AI209" s="108"/>
      <c r="AJ209" s="109"/>
      <c r="AK209" s="110"/>
      <c r="AL209" s="109"/>
      <c r="AM209" s="109"/>
      <c r="AN209" s="111"/>
      <c r="AO209" s="112"/>
      <c r="AP209" s="113"/>
      <c r="AQ209" s="82" t="str">
        <f>IF(GLOBAL_DATA[[#This Row],[Target scope]]&lt;&gt;Target_Not_Applicable,GLOBAL_DATA[[#This Row],[Target scope]]*GLOBAL_DATA[[#This Row],[Implementation progress rate]],"")</f>
        <v/>
      </c>
      <c r="AR209" s="83">
        <f>IF(OR(GLOBAL_DATA[[#This Row],[Status]]=DATA!$J$6,GLOBAL_DATA[[#This Row],[Status]]=DATA!$J$7,GLOBAL_DATA[[#This Row],[Status]]=DATA!$J$8),1,0)</f>
        <v>0</v>
      </c>
      <c r="AS209" s="84" t="str">
        <f>IF(GLOBAL_DATA[[#This Row],[Status]]=Status_No_Project,"",MAX(GLOBAL_DATA[[#This Row],[Initial end]],GLOBAL_DATA[[#This Row],[Re-estimated end]],43831))</f>
        <v/>
      </c>
      <c r="AT209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09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209" s="28"/>
      <c r="AW209" s="28"/>
    </row>
    <row r="210" spans="1:49" ht="42" customHeight="1" x14ac:dyDescent="0.25">
      <c r="A210" s="90" t="s">
        <v>472</v>
      </c>
      <c r="B210" s="90" t="s">
        <v>472</v>
      </c>
      <c r="C210" s="90" t="s">
        <v>472</v>
      </c>
      <c r="D210" s="90" t="s">
        <v>472</v>
      </c>
      <c r="E210" s="90" t="s">
        <v>472</v>
      </c>
      <c r="F210" s="90" t="s">
        <v>472</v>
      </c>
      <c r="G210" s="90" t="s">
        <v>472</v>
      </c>
      <c r="H210" s="90" t="s">
        <v>472</v>
      </c>
      <c r="I210" s="90" t="s">
        <v>472</v>
      </c>
      <c r="J210" s="90" t="s">
        <v>472</v>
      </c>
      <c r="K210" s="90" t="s">
        <v>472</v>
      </c>
      <c r="L210" s="90" t="s">
        <v>472</v>
      </c>
      <c r="M210" s="90" t="s">
        <v>472</v>
      </c>
      <c r="N210" s="91" t="str">
        <f>IF(GLOBAL_DATA[[#This Row],[Target scope]]="","",INDEX(DATA_TargetStatusChoice[Target_Status_Choice],MATCH(GLOBAL_DATA[[#This Row],[Target scope]],DATA_TargetStatusChoice[Value],1)))</f>
        <v>NOT APPLICABLE</v>
      </c>
      <c r="O210" s="89" t="s">
        <v>419</v>
      </c>
      <c r="P210" s="92" t="s">
        <v>75</v>
      </c>
      <c r="Q210" s="100" t="s">
        <v>461</v>
      </c>
      <c r="R210" s="101">
        <v>0</v>
      </c>
      <c r="S210" s="101"/>
      <c r="T210" s="102" t="s">
        <v>472</v>
      </c>
      <c r="U210" s="103"/>
      <c r="V210" s="104" t="s">
        <v>75</v>
      </c>
      <c r="W210" s="93"/>
      <c r="X210" s="93"/>
      <c r="Y210" s="93"/>
      <c r="Z210" s="105">
        <f>SUM(GLOBAL_DATA[[#This Row],[Initial 2020]]+GLOBAL_DATA[[#This Row],[Initial 2021]]+GLOBAL_DATA[[#This Row],[Initial 2022]]+GLOBAL_DATA[[#This Row],[Initial 2023]])</f>
        <v>0</v>
      </c>
      <c r="AA210" s="106">
        <f>SUM(GLOBAL_DATA[[#This Row],[Reestimated 2020]]+GLOBAL_DATA[[#This Row],[Reestimated 2021]]+GLOBAL_DATA[[#This Row],[Reestimated 2022]]+GLOBAL_DATA[[#This Row],[Reestimated 2023]])</f>
        <v>0</v>
      </c>
      <c r="AB210" s="107">
        <f>SUM(GLOBAL_DATA[[#This Row],[Spent 2020]]+GLOBAL_DATA[[#This Row],[Spent 2021]]+GLOBAL_DATA[[#This Row],[Spent 2022]]+GLOBAL_DATA[[#This Row],[Spent 2023]])</f>
        <v>0</v>
      </c>
      <c r="AC210" s="108"/>
      <c r="AD210" s="109"/>
      <c r="AE210" s="110"/>
      <c r="AF210" s="109"/>
      <c r="AG210" s="109"/>
      <c r="AH210" s="109"/>
      <c r="AI210" s="108"/>
      <c r="AJ210" s="109"/>
      <c r="AK210" s="110"/>
      <c r="AL210" s="109"/>
      <c r="AM210" s="109"/>
      <c r="AN210" s="111"/>
      <c r="AO210" s="112"/>
      <c r="AP210" s="113"/>
      <c r="AQ210" s="82" t="str">
        <f>IF(GLOBAL_DATA[[#This Row],[Target scope]]&lt;&gt;Target_Not_Applicable,GLOBAL_DATA[[#This Row],[Target scope]]*GLOBAL_DATA[[#This Row],[Implementation progress rate]],"")</f>
        <v/>
      </c>
      <c r="AR210" s="83">
        <f>IF(OR(GLOBAL_DATA[[#This Row],[Status]]=DATA!$J$6,GLOBAL_DATA[[#This Row],[Status]]=DATA!$J$7,GLOBAL_DATA[[#This Row],[Status]]=DATA!$J$8),1,0)</f>
        <v>0</v>
      </c>
      <c r="AS210" s="84" t="str">
        <f>IF(GLOBAL_DATA[[#This Row],[Status]]=Status_No_Project,"",MAX(GLOBAL_DATA[[#This Row],[Initial end]],GLOBAL_DATA[[#This Row],[Re-estimated end]],43831))</f>
        <v/>
      </c>
      <c r="AT210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10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210" s="28"/>
      <c r="AW210" s="28"/>
    </row>
    <row r="211" spans="1:49" ht="42" customHeight="1" x14ac:dyDescent="0.25">
      <c r="A211" s="90" t="s">
        <v>472</v>
      </c>
      <c r="B211" s="90" t="s">
        <v>472</v>
      </c>
      <c r="C211" s="90" t="s">
        <v>472</v>
      </c>
      <c r="D211" s="90" t="s">
        <v>472</v>
      </c>
      <c r="E211" s="90" t="s">
        <v>472</v>
      </c>
      <c r="F211" s="90" t="s">
        <v>472</v>
      </c>
      <c r="G211" s="90" t="s">
        <v>472</v>
      </c>
      <c r="H211" s="90" t="s">
        <v>472</v>
      </c>
      <c r="I211" s="90" t="s">
        <v>472</v>
      </c>
      <c r="J211" s="90" t="s">
        <v>472</v>
      </c>
      <c r="K211" s="90" t="s">
        <v>472</v>
      </c>
      <c r="L211" s="90" t="s">
        <v>472</v>
      </c>
      <c r="M211" s="90" t="s">
        <v>472</v>
      </c>
      <c r="N211" s="91" t="str">
        <f>IF(GLOBAL_DATA[[#This Row],[Target scope]]="","",INDEX(DATA_TargetStatusChoice[Target_Status_Choice],MATCH(GLOBAL_DATA[[#This Row],[Target scope]],DATA_TargetStatusChoice[Value],1)))</f>
        <v>NOT APPLICABLE</v>
      </c>
      <c r="O211" s="89" t="s">
        <v>419</v>
      </c>
      <c r="P211" s="92" t="s">
        <v>75</v>
      </c>
      <c r="Q211" s="100" t="s">
        <v>461</v>
      </c>
      <c r="R211" s="101">
        <v>0</v>
      </c>
      <c r="S211" s="101"/>
      <c r="T211" s="102" t="s">
        <v>472</v>
      </c>
      <c r="U211" s="103"/>
      <c r="V211" s="104" t="s">
        <v>75</v>
      </c>
      <c r="W211" s="93"/>
      <c r="X211" s="93"/>
      <c r="Y211" s="93"/>
      <c r="Z211" s="105">
        <f>SUM(GLOBAL_DATA[[#This Row],[Initial 2020]]+GLOBAL_DATA[[#This Row],[Initial 2021]]+GLOBAL_DATA[[#This Row],[Initial 2022]]+GLOBAL_DATA[[#This Row],[Initial 2023]])</f>
        <v>0</v>
      </c>
      <c r="AA211" s="106">
        <f>SUM(GLOBAL_DATA[[#This Row],[Reestimated 2020]]+GLOBAL_DATA[[#This Row],[Reestimated 2021]]+GLOBAL_DATA[[#This Row],[Reestimated 2022]]+GLOBAL_DATA[[#This Row],[Reestimated 2023]])</f>
        <v>0</v>
      </c>
      <c r="AB211" s="107">
        <f>SUM(GLOBAL_DATA[[#This Row],[Spent 2020]]+GLOBAL_DATA[[#This Row],[Spent 2021]]+GLOBAL_DATA[[#This Row],[Spent 2022]]+GLOBAL_DATA[[#This Row],[Spent 2023]])</f>
        <v>0</v>
      </c>
      <c r="AC211" s="108"/>
      <c r="AD211" s="109"/>
      <c r="AE211" s="110"/>
      <c r="AF211" s="109"/>
      <c r="AG211" s="109"/>
      <c r="AH211" s="109"/>
      <c r="AI211" s="108"/>
      <c r="AJ211" s="109"/>
      <c r="AK211" s="110"/>
      <c r="AL211" s="109"/>
      <c r="AM211" s="109"/>
      <c r="AN211" s="111"/>
      <c r="AO211" s="112"/>
      <c r="AP211" s="113"/>
      <c r="AQ211" s="82" t="str">
        <f>IF(GLOBAL_DATA[[#This Row],[Target scope]]&lt;&gt;Target_Not_Applicable,GLOBAL_DATA[[#This Row],[Target scope]]*GLOBAL_DATA[[#This Row],[Implementation progress rate]],"")</f>
        <v/>
      </c>
      <c r="AR211" s="83">
        <f>IF(OR(GLOBAL_DATA[[#This Row],[Status]]=DATA!$J$6,GLOBAL_DATA[[#This Row],[Status]]=DATA!$J$7,GLOBAL_DATA[[#This Row],[Status]]=DATA!$J$8),1,0)</f>
        <v>0</v>
      </c>
      <c r="AS211" s="84" t="str">
        <f>IF(GLOBAL_DATA[[#This Row],[Status]]=Status_No_Project,"",MAX(GLOBAL_DATA[[#This Row],[Initial end]],GLOBAL_DATA[[#This Row],[Re-estimated end]],43831))</f>
        <v/>
      </c>
      <c r="AT211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11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211" s="28"/>
      <c r="AW211" s="28"/>
    </row>
    <row r="212" spans="1:49" ht="42" customHeight="1" x14ac:dyDescent="0.25">
      <c r="A212" s="90" t="s">
        <v>472</v>
      </c>
      <c r="B212" s="90" t="s">
        <v>472</v>
      </c>
      <c r="C212" s="90" t="s">
        <v>472</v>
      </c>
      <c r="D212" s="90" t="s">
        <v>472</v>
      </c>
      <c r="E212" s="90" t="s">
        <v>472</v>
      </c>
      <c r="F212" s="90" t="s">
        <v>472</v>
      </c>
      <c r="G212" s="90" t="s">
        <v>472</v>
      </c>
      <c r="H212" s="90" t="s">
        <v>472</v>
      </c>
      <c r="I212" s="90" t="s">
        <v>472</v>
      </c>
      <c r="J212" s="90" t="s">
        <v>472</v>
      </c>
      <c r="K212" s="90" t="s">
        <v>472</v>
      </c>
      <c r="L212" s="90" t="s">
        <v>472</v>
      </c>
      <c r="M212" s="90" t="s">
        <v>472</v>
      </c>
      <c r="N212" s="91" t="str">
        <f>IF(GLOBAL_DATA[[#This Row],[Target scope]]="","",INDEX(DATA_TargetStatusChoice[Target_Status_Choice],MATCH(GLOBAL_DATA[[#This Row],[Target scope]],DATA_TargetStatusChoice[Value],1)))</f>
        <v>NOT APPLICABLE</v>
      </c>
      <c r="O212" s="89" t="s">
        <v>419</v>
      </c>
      <c r="P212" s="92" t="s">
        <v>75</v>
      </c>
      <c r="Q212" s="100" t="s">
        <v>461</v>
      </c>
      <c r="R212" s="101">
        <v>0</v>
      </c>
      <c r="S212" s="101"/>
      <c r="T212" s="102" t="s">
        <v>472</v>
      </c>
      <c r="U212" s="103"/>
      <c r="V212" s="104" t="s">
        <v>75</v>
      </c>
      <c r="W212" s="93"/>
      <c r="X212" s="93"/>
      <c r="Y212" s="93"/>
      <c r="Z212" s="105">
        <f>SUM(GLOBAL_DATA[[#This Row],[Initial 2020]]+GLOBAL_DATA[[#This Row],[Initial 2021]]+GLOBAL_DATA[[#This Row],[Initial 2022]]+GLOBAL_DATA[[#This Row],[Initial 2023]])</f>
        <v>0</v>
      </c>
      <c r="AA212" s="106">
        <f>SUM(GLOBAL_DATA[[#This Row],[Reestimated 2020]]+GLOBAL_DATA[[#This Row],[Reestimated 2021]]+GLOBAL_DATA[[#This Row],[Reestimated 2022]]+GLOBAL_DATA[[#This Row],[Reestimated 2023]])</f>
        <v>0</v>
      </c>
      <c r="AB212" s="107">
        <f>SUM(GLOBAL_DATA[[#This Row],[Spent 2020]]+GLOBAL_DATA[[#This Row],[Spent 2021]]+GLOBAL_DATA[[#This Row],[Spent 2022]]+GLOBAL_DATA[[#This Row],[Spent 2023]])</f>
        <v>0</v>
      </c>
      <c r="AC212" s="108"/>
      <c r="AD212" s="109"/>
      <c r="AE212" s="110"/>
      <c r="AF212" s="109"/>
      <c r="AG212" s="109"/>
      <c r="AH212" s="109"/>
      <c r="AI212" s="108"/>
      <c r="AJ212" s="109"/>
      <c r="AK212" s="110"/>
      <c r="AL212" s="109"/>
      <c r="AM212" s="109"/>
      <c r="AN212" s="111"/>
      <c r="AO212" s="112"/>
      <c r="AP212" s="113"/>
      <c r="AQ212" s="82" t="str">
        <f>IF(GLOBAL_DATA[[#This Row],[Target scope]]&lt;&gt;Target_Not_Applicable,GLOBAL_DATA[[#This Row],[Target scope]]*GLOBAL_DATA[[#This Row],[Implementation progress rate]],"")</f>
        <v/>
      </c>
      <c r="AR212" s="83">
        <f>IF(OR(GLOBAL_DATA[[#This Row],[Status]]=DATA!$J$6,GLOBAL_DATA[[#This Row],[Status]]=DATA!$J$7,GLOBAL_DATA[[#This Row],[Status]]=DATA!$J$8),1,0)</f>
        <v>0</v>
      </c>
      <c r="AS212" s="84" t="str">
        <f>IF(GLOBAL_DATA[[#This Row],[Status]]=Status_No_Project,"",MAX(GLOBAL_DATA[[#This Row],[Initial end]],GLOBAL_DATA[[#This Row],[Re-estimated end]],43831))</f>
        <v/>
      </c>
      <c r="AT212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12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212" s="28"/>
      <c r="AW212" s="28"/>
    </row>
    <row r="213" spans="1:49" ht="42" customHeight="1" x14ac:dyDescent="0.25">
      <c r="A213" s="90" t="s">
        <v>472</v>
      </c>
      <c r="B213" s="90" t="s">
        <v>472</v>
      </c>
      <c r="C213" s="90" t="s">
        <v>472</v>
      </c>
      <c r="D213" s="90" t="s">
        <v>472</v>
      </c>
      <c r="E213" s="90" t="s">
        <v>472</v>
      </c>
      <c r="F213" s="90" t="s">
        <v>472</v>
      </c>
      <c r="G213" s="90" t="s">
        <v>472</v>
      </c>
      <c r="H213" s="90" t="s">
        <v>472</v>
      </c>
      <c r="I213" s="90" t="s">
        <v>472</v>
      </c>
      <c r="J213" s="90" t="s">
        <v>472</v>
      </c>
      <c r="K213" s="90" t="s">
        <v>472</v>
      </c>
      <c r="L213" s="90" t="s">
        <v>472</v>
      </c>
      <c r="M213" s="90" t="s">
        <v>472</v>
      </c>
      <c r="N213" s="91" t="str">
        <f>IF(GLOBAL_DATA[[#This Row],[Target scope]]="","",INDEX(DATA_TargetStatusChoice[Target_Status_Choice],MATCH(GLOBAL_DATA[[#This Row],[Target scope]],DATA_TargetStatusChoice[Value],1)))</f>
        <v>NOT APPLICABLE</v>
      </c>
      <c r="O213" s="89" t="s">
        <v>419</v>
      </c>
      <c r="P213" s="92" t="s">
        <v>75</v>
      </c>
      <c r="Q213" s="100" t="s">
        <v>461</v>
      </c>
      <c r="R213" s="101">
        <v>0</v>
      </c>
      <c r="S213" s="101"/>
      <c r="T213" s="102" t="s">
        <v>472</v>
      </c>
      <c r="U213" s="103"/>
      <c r="V213" s="104" t="s">
        <v>75</v>
      </c>
      <c r="W213" s="93"/>
      <c r="X213" s="93"/>
      <c r="Y213" s="93"/>
      <c r="Z213" s="105">
        <f>SUM(GLOBAL_DATA[[#This Row],[Initial 2020]]+GLOBAL_DATA[[#This Row],[Initial 2021]]+GLOBAL_DATA[[#This Row],[Initial 2022]]+GLOBAL_DATA[[#This Row],[Initial 2023]])</f>
        <v>0</v>
      </c>
      <c r="AA213" s="106">
        <f>SUM(GLOBAL_DATA[[#This Row],[Reestimated 2020]]+GLOBAL_DATA[[#This Row],[Reestimated 2021]]+GLOBAL_DATA[[#This Row],[Reestimated 2022]]+GLOBAL_DATA[[#This Row],[Reestimated 2023]])</f>
        <v>0</v>
      </c>
      <c r="AB213" s="107">
        <f>SUM(GLOBAL_DATA[[#This Row],[Spent 2020]]+GLOBAL_DATA[[#This Row],[Spent 2021]]+GLOBAL_DATA[[#This Row],[Spent 2022]]+GLOBAL_DATA[[#This Row],[Spent 2023]])</f>
        <v>0</v>
      </c>
      <c r="AC213" s="108"/>
      <c r="AD213" s="109"/>
      <c r="AE213" s="110"/>
      <c r="AF213" s="109"/>
      <c r="AG213" s="109"/>
      <c r="AH213" s="109"/>
      <c r="AI213" s="108"/>
      <c r="AJ213" s="109"/>
      <c r="AK213" s="110"/>
      <c r="AL213" s="109"/>
      <c r="AM213" s="109"/>
      <c r="AN213" s="111"/>
      <c r="AO213" s="112"/>
      <c r="AP213" s="113"/>
      <c r="AQ213" s="82" t="str">
        <f>IF(GLOBAL_DATA[[#This Row],[Target scope]]&lt;&gt;Target_Not_Applicable,GLOBAL_DATA[[#This Row],[Target scope]]*GLOBAL_DATA[[#This Row],[Implementation progress rate]],"")</f>
        <v/>
      </c>
      <c r="AR213" s="83">
        <f>IF(OR(GLOBAL_DATA[[#This Row],[Status]]=DATA!$J$6,GLOBAL_DATA[[#This Row],[Status]]=DATA!$J$7,GLOBAL_DATA[[#This Row],[Status]]=DATA!$J$8),1,0)</f>
        <v>0</v>
      </c>
      <c r="AS213" s="84" t="str">
        <f>IF(GLOBAL_DATA[[#This Row],[Status]]=Status_No_Project,"",MAX(GLOBAL_DATA[[#This Row],[Initial end]],GLOBAL_DATA[[#This Row],[Re-estimated end]],43831))</f>
        <v/>
      </c>
      <c r="AT213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13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213" s="28"/>
      <c r="AW213" s="28"/>
    </row>
    <row r="214" spans="1:49" ht="42" customHeight="1" x14ac:dyDescent="0.25">
      <c r="A214" s="90" t="s">
        <v>472</v>
      </c>
      <c r="B214" s="90" t="s">
        <v>472</v>
      </c>
      <c r="C214" s="90" t="s">
        <v>472</v>
      </c>
      <c r="D214" s="90" t="s">
        <v>472</v>
      </c>
      <c r="E214" s="90" t="s">
        <v>472</v>
      </c>
      <c r="F214" s="90" t="s">
        <v>472</v>
      </c>
      <c r="G214" s="90" t="s">
        <v>472</v>
      </c>
      <c r="H214" s="90" t="s">
        <v>472</v>
      </c>
      <c r="I214" s="90" t="s">
        <v>472</v>
      </c>
      <c r="J214" s="90" t="s">
        <v>472</v>
      </c>
      <c r="K214" s="90" t="s">
        <v>472</v>
      </c>
      <c r="L214" s="90" t="s">
        <v>472</v>
      </c>
      <c r="M214" s="90" t="s">
        <v>472</v>
      </c>
      <c r="N214" s="91" t="str">
        <f>IF(GLOBAL_DATA[[#This Row],[Target scope]]="","",INDEX(DATA_TargetStatusChoice[Target_Status_Choice],MATCH(GLOBAL_DATA[[#This Row],[Target scope]],DATA_TargetStatusChoice[Value],1)))</f>
        <v>NOT APPLICABLE</v>
      </c>
      <c r="O214" s="89" t="s">
        <v>419</v>
      </c>
      <c r="P214" s="92" t="s">
        <v>75</v>
      </c>
      <c r="Q214" s="100" t="s">
        <v>461</v>
      </c>
      <c r="R214" s="101">
        <v>0</v>
      </c>
      <c r="S214" s="101"/>
      <c r="T214" s="102" t="s">
        <v>472</v>
      </c>
      <c r="U214" s="103"/>
      <c r="V214" s="104" t="s">
        <v>75</v>
      </c>
      <c r="W214" s="93"/>
      <c r="X214" s="93"/>
      <c r="Y214" s="93"/>
      <c r="Z214" s="105">
        <f>SUM(GLOBAL_DATA[[#This Row],[Initial 2020]]+GLOBAL_DATA[[#This Row],[Initial 2021]]+GLOBAL_DATA[[#This Row],[Initial 2022]]+GLOBAL_DATA[[#This Row],[Initial 2023]])</f>
        <v>0</v>
      </c>
      <c r="AA214" s="106">
        <f>SUM(GLOBAL_DATA[[#This Row],[Reestimated 2020]]+GLOBAL_DATA[[#This Row],[Reestimated 2021]]+GLOBAL_DATA[[#This Row],[Reestimated 2022]]+GLOBAL_DATA[[#This Row],[Reestimated 2023]])</f>
        <v>0</v>
      </c>
      <c r="AB214" s="107">
        <f>SUM(GLOBAL_DATA[[#This Row],[Spent 2020]]+GLOBAL_DATA[[#This Row],[Spent 2021]]+GLOBAL_DATA[[#This Row],[Spent 2022]]+GLOBAL_DATA[[#This Row],[Spent 2023]])</f>
        <v>0</v>
      </c>
      <c r="AC214" s="108"/>
      <c r="AD214" s="109"/>
      <c r="AE214" s="110"/>
      <c r="AF214" s="109"/>
      <c r="AG214" s="109"/>
      <c r="AH214" s="109"/>
      <c r="AI214" s="108"/>
      <c r="AJ214" s="109"/>
      <c r="AK214" s="110"/>
      <c r="AL214" s="109"/>
      <c r="AM214" s="109"/>
      <c r="AN214" s="111"/>
      <c r="AO214" s="112"/>
      <c r="AP214" s="113"/>
      <c r="AQ214" s="82" t="str">
        <f>IF(GLOBAL_DATA[[#This Row],[Target scope]]&lt;&gt;Target_Not_Applicable,GLOBAL_DATA[[#This Row],[Target scope]]*GLOBAL_DATA[[#This Row],[Implementation progress rate]],"")</f>
        <v/>
      </c>
      <c r="AR214" s="83">
        <f>IF(OR(GLOBAL_DATA[[#This Row],[Status]]=DATA!$J$6,GLOBAL_DATA[[#This Row],[Status]]=DATA!$J$7,GLOBAL_DATA[[#This Row],[Status]]=DATA!$J$8),1,0)</f>
        <v>0</v>
      </c>
      <c r="AS214" s="84" t="str">
        <f>IF(GLOBAL_DATA[[#This Row],[Status]]=Status_No_Project,"",MAX(GLOBAL_DATA[[#This Row],[Initial end]],GLOBAL_DATA[[#This Row],[Re-estimated end]],43831))</f>
        <v/>
      </c>
      <c r="AT214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14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0</v>
      </c>
      <c r="AV214" s="28"/>
      <c r="AW214" s="28"/>
    </row>
    <row r="215" spans="1:49" ht="42" customHeight="1" x14ac:dyDescent="0.25">
      <c r="A215" s="90" t="s">
        <v>472</v>
      </c>
      <c r="B215" s="90" t="s">
        <v>472</v>
      </c>
      <c r="C215" s="90" t="s">
        <v>472</v>
      </c>
      <c r="D215" s="90" t="s">
        <v>472</v>
      </c>
      <c r="E215" s="90" t="s">
        <v>472</v>
      </c>
      <c r="F215" s="90" t="s">
        <v>472</v>
      </c>
      <c r="G215" s="90" t="s">
        <v>472</v>
      </c>
      <c r="H215" s="90" t="s">
        <v>472</v>
      </c>
      <c r="I215" s="90" t="s">
        <v>472</v>
      </c>
      <c r="J215" s="90" t="s">
        <v>472</v>
      </c>
      <c r="K215" s="90" t="s">
        <v>472</v>
      </c>
      <c r="L215" s="90" t="s">
        <v>472</v>
      </c>
      <c r="M215" s="90" t="s">
        <v>472</v>
      </c>
      <c r="N215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215" s="89">
        <v>0.2</v>
      </c>
      <c r="P215" s="92" t="s">
        <v>75</v>
      </c>
      <c r="Q215" s="100" t="s">
        <v>31</v>
      </c>
      <c r="R215" s="101">
        <v>0</v>
      </c>
      <c r="S215" s="101"/>
      <c r="T215" s="102" t="s">
        <v>472</v>
      </c>
      <c r="U215" s="103"/>
      <c r="V215" s="104" t="s">
        <v>75</v>
      </c>
      <c r="W215" s="93"/>
      <c r="X215" s="93"/>
      <c r="Y215" s="93"/>
      <c r="Z215" s="105">
        <f>SUM(GLOBAL_DATA[[#This Row],[Initial 2020]]+GLOBAL_DATA[[#This Row],[Initial 2021]]+GLOBAL_DATA[[#This Row],[Initial 2022]]+GLOBAL_DATA[[#This Row],[Initial 2023]])</f>
        <v>0</v>
      </c>
      <c r="AA215" s="106">
        <f>SUM(GLOBAL_DATA[[#This Row],[Reestimated 2020]]+GLOBAL_DATA[[#This Row],[Reestimated 2021]]+GLOBAL_DATA[[#This Row],[Reestimated 2022]]+GLOBAL_DATA[[#This Row],[Reestimated 2023]])</f>
        <v>0</v>
      </c>
      <c r="AB215" s="107">
        <f>SUM(GLOBAL_DATA[[#This Row],[Spent 2020]]+GLOBAL_DATA[[#This Row],[Spent 2021]]+GLOBAL_DATA[[#This Row],[Spent 2022]]+GLOBAL_DATA[[#This Row],[Spent 2023]])</f>
        <v>0</v>
      </c>
      <c r="AC215" s="108"/>
      <c r="AD215" s="109"/>
      <c r="AE215" s="110"/>
      <c r="AF215" s="109"/>
      <c r="AG215" s="109"/>
      <c r="AH215" s="109"/>
      <c r="AI215" s="108"/>
      <c r="AJ215" s="109"/>
      <c r="AK215" s="110"/>
      <c r="AL215" s="109"/>
      <c r="AM215" s="109"/>
      <c r="AN215" s="111"/>
      <c r="AO215" s="112"/>
      <c r="AP215" s="113"/>
      <c r="AQ215" s="82">
        <f>IF(GLOBAL_DATA[[#This Row],[Target scope]]&lt;&gt;Target_Not_Applicable,GLOBAL_DATA[[#This Row],[Target scope]]*GLOBAL_DATA[[#This Row],[Implementation progress rate]],"")</f>
        <v>0</v>
      </c>
      <c r="AR215" s="83">
        <f>IF(OR(GLOBAL_DATA[[#This Row],[Status]]=DATA!$J$6,GLOBAL_DATA[[#This Row],[Status]]=DATA!$J$7,GLOBAL_DATA[[#This Row],[Status]]=DATA!$J$8),1,0)</f>
        <v>0</v>
      </c>
      <c r="AS215" s="84">
        <f>IF(GLOBAL_DATA[[#This Row],[Status]]=Status_No_Project,"",MAX(GLOBAL_DATA[[#This Row],[Initial end]],GLOBAL_DATA[[#This Row],[Re-estimated end]],43831))</f>
        <v>43831</v>
      </c>
      <c r="AT215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15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15" s="28"/>
      <c r="AW215" s="28"/>
    </row>
    <row r="216" spans="1:49" ht="42" customHeight="1" x14ac:dyDescent="0.25">
      <c r="A216" s="90" t="s">
        <v>472</v>
      </c>
      <c r="B216" s="90" t="s">
        <v>472</v>
      </c>
      <c r="C216" s="90" t="s">
        <v>472</v>
      </c>
      <c r="D216" s="90" t="s">
        <v>472</v>
      </c>
      <c r="E216" s="90" t="s">
        <v>472</v>
      </c>
      <c r="F216" s="90" t="s">
        <v>472</v>
      </c>
      <c r="G216" s="90" t="s">
        <v>472</v>
      </c>
      <c r="H216" s="90" t="s">
        <v>472</v>
      </c>
      <c r="I216" s="90" t="s">
        <v>472</v>
      </c>
      <c r="J216" s="90" t="s">
        <v>472</v>
      </c>
      <c r="K216" s="90" t="s">
        <v>472</v>
      </c>
      <c r="L216" s="90" t="s">
        <v>472</v>
      </c>
      <c r="M216" s="90" t="s">
        <v>472</v>
      </c>
      <c r="N216" s="91" t="str">
        <f>IF(GLOBAL_DATA[[#This Row],[Target scope]]="","",INDEX(DATA_TargetStatusChoice[Target_Status_Choice],MATCH(GLOBAL_DATA[[#This Row],[Target scope]],DATA_TargetStatusChoice[Value],1)))</f>
        <v>FULL IMPLEMENTATION</v>
      </c>
      <c r="O216" s="89">
        <v>1</v>
      </c>
      <c r="P216" s="92" t="s">
        <v>75</v>
      </c>
      <c r="Q216" s="100" t="s">
        <v>32</v>
      </c>
      <c r="R216" s="101">
        <v>1</v>
      </c>
      <c r="S216" s="101"/>
      <c r="T216" s="102" t="s">
        <v>472</v>
      </c>
      <c r="U216" s="103"/>
      <c r="V216" s="104" t="s">
        <v>75</v>
      </c>
      <c r="W216" s="93"/>
      <c r="X216" s="93"/>
      <c r="Y216" s="93"/>
      <c r="Z216" s="105">
        <f>SUM(GLOBAL_DATA[[#This Row],[Initial 2020]]+GLOBAL_DATA[[#This Row],[Initial 2021]]+GLOBAL_DATA[[#This Row],[Initial 2022]]+GLOBAL_DATA[[#This Row],[Initial 2023]])</f>
        <v>0</v>
      </c>
      <c r="AA216" s="106">
        <f>SUM(GLOBAL_DATA[[#This Row],[Reestimated 2020]]+GLOBAL_DATA[[#This Row],[Reestimated 2021]]+GLOBAL_DATA[[#This Row],[Reestimated 2022]]+GLOBAL_DATA[[#This Row],[Reestimated 2023]])</f>
        <v>0</v>
      </c>
      <c r="AB216" s="107">
        <f>SUM(GLOBAL_DATA[[#This Row],[Spent 2020]]+GLOBAL_DATA[[#This Row],[Spent 2021]]+GLOBAL_DATA[[#This Row],[Spent 2022]]+GLOBAL_DATA[[#This Row],[Spent 2023]])</f>
        <v>0</v>
      </c>
      <c r="AC216" s="108"/>
      <c r="AD216" s="109"/>
      <c r="AE216" s="110"/>
      <c r="AF216" s="109"/>
      <c r="AG216" s="109"/>
      <c r="AH216" s="109"/>
      <c r="AI216" s="108"/>
      <c r="AJ216" s="109"/>
      <c r="AK216" s="110"/>
      <c r="AL216" s="109"/>
      <c r="AM216" s="109"/>
      <c r="AN216" s="111"/>
      <c r="AO216" s="112"/>
      <c r="AP216" s="113"/>
      <c r="AQ216" s="82">
        <f>IF(GLOBAL_DATA[[#This Row],[Target scope]]&lt;&gt;Target_Not_Applicable,GLOBAL_DATA[[#This Row],[Target scope]]*GLOBAL_DATA[[#This Row],[Implementation progress rate]],"")</f>
        <v>1</v>
      </c>
      <c r="AR216" s="83">
        <f>IF(OR(GLOBAL_DATA[[#This Row],[Status]]=DATA!$J$6,GLOBAL_DATA[[#This Row],[Status]]=DATA!$J$7,GLOBAL_DATA[[#This Row],[Status]]=DATA!$J$8),1,0)</f>
        <v>0</v>
      </c>
      <c r="AS216" s="84">
        <f>IF(GLOBAL_DATA[[#This Row],[Status]]=Status_No_Project,"",MAX(GLOBAL_DATA[[#This Row],[Initial end]],GLOBAL_DATA[[#This Row],[Re-estimated end]],43831))</f>
        <v>43831</v>
      </c>
      <c r="AT216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16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16" s="28"/>
      <c r="AW216" s="28"/>
    </row>
    <row r="217" spans="1:49" ht="42" customHeight="1" x14ac:dyDescent="0.25">
      <c r="A217" s="90" t="s">
        <v>472</v>
      </c>
      <c r="B217" s="90" t="s">
        <v>472</v>
      </c>
      <c r="C217" s="90" t="s">
        <v>472</v>
      </c>
      <c r="D217" s="90" t="s">
        <v>472</v>
      </c>
      <c r="E217" s="90" t="s">
        <v>472</v>
      </c>
      <c r="F217" s="90" t="s">
        <v>472</v>
      </c>
      <c r="G217" s="90" t="s">
        <v>472</v>
      </c>
      <c r="H217" s="90" t="s">
        <v>472</v>
      </c>
      <c r="I217" s="90" t="s">
        <v>472</v>
      </c>
      <c r="J217" s="90" t="s">
        <v>472</v>
      </c>
      <c r="K217" s="90" t="s">
        <v>472</v>
      </c>
      <c r="L217" s="90" t="s">
        <v>472</v>
      </c>
      <c r="M217" s="90" t="s">
        <v>472</v>
      </c>
      <c r="N217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217" s="89">
        <v>0.8</v>
      </c>
      <c r="P217" s="92" t="s">
        <v>75</v>
      </c>
      <c r="Q217" s="100" t="s">
        <v>31</v>
      </c>
      <c r="R217" s="101">
        <v>0</v>
      </c>
      <c r="S217" s="101"/>
      <c r="T217" s="102" t="s">
        <v>472</v>
      </c>
      <c r="U217" s="103"/>
      <c r="V217" s="104" t="s">
        <v>75</v>
      </c>
      <c r="W217" s="93"/>
      <c r="X217" s="93"/>
      <c r="Y217" s="93"/>
      <c r="Z217" s="105">
        <f>SUM(GLOBAL_DATA[[#This Row],[Initial 2020]]+GLOBAL_DATA[[#This Row],[Initial 2021]]+GLOBAL_DATA[[#This Row],[Initial 2022]]+GLOBAL_DATA[[#This Row],[Initial 2023]])</f>
        <v>0</v>
      </c>
      <c r="AA217" s="106">
        <f>SUM(GLOBAL_DATA[[#This Row],[Reestimated 2020]]+GLOBAL_DATA[[#This Row],[Reestimated 2021]]+GLOBAL_DATA[[#This Row],[Reestimated 2022]]+GLOBAL_DATA[[#This Row],[Reestimated 2023]])</f>
        <v>0</v>
      </c>
      <c r="AB217" s="107">
        <f>SUM(GLOBAL_DATA[[#This Row],[Spent 2020]]+GLOBAL_DATA[[#This Row],[Spent 2021]]+GLOBAL_DATA[[#This Row],[Spent 2022]]+GLOBAL_DATA[[#This Row],[Spent 2023]])</f>
        <v>0</v>
      </c>
      <c r="AC217" s="108"/>
      <c r="AD217" s="109"/>
      <c r="AE217" s="110"/>
      <c r="AF217" s="109"/>
      <c r="AG217" s="109"/>
      <c r="AH217" s="109"/>
      <c r="AI217" s="108"/>
      <c r="AJ217" s="109"/>
      <c r="AK217" s="110"/>
      <c r="AL217" s="109"/>
      <c r="AM217" s="109"/>
      <c r="AN217" s="111"/>
      <c r="AO217" s="112"/>
      <c r="AP217" s="113"/>
      <c r="AQ217" s="82">
        <f>IF(GLOBAL_DATA[[#This Row],[Target scope]]&lt;&gt;Target_Not_Applicable,GLOBAL_DATA[[#This Row],[Target scope]]*GLOBAL_DATA[[#This Row],[Implementation progress rate]],"")</f>
        <v>0</v>
      </c>
      <c r="AR217" s="83">
        <f>IF(OR(GLOBAL_DATA[[#This Row],[Status]]=DATA!$J$6,GLOBAL_DATA[[#This Row],[Status]]=DATA!$J$7,GLOBAL_DATA[[#This Row],[Status]]=DATA!$J$8),1,0)</f>
        <v>0</v>
      </c>
      <c r="AS217" s="84">
        <f>IF(GLOBAL_DATA[[#This Row],[Status]]=Status_No_Project,"",MAX(GLOBAL_DATA[[#This Row],[Initial end]],GLOBAL_DATA[[#This Row],[Re-estimated end]],43831))</f>
        <v>43831</v>
      </c>
      <c r="AT217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17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17" s="28"/>
      <c r="AW217" s="28"/>
    </row>
    <row r="218" spans="1:49" ht="42" customHeight="1" x14ac:dyDescent="0.25">
      <c r="A218" s="90" t="s">
        <v>472</v>
      </c>
      <c r="B218" s="90" t="s">
        <v>472</v>
      </c>
      <c r="C218" s="90" t="s">
        <v>472</v>
      </c>
      <c r="D218" s="90" t="s">
        <v>472</v>
      </c>
      <c r="E218" s="90" t="s">
        <v>472</v>
      </c>
      <c r="F218" s="90" t="s">
        <v>472</v>
      </c>
      <c r="G218" s="90" t="s">
        <v>472</v>
      </c>
      <c r="H218" s="90" t="s">
        <v>472</v>
      </c>
      <c r="I218" s="90" t="s">
        <v>472</v>
      </c>
      <c r="J218" s="90" t="s">
        <v>472</v>
      </c>
      <c r="K218" s="90" t="s">
        <v>472</v>
      </c>
      <c r="L218" s="90" t="s">
        <v>472</v>
      </c>
      <c r="M218" s="90" t="s">
        <v>472</v>
      </c>
      <c r="N218" s="91" t="str">
        <f>IF(GLOBAL_DATA[[#This Row],[Target scope]]="","",INDEX(DATA_TargetStatusChoice[Target_Status_Choice],MATCH(GLOBAL_DATA[[#This Row],[Target scope]],DATA_TargetStatusChoice[Value],1)))</f>
        <v>FULL IMPLEMENTATION</v>
      </c>
      <c r="O218" s="89">
        <v>1</v>
      </c>
      <c r="P218" s="92" t="s">
        <v>75</v>
      </c>
      <c r="Q218" s="100" t="s">
        <v>32</v>
      </c>
      <c r="R218" s="101">
        <v>0.6</v>
      </c>
      <c r="S218" s="101"/>
      <c r="T218" s="102" t="s">
        <v>472</v>
      </c>
      <c r="U218" s="103"/>
      <c r="V218" s="104" t="s">
        <v>75</v>
      </c>
      <c r="W218" s="93"/>
      <c r="X218" s="93"/>
      <c r="Y218" s="93"/>
      <c r="Z218" s="105">
        <f>SUM(GLOBAL_DATA[[#This Row],[Initial 2020]]+GLOBAL_DATA[[#This Row],[Initial 2021]]+GLOBAL_DATA[[#This Row],[Initial 2022]]+GLOBAL_DATA[[#This Row],[Initial 2023]])</f>
        <v>0</v>
      </c>
      <c r="AA218" s="106">
        <f>SUM(GLOBAL_DATA[[#This Row],[Reestimated 2020]]+GLOBAL_DATA[[#This Row],[Reestimated 2021]]+GLOBAL_DATA[[#This Row],[Reestimated 2022]]+GLOBAL_DATA[[#This Row],[Reestimated 2023]])</f>
        <v>0</v>
      </c>
      <c r="AB218" s="107">
        <f>SUM(GLOBAL_DATA[[#This Row],[Spent 2020]]+GLOBAL_DATA[[#This Row],[Spent 2021]]+GLOBAL_DATA[[#This Row],[Spent 2022]]+GLOBAL_DATA[[#This Row],[Spent 2023]])</f>
        <v>0</v>
      </c>
      <c r="AC218" s="108"/>
      <c r="AD218" s="109"/>
      <c r="AE218" s="110"/>
      <c r="AF218" s="109"/>
      <c r="AG218" s="109"/>
      <c r="AH218" s="109"/>
      <c r="AI218" s="108"/>
      <c r="AJ218" s="109"/>
      <c r="AK218" s="110"/>
      <c r="AL218" s="109"/>
      <c r="AM218" s="109"/>
      <c r="AN218" s="111"/>
      <c r="AO218" s="112"/>
      <c r="AP218" s="113"/>
      <c r="AQ218" s="82">
        <f>IF(GLOBAL_DATA[[#This Row],[Target scope]]&lt;&gt;Target_Not_Applicable,GLOBAL_DATA[[#This Row],[Target scope]]*GLOBAL_DATA[[#This Row],[Implementation progress rate]],"")</f>
        <v>0.6</v>
      </c>
      <c r="AR218" s="83">
        <f>IF(OR(GLOBAL_DATA[[#This Row],[Status]]=DATA!$J$6,GLOBAL_DATA[[#This Row],[Status]]=DATA!$J$7,GLOBAL_DATA[[#This Row],[Status]]=DATA!$J$8),1,0)</f>
        <v>0</v>
      </c>
      <c r="AS218" s="84">
        <f>IF(GLOBAL_DATA[[#This Row],[Status]]=Status_No_Project,"",MAX(GLOBAL_DATA[[#This Row],[Initial end]],GLOBAL_DATA[[#This Row],[Re-estimated end]],43831))</f>
        <v>43831</v>
      </c>
      <c r="AT218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18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18" s="28"/>
      <c r="AW218" s="28"/>
    </row>
    <row r="219" spans="1:49" ht="42" customHeight="1" x14ac:dyDescent="0.25">
      <c r="A219" s="90" t="s">
        <v>472</v>
      </c>
      <c r="B219" s="90" t="s">
        <v>472</v>
      </c>
      <c r="C219" s="90" t="s">
        <v>472</v>
      </c>
      <c r="D219" s="90" t="s">
        <v>472</v>
      </c>
      <c r="E219" s="90" t="s">
        <v>472</v>
      </c>
      <c r="F219" s="90" t="s">
        <v>472</v>
      </c>
      <c r="G219" s="90" t="s">
        <v>472</v>
      </c>
      <c r="H219" s="90" t="s">
        <v>472</v>
      </c>
      <c r="I219" s="90" t="s">
        <v>472</v>
      </c>
      <c r="J219" s="90" t="s">
        <v>472</v>
      </c>
      <c r="K219" s="90" t="s">
        <v>472</v>
      </c>
      <c r="L219" s="90" t="s">
        <v>472</v>
      </c>
      <c r="M219" s="90" t="s">
        <v>472</v>
      </c>
      <c r="N219" s="91" t="str">
        <f>IF(GLOBAL_DATA[[#This Row],[Target scope]]="","",INDEX(DATA_TargetStatusChoice[Target_Status_Choice],MATCH(GLOBAL_DATA[[#This Row],[Target scope]],DATA_TargetStatusChoice[Value],1)))</f>
        <v>FULL IMPLEMENTATION</v>
      </c>
      <c r="O219" s="89">
        <v>1</v>
      </c>
      <c r="P219" s="92" t="s">
        <v>75</v>
      </c>
      <c r="Q219" s="100" t="s">
        <v>32</v>
      </c>
      <c r="R219" s="101">
        <v>1</v>
      </c>
      <c r="S219" s="101"/>
      <c r="T219" s="102" t="s">
        <v>472</v>
      </c>
      <c r="U219" s="103"/>
      <c r="V219" s="104" t="s">
        <v>75</v>
      </c>
      <c r="W219" s="93"/>
      <c r="X219" s="93"/>
      <c r="Y219" s="93"/>
      <c r="Z219" s="105">
        <f>SUM(GLOBAL_DATA[[#This Row],[Initial 2020]]+GLOBAL_DATA[[#This Row],[Initial 2021]]+GLOBAL_DATA[[#This Row],[Initial 2022]]+GLOBAL_DATA[[#This Row],[Initial 2023]])</f>
        <v>0</v>
      </c>
      <c r="AA219" s="106">
        <f>SUM(GLOBAL_DATA[[#This Row],[Reestimated 2020]]+GLOBAL_DATA[[#This Row],[Reestimated 2021]]+GLOBAL_DATA[[#This Row],[Reestimated 2022]]+GLOBAL_DATA[[#This Row],[Reestimated 2023]])</f>
        <v>0</v>
      </c>
      <c r="AB219" s="107">
        <f>SUM(GLOBAL_DATA[[#This Row],[Spent 2020]]+GLOBAL_DATA[[#This Row],[Spent 2021]]+GLOBAL_DATA[[#This Row],[Spent 2022]]+GLOBAL_DATA[[#This Row],[Spent 2023]])</f>
        <v>0</v>
      </c>
      <c r="AC219" s="108"/>
      <c r="AD219" s="109"/>
      <c r="AE219" s="110"/>
      <c r="AF219" s="109"/>
      <c r="AG219" s="109"/>
      <c r="AH219" s="109"/>
      <c r="AI219" s="108"/>
      <c r="AJ219" s="109"/>
      <c r="AK219" s="110"/>
      <c r="AL219" s="109"/>
      <c r="AM219" s="109"/>
      <c r="AN219" s="111"/>
      <c r="AO219" s="112"/>
      <c r="AP219" s="113"/>
      <c r="AQ219" s="82">
        <f>IF(GLOBAL_DATA[[#This Row],[Target scope]]&lt;&gt;Target_Not_Applicable,GLOBAL_DATA[[#This Row],[Target scope]]*GLOBAL_DATA[[#This Row],[Implementation progress rate]],"")</f>
        <v>1</v>
      </c>
      <c r="AR219" s="83">
        <f>IF(OR(GLOBAL_DATA[[#This Row],[Status]]=DATA!$J$6,GLOBAL_DATA[[#This Row],[Status]]=DATA!$J$7,GLOBAL_DATA[[#This Row],[Status]]=DATA!$J$8),1,0)</f>
        <v>0</v>
      </c>
      <c r="AS219" s="84">
        <f>IF(GLOBAL_DATA[[#This Row],[Status]]=Status_No_Project,"",MAX(GLOBAL_DATA[[#This Row],[Initial end]],GLOBAL_DATA[[#This Row],[Re-estimated end]],43831))</f>
        <v>43831</v>
      </c>
      <c r="AT219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19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19" s="28"/>
      <c r="AW219" s="28"/>
    </row>
    <row r="220" spans="1:49" ht="42" customHeight="1" x14ac:dyDescent="0.25">
      <c r="A220" s="90" t="s">
        <v>472</v>
      </c>
      <c r="B220" s="90" t="s">
        <v>472</v>
      </c>
      <c r="C220" s="90" t="s">
        <v>472</v>
      </c>
      <c r="D220" s="90" t="s">
        <v>472</v>
      </c>
      <c r="E220" s="90" t="s">
        <v>472</v>
      </c>
      <c r="F220" s="90" t="s">
        <v>472</v>
      </c>
      <c r="G220" s="90" t="s">
        <v>472</v>
      </c>
      <c r="H220" s="90" t="s">
        <v>472</v>
      </c>
      <c r="I220" s="90" t="s">
        <v>472</v>
      </c>
      <c r="J220" s="90" t="s">
        <v>472</v>
      </c>
      <c r="K220" s="90" t="s">
        <v>472</v>
      </c>
      <c r="L220" s="90" t="s">
        <v>472</v>
      </c>
      <c r="M220" s="90" t="s">
        <v>472</v>
      </c>
      <c r="N220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220" s="89">
        <v>0.8</v>
      </c>
      <c r="P220" s="92" t="s">
        <v>75</v>
      </c>
      <c r="Q220" s="100" t="s">
        <v>31</v>
      </c>
      <c r="R220" s="101">
        <v>0</v>
      </c>
      <c r="S220" s="101"/>
      <c r="T220" s="102" t="s">
        <v>472</v>
      </c>
      <c r="U220" s="103"/>
      <c r="V220" s="104" t="s">
        <v>75</v>
      </c>
      <c r="W220" s="93"/>
      <c r="X220" s="93"/>
      <c r="Y220" s="93"/>
      <c r="Z220" s="105">
        <f>SUM(GLOBAL_DATA[[#This Row],[Initial 2020]]+GLOBAL_DATA[[#This Row],[Initial 2021]]+GLOBAL_DATA[[#This Row],[Initial 2022]]+GLOBAL_DATA[[#This Row],[Initial 2023]])</f>
        <v>0</v>
      </c>
      <c r="AA220" s="106">
        <f>SUM(GLOBAL_DATA[[#This Row],[Reestimated 2020]]+GLOBAL_DATA[[#This Row],[Reestimated 2021]]+GLOBAL_DATA[[#This Row],[Reestimated 2022]]+GLOBAL_DATA[[#This Row],[Reestimated 2023]])</f>
        <v>0</v>
      </c>
      <c r="AB220" s="107">
        <f>SUM(GLOBAL_DATA[[#This Row],[Spent 2020]]+GLOBAL_DATA[[#This Row],[Spent 2021]]+GLOBAL_DATA[[#This Row],[Spent 2022]]+GLOBAL_DATA[[#This Row],[Spent 2023]])</f>
        <v>0</v>
      </c>
      <c r="AC220" s="108"/>
      <c r="AD220" s="109"/>
      <c r="AE220" s="110"/>
      <c r="AF220" s="109"/>
      <c r="AG220" s="109"/>
      <c r="AH220" s="109"/>
      <c r="AI220" s="108"/>
      <c r="AJ220" s="109"/>
      <c r="AK220" s="110"/>
      <c r="AL220" s="109"/>
      <c r="AM220" s="109"/>
      <c r="AN220" s="111"/>
      <c r="AO220" s="112"/>
      <c r="AP220" s="113"/>
      <c r="AQ220" s="82">
        <f>IF(GLOBAL_DATA[[#This Row],[Target scope]]&lt;&gt;Target_Not_Applicable,GLOBAL_DATA[[#This Row],[Target scope]]*GLOBAL_DATA[[#This Row],[Implementation progress rate]],"")</f>
        <v>0</v>
      </c>
      <c r="AR220" s="83">
        <f>IF(OR(GLOBAL_DATA[[#This Row],[Status]]=DATA!$J$6,GLOBAL_DATA[[#This Row],[Status]]=DATA!$J$7,GLOBAL_DATA[[#This Row],[Status]]=DATA!$J$8),1,0)</f>
        <v>0</v>
      </c>
      <c r="AS220" s="84">
        <f>IF(GLOBAL_DATA[[#This Row],[Status]]=Status_No_Project,"",MAX(GLOBAL_DATA[[#This Row],[Initial end]],GLOBAL_DATA[[#This Row],[Re-estimated end]],43831))</f>
        <v>43831</v>
      </c>
      <c r="AT220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20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20" s="28"/>
      <c r="AW220" s="28"/>
    </row>
    <row r="221" spans="1:49" ht="42" customHeight="1" x14ac:dyDescent="0.25">
      <c r="A221" s="90" t="s">
        <v>472</v>
      </c>
      <c r="B221" s="90" t="s">
        <v>472</v>
      </c>
      <c r="C221" s="90" t="s">
        <v>472</v>
      </c>
      <c r="D221" s="90" t="s">
        <v>472</v>
      </c>
      <c r="E221" s="90" t="s">
        <v>472</v>
      </c>
      <c r="F221" s="90" t="s">
        <v>472</v>
      </c>
      <c r="G221" s="90" t="s">
        <v>472</v>
      </c>
      <c r="H221" s="90" t="s">
        <v>472</v>
      </c>
      <c r="I221" s="90" t="s">
        <v>472</v>
      </c>
      <c r="J221" s="90" t="s">
        <v>472</v>
      </c>
      <c r="K221" s="90" t="s">
        <v>472</v>
      </c>
      <c r="L221" s="90" t="s">
        <v>472</v>
      </c>
      <c r="M221" s="90" t="s">
        <v>472</v>
      </c>
      <c r="N221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221" s="89">
        <v>0.6</v>
      </c>
      <c r="P221" s="92" t="s">
        <v>75</v>
      </c>
      <c r="Q221" s="100" t="s">
        <v>31</v>
      </c>
      <c r="R221" s="101">
        <v>0</v>
      </c>
      <c r="S221" s="101"/>
      <c r="T221" s="102" t="s">
        <v>472</v>
      </c>
      <c r="U221" s="103"/>
      <c r="V221" s="104" t="s">
        <v>75</v>
      </c>
      <c r="W221" s="93"/>
      <c r="X221" s="93"/>
      <c r="Y221" s="93"/>
      <c r="Z221" s="105">
        <f>SUM(GLOBAL_DATA[[#This Row],[Initial 2020]]+GLOBAL_DATA[[#This Row],[Initial 2021]]+GLOBAL_DATA[[#This Row],[Initial 2022]]+GLOBAL_DATA[[#This Row],[Initial 2023]])</f>
        <v>0</v>
      </c>
      <c r="AA221" s="106">
        <f>SUM(GLOBAL_DATA[[#This Row],[Reestimated 2020]]+GLOBAL_DATA[[#This Row],[Reestimated 2021]]+GLOBAL_DATA[[#This Row],[Reestimated 2022]]+GLOBAL_DATA[[#This Row],[Reestimated 2023]])</f>
        <v>0</v>
      </c>
      <c r="AB221" s="107">
        <f>SUM(GLOBAL_DATA[[#This Row],[Spent 2020]]+GLOBAL_DATA[[#This Row],[Spent 2021]]+GLOBAL_DATA[[#This Row],[Spent 2022]]+GLOBAL_DATA[[#This Row],[Spent 2023]])</f>
        <v>0</v>
      </c>
      <c r="AC221" s="108"/>
      <c r="AD221" s="109"/>
      <c r="AE221" s="110"/>
      <c r="AF221" s="109"/>
      <c r="AG221" s="109"/>
      <c r="AH221" s="109"/>
      <c r="AI221" s="108"/>
      <c r="AJ221" s="109"/>
      <c r="AK221" s="110"/>
      <c r="AL221" s="109"/>
      <c r="AM221" s="109"/>
      <c r="AN221" s="111"/>
      <c r="AO221" s="112"/>
      <c r="AP221" s="113"/>
      <c r="AQ221" s="82">
        <f>IF(GLOBAL_DATA[[#This Row],[Target scope]]&lt;&gt;Target_Not_Applicable,GLOBAL_DATA[[#This Row],[Target scope]]*GLOBAL_DATA[[#This Row],[Implementation progress rate]],"")</f>
        <v>0</v>
      </c>
      <c r="AR221" s="83">
        <f>IF(OR(GLOBAL_DATA[[#This Row],[Status]]=DATA!$J$6,GLOBAL_DATA[[#This Row],[Status]]=DATA!$J$7,GLOBAL_DATA[[#This Row],[Status]]=DATA!$J$8),1,0)</f>
        <v>0</v>
      </c>
      <c r="AS221" s="84">
        <f>IF(GLOBAL_DATA[[#This Row],[Status]]=Status_No_Project,"",MAX(GLOBAL_DATA[[#This Row],[Initial end]],GLOBAL_DATA[[#This Row],[Re-estimated end]],43831))</f>
        <v>43831</v>
      </c>
      <c r="AT221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21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21" s="28"/>
      <c r="AW221" s="28"/>
    </row>
    <row r="222" spans="1:49" ht="42" customHeight="1" x14ac:dyDescent="0.25">
      <c r="A222" s="90" t="s">
        <v>472</v>
      </c>
      <c r="B222" s="90" t="s">
        <v>472</v>
      </c>
      <c r="C222" s="90" t="s">
        <v>472</v>
      </c>
      <c r="D222" s="90" t="s">
        <v>472</v>
      </c>
      <c r="E222" s="90" t="s">
        <v>472</v>
      </c>
      <c r="F222" s="90" t="s">
        <v>472</v>
      </c>
      <c r="G222" s="90" t="s">
        <v>472</v>
      </c>
      <c r="H222" s="90" t="s">
        <v>472</v>
      </c>
      <c r="I222" s="90" t="s">
        <v>472</v>
      </c>
      <c r="J222" s="90" t="s">
        <v>472</v>
      </c>
      <c r="K222" s="90" t="s">
        <v>472</v>
      </c>
      <c r="L222" s="90" t="s">
        <v>472</v>
      </c>
      <c r="M222" s="90" t="s">
        <v>472</v>
      </c>
      <c r="N222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222" s="89">
        <v>0.6</v>
      </c>
      <c r="P222" s="92" t="s">
        <v>75</v>
      </c>
      <c r="Q222" s="100" t="s">
        <v>31</v>
      </c>
      <c r="R222" s="101">
        <v>0</v>
      </c>
      <c r="S222" s="101"/>
      <c r="T222" s="102" t="s">
        <v>472</v>
      </c>
      <c r="U222" s="103"/>
      <c r="V222" s="104" t="s">
        <v>75</v>
      </c>
      <c r="W222" s="93"/>
      <c r="X222" s="93"/>
      <c r="Y222" s="93"/>
      <c r="Z222" s="105">
        <f>SUM(GLOBAL_DATA[[#This Row],[Initial 2020]]+GLOBAL_DATA[[#This Row],[Initial 2021]]+GLOBAL_DATA[[#This Row],[Initial 2022]]+GLOBAL_DATA[[#This Row],[Initial 2023]])</f>
        <v>0</v>
      </c>
      <c r="AA222" s="106">
        <f>SUM(GLOBAL_DATA[[#This Row],[Reestimated 2020]]+GLOBAL_DATA[[#This Row],[Reestimated 2021]]+GLOBAL_DATA[[#This Row],[Reestimated 2022]]+GLOBAL_DATA[[#This Row],[Reestimated 2023]])</f>
        <v>0</v>
      </c>
      <c r="AB222" s="107">
        <f>SUM(GLOBAL_DATA[[#This Row],[Spent 2020]]+GLOBAL_DATA[[#This Row],[Spent 2021]]+GLOBAL_DATA[[#This Row],[Spent 2022]]+GLOBAL_DATA[[#This Row],[Spent 2023]])</f>
        <v>0</v>
      </c>
      <c r="AC222" s="108"/>
      <c r="AD222" s="109"/>
      <c r="AE222" s="110"/>
      <c r="AF222" s="109"/>
      <c r="AG222" s="109"/>
      <c r="AH222" s="109"/>
      <c r="AI222" s="108"/>
      <c r="AJ222" s="109"/>
      <c r="AK222" s="110"/>
      <c r="AL222" s="109"/>
      <c r="AM222" s="109"/>
      <c r="AN222" s="111"/>
      <c r="AO222" s="112"/>
      <c r="AP222" s="113"/>
      <c r="AQ222" s="82">
        <f>IF(GLOBAL_DATA[[#This Row],[Target scope]]&lt;&gt;Target_Not_Applicable,GLOBAL_DATA[[#This Row],[Target scope]]*GLOBAL_DATA[[#This Row],[Implementation progress rate]],"")</f>
        <v>0</v>
      </c>
      <c r="AR222" s="83">
        <f>IF(OR(GLOBAL_DATA[[#This Row],[Status]]=DATA!$J$6,GLOBAL_DATA[[#This Row],[Status]]=DATA!$J$7,GLOBAL_DATA[[#This Row],[Status]]=DATA!$J$8),1,0)</f>
        <v>0</v>
      </c>
      <c r="AS222" s="84">
        <f>IF(GLOBAL_DATA[[#This Row],[Status]]=Status_No_Project,"",MAX(GLOBAL_DATA[[#This Row],[Initial end]],GLOBAL_DATA[[#This Row],[Re-estimated end]],43831))</f>
        <v>43831</v>
      </c>
      <c r="AT222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22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22" s="28"/>
      <c r="AW222" s="28"/>
    </row>
    <row r="223" spans="1:49" ht="42" customHeight="1" x14ac:dyDescent="0.25">
      <c r="A223" s="90" t="s">
        <v>472</v>
      </c>
      <c r="B223" s="90" t="s">
        <v>472</v>
      </c>
      <c r="C223" s="90" t="s">
        <v>472</v>
      </c>
      <c r="D223" s="90" t="s">
        <v>472</v>
      </c>
      <c r="E223" s="90" t="s">
        <v>472</v>
      </c>
      <c r="F223" s="90" t="s">
        <v>472</v>
      </c>
      <c r="G223" s="90" t="s">
        <v>472</v>
      </c>
      <c r="H223" s="90" t="s">
        <v>472</v>
      </c>
      <c r="I223" s="90" t="s">
        <v>472</v>
      </c>
      <c r="J223" s="90" t="s">
        <v>472</v>
      </c>
      <c r="K223" s="90" t="s">
        <v>472</v>
      </c>
      <c r="L223" s="90" t="s">
        <v>472</v>
      </c>
      <c r="M223" s="90" t="s">
        <v>472</v>
      </c>
      <c r="N223" s="91" t="str">
        <f>IF(GLOBAL_DATA[[#This Row],[Target scope]]="","",INDEX(DATA_TargetStatusChoice[Target_Status_Choice],MATCH(GLOBAL_DATA[[#This Row],[Target scope]],DATA_TargetStatusChoice[Value],1)))</f>
        <v>FULL IMPLEMENTATION</v>
      </c>
      <c r="O223" s="89">
        <v>1</v>
      </c>
      <c r="P223" s="92" t="s">
        <v>75</v>
      </c>
      <c r="Q223" s="100" t="s">
        <v>32</v>
      </c>
      <c r="R223" s="101">
        <v>1</v>
      </c>
      <c r="S223" s="101"/>
      <c r="T223" s="102" t="s">
        <v>472</v>
      </c>
      <c r="U223" s="103"/>
      <c r="V223" s="104" t="s">
        <v>75</v>
      </c>
      <c r="W223" s="93"/>
      <c r="X223" s="93"/>
      <c r="Y223" s="93"/>
      <c r="Z223" s="105">
        <f>SUM(GLOBAL_DATA[[#This Row],[Initial 2020]]+GLOBAL_DATA[[#This Row],[Initial 2021]]+GLOBAL_DATA[[#This Row],[Initial 2022]]+GLOBAL_DATA[[#This Row],[Initial 2023]])</f>
        <v>0</v>
      </c>
      <c r="AA223" s="106">
        <f>SUM(GLOBAL_DATA[[#This Row],[Reestimated 2020]]+GLOBAL_DATA[[#This Row],[Reestimated 2021]]+GLOBAL_DATA[[#This Row],[Reestimated 2022]]+GLOBAL_DATA[[#This Row],[Reestimated 2023]])</f>
        <v>0</v>
      </c>
      <c r="AB223" s="107">
        <f>SUM(GLOBAL_DATA[[#This Row],[Spent 2020]]+GLOBAL_DATA[[#This Row],[Spent 2021]]+GLOBAL_DATA[[#This Row],[Spent 2022]]+GLOBAL_DATA[[#This Row],[Spent 2023]])</f>
        <v>0</v>
      </c>
      <c r="AC223" s="108"/>
      <c r="AD223" s="109"/>
      <c r="AE223" s="110"/>
      <c r="AF223" s="109"/>
      <c r="AG223" s="109"/>
      <c r="AH223" s="109"/>
      <c r="AI223" s="108"/>
      <c r="AJ223" s="109"/>
      <c r="AK223" s="110"/>
      <c r="AL223" s="109"/>
      <c r="AM223" s="109"/>
      <c r="AN223" s="111"/>
      <c r="AO223" s="112"/>
      <c r="AP223" s="113"/>
      <c r="AQ223" s="82">
        <f>IF(GLOBAL_DATA[[#This Row],[Target scope]]&lt;&gt;Target_Not_Applicable,GLOBAL_DATA[[#This Row],[Target scope]]*GLOBAL_DATA[[#This Row],[Implementation progress rate]],"")</f>
        <v>1</v>
      </c>
      <c r="AR223" s="83">
        <f>IF(OR(GLOBAL_DATA[[#This Row],[Status]]=DATA!$J$6,GLOBAL_DATA[[#This Row],[Status]]=DATA!$J$7,GLOBAL_DATA[[#This Row],[Status]]=DATA!$J$8),1,0)</f>
        <v>0</v>
      </c>
      <c r="AS223" s="84">
        <f>IF(GLOBAL_DATA[[#This Row],[Status]]=Status_No_Project,"",MAX(GLOBAL_DATA[[#This Row],[Initial end]],GLOBAL_DATA[[#This Row],[Re-estimated end]],43831))</f>
        <v>43831</v>
      </c>
      <c r="AT223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23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23" s="28"/>
      <c r="AW223" s="28"/>
    </row>
    <row r="224" spans="1:49" ht="42" customHeight="1" x14ac:dyDescent="0.25">
      <c r="A224" s="90" t="s">
        <v>472</v>
      </c>
      <c r="B224" s="90" t="s">
        <v>472</v>
      </c>
      <c r="C224" s="90" t="s">
        <v>472</v>
      </c>
      <c r="D224" s="90" t="s">
        <v>472</v>
      </c>
      <c r="E224" s="90" t="s">
        <v>472</v>
      </c>
      <c r="F224" s="90" t="s">
        <v>472</v>
      </c>
      <c r="G224" s="90" t="s">
        <v>472</v>
      </c>
      <c r="H224" s="90" t="s">
        <v>472</v>
      </c>
      <c r="I224" s="90" t="s">
        <v>472</v>
      </c>
      <c r="J224" s="90" t="s">
        <v>472</v>
      </c>
      <c r="K224" s="90" t="s">
        <v>472</v>
      </c>
      <c r="L224" s="90" t="s">
        <v>472</v>
      </c>
      <c r="M224" s="90" t="s">
        <v>472</v>
      </c>
      <c r="N224" s="91" t="str">
        <f>IF(GLOBAL_DATA[[#This Row],[Target scope]]="","",INDEX(DATA_TargetStatusChoice[Target_Status_Choice],MATCH(GLOBAL_DATA[[#This Row],[Target scope]],DATA_TargetStatusChoice[Value],1)))</f>
        <v>FULL IMPLEMENTATION</v>
      </c>
      <c r="O224" s="89">
        <v>1</v>
      </c>
      <c r="P224" s="92" t="s">
        <v>75</v>
      </c>
      <c r="Q224" s="100" t="s">
        <v>32</v>
      </c>
      <c r="R224" s="101">
        <v>0.4</v>
      </c>
      <c r="S224" s="101"/>
      <c r="T224" s="102" t="s">
        <v>472</v>
      </c>
      <c r="U224" s="103"/>
      <c r="V224" s="104" t="s">
        <v>75</v>
      </c>
      <c r="W224" s="93"/>
      <c r="X224" s="93"/>
      <c r="Y224" s="93"/>
      <c r="Z224" s="105">
        <f>SUM(GLOBAL_DATA[[#This Row],[Initial 2020]]+GLOBAL_DATA[[#This Row],[Initial 2021]]+GLOBAL_DATA[[#This Row],[Initial 2022]]+GLOBAL_DATA[[#This Row],[Initial 2023]])</f>
        <v>0</v>
      </c>
      <c r="AA224" s="106">
        <f>SUM(GLOBAL_DATA[[#This Row],[Reestimated 2020]]+GLOBAL_DATA[[#This Row],[Reestimated 2021]]+GLOBAL_DATA[[#This Row],[Reestimated 2022]]+GLOBAL_DATA[[#This Row],[Reestimated 2023]])</f>
        <v>0</v>
      </c>
      <c r="AB224" s="107">
        <f>SUM(GLOBAL_DATA[[#This Row],[Spent 2020]]+GLOBAL_DATA[[#This Row],[Spent 2021]]+GLOBAL_DATA[[#This Row],[Spent 2022]]+GLOBAL_DATA[[#This Row],[Spent 2023]])</f>
        <v>0</v>
      </c>
      <c r="AC224" s="108"/>
      <c r="AD224" s="109"/>
      <c r="AE224" s="110"/>
      <c r="AF224" s="109"/>
      <c r="AG224" s="109"/>
      <c r="AH224" s="109"/>
      <c r="AI224" s="108"/>
      <c r="AJ224" s="109"/>
      <c r="AK224" s="110"/>
      <c r="AL224" s="109"/>
      <c r="AM224" s="109"/>
      <c r="AN224" s="111"/>
      <c r="AO224" s="112"/>
      <c r="AP224" s="113"/>
      <c r="AQ224" s="82">
        <f>IF(GLOBAL_DATA[[#This Row],[Target scope]]&lt;&gt;Target_Not_Applicable,GLOBAL_DATA[[#This Row],[Target scope]]*GLOBAL_DATA[[#This Row],[Implementation progress rate]],"")</f>
        <v>0.4</v>
      </c>
      <c r="AR224" s="83">
        <f>IF(OR(GLOBAL_DATA[[#This Row],[Status]]=DATA!$J$6,GLOBAL_DATA[[#This Row],[Status]]=DATA!$J$7,GLOBAL_DATA[[#This Row],[Status]]=DATA!$J$8),1,0)</f>
        <v>0</v>
      </c>
      <c r="AS224" s="84">
        <f>IF(GLOBAL_DATA[[#This Row],[Status]]=Status_No_Project,"",MAX(GLOBAL_DATA[[#This Row],[Initial end]],GLOBAL_DATA[[#This Row],[Re-estimated end]],43831))</f>
        <v>43831</v>
      </c>
      <c r="AT224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24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24" s="28"/>
      <c r="AW224" s="28"/>
    </row>
    <row r="225" spans="1:49" ht="42" customHeight="1" x14ac:dyDescent="0.25">
      <c r="A225" s="90" t="s">
        <v>472</v>
      </c>
      <c r="B225" s="90" t="s">
        <v>472</v>
      </c>
      <c r="C225" s="90" t="s">
        <v>472</v>
      </c>
      <c r="D225" s="90" t="s">
        <v>472</v>
      </c>
      <c r="E225" s="90" t="s">
        <v>472</v>
      </c>
      <c r="F225" s="90" t="s">
        <v>472</v>
      </c>
      <c r="G225" s="90" t="s">
        <v>472</v>
      </c>
      <c r="H225" s="90" t="s">
        <v>472</v>
      </c>
      <c r="I225" s="90" t="s">
        <v>472</v>
      </c>
      <c r="J225" s="90" t="s">
        <v>472</v>
      </c>
      <c r="K225" s="90" t="s">
        <v>472</v>
      </c>
      <c r="L225" s="90" t="s">
        <v>472</v>
      </c>
      <c r="M225" s="90" t="s">
        <v>472</v>
      </c>
      <c r="N225" s="91" t="str">
        <f>IF(GLOBAL_DATA[[#This Row],[Target scope]]="","",INDEX(DATA_TargetStatusChoice[Target_Status_Choice],MATCH(GLOBAL_DATA[[#This Row],[Target scope]],DATA_TargetStatusChoice[Value],1)))</f>
        <v>FULL IMPLEMENTATION</v>
      </c>
      <c r="O225" s="89">
        <v>1</v>
      </c>
      <c r="P225" s="92" t="s">
        <v>75</v>
      </c>
      <c r="Q225" s="100" t="s">
        <v>32</v>
      </c>
      <c r="R225" s="101">
        <v>1</v>
      </c>
      <c r="S225" s="101"/>
      <c r="T225" s="102" t="s">
        <v>472</v>
      </c>
      <c r="U225" s="103"/>
      <c r="V225" s="104" t="s">
        <v>75</v>
      </c>
      <c r="W225" s="93"/>
      <c r="X225" s="93"/>
      <c r="Y225" s="93"/>
      <c r="Z225" s="105">
        <f>SUM(GLOBAL_DATA[[#This Row],[Initial 2020]]+GLOBAL_DATA[[#This Row],[Initial 2021]]+GLOBAL_DATA[[#This Row],[Initial 2022]]+GLOBAL_DATA[[#This Row],[Initial 2023]])</f>
        <v>0</v>
      </c>
      <c r="AA225" s="106">
        <f>SUM(GLOBAL_DATA[[#This Row],[Reestimated 2020]]+GLOBAL_DATA[[#This Row],[Reestimated 2021]]+GLOBAL_DATA[[#This Row],[Reestimated 2022]]+GLOBAL_DATA[[#This Row],[Reestimated 2023]])</f>
        <v>0</v>
      </c>
      <c r="AB225" s="107">
        <f>SUM(GLOBAL_DATA[[#This Row],[Spent 2020]]+GLOBAL_DATA[[#This Row],[Spent 2021]]+GLOBAL_DATA[[#This Row],[Spent 2022]]+GLOBAL_DATA[[#This Row],[Spent 2023]])</f>
        <v>0</v>
      </c>
      <c r="AC225" s="108"/>
      <c r="AD225" s="109"/>
      <c r="AE225" s="110"/>
      <c r="AF225" s="109"/>
      <c r="AG225" s="109"/>
      <c r="AH225" s="109"/>
      <c r="AI225" s="108"/>
      <c r="AJ225" s="109"/>
      <c r="AK225" s="110"/>
      <c r="AL225" s="109"/>
      <c r="AM225" s="109"/>
      <c r="AN225" s="111"/>
      <c r="AO225" s="112"/>
      <c r="AP225" s="113"/>
      <c r="AQ225" s="82">
        <f>IF(GLOBAL_DATA[[#This Row],[Target scope]]&lt;&gt;Target_Not_Applicable,GLOBAL_DATA[[#This Row],[Target scope]]*GLOBAL_DATA[[#This Row],[Implementation progress rate]],"")</f>
        <v>1</v>
      </c>
      <c r="AR225" s="83">
        <f>IF(OR(GLOBAL_DATA[[#This Row],[Status]]=DATA!$J$6,GLOBAL_DATA[[#This Row],[Status]]=DATA!$J$7,GLOBAL_DATA[[#This Row],[Status]]=DATA!$J$8),1,0)</f>
        <v>0</v>
      </c>
      <c r="AS225" s="84">
        <f>IF(GLOBAL_DATA[[#This Row],[Status]]=Status_No_Project,"",MAX(GLOBAL_DATA[[#This Row],[Initial end]],GLOBAL_DATA[[#This Row],[Re-estimated end]],43831))</f>
        <v>43831</v>
      </c>
      <c r="AT225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25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25" s="28"/>
      <c r="AW225" s="28"/>
    </row>
    <row r="226" spans="1:49" ht="42" customHeight="1" x14ac:dyDescent="0.25">
      <c r="A226" s="90" t="s">
        <v>472</v>
      </c>
      <c r="B226" s="90" t="s">
        <v>472</v>
      </c>
      <c r="C226" s="90" t="s">
        <v>472</v>
      </c>
      <c r="D226" s="90" t="s">
        <v>472</v>
      </c>
      <c r="E226" s="90" t="s">
        <v>472</v>
      </c>
      <c r="F226" s="90" t="s">
        <v>472</v>
      </c>
      <c r="G226" s="90" t="s">
        <v>472</v>
      </c>
      <c r="H226" s="90" t="s">
        <v>472</v>
      </c>
      <c r="I226" s="90" t="s">
        <v>472</v>
      </c>
      <c r="J226" s="90" t="s">
        <v>472</v>
      </c>
      <c r="K226" s="90" t="s">
        <v>472</v>
      </c>
      <c r="L226" s="90" t="s">
        <v>472</v>
      </c>
      <c r="M226" s="90" t="s">
        <v>472</v>
      </c>
      <c r="N226" s="91" t="str">
        <f>IF(GLOBAL_DATA[[#This Row],[Target scope]]="","",INDEX(DATA_TargetStatusChoice[Target_Status_Choice],MATCH(GLOBAL_DATA[[#This Row],[Target scope]],DATA_TargetStatusChoice[Value],1)))</f>
        <v>FULL IMPLEMENTATION</v>
      </c>
      <c r="O226" s="89">
        <v>1</v>
      </c>
      <c r="P226" s="92" t="s">
        <v>75</v>
      </c>
      <c r="Q226" s="100" t="s">
        <v>32</v>
      </c>
      <c r="R226" s="101">
        <v>0.4</v>
      </c>
      <c r="S226" s="101"/>
      <c r="T226" s="102" t="s">
        <v>472</v>
      </c>
      <c r="U226" s="103"/>
      <c r="V226" s="104" t="s">
        <v>75</v>
      </c>
      <c r="W226" s="93"/>
      <c r="X226" s="93"/>
      <c r="Y226" s="93"/>
      <c r="Z226" s="105">
        <f>SUM(GLOBAL_DATA[[#This Row],[Initial 2020]]+GLOBAL_DATA[[#This Row],[Initial 2021]]+GLOBAL_DATA[[#This Row],[Initial 2022]]+GLOBAL_DATA[[#This Row],[Initial 2023]])</f>
        <v>0</v>
      </c>
      <c r="AA226" s="106">
        <f>SUM(GLOBAL_DATA[[#This Row],[Reestimated 2020]]+GLOBAL_DATA[[#This Row],[Reestimated 2021]]+GLOBAL_DATA[[#This Row],[Reestimated 2022]]+GLOBAL_DATA[[#This Row],[Reestimated 2023]])</f>
        <v>0</v>
      </c>
      <c r="AB226" s="107">
        <f>SUM(GLOBAL_DATA[[#This Row],[Spent 2020]]+GLOBAL_DATA[[#This Row],[Spent 2021]]+GLOBAL_DATA[[#This Row],[Spent 2022]]+GLOBAL_DATA[[#This Row],[Spent 2023]])</f>
        <v>0</v>
      </c>
      <c r="AC226" s="108"/>
      <c r="AD226" s="109"/>
      <c r="AE226" s="110"/>
      <c r="AF226" s="109"/>
      <c r="AG226" s="109"/>
      <c r="AH226" s="109"/>
      <c r="AI226" s="108"/>
      <c r="AJ226" s="109"/>
      <c r="AK226" s="110"/>
      <c r="AL226" s="109"/>
      <c r="AM226" s="109"/>
      <c r="AN226" s="111"/>
      <c r="AO226" s="112"/>
      <c r="AP226" s="113"/>
      <c r="AQ226" s="82">
        <f>IF(GLOBAL_DATA[[#This Row],[Target scope]]&lt;&gt;Target_Not_Applicable,GLOBAL_DATA[[#This Row],[Target scope]]*GLOBAL_DATA[[#This Row],[Implementation progress rate]],"")</f>
        <v>0.4</v>
      </c>
      <c r="AR226" s="83">
        <f>IF(OR(GLOBAL_DATA[[#This Row],[Status]]=DATA!$J$6,GLOBAL_DATA[[#This Row],[Status]]=DATA!$J$7,GLOBAL_DATA[[#This Row],[Status]]=DATA!$J$8),1,0)</f>
        <v>0</v>
      </c>
      <c r="AS226" s="84">
        <f>IF(GLOBAL_DATA[[#This Row],[Status]]=Status_No_Project,"",MAX(GLOBAL_DATA[[#This Row],[Initial end]],GLOBAL_DATA[[#This Row],[Re-estimated end]],43831))</f>
        <v>43831</v>
      </c>
      <c r="AT226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26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26" s="28"/>
      <c r="AW226" s="28"/>
    </row>
    <row r="227" spans="1:49" ht="42" customHeight="1" x14ac:dyDescent="0.25">
      <c r="A227" s="90" t="s">
        <v>472</v>
      </c>
      <c r="B227" s="90" t="s">
        <v>472</v>
      </c>
      <c r="C227" s="90" t="s">
        <v>472</v>
      </c>
      <c r="D227" s="90" t="s">
        <v>472</v>
      </c>
      <c r="E227" s="90" t="s">
        <v>472</v>
      </c>
      <c r="F227" s="90" t="s">
        <v>472</v>
      </c>
      <c r="G227" s="90" t="s">
        <v>472</v>
      </c>
      <c r="H227" s="90" t="s">
        <v>472</v>
      </c>
      <c r="I227" s="90" t="s">
        <v>472</v>
      </c>
      <c r="J227" s="90" t="s">
        <v>472</v>
      </c>
      <c r="K227" s="90" t="s">
        <v>472</v>
      </c>
      <c r="L227" s="90" t="s">
        <v>472</v>
      </c>
      <c r="M227" s="90" t="s">
        <v>472</v>
      </c>
      <c r="N227" s="91" t="str">
        <f>IF(GLOBAL_DATA[[#This Row],[Target scope]]="","",INDEX(DATA_TargetStatusChoice[Target_Status_Choice],MATCH(GLOBAL_DATA[[#This Row],[Target scope]],DATA_TargetStatusChoice[Value],1)))</f>
        <v>FULL IMPLEMENTATION</v>
      </c>
      <c r="O227" s="89">
        <v>1</v>
      </c>
      <c r="P227" s="92" t="s">
        <v>75</v>
      </c>
      <c r="Q227" s="100" t="s">
        <v>32</v>
      </c>
      <c r="R227" s="101">
        <v>1</v>
      </c>
      <c r="S227" s="101"/>
      <c r="T227" s="102" t="s">
        <v>472</v>
      </c>
      <c r="U227" s="103"/>
      <c r="V227" s="104" t="s">
        <v>75</v>
      </c>
      <c r="W227" s="93"/>
      <c r="X227" s="93"/>
      <c r="Y227" s="93"/>
      <c r="Z227" s="105">
        <f>SUM(GLOBAL_DATA[[#This Row],[Initial 2020]]+GLOBAL_DATA[[#This Row],[Initial 2021]]+GLOBAL_DATA[[#This Row],[Initial 2022]]+GLOBAL_DATA[[#This Row],[Initial 2023]])</f>
        <v>0</v>
      </c>
      <c r="AA227" s="106">
        <f>SUM(GLOBAL_DATA[[#This Row],[Reestimated 2020]]+GLOBAL_DATA[[#This Row],[Reestimated 2021]]+GLOBAL_DATA[[#This Row],[Reestimated 2022]]+GLOBAL_DATA[[#This Row],[Reestimated 2023]])</f>
        <v>0</v>
      </c>
      <c r="AB227" s="107">
        <f>SUM(GLOBAL_DATA[[#This Row],[Spent 2020]]+GLOBAL_DATA[[#This Row],[Spent 2021]]+GLOBAL_DATA[[#This Row],[Spent 2022]]+GLOBAL_DATA[[#This Row],[Spent 2023]])</f>
        <v>0</v>
      </c>
      <c r="AC227" s="108"/>
      <c r="AD227" s="109"/>
      <c r="AE227" s="110"/>
      <c r="AF227" s="109"/>
      <c r="AG227" s="109"/>
      <c r="AH227" s="109"/>
      <c r="AI227" s="108"/>
      <c r="AJ227" s="109"/>
      <c r="AK227" s="110"/>
      <c r="AL227" s="109"/>
      <c r="AM227" s="109"/>
      <c r="AN227" s="111"/>
      <c r="AO227" s="112"/>
      <c r="AP227" s="113"/>
      <c r="AQ227" s="82">
        <f>IF(GLOBAL_DATA[[#This Row],[Target scope]]&lt;&gt;Target_Not_Applicable,GLOBAL_DATA[[#This Row],[Target scope]]*GLOBAL_DATA[[#This Row],[Implementation progress rate]],"")</f>
        <v>1</v>
      </c>
      <c r="AR227" s="83">
        <f>IF(OR(GLOBAL_DATA[[#This Row],[Status]]=DATA!$J$6,GLOBAL_DATA[[#This Row],[Status]]=DATA!$J$7,GLOBAL_DATA[[#This Row],[Status]]=DATA!$J$8),1,0)</f>
        <v>0</v>
      </c>
      <c r="AS227" s="84">
        <f>IF(GLOBAL_DATA[[#This Row],[Status]]=Status_No_Project,"",MAX(GLOBAL_DATA[[#This Row],[Initial end]],GLOBAL_DATA[[#This Row],[Re-estimated end]],43831))</f>
        <v>43831</v>
      </c>
      <c r="AT227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27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27" s="28"/>
      <c r="AW227" s="28"/>
    </row>
    <row r="228" spans="1:49" ht="42" customHeight="1" x14ac:dyDescent="0.25">
      <c r="A228" s="90" t="s">
        <v>472</v>
      </c>
      <c r="B228" s="90" t="s">
        <v>472</v>
      </c>
      <c r="C228" s="90" t="s">
        <v>472</v>
      </c>
      <c r="D228" s="90" t="s">
        <v>472</v>
      </c>
      <c r="E228" s="90" t="s">
        <v>472</v>
      </c>
      <c r="F228" s="90" t="s">
        <v>472</v>
      </c>
      <c r="G228" s="90" t="s">
        <v>472</v>
      </c>
      <c r="H228" s="90" t="s">
        <v>472</v>
      </c>
      <c r="I228" s="90" t="s">
        <v>472</v>
      </c>
      <c r="J228" s="90" t="s">
        <v>472</v>
      </c>
      <c r="K228" s="90" t="s">
        <v>472</v>
      </c>
      <c r="L228" s="90" t="s">
        <v>472</v>
      </c>
      <c r="M228" s="90" t="s">
        <v>472</v>
      </c>
      <c r="N228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228" s="89">
        <v>0.8</v>
      </c>
      <c r="P228" s="92" t="s">
        <v>75</v>
      </c>
      <c r="Q228" s="100" t="s">
        <v>31</v>
      </c>
      <c r="R228" s="101">
        <v>0</v>
      </c>
      <c r="S228" s="101"/>
      <c r="T228" s="102" t="s">
        <v>472</v>
      </c>
      <c r="U228" s="103"/>
      <c r="V228" s="104" t="s">
        <v>75</v>
      </c>
      <c r="W228" s="93"/>
      <c r="X228" s="93"/>
      <c r="Y228" s="93"/>
      <c r="Z228" s="105">
        <f>SUM(GLOBAL_DATA[[#This Row],[Initial 2020]]+GLOBAL_DATA[[#This Row],[Initial 2021]]+GLOBAL_DATA[[#This Row],[Initial 2022]]+GLOBAL_DATA[[#This Row],[Initial 2023]])</f>
        <v>0</v>
      </c>
      <c r="AA228" s="106">
        <f>SUM(GLOBAL_DATA[[#This Row],[Reestimated 2020]]+GLOBAL_DATA[[#This Row],[Reestimated 2021]]+GLOBAL_DATA[[#This Row],[Reestimated 2022]]+GLOBAL_DATA[[#This Row],[Reestimated 2023]])</f>
        <v>0</v>
      </c>
      <c r="AB228" s="107">
        <f>SUM(GLOBAL_DATA[[#This Row],[Spent 2020]]+GLOBAL_DATA[[#This Row],[Spent 2021]]+GLOBAL_DATA[[#This Row],[Spent 2022]]+GLOBAL_DATA[[#This Row],[Spent 2023]])</f>
        <v>0</v>
      </c>
      <c r="AC228" s="108"/>
      <c r="AD228" s="109"/>
      <c r="AE228" s="110"/>
      <c r="AF228" s="109"/>
      <c r="AG228" s="109"/>
      <c r="AH228" s="109"/>
      <c r="AI228" s="108"/>
      <c r="AJ228" s="109"/>
      <c r="AK228" s="110"/>
      <c r="AL228" s="109"/>
      <c r="AM228" s="109"/>
      <c r="AN228" s="111"/>
      <c r="AO228" s="112"/>
      <c r="AP228" s="113"/>
      <c r="AQ228" s="82">
        <f>IF(GLOBAL_DATA[[#This Row],[Target scope]]&lt;&gt;Target_Not_Applicable,GLOBAL_DATA[[#This Row],[Target scope]]*GLOBAL_DATA[[#This Row],[Implementation progress rate]],"")</f>
        <v>0</v>
      </c>
      <c r="AR228" s="83">
        <f>IF(OR(GLOBAL_DATA[[#This Row],[Status]]=DATA!$J$6,GLOBAL_DATA[[#This Row],[Status]]=DATA!$J$7,GLOBAL_DATA[[#This Row],[Status]]=DATA!$J$8),1,0)</f>
        <v>0</v>
      </c>
      <c r="AS228" s="84">
        <f>IF(GLOBAL_DATA[[#This Row],[Status]]=Status_No_Project,"",MAX(GLOBAL_DATA[[#This Row],[Initial end]],GLOBAL_DATA[[#This Row],[Re-estimated end]],43831))</f>
        <v>43831</v>
      </c>
      <c r="AT228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28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28" s="28"/>
      <c r="AW228" s="28"/>
    </row>
    <row r="229" spans="1:49" ht="42" customHeight="1" x14ac:dyDescent="0.25">
      <c r="A229" s="90" t="s">
        <v>472</v>
      </c>
      <c r="B229" s="90" t="s">
        <v>472</v>
      </c>
      <c r="C229" s="90" t="s">
        <v>472</v>
      </c>
      <c r="D229" s="90" t="s">
        <v>472</v>
      </c>
      <c r="E229" s="90" t="s">
        <v>472</v>
      </c>
      <c r="F229" s="90" t="s">
        <v>472</v>
      </c>
      <c r="G229" s="90" t="s">
        <v>472</v>
      </c>
      <c r="H229" s="90" t="s">
        <v>472</v>
      </c>
      <c r="I229" s="90" t="s">
        <v>472</v>
      </c>
      <c r="J229" s="90" t="s">
        <v>472</v>
      </c>
      <c r="K229" s="90" t="s">
        <v>472</v>
      </c>
      <c r="L229" s="90" t="s">
        <v>472</v>
      </c>
      <c r="M229" s="90" t="s">
        <v>472</v>
      </c>
      <c r="N229" s="91" t="str">
        <f>IF(GLOBAL_DATA[[#This Row],[Target scope]]="","",INDEX(DATA_TargetStatusChoice[Target_Status_Choice],MATCH(GLOBAL_DATA[[#This Row],[Target scope]],DATA_TargetStatusChoice[Value],1)))</f>
        <v>FULL IMPLEMENTATION</v>
      </c>
      <c r="O229" s="89">
        <v>1</v>
      </c>
      <c r="P229" s="92" t="s">
        <v>75</v>
      </c>
      <c r="Q229" s="100" t="s">
        <v>32</v>
      </c>
      <c r="R229" s="101">
        <v>1</v>
      </c>
      <c r="S229" s="101"/>
      <c r="T229" s="102" t="s">
        <v>472</v>
      </c>
      <c r="U229" s="103"/>
      <c r="V229" s="104" t="s">
        <v>75</v>
      </c>
      <c r="W229" s="93"/>
      <c r="X229" s="93"/>
      <c r="Y229" s="93"/>
      <c r="Z229" s="105">
        <f>SUM(GLOBAL_DATA[[#This Row],[Initial 2020]]+GLOBAL_DATA[[#This Row],[Initial 2021]]+GLOBAL_DATA[[#This Row],[Initial 2022]]+GLOBAL_DATA[[#This Row],[Initial 2023]])</f>
        <v>0</v>
      </c>
      <c r="AA229" s="106">
        <f>SUM(GLOBAL_DATA[[#This Row],[Reestimated 2020]]+GLOBAL_DATA[[#This Row],[Reestimated 2021]]+GLOBAL_DATA[[#This Row],[Reestimated 2022]]+GLOBAL_DATA[[#This Row],[Reestimated 2023]])</f>
        <v>0</v>
      </c>
      <c r="AB229" s="107">
        <f>SUM(GLOBAL_DATA[[#This Row],[Spent 2020]]+GLOBAL_DATA[[#This Row],[Spent 2021]]+GLOBAL_DATA[[#This Row],[Spent 2022]]+GLOBAL_DATA[[#This Row],[Spent 2023]])</f>
        <v>0</v>
      </c>
      <c r="AC229" s="108"/>
      <c r="AD229" s="109"/>
      <c r="AE229" s="110"/>
      <c r="AF229" s="109"/>
      <c r="AG229" s="109"/>
      <c r="AH229" s="109"/>
      <c r="AI229" s="108"/>
      <c r="AJ229" s="109"/>
      <c r="AK229" s="110"/>
      <c r="AL229" s="109"/>
      <c r="AM229" s="109"/>
      <c r="AN229" s="111"/>
      <c r="AO229" s="112"/>
      <c r="AP229" s="113"/>
      <c r="AQ229" s="82">
        <f>IF(GLOBAL_DATA[[#This Row],[Target scope]]&lt;&gt;Target_Not_Applicable,GLOBAL_DATA[[#This Row],[Target scope]]*GLOBAL_DATA[[#This Row],[Implementation progress rate]],"")</f>
        <v>1</v>
      </c>
      <c r="AR229" s="83">
        <f>IF(OR(GLOBAL_DATA[[#This Row],[Status]]=DATA!$J$6,GLOBAL_DATA[[#This Row],[Status]]=DATA!$J$7,GLOBAL_DATA[[#This Row],[Status]]=DATA!$J$8),1,0)</f>
        <v>0</v>
      </c>
      <c r="AS229" s="84">
        <f>IF(GLOBAL_DATA[[#This Row],[Status]]=Status_No_Project,"",MAX(GLOBAL_DATA[[#This Row],[Initial end]],GLOBAL_DATA[[#This Row],[Re-estimated end]],43831))</f>
        <v>43831</v>
      </c>
      <c r="AT229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29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29" s="28"/>
      <c r="AW229" s="28"/>
    </row>
    <row r="230" spans="1:49" ht="42" customHeight="1" x14ac:dyDescent="0.25">
      <c r="A230" s="90" t="s">
        <v>472</v>
      </c>
      <c r="B230" s="90" t="s">
        <v>472</v>
      </c>
      <c r="C230" s="90" t="s">
        <v>472</v>
      </c>
      <c r="D230" s="90" t="s">
        <v>472</v>
      </c>
      <c r="E230" s="90" t="s">
        <v>472</v>
      </c>
      <c r="F230" s="90" t="s">
        <v>472</v>
      </c>
      <c r="G230" s="90" t="s">
        <v>472</v>
      </c>
      <c r="H230" s="90" t="s">
        <v>472</v>
      </c>
      <c r="I230" s="90" t="s">
        <v>472</v>
      </c>
      <c r="J230" s="90" t="s">
        <v>472</v>
      </c>
      <c r="K230" s="90" t="s">
        <v>472</v>
      </c>
      <c r="L230" s="90" t="s">
        <v>472</v>
      </c>
      <c r="M230" s="90" t="s">
        <v>472</v>
      </c>
      <c r="N230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230" s="89">
        <v>0.8</v>
      </c>
      <c r="P230" s="92" t="s">
        <v>75</v>
      </c>
      <c r="Q230" s="100" t="s">
        <v>31</v>
      </c>
      <c r="R230" s="101">
        <v>0</v>
      </c>
      <c r="S230" s="101"/>
      <c r="T230" s="102" t="s">
        <v>472</v>
      </c>
      <c r="U230" s="103"/>
      <c r="V230" s="104" t="s">
        <v>75</v>
      </c>
      <c r="W230" s="93"/>
      <c r="X230" s="93"/>
      <c r="Y230" s="93"/>
      <c r="Z230" s="105">
        <f>SUM(GLOBAL_DATA[[#This Row],[Initial 2020]]+GLOBAL_DATA[[#This Row],[Initial 2021]]+GLOBAL_DATA[[#This Row],[Initial 2022]]+GLOBAL_DATA[[#This Row],[Initial 2023]])</f>
        <v>0</v>
      </c>
      <c r="AA230" s="106">
        <f>SUM(GLOBAL_DATA[[#This Row],[Reestimated 2020]]+GLOBAL_DATA[[#This Row],[Reestimated 2021]]+GLOBAL_DATA[[#This Row],[Reestimated 2022]]+GLOBAL_DATA[[#This Row],[Reestimated 2023]])</f>
        <v>0</v>
      </c>
      <c r="AB230" s="107">
        <f>SUM(GLOBAL_DATA[[#This Row],[Spent 2020]]+GLOBAL_DATA[[#This Row],[Spent 2021]]+GLOBAL_DATA[[#This Row],[Spent 2022]]+GLOBAL_DATA[[#This Row],[Spent 2023]])</f>
        <v>0</v>
      </c>
      <c r="AC230" s="108"/>
      <c r="AD230" s="109"/>
      <c r="AE230" s="110"/>
      <c r="AF230" s="109"/>
      <c r="AG230" s="109"/>
      <c r="AH230" s="109"/>
      <c r="AI230" s="108"/>
      <c r="AJ230" s="109"/>
      <c r="AK230" s="110"/>
      <c r="AL230" s="109"/>
      <c r="AM230" s="109"/>
      <c r="AN230" s="111"/>
      <c r="AO230" s="112"/>
      <c r="AP230" s="113"/>
      <c r="AQ230" s="82">
        <f>IF(GLOBAL_DATA[[#This Row],[Target scope]]&lt;&gt;Target_Not_Applicable,GLOBAL_DATA[[#This Row],[Target scope]]*GLOBAL_DATA[[#This Row],[Implementation progress rate]],"")</f>
        <v>0</v>
      </c>
      <c r="AR230" s="83">
        <f>IF(OR(GLOBAL_DATA[[#This Row],[Status]]=DATA!$J$6,GLOBAL_DATA[[#This Row],[Status]]=DATA!$J$7,GLOBAL_DATA[[#This Row],[Status]]=DATA!$J$8),1,0)</f>
        <v>0</v>
      </c>
      <c r="AS230" s="84">
        <f>IF(GLOBAL_DATA[[#This Row],[Status]]=Status_No_Project,"",MAX(GLOBAL_DATA[[#This Row],[Initial end]],GLOBAL_DATA[[#This Row],[Re-estimated end]],43831))</f>
        <v>43831</v>
      </c>
      <c r="AT230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30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30" s="28"/>
      <c r="AW230" s="28"/>
    </row>
    <row r="231" spans="1:49" ht="42" customHeight="1" x14ac:dyDescent="0.25">
      <c r="A231" s="90" t="s">
        <v>472</v>
      </c>
      <c r="B231" s="90" t="s">
        <v>472</v>
      </c>
      <c r="C231" s="90" t="s">
        <v>472</v>
      </c>
      <c r="D231" s="90" t="s">
        <v>472</v>
      </c>
      <c r="E231" s="90" t="s">
        <v>472</v>
      </c>
      <c r="F231" s="90" t="s">
        <v>472</v>
      </c>
      <c r="G231" s="90" t="s">
        <v>472</v>
      </c>
      <c r="H231" s="90" t="s">
        <v>472</v>
      </c>
      <c r="I231" s="90" t="s">
        <v>472</v>
      </c>
      <c r="J231" s="90" t="s">
        <v>472</v>
      </c>
      <c r="K231" s="90" t="s">
        <v>472</v>
      </c>
      <c r="L231" s="90" t="s">
        <v>472</v>
      </c>
      <c r="M231" s="90" t="s">
        <v>472</v>
      </c>
      <c r="N231" s="91" t="str">
        <f>IF(GLOBAL_DATA[[#This Row],[Target scope]]="","",INDEX(DATA_TargetStatusChoice[Target_Status_Choice],MATCH(GLOBAL_DATA[[#This Row],[Target scope]],DATA_TargetStatusChoice[Value],1)))</f>
        <v>FULL IMPLEMENTATION</v>
      </c>
      <c r="O231" s="89">
        <v>1</v>
      </c>
      <c r="P231" s="92" t="s">
        <v>75</v>
      </c>
      <c r="Q231" s="100" t="s">
        <v>32</v>
      </c>
      <c r="R231" s="101">
        <v>0.8</v>
      </c>
      <c r="S231" s="101"/>
      <c r="T231" s="102" t="s">
        <v>472</v>
      </c>
      <c r="U231" s="103"/>
      <c r="V231" s="104" t="s">
        <v>75</v>
      </c>
      <c r="W231" s="93"/>
      <c r="X231" s="93"/>
      <c r="Y231" s="93"/>
      <c r="Z231" s="105">
        <f>SUM(GLOBAL_DATA[[#This Row],[Initial 2020]]+GLOBAL_DATA[[#This Row],[Initial 2021]]+GLOBAL_DATA[[#This Row],[Initial 2022]]+GLOBAL_DATA[[#This Row],[Initial 2023]])</f>
        <v>0</v>
      </c>
      <c r="AA231" s="106">
        <f>SUM(GLOBAL_DATA[[#This Row],[Reestimated 2020]]+GLOBAL_DATA[[#This Row],[Reestimated 2021]]+GLOBAL_DATA[[#This Row],[Reestimated 2022]]+GLOBAL_DATA[[#This Row],[Reestimated 2023]])</f>
        <v>0</v>
      </c>
      <c r="AB231" s="107">
        <f>SUM(GLOBAL_DATA[[#This Row],[Spent 2020]]+GLOBAL_DATA[[#This Row],[Spent 2021]]+GLOBAL_DATA[[#This Row],[Spent 2022]]+GLOBAL_DATA[[#This Row],[Spent 2023]])</f>
        <v>0</v>
      </c>
      <c r="AC231" s="108"/>
      <c r="AD231" s="109"/>
      <c r="AE231" s="110"/>
      <c r="AF231" s="109"/>
      <c r="AG231" s="109"/>
      <c r="AH231" s="109"/>
      <c r="AI231" s="108"/>
      <c r="AJ231" s="109"/>
      <c r="AK231" s="110"/>
      <c r="AL231" s="109"/>
      <c r="AM231" s="109"/>
      <c r="AN231" s="111"/>
      <c r="AO231" s="112"/>
      <c r="AP231" s="113"/>
      <c r="AQ231" s="82">
        <f>IF(GLOBAL_DATA[[#This Row],[Target scope]]&lt;&gt;Target_Not_Applicable,GLOBAL_DATA[[#This Row],[Target scope]]*GLOBAL_DATA[[#This Row],[Implementation progress rate]],"")</f>
        <v>0.8</v>
      </c>
      <c r="AR231" s="83">
        <f>IF(OR(GLOBAL_DATA[[#This Row],[Status]]=DATA!$J$6,GLOBAL_DATA[[#This Row],[Status]]=DATA!$J$7,GLOBAL_DATA[[#This Row],[Status]]=DATA!$J$8),1,0)</f>
        <v>0</v>
      </c>
      <c r="AS231" s="84">
        <f>IF(GLOBAL_DATA[[#This Row],[Status]]=Status_No_Project,"",MAX(GLOBAL_DATA[[#This Row],[Initial end]],GLOBAL_DATA[[#This Row],[Re-estimated end]],43831))</f>
        <v>43831</v>
      </c>
      <c r="AT231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31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31" s="28"/>
      <c r="AW231" s="28"/>
    </row>
    <row r="232" spans="1:49" ht="42" customHeight="1" x14ac:dyDescent="0.25">
      <c r="A232" s="90" t="s">
        <v>472</v>
      </c>
      <c r="B232" s="90" t="s">
        <v>472</v>
      </c>
      <c r="C232" s="90" t="s">
        <v>472</v>
      </c>
      <c r="D232" s="90" t="s">
        <v>472</v>
      </c>
      <c r="E232" s="90" t="s">
        <v>472</v>
      </c>
      <c r="F232" s="90" t="s">
        <v>472</v>
      </c>
      <c r="G232" s="90" t="s">
        <v>472</v>
      </c>
      <c r="H232" s="90" t="s">
        <v>472</v>
      </c>
      <c r="I232" s="90" t="s">
        <v>472</v>
      </c>
      <c r="J232" s="90" t="s">
        <v>472</v>
      </c>
      <c r="K232" s="90" t="s">
        <v>472</v>
      </c>
      <c r="L232" s="90" t="s">
        <v>472</v>
      </c>
      <c r="M232" s="90" t="s">
        <v>472</v>
      </c>
      <c r="N232" s="91" t="str">
        <f>IF(GLOBAL_DATA[[#This Row],[Target scope]]="","",INDEX(DATA_TargetStatusChoice[Target_Status_Choice],MATCH(GLOBAL_DATA[[#This Row],[Target scope]],DATA_TargetStatusChoice[Value],1)))</f>
        <v>FULL IMPLEMENTATION</v>
      </c>
      <c r="O232" s="89">
        <v>1</v>
      </c>
      <c r="P232" s="92" t="s">
        <v>75</v>
      </c>
      <c r="Q232" s="100" t="s">
        <v>32</v>
      </c>
      <c r="R232" s="101">
        <v>1</v>
      </c>
      <c r="S232" s="101"/>
      <c r="T232" s="102" t="s">
        <v>472</v>
      </c>
      <c r="U232" s="103"/>
      <c r="V232" s="104" t="s">
        <v>75</v>
      </c>
      <c r="W232" s="93"/>
      <c r="X232" s="93"/>
      <c r="Y232" s="93"/>
      <c r="Z232" s="105">
        <f>SUM(GLOBAL_DATA[[#This Row],[Initial 2020]]+GLOBAL_DATA[[#This Row],[Initial 2021]]+GLOBAL_DATA[[#This Row],[Initial 2022]]+GLOBAL_DATA[[#This Row],[Initial 2023]])</f>
        <v>0</v>
      </c>
      <c r="AA232" s="106">
        <f>SUM(GLOBAL_DATA[[#This Row],[Reestimated 2020]]+GLOBAL_DATA[[#This Row],[Reestimated 2021]]+GLOBAL_DATA[[#This Row],[Reestimated 2022]]+GLOBAL_DATA[[#This Row],[Reestimated 2023]])</f>
        <v>0</v>
      </c>
      <c r="AB232" s="107">
        <f>SUM(GLOBAL_DATA[[#This Row],[Spent 2020]]+GLOBAL_DATA[[#This Row],[Spent 2021]]+GLOBAL_DATA[[#This Row],[Spent 2022]]+GLOBAL_DATA[[#This Row],[Spent 2023]])</f>
        <v>0</v>
      </c>
      <c r="AC232" s="108"/>
      <c r="AD232" s="109"/>
      <c r="AE232" s="110"/>
      <c r="AF232" s="109"/>
      <c r="AG232" s="109"/>
      <c r="AH232" s="109"/>
      <c r="AI232" s="108"/>
      <c r="AJ232" s="109"/>
      <c r="AK232" s="110"/>
      <c r="AL232" s="109"/>
      <c r="AM232" s="109"/>
      <c r="AN232" s="111"/>
      <c r="AO232" s="112"/>
      <c r="AP232" s="113"/>
      <c r="AQ232" s="82">
        <f>IF(GLOBAL_DATA[[#This Row],[Target scope]]&lt;&gt;Target_Not_Applicable,GLOBAL_DATA[[#This Row],[Target scope]]*GLOBAL_DATA[[#This Row],[Implementation progress rate]],"")</f>
        <v>1</v>
      </c>
      <c r="AR232" s="83">
        <f>IF(OR(GLOBAL_DATA[[#This Row],[Status]]=DATA!$J$6,GLOBAL_DATA[[#This Row],[Status]]=DATA!$J$7,GLOBAL_DATA[[#This Row],[Status]]=DATA!$J$8),1,0)</f>
        <v>0</v>
      </c>
      <c r="AS232" s="84">
        <f>IF(GLOBAL_DATA[[#This Row],[Status]]=Status_No_Project,"",MAX(GLOBAL_DATA[[#This Row],[Initial end]],GLOBAL_DATA[[#This Row],[Re-estimated end]],43831))</f>
        <v>43831</v>
      </c>
      <c r="AT232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32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32" s="28"/>
      <c r="AW232" s="28"/>
    </row>
    <row r="233" spans="1:49" ht="42" customHeight="1" x14ac:dyDescent="0.25">
      <c r="A233" s="90" t="s">
        <v>472</v>
      </c>
      <c r="B233" s="90" t="s">
        <v>472</v>
      </c>
      <c r="C233" s="90" t="s">
        <v>472</v>
      </c>
      <c r="D233" s="90" t="s">
        <v>472</v>
      </c>
      <c r="E233" s="90" t="s">
        <v>472</v>
      </c>
      <c r="F233" s="90" t="s">
        <v>472</v>
      </c>
      <c r="G233" s="90" t="s">
        <v>472</v>
      </c>
      <c r="H233" s="90" t="s">
        <v>472</v>
      </c>
      <c r="I233" s="90" t="s">
        <v>472</v>
      </c>
      <c r="J233" s="90" t="s">
        <v>472</v>
      </c>
      <c r="K233" s="90" t="s">
        <v>472</v>
      </c>
      <c r="L233" s="90" t="s">
        <v>472</v>
      </c>
      <c r="M233" s="90" t="s">
        <v>472</v>
      </c>
      <c r="N233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233" s="89">
        <v>0.2</v>
      </c>
      <c r="P233" s="92" t="s">
        <v>75</v>
      </c>
      <c r="Q233" s="100" t="s">
        <v>31</v>
      </c>
      <c r="R233" s="101">
        <v>0</v>
      </c>
      <c r="S233" s="101"/>
      <c r="T233" s="102" t="s">
        <v>472</v>
      </c>
      <c r="U233" s="103"/>
      <c r="V233" s="104" t="s">
        <v>75</v>
      </c>
      <c r="W233" s="93"/>
      <c r="X233" s="93"/>
      <c r="Y233" s="93"/>
      <c r="Z233" s="105">
        <f>SUM(GLOBAL_DATA[[#This Row],[Initial 2020]]+GLOBAL_DATA[[#This Row],[Initial 2021]]+GLOBAL_DATA[[#This Row],[Initial 2022]]+GLOBAL_DATA[[#This Row],[Initial 2023]])</f>
        <v>0</v>
      </c>
      <c r="AA233" s="106">
        <f>SUM(GLOBAL_DATA[[#This Row],[Reestimated 2020]]+GLOBAL_DATA[[#This Row],[Reestimated 2021]]+GLOBAL_DATA[[#This Row],[Reestimated 2022]]+GLOBAL_DATA[[#This Row],[Reestimated 2023]])</f>
        <v>0</v>
      </c>
      <c r="AB233" s="107">
        <f>SUM(GLOBAL_DATA[[#This Row],[Spent 2020]]+GLOBAL_DATA[[#This Row],[Spent 2021]]+GLOBAL_DATA[[#This Row],[Spent 2022]]+GLOBAL_DATA[[#This Row],[Spent 2023]])</f>
        <v>0</v>
      </c>
      <c r="AC233" s="108"/>
      <c r="AD233" s="109"/>
      <c r="AE233" s="110"/>
      <c r="AF233" s="109"/>
      <c r="AG233" s="109"/>
      <c r="AH233" s="109"/>
      <c r="AI233" s="108"/>
      <c r="AJ233" s="109"/>
      <c r="AK233" s="110"/>
      <c r="AL233" s="109"/>
      <c r="AM233" s="109"/>
      <c r="AN233" s="111"/>
      <c r="AO233" s="112"/>
      <c r="AP233" s="113"/>
      <c r="AQ233" s="82">
        <f>IF(GLOBAL_DATA[[#This Row],[Target scope]]&lt;&gt;Target_Not_Applicable,GLOBAL_DATA[[#This Row],[Target scope]]*GLOBAL_DATA[[#This Row],[Implementation progress rate]],"")</f>
        <v>0</v>
      </c>
      <c r="AR233" s="83">
        <f>IF(OR(GLOBAL_DATA[[#This Row],[Status]]=DATA!$J$6,GLOBAL_DATA[[#This Row],[Status]]=DATA!$J$7,GLOBAL_DATA[[#This Row],[Status]]=DATA!$J$8),1,0)</f>
        <v>0</v>
      </c>
      <c r="AS233" s="84">
        <f>IF(GLOBAL_DATA[[#This Row],[Status]]=Status_No_Project,"",MAX(GLOBAL_DATA[[#This Row],[Initial end]],GLOBAL_DATA[[#This Row],[Re-estimated end]],43831))</f>
        <v>43831</v>
      </c>
      <c r="AT233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33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33" s="28"/>
      <c r="AW233" s="28"/>
    </row>
    <row r="234" spans="1:49" ht="42" customHeight="1" x14ac:dyDescent="0.25">
      <c r="A234" s="90" t="s">
        <v>472</v>
      </c>
      <c r="B234" s="90" t="s">
        <v>472</v>
      </c>
      <c r="C234" s="90" t="s">
        <v>472</v>
      </c>
      <c r="D234" s="90" t="s">
        <v>472</v>
      </c>
      <c r="E234" s="90" t="s">
        <v>472</v>
      </c>
      <c r="F234" s="90" t="s">
        <v>472</v>
      </c>
      <c r="G234" s="90" t="s">
        <v>472</v>
      </c>
      <c r="H234" s="90" t="s">
        <v>472</v>
      </c>
      <c r="I234" s="90" t="s">
        <v>472</v>
      </c>
      <c r="J234" s="90" t="s">
        <v>472</v>
      </c>
      <c r="K234" s="90" t="s">
        <v>472</v>
      </c>
      <c r="L234" s="90" t="s">
        <v>472</v>
      </c>
      <c r="M234" s="90" t="s">
        <v>472</v>
      </c>
      <c r="N234" s="91" t="str">
        <f>IF(GLOBAL_DATA[[#This Row],[Target scope]]="","",INDEX(DATA_TargetStatusChoice[Target_Status_Choice],MATCH(GLOBAL_DATA[[#This Row],[Target scope]],DATA_TargetStatusChoice[Value],1)))</f>
        <v>FULL IMPLEMENTATION</v>
      </c>
      <c r="O234" s="89">
        <v>1</v>
      </c>
      <c r="P234" s="92" t="s">
        <v>75</v>
      </c>
      <c r="Q234" s="100" t="s">
        <v>32</v>
      </c>
      <c r="R234" s="101">
        <v>0.6</v>
      </c>
      <c r="S234" s="101"/>
      <c r="T234" s="102" t="s">
        <v>472</v>
      </c>
      <c r="U234" s="103"/>
      <c r="V234" s="104" t="s">
        <v>75</v>
      </c>
      <c r="W234" s="93"/>
      <c r="X234" s="93"/>
      <c r="Y234" s="93"/>
      <c r="Z234" s="105">
        <f>SUM(GLOBAL_DATA[[#This Row],[Initial 2020]]+GLOBAL_DATA[[#This Row],[Initial 2021]]+GLOBAL_DATA[[#This Row],[Initial 2022]]+GLOBAL_DATA[[#This Row],[Initial 2023]])</f>
        <v>0</v>
      </c>
      <c r="AA234" s="106">
        <f>SUM(GLOBAL_DATA[[#This Row],[Reestimated 2020]]+GLOBAL_DATA[[#This Row],[Reestimated 2021]]+GLOBAL_DATA[[#This Row],[Reestimated 2022]]+GLOBAL_DATA[[#This Row],[Reestimated 2023]])</f>
        <v>0</v>
      </c>
      <c r="AB234" s="107">
        <f>SUM(GLOBAL_DATA[[#This Row],[Spent 2020]]+GLOBAL_DATA[[#This Row],[Spent 2021]]+GLOBAL_DATA[[#This Row],[Spent 2022]]+GLOBAL_DATA[[#This Row],[Spent 2023]])</f>
        <v>0</v>
      </c>
      <c r="AC234" s="108"/>
      <c r="AD234" s="109"/>
      <c r="AE234" s="110"/>
      <c r="AF234" s="109"/>
      <c r="AG234" s="109"/>
      <c r="AH234" s="109"/>
      <c r="AI234" s="108"/>
      <c r="AJ234" s="109"/>
      <c r="AK234" s="110"/>
      <c r="AL234" s="109"/>
      <c r="AM234" s="109"/>
      <c r="AN234" s="111"/>
      <c r="AO234" s="112"/>
      <c r="AP234" s="113"/>
      <c r="AQ234" s="82">
        <f>IF(GLOBAL_DATA[[#This Row],[Target scope]]&lt;&gt;Target_Not_Applicable,GLOBAL_DATA[[#This Row],[Target scope]]*GLOBAL_DATA[[#This Row],[Implementation progress rate]],"")</f>
        <v>0.6</v>
      </c>
      <c r="AR234" s="83">
        <f>IF(OR(GLOBAL_DATA[[#This Row],[Status]]=DATA!$J$6,GLOBAL_DATA[[#This Row],[Status]]=DATA!$J$7,GLOBAL_DATA[[#This Row],[Status]]=DATA!$J$8),1,0)</f>
        <v>0</v>
      </c>
      <c r="AS234" s="84">
        <f>IF(GLOBAL_DATA[[#This Row],[Status]]=Status_No_Project,"",MAX(GLOBAL_DATA[[#This Row],[Initial end]],GLOBAL_DATA[[#This Row],[Re-estimated end]],43831))</f>
        <v>43831</v>
      </c>
      <c r="AT234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34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34" s="28"/>
      <c r="AW234" s="28"/>
    </row>
    <row r="235" spans="1:49" ht="42" customHeight="1" x14ac:dyDescent="0.25">
      <c r="A235" s="90" t="s">
        <v>472</v>
      </c>
      <c r="B235" s="90" t="s">
        <v>472</v>
      </c>
      <c r="C235" s="90" t="s">
        <v>472</v>
      </c>
      <c r="D235" s="90" t="s">
        <v>472</v>
      </c>
      <c r="E235" s="90" t="s">
        <v>472</v>
      </c>
      <c r="F235" s="90" t="s">
        <v>472</v>
      </c>
      <c r="G235" s="90" t="s">
        <v>472</v>
      </c>
      <c r="H235" s="90" t="s">
        <v>472</v>
      </c>
      <c r="I235" s="90" t="s">
        <v>472</v>
      </c>
      <c r="J235" s="90" t="s">
        <v>472</v>
      </c>
      <c r="K235" s="90" t="s">
        <v>472</v>
      </c>
      <c r="L235" s="90" t="s">
        <v>472</v>
      </c>
      <c r="M235" s="90" t="s">
        <v>472</v>
      </c>
      <c r="N235" s="91" t="str">
        <f>IF(GLOBAL_DATA[[#This Row],[Target scope]]="","",INDEX(DATA_TargetStatusChoice[Target_Status_Choice],MATCH(GLOBAL_DATA[[#This Row],[Target scope]],DATA_TargetStatusChoice[Value],1)))</f>
        <v>FULL IMPLEMENTATION</v>
      </c>
      <c r="O235" s="89">
        <v>1</v>
      </c>
      <c r="P235" s="92" t="s">
        <v>75</v>
      </c>
      <c r="Q235" s="100" t="s">
        <v>32</v>
      </c>
      <c r="R235" s="101">
        <v>1</v>
      </c>
      <c r="S235" s="101"/>
      <c r="T235" s="102" t="s">
        <v>472</v>
      </c>
      <c r="U235" s="103"/>
      <c r="V235" s="104" t="s">
        <v>75</v>
      </c>
      <c r="W235" s="93"/>
      <c r="X235" s="93"/>
      <c r="Y235" s="93"/>
      <c r="Z235" s="105">
        <f>SUM(GLOBAL_DATA[[#This Row],[Initial 2020]]+GLOBAL_DATA[[#This Row],[Initial 2021]]+GLOBAL_DATA[[#This Row],[Initial 2022]]+GLOBAL_DATA[[#This Row],[Initial 2023]])</f>
        <v>0</v>
      </c>
      <c r="AA235" s="106">
        <f>SUM(GLOBAL_DATA[[#This Row],[Reestimated 2020]]+GLOBAL_DATA[[#This Row],[Reestimated 2021]]+GLOBAL_DATA[[#This Row],[Reestimated 2022]]+GLOBAL_DATA[[#This Row],[Reestimated 2023]])</f>
        <v>0</v>
      </c>
      <c r="AB235" s="107">
        <f>SUM(GLOBAL_DATA[[#This Row],[Spent 2020]]+GLOBAL_DATA[[#This Row],[Spent 2021]]+GLOBAL_DATA[[#This Row],[Spent 2022]]+GLOBAL_DATA[[#This Row],[Spent 2023]])</f>
        <v>0</v>
      </c>
      <c r="AC235" s="108"/>
      <c r="AD235" s="109"/>
      <c r="AE235" s="110"/>
      <c r="AF235" s="109"/>
      <c r="AG235" s="109"/>
      <c r="AH235" s="109"/>
      <c r="AI235" s="108"/>
      <c r="AJ235" s="109"/>
      <c r="AK235" s="110"/>
      <c r="AL235" s="109"/>
      <c r="AM235" s="109"/>
      <c r="AN235" s="111"/>
      <c r="AO235" s="112"/>
      <c r="AP235" s="113"/>
      <c r="AQ235" s="82">
        <f>IF(GLOBAL_DATA[[#This Row],[Target scope]]&lt;&gt;Target_Not_Applicable,GLOBAL_DATA[[#This Row],[Target scope]]*GLOBAL_DATA[[#This Row],[Implementation progress rate]],"")</f>
        <v>1</v>
      </c>
      <c r="AR235" s="83">
        <f>IF(OR(GLOBAL_DATA[[#This Row],[Status]]=DATA!$J$6,GLOBAL_DATA[[#This Row],[Status]]=DATA!$J$7,GLOBAL_DATA[[#This Row],[Status]]=DATA!$J$8),1,0)</f>
        <v>0</v>
      </c>
      <c r="AS235" s="84">
        <f>IF(GLOBAL_DATA[[#This Row],[Status]]=Status_No_Project,"",MAX(GLOBAL_DATA[[#This Row],[Initial end]],GLOBAL_DATA[[#This Row],[Re-estimated end]],43831))</f>
        <v>43831</v>
      </c>
      <c r="AT235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35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35" s="28"/>
      <c r="AW235" s="28"/>
    </row>
    <row r="236" spans="1:49" ht="42" customHeight="1" x14ac:dyDescent="0.25">
      <c r="A236" s="90" t="s">
        <v>472</v>
      </c>
      <c r="B236" s="90" t="s">
        <v>472</v>
      </c>
      <c r="C236" s="90" t="s">
        <v>472</v>
      </c>
      <c r="D236" s="90" t="s">
        <v>472</v>
      </c>
      <c r="E236" s="90" t="s">
        <v>472</v>
      </c>
      <c r="F236" s="90" t="s">
        <v>472</v>
      </c>
      <c r="G236" s="90" t="s">
        <v>472</v>
      </c>
      <c r="H236" s="90" t="s">
        <v>472</v>
      </c>
      <c r="I236" s="90" t="s">
        <v>472</v>
      </c>
      <c r="J236" s="90" t="s">
        <v>472</v>
      </c>
      <c r="K236" s="90" t="s">
        <v>472</v>
      </c>
      <c r="L236" s="90" t="s">
        <v>472</v>
      </c>
      <c r="M236" s="90" t="s">
        <v>472</v>
      </c>
      <c r="N236" s="91" t="str">
        <f>IF(GLOBAL_DATA[[#This Row],[Target scope]]="","",INDEX(DATA_TargetStatusChoice[Target_Status_Choice],MATCH(GLOBAL_DATA[[#This Row],[Target scope]],DATA_TargetStatusChoice[Value],1)))</f>
        <v>FULL IMPLEMENTATION</v>
      </c>
      <c r="O236" s="89">
        <v>1</v>
      </c>
      <c r="P236" s="92" t="s">
        <v>75</v>
      </c>
      <c r="Q236" s="100" t="s">
        <v>32</v>
      </c>
      <c r="R236" s="101">
        <v>1</v>
      </c>
      <c r="S236" s="101"/>
      <c r="T236" s="102" t="s">
        <v>472</v>
      </c>
      <c r="U236" s="103"/>
      <c r="V236" s="104" t="s">
        <v>75</v>
      </c>
      <c r="W236" s="93"/>
      <c r="X236" s="93"/>
      <c r="Y236" s="93"/>
      <c r="Z236" s="105">
        <f>SUM(GLOBAL_DATA[[#This Row],[Initial 2020]]+GLOBAL_DATA[[#This Row],[Initial 2021]]+GLOBAL_DATA[[#This Row],[Initial 2022]]+GLOBAL_DATA[[#This Row],[Initial 2023]])</f>
        <v>0</v>
      </c>
      <c r="AA236" s="106">
        <f>SUM(GLOBAL_DATA[[#This Row],[Reestimated 2020]]+GLOBAL_DATA[[#This Row],[Reestimated 2021]]+GLOBAL_DATA[[#This Row],[Reestimated 2022]]+GLOBAL_DATA[[#This Row],[Reestimated 2023]])</f>
        <v>0</v>
      </c>
      <c r="AB236" s="107">
        <f>SUM(GLOBAL_DATA[[#This Row],[Spent 2020]]+GLOBAL_DATA[[#This Row],[Spent 2021]]+GLOBAL_DATA[[#This Row],[Spent 2022]]+GLOBAL_DATA[[#This Row],[Spent 2023]])</f>
        <v>0</v>
      </c>
      <c r="AC236" s="108"/>
      <c r="AD236" s="109"/>
      <c r="AE236" s="110"/>
      <c r="AF236" s="109"/>
      <c r="AG236" s="109"/>
      <c r="AH236" s="109"/>
      <c r="AI236" s="108"/>
      <c r="AJ236" s="109"/>
      <c r="AK236" s="110"/>
      <c r="AL236" s="109"/>
      <c r="AM236" s="109"/>
      <c r="AN236" s="111"/>
      <c r="AO236" s="112"/>
      <c r="AP236" s="113"/>
      <c r="AQ236" s="82">
        <f>IF(GLOBAL_DATA[[#This Row],[Target scope]]&lt;&gt;Target_Not_Applicable,GLOBAL_DATA[[#This Row],[Target scope]]*GLOBAL_DATA[[#This Row],[Implementation progress rate]],"")</f>
        <v>1</v>
      </c>
      <c r="AR236" s="83">
        <f>IF(OR(GLOBAL_DATA[[#This Row],[Status]]=DATA!$J$6,GLOBAL_DATA[[#This Row],[Status]]=DATA!$J$7,GLOBAL_DATA[[#This Row],[Status]]=DATA!$J$8),1,0)</f>
        <v>0</v>
      </c>
      <c r="AS236" s="84">
        <f>IF(GLOBAL_DATA[[#This Row],[Status]]=Status_No_Project,"",MAX(GLOBAL_DATA[[#This Row],[Initial end]],GLOBAL_DATA[[#This Row],[Re-estimated end]],43831))</f>
        <v>43831</v>
      </c>
      <c r="AT236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36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36" s="28"/>
      <c r="AW236" s="28"/>
    </row>
    <row r="237" spans="1:49" ht="42" customHeight="1" x14ac:dyDescent="0.25">
      <c r="A237" s="90" t="s">
        <v>472</v>
      </c>
      <c r="B237" s="90" t="s">
        <v>472</v>
      </c>
      <c r="C237" s="90" t="s">
        <v>472</v>
      </c>
      <c r="D237" s="90" t="s">
        <v>472</v>
      </c>
      <c r="E237" s="90" t="s">
        <v>472</v>
      </c>
      <c r="F237" s="90" t="s">
        <v>472</v>
      </c>
      <c r="G237" s="90" t="s">
        <v>472</v>
      </c>
      <c r="H237" s="90" t="s">
        <v>472</v>
      </c>
      <c r="I237" s="90" t="s">
        <v>472</v>
      </c>
      <c r="J237" s="90" t="s">
        <v>472</v>
      </c>
      <c r="K237" s="90" t="s">
        <v>472</v>
      </c>
      <c r="L237" s="90" t="s">
        <v>472</v>
      </c>
      <c r="M237" s="90" t="s">
        <v>472</v>
      </c>
      <c r="N237" s="91" t="str">
        <f>IF(GLOBAL_DATA[[#This Row],[Target scope]]="","",INDEX(DATA_TargetStatusChoice[Target_Status_Choice],MATCH(GLOBAL_DATA[[#This Row],[Target scope]],DATA_TargetStatusChoice[Value],1)))</f>
        <v>FULL IMPLEMENTATION</v>
      </c>
      <c r="O237" s="89">
        <v>1</v>
      </c>
      <c r="P237" s="92" t="s">
        <v>75</v>
      </c>
      <c r="Q237" s="100" t="s">
        <v>32</v>
      </c>
      <c r="R237" s="101">
        <v>1</v>
      </c>
      <c r="S237" s="101"/>
      <c r="T237" s="102" t="s">
        <v>472</v>
      </c>
      <c r="U237" s="103"/>
      <c r="V237" s="104" t="s">
        <v>75</v>
      </c>
      <c r="W237" s="93"/>
      <c r="X237" s="93"/>
      <c r="Y237" s="93"/>
      <c r="Z237" s="105">
        <f>SUM(GLOBAL_DATA[[#This Row],[Initial 2020]]+GLOBAL_DATA[[#This Row],[Initial 2021]]+GLOBAL_DATA[[#This Row],[Initial 2022]]+GLOBAL_DATA[[#This Row],[Initial 2023]])</f>
        <v>0</v>
      </c>
      <c r="AA237" s="106">
        <f>SUM(GLOBAL_DATA[[#This Row],[Reestimated 2020]]+GLOBAL_DATA[[#This Row],[Reestimated 2021]]+GLOBAL_DATA[[#This Row],[Reestimated 2022]]+GLOBAL_DATA[[#This Row],[Reestimated 2023]])</f>
        <v>0</v>
      </c>
      <c r="AB237" s="107">
        <f>SUM(GLOBAL_DATA[[#This Row],[Spent 2020]]+GLOBAL_DATA[[#This Row],[Spent 2021]]+GLOBAL_DATA[[#This Row],[Spent 2022]]+GLOBAL_DATA[[#This Row],[Spent 2023]])</f>
        <v>0</v>
      </c>
      <c r="AC237" s="108"/>
      <c r="AD237" s="109"/>
      <c r="AE237" s="110"/>
      <c r="AF237" s="109"/>
      <c r="AG237" s="109"/>
      <c r="AH237" s="109"/>
      <c r="AI237" s="108"/>
      <c r="AJ237" s="109"/>
      <c r="AK237" s="110"/>
      <c r="AL237" s="109"/>
      <c r="AM237" s="109"/>
      <c r="AN237" s="111"/>
      <c r="AO237" s="112"/>
      <c r="AP237" s="113"/>
      <c r="AQ237" s="82">
        <f>IF(GLOBAL_DATA[[#This Row],[Target scope]]&lt;&gt;Target_Not_Applicable,GLOBAL_DATA[[#This Row],[Target scope]]*GLOBAL_DATA[[#This Row],[Implementation progress rate]],"")</f>
        <v>1</v>
      </c>
      <c r="AR237" s="83">
        <f>IF(OR(GLOBAL_DATA[[#This Row],[Status]]=DATA!$J$6,GLOBAL_DATA[[#This Row],[Status]]=DATA!$J$7,GLOBAL_DATA[[#This Row],[Status]]=DATA!$J$8),1,0)</f>
        <v>0</v>
      </c>
      <c r="AS237" s="84">
        <f>IF(GLOBAL_DATA[[#This Row],[Status]]=Status_No_Project,"",MAX(GLOBAL_DATA[[#This Row],[Initial end]],GLOBAL_DATA[[#This Row],[Re-estimated end]],43831))</f>
        <v>43831</v>
      </c>
      <c r="AT237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37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37" s="28"/>
      <c r="AW237" s="28"/>
    </row>
    <row r="238" spans="1:49" ht="42" customHeight="1" x14ac:dyDescent="0.25">
      <c r="A238" s="90" t="s">
        <v>472</v>
      </c>
      <c r="B238" s="90" t="s">
        <v>472</v>
      </c>
      <c r="C238" s="90" t="s">
        <v>472</v>
      </c>
      <c r="D238" s="90" t="s">
        <v>472</v>
      </c>
      <c r="E238" s="90" t="s">
        <v>472</v>
      </c>
      <c r="F238" s="90" t="s">
        <v>472</v>
      </c>
      <c r="G238" s="90" t="s">
        <v>472</v>
      </c>
      <c r="H238" s="90" t="s">
        <v>472</v>
      </c>
      <c r="I238" s="90" t="s">
        <v>472</v>
      </c>
      <c r="J238" s="90" t="s">
        <v>472</v>
      </c>
      <c r="K238" s="90" t="s">
        <v>472</v>
      </c>
      <c r="L238" s="90" t="s">
        <v>472</v>
      </c>
      <c r="M238" s="90" t="s">
        <v>472</v>
      </c>
      <c r="N238" s="91" t="str">
        <f>IF(GLOBAL_DATA[[#This Row],[Target scope]]="","",INDEX(DATA_TargetStatusChoice[Target_Status_Choice],MATCH(GLOBAL_DATA[[#This Row],[Target scope]],DATA_TargetStatusChoice[Value],1)))</f>
        <v>PARTIAL IMPLEMENTATION + RA</v>
      </c>
      <c r="O238" s="89">
        <v>0.2</v>
      </c>
      <c r="P238" s="92" t="s">
        <v>75</v>
      </c>
      <c r="Q238" s="100" t="s">
        <v>31</v>
      </c>
      <c r="R238" s="101">
        <v>0</v>
      </c>
      <c r="S238" s="101"/>
      <c r="T238" s="102" t="s">
        <v>472</v>
      </c>
      <c r="U238" s="103"/>
      <c r="V238" s="104" t="s">
        <v>75</v>
      </c>
      <c r="W238" s="93"/>
      <c r="X238" s="93"/>
      <c r="Y238" s="93"/>
      <c r="Z238" s="105">
        <f>SUM(GLOBAL_DATA[[#This Row],[Initial 2020]]+GLOBAL_DATA[[#This Row],[Initial 2021]]+GLOBAL_DATA[[#This Row],[Initial 2022]]+GLOBAL_DATA[[#This Row],[Initial 2023]])</f>
        <v>0</v>
      </c>
      <c r="AA238" s="106">
        <f>SUM(GLOBAL_DATA[[#This Row],[Reestimated 2020]]+GLOBAL_DATA[[#This Row],[Reestimated 2021]]+GLOBAL_DATA[[#This Row],[Reestimated 2022]]+GLOBAL_DATA[[#This Row],[Reestimated 2023]])</f>
        <v>0</v>
      </c>
      <c r="AB238" s="107">
        <f>SUM(GLOBAL_DATA[[#This Row],[Spent 2020]]+GLOBAL_DATA[[#This Row],[Spent 2021]]+GLOBAL_DATA[[#This Row],[Spent 2022]]+GLOBAL_DATA[[#This Row],[Spent 2023]])</f>
        <v>0</v>
      </c>
      <c r="AC238" s="108"/>
      <c r="AD238" s="109"/>
      <c r="AE238" s="110"/>
      <c r="AF238" s="109"/>
      <c r="AG238" s="109"/>
      <c r="AH238" s="109"/>
      <c r="AI238" s="108"/>
      <c r="AJ238" s="109"/>
      <c r="AK238" s="110"/>
      <c r="AL238" s="109"/>
      <c r="AM238" s="109"/>
      <c r="AN238" s="111"/>
      <c r="AO238" s="112"/>
      <c r="AP238" s="113"/>
      <c r="AQ238" s="82">
        <f>IF(GLOBAL_DATA[[#This Row],[Target scope]]&lt;&gt;Target_Not_Applicable,GLOBAL_DATA[[#This Row],[Target scope]]*GLOBAL_DATA[[#This Row],[Implementation progress rate]],"")</f>
        <v>0</v>
      </c>
      <c r="AR238" s="83">
        <f>IF(OR(GLOBAL_DATA[[#This Row],[Status]]=DATA!$J$6,GLOBAL_DATA[[#This Row],[Status]]=DATA!$J$7,GLOBAL_DATA[[#This Row],[Status]]=DATA!$J$8),1,0)</f>
        <v>0</v>
      </c>
      <c r="AS238" s="84">
        <f>IF(GLOBAL_DATA[[#This Row],[Status]]=Status_No_Project,"",MAX(GLOBAL_DATA[[#This Row],[Initial end]],GLOBAL_DATA[[#This Row],[Re-estimated end]],43831))</f>
        <v>43831</v>
      </c>
      <c r="AT238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38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38" s="28"/>
      <c r="AW238" s="28"/>
    </row>
    <row r="239" spans="1:49" ht="42" customHeight="1" x14ac:dyDescent="0.25">
      <c r="A239" s="90" t="s">
        <v>472</v>
      </c>
      <c r="B239" s="90" t="s">
        <v>472</v>
      </c>
      <c r="C239" s="90" t="s">
        <v>472</v>
      </c>
      <c r="D239" s="90" t="s">
        <v>472</v>
      </c>
      <c r="E239" s="90" t="s">
        <v>472</v>
      </c>
      <c r="F239" s="90" t="s">
        <v>472</v>
      </c>
      <c r="G239" s="90" t="s">
        <v>472</v>
      </c>
      <c r="H239" s="90" t="s">
        <v>472</v>
      </c>
      <c r="I239" s="90" t="s">
        <v>472</v>
      </c>
      <c r="J239" s="90" t="s">
        <v>472</v>
      </c>
      <c r="K239" s="90" t="s">
        <v>472</v>
      </c>
      <c r="L239" s="90" t="s">
        <v>472</v>
      </c>
      <c r="M239" s="90" t="s">
        <v>472</v>
      </c>
      <c r="N239" s="91" t="str">
        <f>IF(GLOBAL_DATA[[#This Row],[Target scope]]="","",INDEX(DATA_TargetStatusChoice[Target_Status_Choice],MATCH(GLOBAL_DATA[[#This Row],[Target scope]],DATA_TargetStatusChoice[Value],1)))</f>
        <v>FULL IMPLEMENTATION</v>
      </c>
      <c r="O239" s="89">
        <v>1</v>
      </c>
      <c r="P239" s="92" t="s">
        <v>75</v>
      </c>
      <c r="Q239" s="100" t="s">
        <v>32</v>
      </c>
      <c r="R239" s="101">
        <v>1</v>
      </c>
      <c r="S239" s="101"/>
      <c r="T239" s="102" t="s">
        <v>472</v>
      </c>
      <c r="U239" s="103"/>
      <c r="V239" s="104" t="s">
        <v>75</v>
      </c>
      <c r="W239" s="93"/>
      <c r="X239" s="93"/>
      <c r="Y239" s="93"/>
      <c r="Z239" s="105">
        <f>SUM(GLOBAL_DATA[[#This Row],[Initial 2020]]+GLOBAL_DATA[[#This Row],[Initial 2021]]+GLOBAL_DATA[[#This Row],[Initial 2022]]+GLOBAL_DATA[[#This Row],[Initial 2023]])</f>
        <v>0</v>
      </c>
      <c r="AA239" s="106">
        <f>SUM(GLOBAL_DATA[[#This Row],[Reestimated 2020]]+GLOBAL_DATA[[#This Row],[Reestimated 2021]]+GLOBAL_DATA[[#This Row],[Reestimated 2022]]+GLOBAL_DATA[[#This Row],[Reestimated 2023]])</f>
        <v>0</v>
      </c>
      <c r="AB239" s="107">
        <f>SUM(GLOBAL_DATA[[#This Row],[Spent 2020]]+GLOBAL_DATA[[#This Row],[Spent 2021]]+GLOBAL_DATA[[#This Row],[Spent 2022]]+GLOBAL_DATA[[#This Row],[Spent 2023]])</f>
        <v>0</v>
      </c>
      <c r="AC239" s="108"/>
      <c r="AD239" s="109"/>
      <c r="AE239" s="110"/>
      <c r="AF239" s="109"/>
      <c r="AG239" s="109"/>
      <c r="AH239" s="109"/>
      <c r="AI239" s="108"/>
      <c r="AJ239" s="109"/>
      <c r="AK239" s="110"/>
      <c r="AL239" s="109"/>
      <c r="AM239" s="109"/>
      <c r="AN239" s="111"/>
      <c r="AO239" s="112"/>
      <c r="AP239" s="113"/>
      <c r="AQ239" s="82">
        <f>IF(GLOBAL_DATA[[#This Row],[Target scope]]&lt;&gt;Target_Not_Applicable,GLOBAL_DATA[[#This Row],[Target scope]]*GLOBAL_DATA[[#This Row],[Implementation progress rate]],"")</f>
        <v>1</v>
      </c>
      <c r="AR239" s="83">
        <f>IF(OR(GLOBAL_DATA[[#This Row],[Status]]=DATA!$J$6,GLOBAL_DATA[[#This Row],[Status]]=DATA!$J$7,GLOBAL_DATA[[#This Row],[Status]]=DATA!$J$8),1,0)</f>
        <v>0</v>
      </c>
      <c r="AS239" s="84">
        <f>IF(GLOBAL_DATA[[#This Row],[Status]]=Status_No_Project,"",MAX(GLOBAL_DATA[[#This Row],[Initial end]],GLOBAL_DATA[[#This Row],[Re-estimated end]],43831))</f>
        <v>43831</v>
      </c>
      <c r="AT239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39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39" s="28"/>
      <c r="AW239" s="28"/>
    </row>
    <row r="240" spans="1:49" ht="42" customHeight="1" x14ac:dyDescent="0.25">
      <c r="A240" s="90" t="s">
        <v>472</v>
      </c>
      <c r="B240" s="90" t="s">
        <v>472</v>
      </c>
      <c r="C240" s="90" t="s">
        <v>472</v>
      </c>
      <c r="D240" s="90" t="s">
        <v>472</v>
      </c>
      <c r="E240" s="90" t="s">
        <v>472</v>
      </c>
      <c r="F240" s="90" t="s">
        <v>472</v>
      </c>
      <c r="G240" s="90" t="s">
        <v>472</v>
      </c>
      <c r="H240" s="90" t="s">
        <v>472</v>
      </c>
      <c r="I240" s="90" t="s">
        <v>472</v>
      </c>
      <c r="J240" s="90" t="s">
        <v>472</v>
      </c>
      <c r="K240" s="90" t="s">
        <v>472</v>
      </c>
      <c r="L240" s="90" t="s">
        <v>472</v>
      </c>
      <c r="M240" s="90" t="s">
        <v>472</v>
      </c>
      <c r="N240" s="91" t="str">
        <f>IF(GLOBAL_DATA[[#This Row],[Target scope]]="","",INDEX(DATA_TargetStatusChoice[Target_Status_Choice],MATCH(GLOBAL_DATA[[#This Row],[Target scope]],DATA_TargetStatusChoice[Value],1)))</f>
        <v>FULL IMPLEMENTATION</v>
      </c>
      <c r="O240" s="89">
        <v>1</v>
      </c>
      <c r="P240" s="92" t="s">
        <v>75</v>
      </c>
      <c r="Q240" s="100" t="s">
        <v>32</v>
      </c>
      <c r="R240" s="101">
        <v>1</v>
      </c>
      <c r="S240" s="101"/>
      <c r="T240" s="102" t="s">
        <v>472</v>
      </c>
      <c r="U240" s="103"/>
      <c r="V240" s="104" t="s">
        <v>75</v>
      </c>
      <c r="W240" s="93"/>
      <c r="X240" s="93"/>
      <c r="Y240" s="93"/>
      <c r="Z240" s="105">
        <f>SUM(GLOBAL_DATA[[#This Row],[Initial 2020]]+GLOBAL_DATA[[#This Row],[Initial 2021]]+GLOBAL_DATA[[#This Row],[Initial 2022]]+GLOBAL_DATA[[#This Row],[Initial 2023]])</f>
        <v>0</v>
      </c>
      <c r="AA240" s="106">
        <f>SUM(GLOBAL_DATA[[#This Row],[Reestimated 2020]]+GLOBAL_DATA[[#This Row],[Reestimated 2021]]+GLOBAL_DATA[[#This Row],[Reestimated 2022]]+GLOBAL_DATA[[#This Row],[Reestimated 2023]])</f>
        <v>0</v>
      </c>
      <c r="AB240" s="107">
        <f>SUM(GLOBAL_DATA[[#This Row],[Spent 2020]]+GLOBAL_DATA[[#This Row],[Spent 2021]]+GLOBAL_DATA[[#This Row],[Spent 2022]]+GLOBAL_DATA[[#This Row],[Spent 2023]])</f>
        <v>0</v>
      </c>
      <c r="AC240" s="108"/>
      <c r="AD240" s="109"/>
      <c r="AE240" s="110"/>
      <c r="AF240" s="109"/>
      <c r="AG240" s="109"/>
      <c r="AH240" s="109"/>
      <c r="AI240" s="108"/>
      <c r="AJ240" s="109"/>
      <c r="AK240" s="110"/>
      <c r="AL240" s="109"/>
      <c r="AM240" s="109"/>
      <c r="AN240" s="111"/>
      <c r="AO240" s="112"/>
      <c r="AP240" s="113"/>
      <c r="AQ240" s="82">
        <f>IF(GLOBAL_DATA[[#This Row],[Target scope]]&lt;&gt;Target_Not_Applicable,GLOBAL_DATA[[#This Row],[Target scope]]*GLOBAL_DATA[[#This Row],[Implementation progress rate]],"")</f>
        <v>1</v>
      </c>
      <c r="AR240" s="83">
        <f>IF(OR(GLOBAL_DATA[[#This Row],[Status]]=DATA!$J$6,GLOBAL_DATA[[#This Row],[Status]]=DATA!$J$7,GLOBAL_DATA[[#This Row],[Status]]=DATA!$J$8),1,0)</f>
        <v>0</v>
      </c>
      <c r="AS240" s="84">
        <f>IF(GLOBAL_DATA[[#This Row],[Status]]=Status_No_Project,"",MAX(GLOBAL_DATA[[#This Row],[Initial end]],GLOBAL_DATA[[#This Row],[Re-estimated end]],43831))</f>
        <v>43831</v>
      </c>
      <c r="AT240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40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40" s="28"/>
      <c r="AW240" s="28"/>
    </row>
    <row r="241" spans="1:49" ht="42" customHeight="1" x14ac:dyDescent="0.25">
      <c r="A241" s="90" t="s">
        <v>472</v>
      </c>
      <c r="B241" s="90" t="s">
        <v>472</v>
      </c>
      <c r="C241" s="90" t="s">
        <v>472</v>
      </c>
      <c r="D241" s="90" t="s">
        <v>472</v>
      </c>
      <c r="E241" s="90" t="s">
        <v>472</v>
      </c>
      <c r="F241" s="90" t="s">
        <v>472</v>
      </c>
      <c r="G241" s="90" t="s">
        <v>472</v>
      </c>
      <c r="H241" s="90" t="s">
        <v>472</v>
      </c>
      <c r="I241" s="90" t="s">
        <v>472</v>
      </c>
      <c r="J241" s="90" t="s">
        <v>472</v>
      </c>
      <c r="K241" s="90" t="s">
        <v>472</v>
      </c>
      <c r="L241" s="90" t="s">
        <v>472</v>
      </c>
      <c r="M241" s="90" t="s">
        <v>472</v>
      </c>
      <c r="N241" s="91" t="str">
        <f>IF(GLOBAL_DATA[[#This Row],[Target scope]]="","",INDEX(DATA_TargetStatusChoice[Target_Status_Choice],MATCH(GLOBAL_DATA[[#This Row],[Target scope]],DATA_TargetStatusChoice[Value],1)))</f>
        <v>FULL IMPLEMENTATION</v>
      </c>
      <c r="O241" s="89">
        <v>1</v>
      </c>
      <c r="P241" s="92" t="s">
        <v>75</v>
      </c>
      <c r="Q241" s="100" t="s">
        <v>32</v>
      </c>
      <c r="R241" s="101">
        <v>0.6</v>
      </c>
      <c r="S241" s="101"/>
      <c r="T241" s="102" t="s">
        <v>472</v>
      </c>
      <c r="U241" s="103"/>
      <c r="V241" s="104" t="s">
        <v>75</v>
      </c>
      <c r="W241" s="93"/>
      <c r="X241" s="93"/>
      <c r="Y241" s="93"/>
      <c r="Z241" s="105">
        <f>SUM(GLOBAL_DATA[[#This Row],[Initial 2020]]+GLOBAL_DATA[[#This Row],[Initial 2021]]+GLOBAL_DATA[[#This Row],[Initial 2022]]+GLOBAL_DATA[[#This Row],[Initial 2023]])</f>
        <v>0</v>
      </c>
      <c r="AA241" s="106">
        <f>SUM(GLOBAL_DATA[[#This Row],[Reestimated 2020]]+GLOBAL_DATA[[#This Row],[Reestimated 2021]]+GLOBAL_DATA[[#This Row],[Reestimated 2022]]+GLOBAL_DATA[[#This Row],[Reestimated 2023]])</f>
        <v>0</v>
      </c>
      <c r="AB241" s="107">
        <f>SUM(GLOBAL_DATA[[#This Row],[Spent 2020]]+GLOBAL_DATA[[#This Row],[Spent 2021]]+GLOBAL_DATA[[#This Row],[Spent 2022]]+GLOBAL_DATA[[#This Row],[Spent 2023]])</f>
        <v>0</v>
      </c>
      <c r="AC241" s="108"/>
      <c r="AD241" s="109"/>
      <c r="AE241" s="110"/>
      <c r="AF241" s="109"/>
      <c r="AG241" s="109"/>
      <c r="AH241" s="109"/>
      <c r="AI241" s="108"/>
      <c r="AJ241" s="109"/>
      <c r="AK241" s="110"/>
      <c r="AL241" s="109"/>
      <c r="AM241" s="109"/>
      <c r="AN241" s="111"/>
      <c r="AO241" s="112"/>
      <c r="AP241" s="113"/>
      <c r="AQ241" s="82">
        <f>IF(GLOBAL_DATA[[#This Row],[Target scope]]&lt;&gt;Target_Not_Applicable,GLOBAL_DATA[[#This Row],[Target scope]]*GLOBAL_DATA[[#This Row],[Implementation progress rate]],"")</f>
        <v>0.6</v>
      </c>
      <c r="AR241" s="83">
        <f>IF(OR(GLOBAL_DATA[[#This Row],[Status]]=DATA!$J$6,GLOBAL_DATA[[#This Row],[Status]]=DATA!$J$7,GLOBAL_DATA[[#This Row],[Status]]=DATA!$J$8),1,0)</f>
        <v>0</v>
      </c>
      <c r="AS241" s="84">
        <f>IF(GLOBAL_DATA[[#This Row],[Status]]=Status_No_Project,"",MAX(GLOBAL_DATA[[#This Row],[Initial end]],GLOBAL_DATA[[#This Row],[Re-estimated end]],43831))</f>
        <v>43831</v>
      </c>
      <c r="AT241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41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41" s="28"/>
      <c r="AW241" s="28"/>
    </row>
    <row r="242" spans="1:49" ht="42" customHeight="1" x14ac:dyDescent="0.25">
      <c r="A242" s="90" t="s">
        <v>472</v>
      </c>
      <c r="B242" s="90" t="s">
        <v>472</v>
      </c>
      <c r="C242" s="90" t="s">
        <v>472</v>
      </c>
      <c r="D242" s="90" t="s">
        <v>472</v>
      </c>
      <c r="E242" s="90" t="s">
        <v>472</v>
      </c>
      <c r="F242" s="90" t="s">
        <v>472</v>
      </c>
      <c r="G242" s="90" t="s">
        <v>472</v>
      </c>
      <c r="H242" s="90" t="s">
        <v>472</v>
      </c>
      <c r="I242" s="90" t="s">
        <v>472</v>
      </c>
      <c r="J242" s="90" t="s">
        <v>472</v>
      </c>
      <c r="K242" s="90" t="s">
        <v>472</v>
      </c>
      <c r="L242" s="90" t="s">
        <v>472</v>
      </c>
      <c r="M242" s="90" t="s">
        <v>472</v>
      </c>
      <c r="N242" s="91" t="str">
        <f>IF(GLOBAL_DATA[[#This Row],[Target scope]]="","",INDEX(DATA_TargetStatusChoice[Target_Status_Choice],MATCH(GLOBAL_DATA[[#This Row],[Target scope]],DATA_TargetStatusChoice[Value],1)))</f>
        <v>FULL IMPLEMENTATION</v>
      </c>
      <c r="O242" s="89">
        <v>1</v>
      </c>
      <c r="P242" s="92" t="s">
        <v>75</v>
      </c>
      <c r="Q242" s="100" t="s">
        <v>32</v>
      </c>
      <c r="R242" s="101">
        <v>1</v>
      </c>
      <c r="S242" s="101"/>
      <c r="T242" s="102" t="s">
        <v>472</v>
      </c>
      <c r="U242" s="103"/>
      <c r="V242" s="104" t="s">
        <v>75</v>
      </c>
      <c r="W242" s="93"/>
      <c r="X242" s="93"/>
      <c r="Y242" s="93"/>
      <c r="Z242" s="105">
        <f>SUM(GLOBAL_DATA[[#This Row],[Initial 2020]]+GLOBAL_DATA[[#This Row],[Initial 2021]]+GLOBAL_DATA[[#This Row],[Initial 2022]]+GLOBAL_DATA[[#This Row],[Initial 2023]])</f>
        <v>0</v>
      </c>
      <c r="AA242" s="106">
        <f>SUM(GLOBAL_DATA[[#This Row],[Reestimated 2020]]+GLOBAL_DATA[[#This Row],[Reestimated 2021]]+GLOBAL_DATA[[#This Row],[Reestimated 2022]]+GLOBAL_DATA[[#This Row],[Reestimated 2023]])</f>
        <v>0</v>
      </c>
      <c r="AB242" s="107">
        <f>SUM(GLOBAL_DATA[[#This Row],[Spent 2020]]+GLOBAL_DATA[[#This Row],[Spent 2021]]+GLOBAL_DATA[[#This Row],[Spent 2022]]+GLOBAL_DATA[[#This Row],[Spent 2023]])</f>
        <v>0</v>
      </c>
      <c r="AC242" s="108"/>
      <c r="AD242" s="109"/>
      <c r="AE242" s="110"/>
      <c r="AF242" s="109"/>
      <c r="AG242" s="109"/>
      <c r="AH242" s="109"/>
      <c r="AI242" s="108"/>
      <c r="AJ242" s="109"/>
      <c r="AK242" s="110"/>
      <c r="AL242" s="109"/>
      <c r="AM242" s="109"/>
      <c r="AN242" s="111"/>
      <c r="AO242" s="112"/>
      <c r="AP242" s="113"/>
      <c r="AQ242" s="82">
        <f>IF(GLOBAL_DATA[[#This Row],[Target scope]]&lt;&gt;Target_Not_Applicable,GLOBAL_DATA[[#This Row],[Target scope]]*GLOBAL_DATA[[#This Row],[Implementation progress rate]],"")</f>
        <v>1</v>
      </c>
      <c r="AR242" s="83">
        <f>IF(OR(GLOBAL_DATA[[#This Row],[Status]]=DATA!$J$6,GLOBAL_DATA[[#This Row],[Status]]=DATA!$J$7,GLOBAL_DATA[[#This Row],[Status]]=DATA!$J$8),1,0)</f>
        <v>0</v>
      </c>
      <c r="AS242" s="84">
        <f>IF(GLOBAL_DATA[[#This Row],[Status]]=Status_No_Project,"",MAX(GLOBAL_DATA[[#This Row],[Initial end]],GLOBAL_DATA[[#This Row],[Re-estimated end]],43831))</f>
        <v>43831</v>
      </c>
      <c r="AT242" s="90" t="e">
        <f>IF(AND(GLOBAL_DATA[[#This Row],[Implementation progress rate]]&lt;100%,GLOBAL_DATA[[#This Row],[Re-estimated end]]&lt;=[0]!ReportingDate,GLOBAL_DATA[[#This Row],[Re-estimated end]]&lt;&gt;""),1,0)+IF(AND(GLOBAL_DATA[[#This Row],[Implementation progress rate]]&lt;100%,GLOBAL_DATA[[#This Row],[Initial end]]&lt;=[0]!ReportingDate,GLOBAL_DATA[[#This Row],[Re-estimated end]]&lt;[0]!ReportingDate,GLOBAL_DATA[[#This Row],[Re-estimated end]]&lt;&gt;""),1,0)+IF(AND(OR(GLOBAL_DATA[[#This Row],[Target scope]]=Target_Not_Applicable,GLOBAL_DATA[[#This Row],[Target scope]]=Risk_accepted),GLOBAL_DATA[[#This Row],[Kick-off]]&lt;&gt;""),1,0)+IF(AND(GLOBAL_DATA[[#This Row],[Status]]=In_progress,GLOBAL_DATA[[#This Row],[Implementation progress rate]]=Risk_accepted),1,0)+IF(AND(GLOBAL_DATA[[#This Row],[Status]]=In_progress,GLOBAL_DATA[[#This Row],[Implementation progress rate]]=full),1,0)</f>
        <v>#REF!</v>
      </c>
      <c r="AU242" s="90">
        <f>IF(GLOBAL_DATA[[#This Row],[Target scope]]&lt;&gt;Target_Not_Applicable,COUNTBLANK(GLOBAL_DATA[[#This Row],[Target scope]:[Target justification (if&lt;100%)]]),0)+IF(GLOBAL_DATA[[#This Row],[Status]]&lt;&gt;Status_No_Project,COUNTBLANK(GLOBAL_DATA[[#This Row],[Implementation progress rate]:[CISO assessment]]),0)</f>
        <v>1</v>
      </c>
      <c r="AV242" s="28"/>
      <c r="AW242" s="28"/>
    </row>
  </sheetData>
  <sheetProtection formatColumns="0" formatRows="0" insertColumns="0" insertRows="0" sort="0" autoFilter="0" pivotTables="0"/>
  <protectedRanges>
    <protectedRange sqref="O5" name="Plage1"/>
  </protectedRanges>
  <dataValidations count="12">
    <dataValidation type="decimal" allowBlank="1" showInputMessage="1" showErrorMessage="1" sqref="AQ5:AR242" xr:uid="{00000000-0002-0000-0100-000000000000}">
      <formula1>0</formula1>
      <formula2>1</formula2>
    </dataValidation>
    <dataValidation type="decimal" allowBlank="1" showInputMessage="1" showErrorMessage="1" errorTitle="BUDGET" error="Figures expected" sqref="Z5:AN242" xr:uid="{00000000-0002-0000-0100-000001000000}">
      <formula1>0</formula1>
      <formula2>500000</formula2>
    </dataValidation>
    <dataValidation type="list" allowBlank="1" showInputMessage="1" showErrorMessage="1" sqref="U5:U242" xr:uid="{00000000-0002-0000-0100-000002000000}">
      <formula1>INDIRECT("DATA_Ressources[Ressources]")</formula1>
    </dataValidation>
    <dataValidation type="list" allowBlank="1" showInputMessage="1" showErrorMessage="1" sqref="Q5:Q242" xr:uid="{00000000-0002-0000-0100-000003000000}">
      <formula1>INDIRECT("DATA_StatusChoice[Status_Choice]")</formula1>
    </dataValidation>
    <dataValidation type="list" allowBlank="1" showInputMessage="1" showErrorMessage="1" sqref="O5:O242" xr:uid="{00000000-0002-0000-0100-000004000000}">
      <formula1>INDIRECT("DATA_Target[Target of scope]")</formula1>
    </dataValidation>
    <dataValidation type="list" allowBlank="1" showInputMessage="1" showErrorMessage="1" sqref="S5:S242" xr:uid="{00000000-0002-0000-0100-000005000000}">
      <formula1>INDIRECT("DATA_CISOassessment[CISO assessment]")</formula1>
    </dataValidation>
    <dataValidation type="decimal" allowBlank="1" showInputMessage="1" showErrorMessage="1" errorTitle="Figures" error="Figures are expected." sqref="R5:R242" xr:uid="{00000000-0002-0000-0100-000006000000}">
      <formula1>0</formula1>
      <formula2>1</formula2>
    </dataValidation>
    <dataValidation type="custom" allowBlank="1" showInputMessage="1" showErrorMessage="1" sqref="Y3" xr:uid="{00000000-0002-0000-0100-000007000000}">
      <formula1>Y5&gt;W5</formula1>
    </dataValidation>
    <dataValidation allowBlank="1" showInputMessage="1" showErrorMessage="1" errorTitle="Date" error="A date is expected." promptTitle="Date" prompt="A date is expected." sqref="X5:X242" xr:uid="{00000000-0002-0000-0100-000008000000}"/>
    <dataValidation type="date" allowBlank="1" showInputMessage="1" showErrorMessage="1" errorTitle="Date" error="A date is expected." promptTitle="Date" prompt="A date is expected." sqref="Y5:Y242 W5:W242" xr:uid="{00000000-0002-0000-0100-000009000000}">
      <formula1>43831</formula1>
      <formula2>45291</formula2>
    </dataValidation>
    <dataValidation type="custom" errorStyle="information" allowBlank="1" showInputMessage="1" showErrorMessage="1" error="Initial end date muse be &gt; Kick-off date" sqref="X243:X1048576" xr:uid="{00000000-0002-0000-0100-00000A000000}">
      <formula1>X243&gt;W243</formula1>
    </dataValidation>
    <dataValidation type="custom" errorStyle="information" allowBlank="1" showInputMessage="1" showErrorMessage="1" error="Re-estimated date needs to be &gt; than Initial end" sqref="Y243:Y1048576" xr:uid="{00000000-0002-0000-0100-00000B000000}">
      <formula1>Y243&gt;X243</formula1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7">
    <tabColor theme="1" tint="0.249977111117893"/>
  </sheetPr>
  <dimension ref="A1:AD60"/>
  <sheetViews>
    <sheetView zoomScaleNormal="100" workbookViewId="0">
      <selection activeCell="AS18" sqref="AS18"/>
    </sheetView>
  </sheetViews>
  <sheetFormatPr baseColWidth="10" defaultColWidth="9.140625" defaultRowHeight="15" x14ac:dyDescent="0.25"/>
  <cols>
    <col min="1" max="1" width="19.28515625" style="1" customWidth="1"/>
    <col min="2" max="2" width="2" style="1" bestFit="1" customWidth="1"/>
    <col min="4" max="4" width="1.42578125" style="1" customWidth="1"/>
    <col min="5" max="5" width="27.7109375" style="1" bestFit="1" customWidth="1"/>
    <col min="6" max="6" width="33.28515625" style="1" bestFit="1" customWidth="1"/>
    <col min="7" max="7" width="12.28515625" style="1" bestFit="1" customWidth="1"/>
    <col min="8" max="8" width="12.28515625" style="1" customWidth="1"/>
    <col min="9" max="9" width="1.42578125" style="1" customWidth="1"/>
    <col min="10" max="10" width="29.5703125" style="1" bestFit="1" customWidth="1"/>
    <col min="11" max="11" width="15.7109375" style="1" bestFit="1" customWidth="1"/>
    <col min="12" max="12" width="1.28515625" style="1" customWidth="1"/>
    <col min="13" max="13" width="19.5703125" style="1" customWidth="1"/>
    <col min="14" max="14" width="1.140625" style="1" customWidth="1"/>
    <col min="15" max="15" width="6.5703125" style="1" bestFit="1" customWidth="1"/>
    <col min="16" max="16" width="15.28515625" style="1" bestFit="1" customWidth="1"/>
    <col min="17" max="17" width="15.28515625" style="1" customWidth="1"/>
    <col min="18" max="18" width="25.7109375" style="1" bestFit="1" customWidth="1"/>
    <col min="19" max="19" width="18.28515625" style="1" bestFit="1" customWidth="1"/>
    <col min="20" max="20" width="10.28515625" style="10" bestFit="1" customWidth="1"/>
    <col min="21" max="21" width="13.85546875" style="1" bestFit="1" customWidth="1"/>
    <col min="22" max="22" width="2" style="54" customWidth="1"/>
    <col min="23" max="23" width="27.7109375" style="1" bestFit="1" customWidth="1"/>
    <col min="24" max="24" width="27.7109375" style="1" customWidth="1"/>
    <col min="25" max="25" width="30.5703125" style="1" bestFit="1" customWidth="1"/>
    <col min="26" max="26" width="30.5703125" style="1" customWidth="1"/>
    <col min="27" max="27" width="17.42578125" style="1" bestFit="1" customWidth="1"/>
    <col min="28" max="28" width="20.5703125" style="1" bestFit="1" customWidth="1"/>
    <col min="29" max="29" width="51.5703125" style="1" bestFit="1" customWidth="1"/>
    <col min="30" max="30" width="11" style="1" customWidth="1"/>
    <col min="31" max="31" width="30.5703125" style="1" bestFit="1" customWidth="1"/>
    <col min="32" max="32" width="9.140625" style="1"/>
    <col min="33" max="33" width="34" style="1" customWidth="1"/>
    <col min="34" max="35" width="35.5703125" style="1" bestFit="1" customWidth="1"/>
    <col min="36" max="16384" width="9.140625" style="1"/>
  </cols>
  <sheetData>
    <row r="1" spans="1:30" x14ac:dyDescent="0.25">
      <c r="A1" s="56" t="s">
        <v>463</v>
      </c>
    </row>
    <row r="2" spans="1:30" x14ac:dyDescent="0.25">
      <c r="A2" s="39" t="s">
        <v>66</v>
      </c>
      <c r="B2" s="16"/>
      <c r="D2" s="16"/>
      <c r="E2" s="17" t="s">
        <v>0</v>
      </c>
      <c r="F2" s="17" t="s">
        <v>1</v>
      </c>
      <c r="G2" s="18" t="s">
        <v>67</v>
      </c>
      <c r="H2" s="18"/>
      <c r="I2" s="16"/>
      <c r="J2" s="17" t="s">
        <v>68</v>
      </c>
      <c r="K2" s="17" t="s">
        <v>36</v>
      </c>
      <c r="L2" s="19"/>
      <c r="M2" s="20" t="s">
        <v>29</v>
      </c>
      <c r="N2" s="16"/>
      <c r="O2" s="21" t="s">
        <v>64</v>
      </c>
      <c r="P2" s="21" t="s">
        <v>37</v>
      </c>
      <c r="Q2" s="21" t="s">
        <v>76</v>
      </c>
      <c r="R2" s="21" t="s">
        <v>38</v>
      </c>
      <c r="S2" s="21" t="s">
        <v>70</v>
      </c>
      <c r="T2" s="22" t="s">
        <v>69</v>
      </c>
      <c r="U2" s="23" t="s">
        <v>71</v>
      </c>
      <c r="V2" s="53"/>
      <c r="W2" s="16" t="s">
        <v>331</v>
      </c>
      <c r="X2" s="16" t="s">
        <v>332</v>
      </c>
      <c r="Y2" s="16" t="s">
        <v>333</v>
      </c>
      <c r="Z2" s="16" t="s">
        <v>334</v>
      </c>
      <c r="AA2" s="16" t="s">
        <v>108</v>
      </c>
      <c r="AB2" s="16" t="s">
        <v>109</v>
      </c>
      <c r="AC2" s="16" t="s">
        <v>110</v>
      </c>
      <c r="AD2" s="16"/>
    </row>
    <row r="3" spans="1:30" x14ac:dyDescent="0.25">
      <c r="A3" s="40" t="s">
        <v>451</v>
      </c>
      <c r="E3" s="1" t="s">
        <v>6</v>
      </c>
      <c r="F3" s="1" t="s">
        <v>19</v>
      </c>
      <c r="G3" s="1" t="s">
        <v>20</v>
      </c>
      <c r="J3" s="1" t="s">
        <v>461</v>
      </c>
      <c r="K3" s="3">
        <v>1</v>
      </c>
      <c r="L3" s="3"/>
      <c r="M3" s="2">
        <v>3</v>
      </c>
      <c r="O3" s="4">
        <v>1</v>
      </c>
      <c r="P3" s="5" t="s">
        <v>54</v>
      </c>
      <c r="Q3" s="5" t="s">
        <v>55</v>
      </c>
      <c r="R3" s="8" t="s">
        <v>75</v>
      </c>
      <c r="S3" s="5" t="s">
        <v>72</v>
      </c>
      <c r="T3" s="7">
        <v>3</v>
      </c>
      <c r="U3" s="5" t="s">
        <v>73</v>
      </c>
      <c r="W3" s="1" t="s">
        <v>6</v>
      </c>
      <c r="X3" s="11" t="s">
        <v>19</v>
      </c>
      <c r="Y3" s="1" t="s">
        <v>189</v>
      </c>
      <c r="Z3" s="11" t="s">
        <v>335</v>
      </c>
      <c r="AA3" s="1" t="s">
        <v>190</v>
      </c>
      <c r="AB3" s="1" t="s">
        <v>191</v>
      </c>
      <c r="AC3" s="1" t="s">
        <v>192</v>
      </c>
    </row>
    <row r="4" spans="1:30" x14ac:dyDescent="0.25">
      <c r="E4" s="1" t="s">
        <v>8</v>
      </c>
      <c r="F4" s="1" t="s">
        <v>8</v>
      </c>
      <c r="G4" s="1" t="s">
        <v>23</v>
      </c>
      <c r="J4" s="1" t="s">
        <v>31</v>
      </c>
      <c r="K4" s="3">
        <v>2</v>
      </c>
      <c r="L4" s="3"/>
      <c r="O4" s="4">
        <v>2</v>
      </c>
      <c r="P4" t="s">
        <v>41</v>
      </c>
      <c r="Q4" t="s">
        <v>40</v>
      </c>
      <c r="R4" t="s">
        <v>77</v>
      </c>
      <c r="S4" t="s">
        <v>78</v>
      </c>
      <c r="T4" s="7">
        <v>3</v>
      </c>
      <c r="U4" s="5" t="s">
        <v>79</v>
      </c>
      <c r="W4" s="1" t="s">
        <v>6</v>
      </c>
      <c r="X4" s="11" t="s">
        <v>19</v>
      </c>
      <c r="Y4" s="1" t="s">
        <v>193</v>
      </c>
      <c r="Z4" s="11" t="s">
        <v>336</v>
      </c>
      <c r="AA4" s="1" t="s">
        <v>194</v>
      </c>
      <c r="AB4" s="1" t="s">
        <v>195</v>
      </c>
      <c r="AC4" s="1" t="s">
        <v>196</v>
      </c>
    </row>
    <row r="5" spans="1:30" x14ac:dyDescent="0.25">
      <c r="A5" s="12" t="s">
        <v>468</v>
      </c>
      <c r="E5" s="1" t="s">
        <v>4</v>
      </c>
      <c r="F5" s="1" t="s">
        <v>15</v>
      </c>
      <c r="G5" s="1" t="s">
        <v>16</v>
      </c>
      <c r="J5" s="1" t="s">
        <v>32</v>
      </c>
      <c r="K5" s="3">
        <v>3</v>
      </c>
      <c r="L5" s="3"/>
      <c r="M5" s="16" t="s">
        <v>421</v>
      </c>
      <c r="O5" s="4">
        <v>3</v>
      </c>
      <c r="P5" s="5" t="s">
        <v>42</v>
      </c>
      <c r="Q5" s="5" t="s">
        <v>40</v>
      </c>
      <c r="R5" s="5" t="s">
        <v>77</v>
      </c>
      <c r="S5" s="5" t="s">
        <v>80</v>
      </c>
      <c r="T5" s="7">
        <v>3</v>
      </c>
      <c r="U5" s="5" t="s">
        <v>79</v>
      </c>
      <c r="W5" s="1" t="s">
        <v>6</v>
      </c>
      <c r="X5" s="11" t="s">
        <v>19</v>
      </c>
      <c r="Y5" s="1" t="s">
        <v>197</v>
      </c>
      <c r="Z5" s="11" t="s">
        <v>337</v>
      </c>
      <c r="AA5" s="1" t="s">
        <v>198</v>
      </c>
      <c r="AB5" s="1" t="s">
        <v>199</v>
      </c>
      <c r="AC5" s="1" t="s">
        <v>200</v>
      </c>
    </row>
    <row r="6" spans="1:30" x14ac:dyDescent="0.25">
      <c r="A6" s="85">
        <v>45291</v>
      </c>
      <c r="E6" s="1" t="s">
        <v>7</v>
      </c>
      <c r="F6" s="1" t="s">
        <v>21</v>
      </c>
      <c r="G6" s="1" t="s">
        <v>22</v>
      </c>
      <c r="J6" s="1" t="s">
        <v>33</v>
      </c>
      <c r="K6" s="3">
        <v>4</v>
      </c>
      <c r="L6" s="3"/>
      <c r="M6" s="1" t="s">
        <v>422</v>
      </c>
      <c r="O6" s="4">
        <v>4</v>
      </c>
      <c r="P6" s="5" t="s">
        <v>56</v>
      </c>
      <c r="Q6" s="5" t="s">
        <v>55</v>
      </c>
      <c r="R6" s="8" t="s">
        <v>75</v>
      </c>
      <c r="S6" s="5" t="s">
        <v>74</v>
      </c>
      <c r="T6" s="7">
        <v>1</v>
      </c>
      <c r="U6" s="5" t="s">
        <v>73</v>
      </c>
      <c r="W6" s="1" t="s">
        <v>6</v>
      </c>
      <c r="X6" s="11" t="s">
        <v>19</v>
      </c>
      <c r="Y6" s="1" t="s">
        <v>201</v>
      </c>
      <c r="Z6" s="11" t="s">
        <v>338</v>
      </c>
      <c r="AA6" s="1" t="s">
        <v>202</v>
      </c>
      <c r="AB6" s="1" t="s">
        <v>203</v>
      </c>
      <c r="AC6" s="1" t="s">
        <v>204</v>
      </c>
    </row>
    <row r="7" spans="1:30" x14ac:dyDescent="0.25">
      <c r="E7" s="1" t="s">
        <v>5</v>
      </c>
      <c r="F7" s="1" t="s">
        <v>17</v>
      </c>
      <c r="G7" s="1" t="s">
        <v>18</v>
      </c>
      <c r="J7" s="1" t="s">
        <v>35</v>
      </c>
      <c r="K7" s="3">
        <v>5</v>
      </c>
      <c r="L7" s="3"/>
      <c r="M7" s="1" t="s">
        <v>423</v>
      </c>
      <c r="O7" s="4">
        <v>5</v>
      </c>
      <c r="P7" s="5" t="s">
        <v>412</v>
      </c>
      <c r="Q7" s="5" t="s">
        <v>55</v>
      </c>
      <c r="R7" s="8" t="s">
        <v>75</v>
      </c>
      <c r="S7" s="5" t="s">
        <v>74</v>
      </c>
      <c r="T7" s="7">
        <v>3</v>
      </c>
      <c r="U7" s="5" t="s">
        <v>73</v>
      </c>
      <c r="W7" s="1" t="s">
        <v>6</v>
      </c>
      <c r="X7" s="11" t="s">
        <v>19</v>
      </c>
      <c r="Y7" s="1" t="s">
        <v>205</v>
      </c>
      <c r="Z7" s="11" t="s">
        <v>339</v>
      </c>
      <c r="AA7" s="1" t="s">
        <v>206</v>
      </c>
      <c r="AB7" s="1" t="s">
        <v>207</v>
      </c>
      <c r="AC7" s="1" t="s">
        <v>208</v>
      </c>
    </row>
    <row r="8" spans="1:30" x14ac:dyDescent="0.25">
      <c r="A8" s="12" t="s">
        <v>469</v>
      </c>
      <c r="E8" s="1" t="s">
        <v>2</v>
      </c>
      <c r="F8" s="1" t="s">
        <v>11</v>
      </c>
      <c r="G8" s="1" t="s">
        <v>12</v>
      </c>
      <c r="J8" s="1" t="s">
        <v>384</v>
      </c>
      <c r="K8" s="3">
        <v>6</v>
      </c>
      <c r="L8" s="3"/>
      <c r="O8" s="4">
        <v>6</v>
      </c>
      <c r="P8" s="5" t="s">
        <v>399</v>
      </c>
      <c r="Q8" s="5" t="s">
        <v>55</v>
      </c>
      <c r="R8" s="8" t="s">
        <v>75</v>
      </c>
      <c r="S8" s="5" t="s">
        <v>81</v>
      </c>
      <c r="T8" s="7">
        <v>2</v>
      </c>
      <c r="U8" s="5" t="s">
        <v>79</v>
      </c>
      <c r="W8" s="1" t="s">
        <v>6</v>
      </c>
      <c r="X8" s="11" t="s">
        <v>19</v>
      </c>
      <c r="Y8" s="1" t="s">
        <v>209</v>
      </c>
      <c r="Z8" s="11" t="s">
        <v>340</v>
      </c>
      <c r="AA8" s="1" t="s">
        <v>210</v>
      </c>
      <c r="AB8" s="1" t="s">
        <v>211</v>
      </c>
      <c r="AC8" s="1" t="s">
        <v>212</v>
      </c>
    </row>
    <row r="9" spans="1:30" x14ac:dyDescent="0.25">
      <c r="A9" s="85" t="e">
        <f>[0]!ReportingDate</f>
        <v>#REF!</v>
      </c>
      <c r="E9" s="1" t="s">
        <v>10</v>
      </c>
      <c r="F9" s="1" t="s">
        <v>26</v>
      </c>
      <c r="G9" s="1" t="s">
        <v>27</v>
      </c>
      <c r="L9" s="3"/>
      <c r="O9" s="4">
        <v>7</v>
      </c>
      <c r="P9" t="s">
        <v>395</v>
      </c>
      <c r="Q9" s="5" t="s">
        <v>40</v>
      </c>
      <c r="R9" s="5" t="s">
        <v>82</v>
      </c>
      <c r="S9" s="5" t="s">
        <v>82</v>
      </c>
      <c r="T9" s="7">
        <v>3</v>
      </c>
      <c r="U9" s="5" t="s">
        <v>79</v>
      </c>
      <c r="W9" s="1" t="s">
        <v>8</v>
      </c>
      <c r="X9" s="11" t="s">
        <v>8</v>
      </c>
      <c r="Y9" s="1" t="s">
        <v>213</v>
      </c>
      <c r="Z9" s="11" t="s">
        <v>341</v>
      </c>
      <c r="AA9" s="1" t="s">
        <v>214</v>
      </c>
      <c r="AB9" s="1" t="s">
        <v>215</v>
      </c>
      <c r="AC9" s="1" t="s">
        <v>216</v>
      </c>
    </row>
    <row r="10" spans="1:30" x14ac:dyDescent="0.25">
      <c r="E10" s="1" t="s">
        <v>9</v>
      </c>
      <c r="F10" s="1" t="s">
        <v>24</v>
      </c>
      <c r="G10" s="1" t="s">
        <v>25</v>
      </c>
      <c r="L10" s="3"/>
      <c r="O10" s="4">
        <v>8</v>
      </c>
      <c r="P10" s="5" t="s">
        <v>57</v>
      </c>
      <c r="Q10" s="5" t="s">
        <v>55</v>
      </c>
      <c r="R10" s="8" t="s">
        <v>75</v>
      </c>
      <c r="S10" s="5" t="s">
        <v>83</v>
      </c>
      <c r="T10" s="7">
        <v>3</v>
      </c>
      <c r="U10" s="5" t="s">
        <v>73</v>
      </c>
      <c r="W10" s="1" t="s">
        <v>8</v>
      </c>
      <c r="X10" s="11" t="s">
        <v>8</v>
      </c>
      <c r="Y10" s="1" t="s">
        <v>217</v>
      </c>
      <c r="Z10" s="11" t="s">
        <v>342</v>
      </c>
      <c r="AA10" s="1" t="s">
        <v>218</v>
      </c>
      <c r="AB10" s="1" t="s">
        <v>219</v>
      </c>
      <c r="AC10" s="1" t="s">
        <v>220</v>
      </c>
    </row>
    <row r="11" spans="1:30" x14ac:dyDescent="0.25">
      <c r="E11" s="1" t="s">
        <v>3</v>
      </c>
      <c r="F11" s="1" t="s">
        <v>13</v>
      </c>
      <c r="G11" s="1" t="s">
        <v>14</v>
      </c>
      <c r="J11" s="16" t="s">
        <v>455</v>
      </c>
      <c r="K11" s="32" t="s">
        <v>454</v>
      </c>
      <c r="M11" s="16" t="s">
        <v>65</v>
      </c>
      <c r="O11" s="4">
        <v>9</v>
      </c>
      <c r="P11" s="5" t="s">
        <v>58</v>
      </c>
      <c r="Q11" s="5" t="s">
        <v>55</v>
      </c>
      <c r="R11" s="8" t="s">
        <v>75</v>
      </c>
      <c r="S11" s="5" t="s">
        <v>84</v>
      </c>
      <c r="T11" s="7">
        <v>2</v>
      </c>
      <c r="U11" s="5" t="s">
        <v>73</v>
      </c>
      <c r="W11" s="1" t="s">
        <v>8</v>
      </c>
      <c r="X11" s="11" t="s">
        <v>8</v>
      </c>
      <c r="Y11" s="1" t="s">
        <v>221</v>
      </c>
      <c r="Z11" s="11" t="s">
        <v>221</v>
      </c>
      <c r="AA11" s="1" t="s">
        <v>221</v>
      </c>
      <c r="AB11" s="1" t="s">
        <v>222</v>
      </c>
      <c r="AC11" s="1" t="s">
        <v>223</v>
      </c>
    </row>
    <row r="12" spans="1:30" x14ac:dyDescent="0.25">
      <c r="J12" s="26" t="s">
        <v>34</v>
      </c>
      <c r="K12" s="36">
        <v>0</v>
      </c>
      <c r="M12" s="6" t="s">
        <v>419</v>
      </c>
      <c r="O12" s="4">
        <v>10</v>
      </c>
      <c r="P12" s="5" t="s">
        <v>59</v>
      </c>
      <c r="Q12" s="5" t="s">
        <v>55</v>
      </c>
      <c r="R12" s="8" t="s">
        <v>75</v>
      </c>
      <c r="S12" s="5" t="s">
        <v>72</v>
      </c>
      <c r="T12" s="7">
        <v>3</v>
      </c>
      <c r="U12" s="5" t="s">
        <v>73</v>
      </c>
      <c r="W12" s="1" t="s">
        <v>8</v>
      </c>
      <c r="X12" s="11" t="s">
        <v>8</v>
      </c>
      <c r="Y12" s="1" t="s">
        <v>224</v>
      </c>
      <c r="Z12" s="11" t="s">
        <v>15</v>
      </c>
      <c r="AA12" s="1" t="s">
        <v>16</v>
      </c>
      <c r="AB12" s="1" t="s">
        <v>225</v>
      </c>
      <c r="AC12" s="1" t="s">
        <v>226</v>
      </c>
    </row>
    <row r="13" spans="1:30" x14ac:dyDescent="0.25">
      <c r="J13" s="26" t="s">
        <v>417</v>
      </c>
      <c r="K13" s="36">
        <v>0.01</v>
      </c>
      <c r="M13" s="6">
        <v>0</v>
      </c>
      <c r="O13" s="4">
        <v>11</v>
      </c>
      <c r="P13" s="5" t="s">
        <v>60</v>
      </c>
      <c r="Q13" s="5" t="s">
        <v>55</v>
      </c>
      <c r="R13" s="8" t="s">
        <v>75</v>
      </c>
      <c r="S13" s="5" t="s">
        <v>83</v>
      </c>
      <c r="T13" s="7">
        <v>1</v>
      </c>
      <c r="U13" s="5" t="s">
        <v>73</v>
      </c>
      <c r="W13" s="1" t="s">
        <v>8</v>
      </c>
      <c r="X13" s="11" t="s">
        <v>8</v>
      </c>
      <c r="Y13" s="1" t="s">
        <v>115</v>
      </c>
      <c r="Z13" s="11" t="s">
        <v>343</v>
      </c>
      <c r="AA13" s="1" t="s">
        <v>116</v>
      </c>
      <c r="AB13" s="1" t="s">
        <v>227</v>
      </c>
      <c r="AC13" s="1" t="s">
        <v>228</v>
      </c>
    </row>
    <row r="14" spans="1:30" x14ac:dyDescent="0.25">
      <c r="A14" s="16" t="s">
        <v>385</v>
      </c>
      <c r="E14" s="14" t="s">
        <v>388</v>
      </c>
      <c r="F14" s="14" t="s">
        <v>470</v>
      </c>
      <c r="G14" s="14" t="s">
        <v>389</v>
      </c>
      <c r="H14" s="25" t="s">
        <v>28</v>
      </c>
      <c r="J14" s="26" t="s">
        <v>416</v>
      </c>
      <c r="K14" s="36">
        <v>1</v>
      </c>
      <c r="M14" s="6">
        <v>0.2</v>
      </c>
      <c r="O14" s="4">
        <v>12</v>
      </c>
      <c r="P14" s="5" t="s">
        <v>62</v>
      </c>
      <c r="Q14" s="5" t="s">
        <v>61</v>
      </c>
      <c r="R14" s="8" t="s">
        <v>75</v>
      </c>
      <c r="S14" s="5" t="s">
        <v>87</v>
      </c>
      <c r="T14" s="7">
        <v>1</v>
      </c>
      <c r="U14" s="5" t="s">
        <v>73</v>
      </c>
      <c r="W14" s="1" t="s">
        <v>8</v>
      </c>
      <c r="X14" s="11" t="s">
        <v>8</v>
      </c>
      <c r="Y14" s="1" t="s">
        <v>229</v>
      </c>
      <c r="Z14" s="11" t="s">
        <v>344</v>
      </c>
      <c r="AA14" s="1" t="s">
        <v>230</v>
      </c>
      <c r="AB14" s="1" t="s">
        <v>231</v>
      </c>
      <c r="AC14" s="1" t="s">
        <v>232</v>
      </c>
    </row>
    <row r="15" spans="1:30" x14ac:dyDescent="0.25">
      <c r="A15" s="1" t="s">
        <v>386</v>
      </c>
      <c r="E15" s="13" t="s">
        <v>2</v>
      </c>
      <c r="F15" s="13" t="s">
        <v>2</v>
      </c>
      <c r="G15" s="24" t="s">
        <v>12</v>
      </c>
      <c r="H15" s="24">
        <v>1</v>
      </c>
      <c r="J15" s="26" t="s">
        <v>30</v>
      </c>
      <c r="K15" s="26" t="s">
        <v>30</v>
      </c>
      <c r="M15" s="6">
        <v>0.4</v>
      </c>
      <c r="O15" s="4">
        <v>13</v>
      </c>
      <c r="P15" s="5" t="s">
        <v>63</v>
      </c>
      <c r="Q15" s="5" t="s">
        <v>61</v>
      </c>
      <c r="R15" s="8" t="s">
        <v>75</v>
      </c>
      <c r="S15" s="5" t="s">
        <v>87</v>
      </c>
      <c r="T15" s="7">
        <v>2</v>
      </c>
      <c r="U15" s="5" t="s">
        <v>73</v>
      </c>
      <c r="W15" s="1" t="s">
        <v>8</v>
      </c>
      <c r="X15" s="11" t="s">
        <v>8</v>
      </c>
      <c r="Y15" s="1" t="s">
        <v>233</v>
      </c>
      <c r="Z15" s="11" t="s">
        <v>233</v>
      </c>
      <c r="AA15" s="1" t="s">
        <v>234</v>
      </c>
      <c r="AB15" s="1" t="s">
        <v>235</v>
      </c>
      <c r="AC15" s="1" t="s">
        <v>236</v>
      </c>
    </row>
    <row r="16" spans="1:30" x14ac:dyDescent="0.25">
      <c r="A16" s="1" t="s">
        <v>392</v>
      </c>
      <c r="E16" s="13" t="s">
        <v>3</v>
      </c>
      <c r="F16" s="13" t="s">
        <v>3</v>
      </c>
      <c r="G16" s="24" t="s">
        <v>14</v>
      </c>
      <c r="H16" s="24">
        <v>2</v>
      </c>
      <c r="M16" s="6">
        <v>0.6</v>
      </c>
      <c r="O16" s="4">
        <v>14</v>
      </c>
      <c r="P16" s="5" t="s">
        <v>43</v>
      </c>
      <c r="Q16" s="5" t="s">
        <v>40</v>
      </c>
      <c r="R16" s="5" t="s">
        <v>396</v>
      </c>
      <c r="S16" s="5" t="s">
        <v>88</v>
      </c>
      <c r="T16" s="7">
        <v>2</v>
      </c>
      <c r="U16" s="5" t="s">
        <v>79</v>
      </c>
      <c r="W16" s="1" t="s">
        <v>8</v>
      </c>
      <c r="X16" s="11" t="s">
        <v>8</v>
      </c>
      <c r="Y16" s="1" t="s">
        <v>237</v>
      </c>
      <c r="Z16" s="11" t="s">
        <v>345</v>
      </c>
      <c r="AA16" s="1" t="s">
        <v>238</v>
      </c>
      <c r="AB16" s="1" t="s">
        <v>239</v>
      </c>
      <c r="AC16" s="1" t="s">
        <v>240</v>
      </c>
    </row>
    <row r="17" spans="1:29" x14ac:dyDescent="0.25">
      <c r="A17" s="1" t="s">
        <v>387</v>
      </c>
      <c r="E17" s="13" t="s">
        <v>4</v>
      </c>
      <c r="F17" s="13" t="s">
        <v>4</v>
      </c>
      <c r="G17" s="24" t="s">
        <v>16</v>
      </c>
      <c r="H17" s="24">
        <v>3</v>
      </c>
      <c r="J17" s="16" t="s">
        <v>418</v>
      </c>
      <c r="K17" s="32" t="s">
        <v>36</v>
      </c>
      <c r="M17" s="6">
        <v>0.8</v>
      </c>
      <c r="O17" s="4">
        <v>15</v>
      </c>
      <c r="P17" s="5" t="s">
        <v>39</v>
      </c>
      <c r="Q17" s="5" t="s">
        <v>40</v>
      </c>
      <c r="R17" s="5" t="s">
        <v>89</v>
      </c>
      <c r="S17" s="5" t="s">
        <v>82</v>
      </c>
      <c r="T17" s="7">
        <v>1</v>
      </c>
      <c r="U17" s="5" t="s">
        <v>79</v>
      </c>
      <c r="W17" s="1" t="s">
        <v>8</v>
      </c>
      <c r="X17" s="11" t="s">
        <v>8</v>
      </c>
      <c r="Y17" s="1" t="s">
        <v>241</v>
      </c>
      <c r="Z17" s="11" t="s">
        <v>346</v>
      </c>
      <c r="AA17" s="1" t="s">
        <v>242</v>
      </c>
      <c r="AB17" s="1" t="s">
        <v>243</v>
      </c>
      <c r="AC17" s="1" t="s">
        <v>244</v>
      </c>
    </row>
    <row r="18" spans="1:29" x14ac:dyDescent="0.25">
      <c r="E18" s="13" t="s">
        <v>5</v>
      </c>
      <c r="F18" s="13" t="s">
        <v>5</v>
      </c>
      <c r="G18" s="24" t="s">
        <v>18</v>
      </c>
      <c r="H18" s="24">
        <v>4</v>
      </c>
      <c r="J18" s="26" t="s">
        <v>30</v>
      </c>
      <c r="K18" s="34">
        <v>1</v>
      </c>
      <c r="M18" s="27">
        <v>1</v>
      </c>
      <c r="O18" s="4">
        <v>16</v>
      </c>
      <c r="P18" s="5" t="s">
        <v>44</v>
      </c>
      <c r="Q18" s="5" t="s">
        <v>40</v>
      </c>
      <c r="R18" s="5" t="s">
        <v>90</v>
      </c>
      <c r="S18" s="5" t="s">
        <v>91</v>
      </c>
      <c r="T18" s="7">
        <v>3</v>
      </c>
      <c r="U18" s="5" t="s">
        <v>79</v>
      </c>
      <c r="W18" s="1" t="s">
        <v>8</v>
      </c>
      <c r="X18" s="11" t="s">
        <v>8</v>
      </c>
      <c r="Y18" s="1" t="s">
        <v>245</v>
      </c>
      <c r="Z18" s="11" t="s">
        <v>347</v>
      </c>
      <c r="AA18" s="1" t="s">
        <v>246</v>
      </c>
      <c r="AB18" s="1" t="s">
        <v>247</v>
      </c>
      <c r="AC18" s="1" t="s">
        <v>248</v>
      </c>
    </row>
    <row r="19" spans="1:29" x14ac:dyDescent="0.25">
      <c r="E19" s="13" t="s">
        <v>6</v>
      </c>
      <c r="F19" s="13" t="s">
        <v>6</v>
      </c>
      <c r="G19" s="24" t="s">
        <v>20</v>
      </c>
      <c r="H19" s="24">
        <v>5</v>
      </c>
      <c r="J19" s="26" t="s">
        <v>457</v>
      </c>
      <c r="K19" s="34">
        <v>2</v>
      </c>
      <c r="O19" s="4">
        <v>17</v>
      </c>
      <c r="P19" s="5" t="s">
        <v>45</v>
      </c>
      <c r="Q19" s="5" t="s">
        <v>40</v>
      </c>
      <c r="R19" s="5" t="s">
        <v>90</v>
      </c>
      <c r="S19" s="5" t="s">
        <v>92</v>
      </c>
      <c r="T19" s="7">
        <v>3</v>
      </c>
      <c r="U19" s="5" t="s">
        <v>79</v>
      </c>
      <c r="W19" s="1" t="s">
        <v>4</v>
      </c>
      <c r="X19" s="11" t="s">
        <v>15</v>
      </c>
      <c r="Y19" s="1" t="s">
        <v>147</v>
      </c>
      <c r="Z19" s="11" t="s">
        <v>348</v>
      </c>
      <c r="AA19" s="1" t="s">
        <v>148</v>
      </c>
      <c r="AB19" s="1" t="s">
        <v>149</v>
      </c>
      <c r="AC19" s="1" t="s">
        <v>150</v>
      </c>
    </row>
    <row r="20" spans="1:29" x14ac:dyDescent="0.25">
      <c r="E20" s="13" t="s">
        <v>7</v>
      </c>
      <c r="F20" s="13" t="s">
        <v>7</v>
      </c>
      <c r="G20" s="24" t="s">
        <v>22</v>
      </c>
      <c r="H20" s="24">
        <v>6</v>
      </c>
      <c r="J20" s="26" t="s">
        <v>458</v>
      </c>
      <c r="K20" s="34">
        <v>3</v>
      </c>
      <c r="O20" s="4">
        <v>18</v>
      </c>
      <c r="P20" s="5" t="s">
        <v>46</v>
      </c>
      <c r="Q20" s="5" t="s">
        <v>40</v>
      </c>
      <c r="R20" s="5" t="s">
        <v>94</v>
      </c>
      <c r="S20" s="5" t="s">
        <v>95</v>
      </c>
      <c r="T20" s="7">
        <v>3</v>
      </c>
      <c r="U20" s="5" t="s">
        <v>79</v>
      </c>
      <c r="W20" s="1" t="s">
        <v>4</v>
      </c>
      <c r="X20" s="11" t="s">
        <v>15</v>
      </c>
      <c r="Y20" s="1" t="s">
        <v>151</v>
      </c>
      <c r="Z20" s="11" t="s">
        <v>349</v>
      </c>
      <c r="AA20" s="1" t="s">
        <v>152</v>
      </c>
      <c r="AB20" s="1" t="s">
        <v>153</v>
      </c>
      <c r="AC20" s="1" t="s">
        <v>154</v>
      </c>
    </row>
    <row r="21" spans="1:29" x14ac:dyDescent="0.25">
      <c r="E21" s="13" t="s">
        <v>8</v>
      </c>
      <c r="F21" s="13" t="s">
        <v>8</v>
      </c>
      <c r="G21" s="24" t="s">
        <v>23</v>
      </c>
      <c r="H21" s="24">
        <v>7</v>
      </c>
      <c r="J21" s="1" t="s">
        <v>32</v>
      </c>
      <c r="K21" s="34">
        <v>4</v>
      </c>
      <c r="O21" s="4">
        <v>19</v>
      </c>
      <c r="P21" s="5" t="s">
        <v>47</v>
      </c>
      <c r="Q21" s="5" t="s">
        <v>40</v>
      </c>
      <c r="R21" s="5" t="s">
        <v>94</v>
      </c>
      <c r="S21" s="5" t="s">
        <v>99</v>
      </c>
      <c r="T21" s="7">
        <v>3</v>
      </c>
      <c r="U21" s="5" t="s">
        <v>79</v>
      </c>
      <c r="W21" s="1" t="s">
        <v>4</v>
      </c>
      <c r="X21" s="11" t="s">
        <v>15</v>
      </c>
      <c r="Y21" s="1" t="s">
        <v>139</v>
      </c>
      <c r="Z21" s="11" t="s">
        <v>139</v>
      </c>
      <c r="AA21" s="1" t="s">
        <v>140</v>
      </c>
      <c r="AB21" s="1" t="s">
        <v>155</v>
      </c>
      <c r="AC21" s="1" t="s">
        <v>156</v>
      </c>
    </row>
    <row r="22" spans="1:29" x14ac:dyDescent="0.25">
      <c r="E22" s="13" t="s">
        <v>9</v>
      </c>
      <c r="F22" s="13" t="s">
        <v>9</v>
      </c>
      <c r="G22" s="24" t="s">
        <v>25</v>
      </c>
      <c r="H22" s="24">
        <v>8</v>
      </c>
      <c r="J22" s="26" t="s">
        <v>459</v>
      </c>
      <c r="K22" s="34">
        <v>5</v>
      </c>
      <c r="O22" s="4">
        <v>20</v>
      </c>
      <c r="P22" s="9" t="s">
        <v>96</v>
      </c>
      <c r="Q22" s="9" t="s">
        <v>40</v>
      </c>
      <c r="R22" s="5" t="s">
        <v>94</v>
      </c>
      <c r="S22" s="5" t="s">
        <v>85</v>
      </c>
      <c r="T22" s="7">
        <v>3</v>
      </c>
      <c r="U22" s="5" t="s">
        <v>79</v>
      </c>
      <c r="W22" s="1" t="s">
        <v>4</v>
      </c>
      <c r="X22" s="11" t="s">
        <v>15</v>
      </c>
      <c r="Y22" s="1" t="s">
        <v>157</v>
      </c>
      <c r="Z22" s="11" t="s">
        <v>350</v>
      </c>
      <c r="AA22" s="1" t="s">
        <v>158</v>
      </c>
      <c r="AB22" s="1" t="s">
        <v>159</v>
      </c>
      <c r="AC22" s="1" t="s">
        <v>160</v>
      </c>
    </row>
    <row r="23" spans="1:29" x14ac:dyDescent="0.25">
      <c r="E23" s="13" t="s">
        <v>10</v>
      </c>
      <c r="F23" s="13" t="s">
        <v>10</v>
      </c>
      <c r="G23" s="24" t="s">
        <v>27</v>
      </c>
      <c r="H23" s="24">
        <v>9</v>
      </c>
      <c r="J23" s="33" t="s">
        <v>460</v>
      </c>
      <c r="K23" s="34">
        <v>6</v>
      </c>
      <c r="O23" s="4">
        <v>21</v>
      </c>
      <c r="P23" s="5" t="s">
        <v>48</v>
      </c>
      <c r="Q23" s="5" t="s">
        <v>40</v>
      </c>
      <c r="R23" s="5" t="s">
        <v>77</v>
      </c>
      <c r="S23" s="5" t="s">
        <v>100</v>
      </c>
      <c r="T23" s="7">
        <v>3</v>
      </c>
      <c r="U23" s="5" t="s">
        <v>79</v>
      </c>
      <c r="W23" s="1" t="s">
        <v>4</v>
      </c>
      <c r="X23" s="11" t="s">
        <v>15</v>
      </c>
      <c r="Y23" s="1" t="s">
        <v>161</v>
      </c>
      <c r="Z23" s="11" t="s">
        <v>351</v>
      </c>
      <c r="AA23" s="1" t="s">
        <v>162</v>
      </c>
      <c r="AB23" s="1" t="s">
        <v>163</v>
      </c>
      <c r="AC23" s="1" t="s">
        <v>164</v>
      </c>
    </row>
    <row r="24" spans="1:29" x14ac:dyDescent="0.25">
      <c r="E24" s="28" t="s">
        <v>467</v>
      </c>
      <c r="F24" s="28" t="s">
        <v>467</v>
      </c>
      <c r="G24" s="86"/>
      <c r="H24" s="24">
        <v>10</v>
      </c>
      <c r="O24" s="4">
        <v>22</v>
      </c>
      <c r="P24" s="5" t="s">
        <v>101</v>
      </c>
      <c r="Q24" s="5" t="s">
        <v>40</v>
      </c>
      <c r="R24" s="5" t="s">
        <v>90</v>
      </c>
      <c r="S24" s="5" t="s">
        <v>101</v>
      </c>
      <c r="T24" s="7">
        <v>3</v>
      </c>
      <c r="U24" s="5" t="s">
        <v>79</v>
      </c>
      <c r="W24" s="1" t="s">
        <v>4</v>
      </c>
      <c r="X24" s="11" t="s">
        <v>15</v>
      </c>
      <c r="Y24" s="1" t="s">
        <v>165</v>
      </c>
      <c r="Z24" s="11" t="s">
        <v>165</v>
      </c>
      <c r="AA24" s="1" t="s">
        <v>166</v>
      </c>
      <c r="AB24" s="1" t="s">
        <v>167</v>
      </c>
      <c r="AC24" s="1" t="s">
        <v>168</v>
      </c>
    </row>
    <row r="25" spans="1:29" x14ac:dyDescent="0.25">
      <c r="E25" s="28" t="s">
        <v>464</v>
      </c>
      <c r="F25" s="87" t="s">
        <v>471</v>
      </c>
      <c r="G25" s="86"/>
      <c r="H25" s="24">
        <v>11</v>
      </c>
      <c r="O25" s="4">
        <v>23</v>
      </c>
      <c r="P25" s="5" t="s">
        <v>49</v>
      </c>
      <c r="Q25" s="5" t="s">
        <v>40</v>
      </c>
      <c r="R25" s="5" t="s">
        <v>90</v>
      </c>
      <c r="S25" s="5" t="s">
        <v>102</v>
      </c>
      <c r="T25" s="7">
        <v>3</v>
      </c>
      <c r="U25" s="5" t="s">
        <v>73</v>
      </c>
      <c r="W25" s="1" t="s">
        <v>4</v>
      </c>
      <c r="X25" s="11" t="s">
        <v>15</v>
      </c>
      <c r="Y25" s="1" t="s">
        <v>169</v>
      </c>
      <c r="Z25" s="11" t="s">
        <v>352</v>
      </c>
      <c r="AA25" s="1" t="s">
        <v>170</v>
      </c>
      <c r="AB25" s="1" t="s">
        <v>171</v>
      </c>
      <c r="AC25" s="1" t="s">
        <v>172</v>
      </c>
    </row>
    <row r="26" spans="1:29" ht="30" x14ac:dyDescent="0.25">
      <c r="O26" s="4">
        <v>24</v>
      </c>
      <c r="P26" t="s">
        <v>397</v>
      </c>
      <c r="Q26" t="s">
        <v>40</v>
      </c>
      <c r="R26" s="5" t="s">
        <v>90</v>
      </c>
      <c r="S26" t="s">
        <v>93</v>
      </c>
      <c r="T26" s="7">
        <v>3</v>
      </c>
      <c r="U26" s="5" t="s">
        <v>79</v>
      </c>
      <c r="W26" s="1" t="s">
        <v>7</v>
      </c>
      <c r="X26" s="11" t="s">
        <v>21</v>
      </c>
      <c r="Y26" s="1" t="s">
        <v>249</v>
      </c>
      <c r="Z26" s="11" t="s">
        <v>353</v>
      </c>
      <c r="AA26" s="1" t="s">
        <v>250</v>
      </c>
      <c r="AB26" s="1" t="s">
        <v>251</v>
      </c>
      <c r="AC26" s="1" t="s">
        <v>252</v>
      </c>
    </row>
    <row r="27" spans="1:29" x14ac:dyDescent="0.25">
      <c r="O27" s="4">
        <v>25</v>
      </c>
      <c r="P27" s="5" t="s">
        <v>50</v>
      </c>
      <c r="Q27" s="5" t="s">
        <v>40</v>
      </c>
      <c r="R27" s="5" t="s">
        <v>90</v>
      </c>
      <c r="S27" s="5" t="s">
        <v>103</v>
      </c>
      <c r="T27" s="7">
        <v>3</v>
      </c>
      <c r="U27" s="5" t="s">
        <v>79</v>
      </c>
      <c r="W27" s="1" t="s">
        <v>7</v>
      </c>
      <c r="X27" s="11" t="s">
        <v>21</v>
      </c>
      <c r="Y27" s="1" t="s">
        <v>253</v>
      </c>
      <c r="Z27" s="11" t="s">
        <v>354</v>
      </c>
      <c r="AA27" s="1" t="s">
        <v>254</v>
      </c>
      <c r="AB27" s="1" t="s">
        <v>255</v>
      </c>
      <c r="AC27" s="1" t="s">
        <v>256</v>
      </c>
    </row>
    <row r="28" spans="1:29" x14ac:dyDescent="0.25">
      <c r="O28" s="4">
        <v>26</v>
      </c>
      <c r="P28" s="5" t="s">
        <v>51</v>
      </c>
      <c r="Q28" s="5" t="s">
        <v>40</v>
      </c>
      <c r="R28" s="5" t="s">
        <v>82</v>
      </c>
      <c r="S28" s="5" t="s">
        <v>82</v>
      </c>
      <c r="T28" s="7">
        <v>2</v>
      </c>
      <c r="U28" s="5" t="s">
        <v>79</v>
      </c>
      <c r="W28" s="1" t="s">
        <v>7</v>
      </c>
      <c r="X28" s="11" t="s">
        <v>21</v>
      </c>
      <c r="Y28" s="1" t="s">
        <v>257</v>
      </c>
      <c r="Z28" s="11" t="s">
        <v>355</v>
      </c>
      <c r="AA28" s="1" t="s">
        <v>258</v>
      </c>
      <c r="AB28" s="1" t="s">
        <v>259</v>
      </c>
      <c r="AC28" s="1" t="s">
        <v>260</v>
      </c>
    </row>
    <row r="29" spans="1:29" x14ac:dyDescent="0.25">
      <c r="O29" s="4">
        <v>27</v>
      </c>
      <c r="P29" s="5" t="s">
        <v>394</v>
      </c>
      <c r="Q29" s="5" t="s">
        <v>40</v>
      </c>
      <c r="R29" s="5" t="s">
        <v>94</v>
      </c>
      <c r="S29" s="5" t="s">
        <v>402</v>
      </c>
      <c r="T29" s="7">
        <v>2</v>
      </c>
      <c r="U29" s="5" t="s">
        <v>79</v>
      </c>
      <c r="W29" s="1" t="s">
        <v>7</v>
      </c>
      <c r="X29" s="11" t="s">
        <v>21</v>
      </c>
      <c r="Y29" s="1" t="s">
        <v>261</v>
      </c>
      <c r="Z29" s="11" t="s">
        <v>261</v>
      </c>
      <c r="AA29" s="1" t="s">
        <v>262</v>
      </c>
      <c r="AB29" s="1" t="s">
        <v>263</v>
      </c>
      <c r="AC29" s="1" t="s">
        <v>264</v>
      </c>
    </row>
    <row r="30" spans="1:29" x14ac:dyDescent="0.25">
      <c r="O30" s="4">
        <v>28</v>
      </c>
      <c r="P30" s="9" t="s">
        <v>97</v>
      </c>
      <c r="Q30" s="9" t="s">
        <v>40</v>
      </c>
      <c r="R30" s="5" t="s">
        <v>94</v>
      </c>
      <c r="S30" s="5" t="s">
        <v>86</v>
      </c>
      <c r="T30" s="7">
        <v>3</v>
      </c>
      <c r="U30" s="5" t="s">
        <v>73</v>
      </c>
      <c r="W30" s="1" t="s">
        <v>7</v>
      </c>
      <c r="X30" s="11" t="s">
        <v>21</v>
      </c>
      <c r="Y30" s="1" t="s">
        <v>265</v>
      </c>
      <c r="Z30" s="11" t="s">
        <v>356</v>
      </c>
      <c r="AA30" s="1" t="s">
        <v>266</v>
      </c>
      <c r="AB30" s="1" t="s">
        <v>267</v>
      </c>
      <c r="AC30" s="1" t="s">
        <v>268</v>
      </c>
    </row>
    <row r="31" spans="1:29" ht="30" x14ac:dyDescent="0.25">
      <c r="O31" s="4">
        <v>29</v>
      </c>
      <c r="P31" t="s">
        <v>398</v>
      </c>
      <c r="Q31" t="s">
        <v>40</v>
      </c>
      <c r="R31" t="s">
        <v>90</v>
      </c>
      <c r="S31" t="s">
        <v>98</v>
      </c>
      <c r="T31" s="7">
        <v>3</v>
      </c>
      <c r="U31" s="5" t="s">
        <v>79</v>
      </c>
      <c r="W31" s="1" t="s">
        <v>7</v>
      </c>
      <c r="X31" s="11" t="s">
        <v>21</v>
      </c>
      <c r="Y31" s="1" t="s">
        <v>269</v>
      </c>
      <c r="Z31" s="11" t="s">
        <v>357</v>
      </c>
      <c r="AA31" s="1" t="s">
        <v>270</v>
      </c>
      <c r="AB31" s="1" t="s">
        <v>271</v>
      </c>
      <c r="AC31" s="1" t="s">
        <v>272</v>
      </c>
    </row>
    <row r="32" spans="1:29" x14ac:dyDescent="0.25">
      <c r="O32" s="4">
        <v>30</v>
      </c>
      <c r="P32" s="5" t="s">
        <v>52</v>
      </c>
      <c r="Q32" s="5" t="s">
        <v>40</v>
      </c>
      <c r="R32" s="5" t="s">
        <v>94</v>
      </c>
      <c r="S32" s="5" t="s">
        <v>104</v>
      </c>
      <c r="T32" s="7">
        <v>3</v>
      </c>
      <c r="U32" s="5" t="s">
        <v>79</v>
      </c>
      <c r="W32" s="1" t="s">
        <v>7</v>
      </c>
      <c r="X32" s="11" t="s">
        <v>21</v>
      </c>
      <c r="Y32" s="1" t="s">
        <v>273</v>
      </c>
      <c r="Z32" s="11" t="s">
        <v>358</v>
      </c>
      <c r="AA32" s="1" t="s">
        <v>274</v>
      </c>
      <c r="AB32" s="1" t="s">
        <v>275</v>
      </c>
      <c r="AC32" s="1" t="s">
        <v>276</v>
      </c>
    </row>
    <row r="33" spans="15:29" ht="30" x14ac:dyDescent="0.25">
      <c r="O33" s="4">
        <v>31</v>
      </c>
      <c r="P33" s="5" t="s">
        <v>106</v>
      </c>
      <c r="Q33" s="5" t="s">
        <v>40</v>
      </c>
      <c r="R33" s="5" t="s">
        <v>90</v>
      </c>
      <c r="S33" s="5" t="s">
        <v>107</v>
      </c>
      <c r="T33" s="7">
        <v>3</v>
      </c>
      <c r="U33" s="5" t="s">
        <v>79</v>
      </c>
      <c r="W33" s="1" t="s">
        <v>7</v>
      </c>
      <c r="X33" s="11" t="s">
        <v>21</v>
      </c>
      <c r="Y33" s="1" t="s">
        <v>277</v>
      </c>
      <c r="Z33" s="11" t="s">
        <v>359</v>
      </c>
      <c r="AA33" s="1" t="s">
        <v>278</v>
      </c>
      <c r="AB33" s="1" t="s">
        <v>279</v>
      </c>
      <c r="AC33" s="1" t="s">
        <v>280</v>
      </c>
    </row>
    <row r="34" spans="15:29" ht="30" x14ac:dyDescent="0.25">
      <c r="O34" s="4">
        <v>32</v>
      </c>
      <c r="P34" s="5" t="s">
        <v>53</v>
      </c>
      <c r="Q34" s="5" t="s">
        <v>40</v>
      </c>
      <c r="R34" s="5" t="s">
        <v>396</v>
      </c>
      <c r="S34" s="5" t="s">
        <v>105</v>
      </c>
      <c r="T34" s="7">
        <v>3</v>
      </c>
      <c r="U34" s="5" t="s">
        <v>79</v>
      </c>
      <c r="W34" s="1" t="s">
        <v>5</v>
      </c>
      <c r="X34" s="11" t="s">
        <v>17</v>
      </c>
      <c r="Y34" s="1" t="s">
        <v>297</v>
      </c>
      <c r="Z34" s="11" t="s">
        <v>360</v>
      </c>
      <c r="AA34" s="1" t="s">
        <v>298</v>
      </c>
      <c r="AB34" s="1" t="s">
        <v>321</v>
      </c>
      <c r="AC34" s="1" t="s">
        <v>322</v>
      </c>
    </row>
    <row r="35" spans="15:29" ht="30" x14ac:dyDescent="0.25">
      <c r="W35" s="1" t="s">
        <v>5</v>
      </c>
      <c r="X35" s="11" t="s">
        <v>17</v>
      </c>
      <c r="Y35" s="1" t="s">
        <v>323</v>
      </c>
      <c r="Z35" s="11" t="s">
        <v>361</v>
      </c>
      <c r="AA35" s="1" t="s">
        <v>324</v>
      </c>
      <c r="AB35" s="1" t="s">
        <v>325</v>
      </c>
      <c r="AC35" s="1" t="s">
        <v>326</v>
      </c>
    </row>
    <row r="36" spans="15:29" ht="30" x14ac:dyDescent="0.25">
      <c r="P36" s="15">
        <f>SUMPRODUCT(1/COUNTIF(DATA_EntityRegion[Entity],DATA_EntityRegion[Entity]))</f>
        <v>32</v>
      </c>
      <c r="Q36" s="15">
        <f>SUMPRODUCT(1/COUNTIF(DATA_EntityRegion[[BU ]],DATA_EntityRegion[[BU ]]))</f>
        <v>2.9999999999999991</v>
      </c>
      <c r="R36" s="15">
        <f>SUMPRODUCT(1/COUNTIF(DATA_EntityRegion[Region],DATA_EntityRegion[Region]))</f>
        <v>7.0000000000000018</v>
      </c>
      <c r="S36" s="15">
        <f>SUMPRODUCT(1/COUNTIF(DATA_EntityRegion[Country],DATA_EntityRegion[Country]))</f>
        <v>25.999999999999996</v>
      </c>
      <c r="W36" s="1" t="s">
        <v>5</v>
      </c>
      <c r="X36" s="11" t="s">
        <v>17</v>
      </c>
      <c r="Y36" s="1" t="s">
        <v>327</v>
      </c>
      <c r="Z36" s="11" t="s">
        <v>362</v>
      </c>
      <c r="AA36" s="1" t="s">
        <v>328</v>
      </c>
      <c r="AB36" s="1" t="s">
        <v>329</v>
      </c>
      <c r="AC36" s="1" t="s">
        <v>330</v>
      </c>
    </row>
    <row r="37" spans="15:29" x14ac:dyDescent="0.25">
      <c r="W37" s="1" t="s">
        <v>2</v>
      </c>
      <c r="X37" s="11" t="s">
        <v>11</v>
      </c>
      <c r="Y37" s="1" t="s">
        <v>111</v>
      </c>
      <c r="Z37" s="11" t="s">
        <v>363</v>
      </c>
      <c r="AA37" s="1" t="s">
        <v>112</v>
      </c>
      <c r="AB37" s="1" t="s">
        <v>113</v>
      </c>
      <c r="AC37" s="1" t="s">
        <v>114</v>
      </c>
    </row>
    <row r="38" spans="15:29" x14ac:dyDescent="0.25">
      <c r="W38" s="1" t="s">
        <v>2</v>
      </c>
      <c r="X38" s="11" t="s">
        <v>11</v>
      </c>
      <c r="Y38" s="1" t="s">
        <v>115</v>
      </c>
      <c r="Z38" s="11" t="s">
        <v>343</v>
      </c>
      <c r="AA38" s="1" t="s">
        <v>116</v>
      </c>
      <c r="AB38" s="1" t="s">
        <v>117</v>
      </c>
      <c r="AC38" s="1" t="s">
        <v>118</v>
      </c>
    </row>
    <row r="39" spans="15:29" x14ac:dyDescent="0.25">
      <c r="W39" s="1" t="s">
        <v>2</v>
      </c>
      <c r="X39" s="11" t="s">
        <v>11</v>
      </c>
      <c r="Y39" s="1" t="s">
        <v>119</v>
      </c>
      <c r="Z39" s="11" t="s">
        <v>364</v>
      </c>
      <c r="AA39" s="1" t="s">
        <v>120</v>
      </c>
      <c r="AB39" s="1" t="s">
        <v>121</v>
      </c>
      <c r="AC39" s="1" t="s">
        <v>122</v>
      </c>
    </row>
    <row r="40" spans="15:29" x14ac:dyDescent="0.25">
      <c r="W40" s="1" t="s">
        <v>2</v>
      </c>
      <c r="X40" s="11" t="s">
        <v>11</v>
      </c>
      <c r="Y40" s="1" t="s">
        <v>123</v>
      </c>
      <c r="Z40" s="11" t="s">
        <v>365</v>
      </c>
      <c r="AA40" s="1" t="s">
        <v>124</v>
      </c>
      <c r="AB40" s="1" t="s">
        <v>125</v>
      </c>
      <c r="AC40" s="1" t="s">
        <v>126</v>
      </c>
    </row>
    <row r="41" spans="15:29" x14ac:dyDescent="0.25">
      <c r="W41" s="1" t="s">
        <v>2</v>
      </c>
      <c r="X41" s="11" t="s">
        <v>11</v>
      </c>
      <c r="Y41" s="1" t="s">
        <v>127</v>
      </c>
      <c r="Z41" s="11" t="s">
        <v>366</v>
      </c>
      <c r="AA41" s="1" t="s">
        <v>128</v>
      </c>
      <c r="AB41" s="1" t="s">
        <v>129</v>
      </c>
      <c r="AC41" s="1" t="s">
        <v>130</v>
      </c>
    </row>
    <row r="42" spans="15:29" x14ac:dyDescent="0.25">
      <c r="W42" s="1" t="s">
        <v>2</v>
      </c>
      <c r="X42" s="11" t="s">
        <v>11</v>
      </c>
      <c r="Y42" s="1" t="s">
        <v>131</v>
      </c>
      <c r="Z42" s="11" t="s">
        <v>367</v>
      </c>
      <c r="AA42" s="1" t="s">
        <v>132</v>
      </c>
      <c r="AB42" s="1" t="s">
        <v>133</v>
      </c>
      <c r="AC42" s="1" t="s">
        <v>134</v>
      </c>
    </row>
    <row r="43" spans="15:29" x14ac:dyDescent="0.25">
      <c r="W43" s="1" t="s">
        <v>2</v>
      </c>
      <c r="X43" s="11" t="s">
        <v>11</v>
      </c>
      <c r="Y43" s="1" t="s">
        <v>135</v>
      </c>
      <c r="Z43" s="11" t="s">
        <v>368</v>
      </c>
      <c r="AA43" s="1" t="s">
        <v>136</v>
      </c>
      <c r="AB43" s="1" t="s">
        <v>137</v>
      </c>
      <c r="AC43" s="1" t="s">
        <v>138</v>
      </c>
    </row>
    <row r="44" spans="15:29" x14ac:dyDescent="0.25">
      <c r="W44" s="1" t="s">
        <v>2</v>
      </c>
      <c r="X44" s="11" t="s">
        <v>11</v>
      </c>
      <c r="Y44" s="1" t="s">
        <v>139</v>
      </c>
      <c r="Z44" s="11" t="s">
        <v>139</v>
      </c>
      <c r="AA44" s="1" t="s">
        <v>140</v>
      </c>
      <c r="AB44" s="1" t="s">
        <v>141</v>
      </c>
      <c r="AC44" s="1" t="s">
        <v>142</v>
      </c>
    </row>
    <row r="45" spans="15:29" x14ac:dyDescent="0.25">
      <c r="W45" s="1" t="s">
        <v>2</v>
      </c>
      <c r="X45" s="11" t="s">
        <v>11</v>
      </c>
      <c r="Y45" s="1" t="s">
        <v>143</v>
      </c>
      <c r="Z45" s="11" t="s">
        <v>369</v>
      </c>
      <c r="AA45" s="1" t="s">
        <v>144</v>
      </c>
      <c r="AB45" s="1" t="s">
        <v>145</v>
      </c>
      <c r="AC45" s="1" t="s">
        <v>146</v>
      </c>
    </row>
    <row r="46" spans="15:29" ht="30" x14ac:dyDescent="0.25">
      <c r="W46" s="1" t="s">
        <v>10</v>
      </c>
      <c r="X46" s="11" t="s">
        <v>26</v>
      </c>
      <c r="Y46" s="1" t="s">
        <v>281</v>
      </c>
      <c r="Z46" s="11" t="s">
        <v>370</v>
      </c>
      <c r="AA46" s="1" t="s">
        <v>282</v>
      </c>
      <c r="AB46" s="1" t="s">
        <v>283</v>
      </c>
      <c r="AC46" s="1" t="s">
        <v>284</v>
      </c>
    </row>
    <row r="47" spans="15:29" ht="30" x14ac:dyDescent="0.25">
      <c r="W47" s="1" t="s">
        <v>10</v>
      </c>
      <c r="X47" s="11" t="s">
        <v>26</v>
      </c>
      <c r="Y47" s="1" t="s">
        <v>285</v>
      </c>
      <c r="Z47" s="11" t="s">
        <v>371</v>
      </c>
      <c r="AA47" s="1" t="s">
        <v>286</v>
      </c>
      <c r="AB47" s="1" t="s">
        <v>287</v>
      </c>
      <c r="AC47" s="1" t="s">
        <v>288</v>
      </c>
    </row>
    <row r="48" spans="15:29" ht="30" x14ac:dyDescent="0.25">
      <c r="W48" s="1" t="s">
        <v>10</v>
      </c>
      <c r="X48" s="11" t="s">
        <v>26</v>
      </c>
      <c r="Y48" s="1" t="s">
        <v>289</v>
      </c>
      <c r="Z48" s="11" t="s">
        <v>372</v>
      </c>
      <c r="AA48" s="1" t="s">
        <v>290</v>
      </c>
      <c r="AB48" s="1" t="s">
        <v>291</v>
      </c>
      <c r="AC48" s="1" t="s">
        <v>292</v>
      </c>
    </row>
    <row r="49" spans="23:29" ht="30" x14ac:dyDescent="0.25">
      <c r="W49" s="1" t="s">
        <v>10</v>
      </c>
      <c r="X49" s="11" t="s">
        <v>26</v>
      </c>
      <c r="Y49" s="1" t="s">
        <v>293</v>
      </c>
      <c r="Z49" s="11" t="s">
        <v>293</v>
      </c>
      <c r="AA49" s="1" t="s">
        <v>294</v>
      </c>
      <c r="AB49" s="1" t="s">
        <v>295</v>
      </c>
      <c r="AC49" s="1" t="s">
        <v>296</v>
      </c>
    </row>
    <row r="50" spans="23:29" x14ac:dyDescent="0.25">
      <c r="W50" s="1" t="s">
        <v>9</v>
      </c>
      <c r="X50" s="11" t="s">
        <v>24</v>
      </c>
      <c r="Y50" s="1" t="s">
        <v>173</v>
      </c>
      <c r="Z50" s="11" t="s">
        <v>373</v>
      </c>
      <c r="AA50" s="1" t="s">
        <v>174</v>
      </c>
      <c r="AB50" s="1" t="s">
        <v>175</v>
      </c>
      <c r="AC50" s="1" t="s">
        <v>176</v>
      </c>
    </row>
    <row r="51" spans="23:29" x14ac:dyDescent="0.25">
      <c r="W51" s="1" t="s">
        <v>9</v>
      </c>
      <c r="X51" s="11" t="s">
        <v>24</v>
      </c>
      <c r="Y51" s="1" t="s">
        <v>177</v>
      </c>
      <c r="Z51" s="11" t="s">
        <v>374</v>
      </c>
      <c r="AA51" s="1" t="s">
        <v>178</v>
      </c>
      <c r="AB51" s="1" t="s">
        <v>179</v>
      </c>
      <c r="AC51" s="1" t="s">
        <v>180</v>
      </c>
    </row>
    <row r="52" spans="23:29" x14ac:dyDescent="0.25">
      <c r="W52" s="1" t="s">
        <v>9</v>
      </c>
      <c r="X52" s="11" t="s">
        <v>24</v>
      </c>
      <c r="Y52" s="1" t="s">
        <v>181</v>
      </c>
      <c r="Z52" s="11" t="s">
        <v>375</v>
      </c>
      <c r="AA52" s="1" t="s">
        <v>182</v>
      </c>
      <c r="AB52" s="1" t="s">
        <v>183</v>
      </c>
      <c r="AC52" s="1" t="s">
        <v>184</v>
      </c>
    </row>
    <row r="53" spans="23:29" x14ac:dyDescent="0.25">
      <c r="W53" s="1" t="s">
        <v>9</v>
      </c>
      <c r="X53" s="11" t="s">
        <v>24</v>
      </c>
      <c r="Y53" s="1" t="s">
        <v>185</v>
      </c>
      <c r="Z53" s="11" t="s">
        <v>376</v>
      </c>
      <c r="AA53" s="1" t="s">
        <v>186</v>
      </c>
      <c r="AB53" s="1" t="s">
        <v>187</v>
      </c>
      <c r="AC53" s="1" t="s">
        <v>188</v>
      </c>
    </row>
    <row r="54" spans="23:29" x14ac:dyDescent="0.25">
      <c r="W54" s="1" t="s">
        <v>3</v>
      </c>
      <c r="X54" s="11" t="s">
        <v>13</v>
      </c>
      <c r="Y54" s="1" t="s">
        <v>297</v>
      </c>
      <c r="Z54" s="11" t="s">
        <v>360</v>
      </c>
      <c r="AA54" s="1" t="s">
        <v>298</v>
      </c>
      <c r="AB54" s="1" t="s">
        <v>299</v>
      </c>
      <c r="AC54" s="1" t="s">
        <v>300</v>
      </c>
    </row>
    <row r="55" spans="23:29" x14ac:dyDescent="0.25">
      <c r="W55" s="1" t="s">
        <v>3</v>
      </c>
      <c r="X55" s="11" t="s">
        <v>13</v>
      </c>
      <c r="Y55" s="1" t="s">
        <v>301</v>
      </c>
      <c r="Z55" s="11" t="s">
        <v>377</v>
      </c>
      <c r="AA55" s="1" t="s">
        <v>302</v>
      </c>
      <c r="AB55" s="1" t="s">
        <v>303</v>
      </c>
      <c r="AC55" s="1" t="s">
        <v>304</v>
      </c>
    </row>
    <row r="56" spans="23:29" x14ac:dyDescent="0.25">
      <c r="W56" s="1" t="s">
        <v>3</v>
      </c>
      <c r="X56" s="11" t="s">
        <v>13</v>
      </c>
      <c r="Y56" s="1" t="s">
        <v>305</v>
      </c>
      <c r="Z56" s="11" t="s">
        <v>378</v>
      </c>
      <c r="AA56" s="1" t="s">
        <v>306</v>
      </c>
      <c r="AB56" s="1" t="s">
        <v>307</v>
      </c>
      <c r="AC56" s="1" t="s">
        <v>308</v>
      </c>
    </row>
    <row r="57" spans="23:29" x14ac:dyDescent="0.25">
      <c r="W57" s="1" t="s">
        <v>3</v>
      </c>
      <c r="X57" s="11" t="s">
        <v>13</v>
      </c>
      <c r="Y57" s="1" t="s">
        <v>309</v>
      </c>
      <c r="Z57" s="11" t="s">
        <v>379</v>
      </c>
      <c r="AA57" s="1" t="s">
        <v>310</v>
      </c>
      <c r="AB57" s="1" t="s">
        <v>311</v>
      </c>
      <c r="AC57" s="1" t="s">
        <v>312</v>
      </c>
    </row>
    <row r="58" spans="23:29" x14ac:dyDescent="0.25">
      <c r="W58" s="1" t="s">
        <v>3</v>
      </c>
      <c r="X58" s="11" t="s">
        <v>13</v>
      </c>
      <c r="Y58" s="1" t="s">
        <v>313</v>
      </c>
      <c r="Z58" s="11" t="s">
        <v>380</v>
      </c>
      <c r="AA58" s="1" t="s">
        <v>314</v>
      </c>
      <c r="AB58" s="1" t="s">
        <v>315</v>
      </c>
      <c r="AC58" s="1" t="s">
        <v>316</v>
      </c>
    </row>
    <row r="59" spans="23:29" x14ac:dyDescent="0.25">
      <c r="W59" s="1" t="s">
        <v>3</v>
      </c>
      <c r="X59" s="11" t="s">
        <v>13</v>
      </c>
      <c r="Y59" s="1" t="s">
        <v>317</v>
      </c>
      <c r="Z59" s="11" t="s">
        <v>381</v>
      </c>
      <c r="AA59" s="1" t="s">
        <v>318</v>
      </c>
      <c r="AB59" s="1" t="s">
        <v>319</v>
      </c>
      <c r="AC59" s="1" t="s">
        <v>320</v>
      </c>
    </row>
    <row r="60" spans="23:29" x14ac:dyDescent="0.25">
      <c r="W60" s="1">
        <f>SUMPRODUCT((DATA_ID[Pack EN]&lt;&gt;"")/(COUNTIF(DATA_ID[Pack EN],DATA_ID[Pack EN])))</f>
        <v>8.9999999999999929</v>
      </c>
      <c r="X60" s="12"/>
      <c r="Y60" s="1">
        <f>COUNTA(DATA_ID[Theme EN])</f>
        <v>57</v>
      </c>
      <c r="Z60" s="12"/>
    </row>
  </sheetData>
  <pageMargins left="0.70866141732283472" right="0.70866141732283472" top="0.74803149606299213" bottom="0.74803149606299213" header="0.31496062992125984" footer="0.31496062992125984"/>
  <pageSetup paperSize="9" orientation="portrait" r:id="rId1"/>
  <tableParts count="13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5E8187F8CC2F45AD4D85AD7CEC427F" ma:contentTypeVersion="8" ma:contentTypeDescription="Create a new document." ma:contentTypeScope="" ma:versionID="c6b7120ab3ea4dcdc75d092724a3c872">
  <xsd:schema xmlns:xsd="http://www.w3.org/2001/XMLSchema" xmlns:xs="http://www.w3.org/2001/XMLSchema" xmlns:p="http://schemas.microsoft.com/office/2006/metadata/properties" xmlns:ns3="ee3fcf7f-4c3e-4ff8-b473-0b7d6da149ad" targetNamespace="http://schemas.microsoft.com/office/2006/metadata/properties" ma:root="true" ma:fieldsID="11406a2da459fd35a865eb969aa04d3f" ns3:_="">
    <xsd:import namespace="ee3fcf7f-4c3e-4ff8-b473-0b7d6da149a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3fcf7f-4c3e-4ff8-b473-0b7d6da149a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F8AAE17-328D-4F01-8199-C4BDE81D7309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ee3fcf7f-4c3e-4ff8-b473-0b7d6da149a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21C16AE-E3AE-40DF-A636-61E9BA25005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3fcf7f-4c3e-4ff8-b473-0b7d6da149a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27EFF61-C7C3-409E-AB85-3430E7A421B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SECURITY MEASURES</vt:lpstr>
      <vt:lpstr>DATA</vt:lpstr>
      <vt:lpstr>DATA_FileVersion</vt:lpstr>
      <vt:lpstr>full</vt:lpstr>
      <vt:lpstr>In_progress</vt:lpstr>
      <vt:lpstr>Risk_accepted</vt:lpstr>
      <vt:lpstr>Status_No_Project</vt:lpstr>
      <vt:lpstr>Target_Not_Applicable</vt:lpstr>
      <vt:lpstr>THEME_P1</vt:lpstr>
      <vt:lpstr>TPL_ver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LARINA</dc:creator>
  <cp:lastModifiedBy>DUDORET Thomas (EXT) ResgTpsIsr</cp:lastModifiedBy>
  <cp:lastPrinted>2020-07-17T12:14:40Z</cp:lastPrinted>
  <dcterms:created xsi:type="dcterms:W3CDTF">2015-06-05T18:17:20Z</dcterms:created>
  <dcterms:modified xsi:type="dcterms:W3CDTF">2020-10-26T10:11:01Z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0x010100525E8187F8CC2F45AD4D85AD7CEC427F</vt:lpwstr>
  </property>
  <property fmtid="{D5CDD505-2E9C-101B-9397-08002B2CF9AE}" pid="3" name="MSIP_Label_7fa661c7-26ae-4657-b815-44993f82ceaf_Enabled">
    <vt:lpwstr>True</vt:lpwstr>
  </property>
  <property fmtid="{D5CDD505-2E9C-101B-9397-08002B2CF9AE}" pid="4" name="MSIP_Label_7fa661c7-26ae-4657-b815-44993f82ceaf_SiteId">
    <vt:lpwstr>c9a7d621-4bc4-4407-b730-f428e656aa9e</vt:lpwstr>
  </property>
  <property fmtid="{D5CDD505-2E9C-101B-9397-08002B2CF9AE}" pid="5" name="MSIP_Label_7fa661c7-26ae-4657-b815-44993f82ceaf_Owner">
    <vt:lpwstr>jerome.tissier@socgen.com</vt:lpwstr>
  </property>
  <property fmtid="{D5CDD505-2E9C-101B-9397-08002B2CF9AE}" pid="6" name="MSIP_Label_7fa661c7-26ae-4657-b815-44993f82ceaf_SetDate">
    <vt:lpwstr>2020-05-11T15:32:00.2919987Z</vt:lpwstr>
  </property>
  <property fmtid="{D5CDD505-2E9C-101B-9397-08002B2CF9AE}" pid="7" name="MSIP_Label_7fa661c7-26ae-4657-b815-44993f82ceaf_Name">
    <vt:lpwstr>C2 - Confidential</vt:lpwstr>
  </property>
  <property fmtid="{D5CDD505-2E9C-101B-9397-08002B2CF9AE}" pid="8" name="MSIP_Label_7fa661c7-26ae-4657-b815-44993f82ceaf_Application">
    <vt:lpwstr>Microsoft Azure Information Protection</vt:lpwstr>
  </property>
  <property fmtid="{D5CDD505-2E9C-101B-9397-08002B2CF9AE}" pid="9" name="MSIP_Label_7fa661c7-26ae-4657-b815-44993f82ceaf_ActionId">
    <vt:lpwstr>36a0910d-b482-4ec9-bf37-a6604561276b</vt:lpwstr>
  </property>
  <property fmtid="{D5CDD505-2E9C-101B-9397-08002B2CF9AE}" pid="10" name="MSIP_Label_7fa661c7-26ae-4657-b815-44993f82ceaf_Extended_MSFT_Method">
    <vt:lpwstr>Manual</vt:lpwstr>
  </property>
  <property fmtid="{D5CDD505-2E9C-101B-9397-08002B2CF9AE}" pid="11" name="Sensitivity">
    <vt:lpwstr>C2 - Confidential</vt:lpwstr>
  </property>
</Properties>
</file>