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xl/charts/style6.xml" ContentType="application/vnd.ms-office.chartstyle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activeX/activeX5.xml" ContentType="application/vnd.ms-office.activeX+xml"/>
  <Override PartName="/xl/charts/chart2.xml" ContentType="application/vnd.openxmlformats-officedocument.drawingml.chart+xml"/>
  <Override PartName="/xl/vbaProject.bin" ContentType="application/vnd.ms-office.vbaProject"/>
  <Override PartName="/xl/charts/style4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activeX/activeX1.xml" ContentType="application/vnd.ms-office.activeX+xml"/>
  <Override PartName="/xl/charts/colors6.xml" ContentType="application/vnd.ms-office.chartcolorstyle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harts/colors5.xml" ContentType="application/vnd.ms-office.chartcolorstyle+xml"/>
  <Override PartName="/xl/charts/colors4.xml" ContentType="application/vnd.ms-office.chartcolor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hart8.xml" ContentType="application/vnd.openxmlformats-officedocument.drawingml.chart+xml"/>
  <Override PartName="/xl/charts/colors1.xml" ContentType="application/vnd.ms-office.chartcolorstyle+xml"/>
  <Override PartName="/xl/ctrlProps/ctrlProp1.xml" ContentType="application/vnd.ms-excel.controlproperties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tables/table3.xml" ContentType="application/vnd.openxmlformats-officedocument.spreadsheetml.table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jpeg" ContentType="image/jpeg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5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/>
  <bookViews>
    <workbookView showSheetTabs="0" xWindow="0" yWindow="0" windowWidth="19440" windowHeight="12240" tabRatio="889"/>
  </bookViews>
  <sheets>
    <sheet name="Login" sheetId="11" r:id="rId1"/>
    <sheet name="ACCUEIL" sheetId="18" r:id="rId2"/>
    <sheet name="Intervenant" sheetId="17" r:id="rId3"/>
    <sheet name="Prestataire" sheetId="16" r:id="rId4"/>
    <sheet name="Documentations" sheetId="14" r:id="rId5"/>
    <sheet name="Base" sheetId="15" r:id="rId6"/>
    <sheet name="Utilisateurs" sheetId="21" r:id="rId7"/>
    <sheet name="Bilans" sheetId="20" r:id="rId8"/>
    <sheet name="FORMULAIRE" sheetId="8" r:id="rId9"/>
    <sheet name="Cpt" sheetId="24" r:id="rId10"/>
  </sheets>
  <definedNames>
    <definedName name="_xlnm._FilterDatabase" localSheetId="5" hidden="1">Base!$A$4:$AO$136</definedName>
    <definedName name="Avis" localSheetId="1">ACCUEIL!$D$24</definedName>
    <definedName name="Avis" localSheetId="6">#REF!</definedName>
    <definedName name="Avis">#REF!</definedName>
    <definedName name="Commentaires" localSheetId="1">ACCUEIL!$B$27</definedName>
    <definedName name="Commentaires" localSheetId="6">#REF!</definedName>
    <definedName name="Commentaires">#REF!</definedName>
    <definedName name="Date" localSheetId="1">ACCUEIL!$B$22</definedName>
    <definedName name="Date" localSheetId="6">#REF!</definedName>
    <definedName name="Date">#REF!</definedName>
    <definedName name="Nom" localSheetId="1">ACCUEIL!$D$22</definedName>
    <definedName name="Nom" localSheetId="6">#REF!</definedName>
    <definedName name="Nom">#REF!</definedName>
    <definedName name="Prénom" localSheetId="1">ACCUEIL!$E$22</definedName>
    <definedName name="Prénom" localSheetId="6">#REF!</definedName>
    <definedName name="Prénom">#REF!</definedName>
    <definedName name="Service" localSheetId="1">ACCUEIL!$F$22</definedName>
    <definedName name="Service" localSheetId="6">#REF!</definedName>
    <definedName name="Service">#REF!</definedName>
  </definedNames>
  <calcPr calcId="124519"/>
  <extLst xmlns:x15="http://schemas.microsoft.com/office/spreadsheetml/2010/11/main">
    <ext uri="{140A7094-0E35-4892-8432-C4D2E57EDEB5}">
      <x15:workbookPr chartTrackingRefBase="1"/>
    </ext>
    <ext uri="{FCE2AD5D-F65C-4FA6-A056-5C36A1767C68}">
      <x15:dataModel>
        <x15:modelTables>
          <x15:modelTable id="Actualisation des données_99155b4a-4a4c-4bc2-828d-5d56960f7e79" name="Actualisation des données" connection="Requête - Actualisation des données"/>
          <x15:modelTable id="InterN_4c6b2200-f2d6-4823-8738-e73a7e10e828" name="InterN" connection="Requête - InterN"/>
          <x15:modelTable id="InterA_8dcbb3d2-d6fd-4c08-821c-8b48520b8ffd" name="InterA" connection="Requête - InterA"/>
          <x15:modelTable id="InterN  2_a0da7a07-32d3-4f23-9311-5be9f2f06c55" name="InterN  2" connection="Requête - InterN (2)"/>
        </x15:modelTables>
      </x15:dataModel>
    </ext>
  </extLst>
</workbook>
</file>

<file path=xl/calcChain.xml><?xml version="1.0" encoding="utf-8"?>
<calcChain xmlns="http://schemas.openxmlformats.org/spreadsheetml/2006/main">
  <c r="N10" i="24"/>
  <c r="H2"/>
  <c r="H3" s="1"/>
  <c r="K9" l="1"/>
  <c r="K10"/>
  <c r="G3"/>
  <c r="N16" s="1"/>
  <c r="F3"/>
  <c r="N15" s="1"/>
  <c r="E3"/>
  <c r="N14" s="1"/>
  <c r="D3"/>
  <c r="N13" s="1"/>
  <c r="C3"/>
  <c r="N12" s="1"/>
  <c r="B3"/>
  <c r="N11" s="1"/>
  <c r="K12"/>
  <c r="N17" l="1"/>
  <c r="K15"/>
  <c r="K13"/>
  <c r="K16"/>
  <c r="K14"/>
  <c r="K11"/>
  <c r="K18" i="20" l="1"/>
  <c r="L18"/>
  <c r="M18"/>
  <c r="N18"/>
  <c r="O18"/>
  <c r="P18"/>
  <c r="Q18"/>
  <c r="R18"/>
  <c r="S18"/>
  <c r="T18"/>
  <c r="U18"/>
  <c r="V18"/>
  <c r="W18"/>
  <c r="X18"/>
  <c r="Y18"/>
  <c r="Z18"/>
  <c r="I10" l="1"/>
  <c r="H10"/>
  <c r="B10"/>
  <c r="G10" l="1"/>
  <c r="F10"/>
  <c r="E10"/>
  <c r="D10"/>
  <c r="C10"/>
  <c r="B22" i="18" l="1"/>
  <c r="C3" i="17"/>
  <c r="A9" s="1"/>
  <c r="C3" i="16"/>
  <c r="G2" s="1"/>
  <c r="B81" i="17" l="1"/>
  <c r="B43"/>
  <c r="D74"/>
  <c r="B16"/>
  <c r="F55"/>
  <c r="F49"/>
  <c r="B12"/>
  <c r="D62"/>
  <c r="B40"/>
  <c r="D107"/>
  <c r="B79"/>
  <c r="B68"/>
  <c r="F58"/>
  <c r="F53"/>
  <c r="E49"/>
  <c r="F40"/>
  <c r="B37"/>
  <c r="F14"/>
  <c r="F9"/>
  <c r="G2"/>
  <c r="B107"/>
  <c r="B77"/>
  <c r="B65"/>
  <c r="E58"/>
  <c r="D53"/>
  <c r="D49"/>
  <c r="E40"/>
  <c r="B32"/>
  <c r="E14"/>
  <c r="E9"/>
  <c r="D101"/>
  <c r="B75"/>
  <c r="B63"/>
  <c r="D58"/>
  <c r="B53"/>
  <c r="C49"/>
  <c r="C40"/>
  <c r="F16"/>
  <c r="E12"/>
  <c r="F14" i="16"/>
  <c r="E10"/>
  <c r="B14"/>
  <c r="B10"/>
  <c r="F12"/>
  <c r="B36"/>
  <c r="E12"/>
  <c r="I6" i="8"/>
  <c r="I5"/>
  <c r="I4"/>
  <c r="I3"/>
</calcChain>
</file>

<file path=xl/connections.xml><?xml version="1.0" encoding="utf-8"?>
<connections xmlns="http://schemas.openxmlformats.org/spreadsheetml/2006/main">
  <connection id="1" name="Requête - Actualisation des données" description="Connexion à la requête « Actualisation des données » dans le classeur." type="100" refreshedVersion="6" minRefreshableVersion="5">
    <extLst>
      <ext xmlns:x15="http://schemas.microsoft.com/office/spreadsheetml/2010/11/main" uri="{DE250136-89BD-433C-8126-D09CA5730AF9}">
        <x15:connection id="a27b14c3-4aaf-43f0-bfcc-bb104d53d6c9"/>
      </ext>
    </extLst>
  </connection>
  <connection id="2" name="Requête - InterA" description="Connexion à la requête « InterA » dans le classeur." type="100" refreshedVersion="6" minRefreshableVersion="5">
    <extLst>
      <ext xmlns:x15="http://schemas.microsoft.com/office/spreadsheetml/2010/11/main" uri="{DE250136-89BD-433C-8126-D09CA5730AF9}">
        <x15:connection id="3993ea81-0105-4bb4-a89b-4336ed80a18a"/>
      </ext>
    </extLst>
  </connection>
  <connection id="3" name="Requête - InterN" description="Connexion à la requête « InterN » dans le classeur." type="100" refreshedVersion="6" minRefreshableVersion="5">
    <extLst>
      <ext xmlns:x15="http://schemas.microsoft.com/office/spreadsheetml/2010/11/main" uri="{DE250136-89BD-433C-8126-D09CA5730AF9}">
        <x15:connection id="ad823769-a38c-4927-a08b-38322a293515"/>
      </ext>
    </extLst>
  </connection>
  <connection id="4" name="Requête - InterN (2)" description="Connexion à la requête « InterN (2) » dans le classeur." type="100" refreshedVersion="6" minRefreshableVersion="5">
    <extLst>
      <ext xmlns:x15="http://schemas.microsoft.com/office/spreadsheetml/2010/11/main" uri="{DE250136-89BD-433C-8126-D09CA5730AF9}">
        <x15:connection id="745a954d-2a21-4f91-b486-b4c758b7f46c"/>
      </ext>
    </extLst>
  </connection>
  <connection id="5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<sst xmlns="http://schemas.openxmlformats.org/spreadsheetml/2006/main" count="5386" uniqueCount="1340">
  <si>
    <t>Prénom</t>
  </si>
  <si>
    <t>Date</t>
  </si>
  <si>
    <t>Insatisfait</t>
  </si>
  <si>
    <t>Nom</t>
  </si>
  <si>
    <t>Service</t>
  </si>
  <si>
    <t>Avis</t>
  </si>
  <si>
    <t>Commentaires</t>
  </si>
  <si>
    <t>Satisfait</t>
  </si>
  <si>
    <t>Sans avis</t>
  </si>
  <si>
    <t>Très satisfait</t>
  </si>
  <si>
    <t>ESTEBAN</t>
  </si>
  <si>
    <t>Michel</t>
  </si>
  <si>
    <t>DD</t>
  </si>
  <si>
    <t>Essai commentaires</t>
  </si>
  <si>
    <t>DISPATCHING</t>
  </si>
  <si>
    <t>Mot de passe</t>
  </si>
  <si>
    <t>ACCUEIL</t>
  </si>
  <si>
    <t>ADMIN</t>
  </si>
  <si>
    <t>ADMIN1967</t>
  </si>
  <si>
    <t>N° accès</t>
  </si>
  <si>
    <t>Intervenant</t>
  </si>
  <si>
    <t>Prestataire</t>
  </si>
  <si>
    <t>Documentations</t>
  </si>
  <si>
    <t>Base</t>
  </si>
  <si>
    <t>FORMULAIRE</t>
  </si>
  <si>
    <t>INTERVENANT</t>
  </si>
  <si>
    <t>Accès1</t>
  </si>
  <si>
    <t>Accès2</t>
  </si>
  <si>
    <t>Accès3</t>
  </si>
  <si>
    <t>RESPONSABLE</t>
  </si>
  <si>
    <t>Accès4</t>
  </si>
  <si>
    <t>Bilans</t>
  </si>
  <si>
    <t>CC13</t>
  </si>
  <si>
    <t>Montsouris</t>
  </si>
  <si>
    <t>CC12</t>
  </si>
  <si>
    <t>CC11</t>
  </si>
  <si>
    <t>CC10</t>
  </si>
  <si>
    <t>Passy</t>
  </si>
  <si>
    <t>CC09</t>
  </si>
  <si>
    <t>Grenelle</t>
  </si>
  <si>
    <t>CC08</t>
  </si>
  <si>
    <t>CC07</t>
  </si>
  <si>
    <t>CC06</t>
  </si>
  <si>
    <t>CC05</t>
  </si>
  <si>
    <t>Austerlitz</t>
  </si>
  <si>
    <t>CC04</t>
  </si>
  <si>
    <t>CC03</t>
  </si>
  <si>
    <t>Haxo</t>
  </si>
  <si>
    <t>CC02</t>
  </si>
  <si>
    <t>Lilas</t>
  </si>
  <si>
    <t>CC01</t>
  </si>
  <si>
    <t>Montmartre</t>
  </si>
  <si>
    <t>Vue générale</t>
  </si>
  <si>
    <t>LIAISONS CONCENTRATEURS - CCC</t>
  </si>
  <si>
    <t>Configuration modem GENER</t>
  </si>
  <si>
    <t>Configuration modem IP_RTC</t>
  </si>
  <si>
    <t>Paramétrage procédure 2</t>
  </si>
  <si>
    <t>Paramétrage procédure 1</t>
  </si>
  <si>
    <t>Paramétrage ETG 100</t>
  </si>
  <si>
    <t>INFRASTRUCTURE VPN</t>
  </si>
  <si>
    <t>Liste des débits de sectoristaion EP/ENP</t>
  </si>
  <si>
    <t>DÉBITS SECTO EP-ENP</t>
  </si>
  <si>
    <t>Liste des piquages avec points de pression</t>
  </si>
  <si>
    <t>Fiche étalonnage hauteur</t>
  </si>
  <si>
    <t>Fiche étalonnage pression</t>
  </si>
  <si>
    <t>Etalonnage</t>
  </si>
  <si>
    <t>CAPTEUR DE PRESSION</t>
  </si>
  <si>
    <t>Intervention sur analyseur chlorscanEDP</t>
  </si>
  <si>
    <t>CAPTEUR DE CHLORE</t>
  </si>
  <si>
    <t>…………………………………………………………………………………………….</t>
  </si>
  <si>
    <t xml:space="preserve">Vue réseau ENP </t>
  </si>
  <si>
    <t xml:space="preserve">Vue réseau EP </t>
  </si>
  <si>
    <t>Plans réseaux (09/2020)</t>
  </si>
  <si>
    <t>*</t>
  </si>
  <si>
    <t>**.**.**.**.**</t>
  </si>
  <si>
    <t>072 337192344 59</t>
  </si>
  <si>
    <t>PARIS 14°</t>
  </si>
  <si>
    <t>152 Avenue Paul Vaillant Couturier</t>
  </si>
  <si>
    <t>Accueil + Badge</t>
  </si>
  <si>
    <t>DIRECTION DISTRIBUTION</t>
  </si>
  <si>
    <t>B</t>
  </si>
  <si>
    <t>0199</t>
  </si>
  <si>
    <t>0199_S_WALL_ - WALLACE</t>
  </si>
  <si>
    <t>WALLACE</t>
  </si>
  <si>
    <t>VOL</t>
  </si>
  <si>
    <t>OUI</t>
  </si>
  <si>
    <t xml:space="preserve">Vanne en égoût - bloqué à 10° pour l'ouverture totale </t>
  </si>
  <si>
    <t>EP</t>
  </si>
  <si>
    <t>01.44.74.98.10</t>
  </si>
  <si>
    <t>VINCENNES</t>
  </si>
  <si>
    <t>CC 04</t>
  </si>
  <si>
    <t>D7864-00179-001</t>
  </si>
  <si>
    <t>10.104.1.50</t>
  </si>
  <si>
    <t>10.104.1.49</t>
  </si>
  <si>
    <t>PREMIUM</t>
  </si>
  <si>
    <t>N° compteur 94AG250776</t>
  </si>
  <si>
    <t>072 646888286 34</t>
  </si>
  <si>
    <t>PARIS 11°</t>
  </si>
  <si>
    <t xml:space="preserve">Face au 165 Boulevard Voltaire </t>
  </si>
  <si>
    <t>C</t>
  </si>
  <si>
    <t>A</t>
  </si>
  <si>
    <t>Cadenas</t>
  </si>
  <si>
    <t>STATION LOCALE</t>
  </si>
  <si>
    <t>0031</t>
  </si>
  <si>
    <t>0031_S_VOL__ - VOLTAIRE</t>
  </si>
  <si>
    <t>VOLTAIRE</t>
  </si>
  <si>
    <t>Galerie inondable (la porte étanche doit rester fermer)  2 pompes d'installées - La 1ère au pied de la porte étanche et la seçonde dans la galerie au fond à gauche.</t>
  </si>
  <si>
    <t>01.45.84.98.86</t>
  </si>
  <si>
    <t>073 163530693 52</t>
  </si>
  <si>
    <t>// * *  STATION LOCALE DESAFFECTEE ** // suite inondation</t>
  </si>
  <si>
    <t>PARIS 5°</t>
  </si>
  <si>
    <t>Face au N°2 Boulevard Vincent Auriol</t>
  </si>
  <si>
    <t xml:space="preserve">Cadenas </t>
  </si>
  <si>
    <t>0110</t>
  </si>
  <si>
    <t>0110_S_AURIO-VINCENT AURIOL</t>
  </si>
  <si>
    <t>VINCENT AURIOL</t>
  </si>
  <si>
    <t>LE2</t>
  </si>
  <si>
    <t>01.42.41.70.72</t>
  </si>
  <si>
    <t>LILAS</t>
  </si>
  <si>
    <t>CC 02</t>
  </si>
  <si>
    <t>D7864-00085-001</t>
  </si>
  <si>
    <t>10.102.1.82</t>
  </si>
  <si>
    <t>10.102.1.81</t>
  </si>
  <si>
    <t>PARIS 20°</t>
  </si>
  <si>
    <t>76-80 Rue du Surmelin</t>
  </si>
  <si>
    <t>0144</t>
  </si>
  <si>
    <t>0144_S_VINC_ - STATION VINCENOT</t>
  </si>
  <si>
    <t>VINCENOT</t>
  </si>
  <si>
    <t>SNC</t>
  </si>
  <si>
    <t>D7864-00101-001</t>
  </si>
  <si>
    <t>10.102.1.66</t>
  </si>
  <si>
    <t>10.102.1.65</t>
  </si>
  <si>
    <t>Code porte compteur EDF - C237YZ</t>
  </si>
  <si>
    <t>PARIS 19°</t>
  </si>
  <si>
    <t>54 Avenue Corentin Cariou</t>
  </si>
  <si>
    <t>100B</t>
  </si>
  <si>
    <t>100B_S_SNC__ - VILLETTE VANNE SNC</t>
  </si>
  <si>
    <t>VILLETTE VANNE SNC</t>
  </si>
  <si>
    <t>ENP</t>
  </si>
  <si>
    <t>01.42.23.29.84</t>
  </si>
  <si>
    <t xml:space="preserve">MONTMARTRE </t>
  </si>
  <si>
    <t>CC 01</t>
  </si>
  <si>
    <t>01.40.37.91.28</t>
  </si>
  <si>
    <t>D7864-00078-001</t>
  </si>
  <si>
    <t>10.101.1.66</t>
  </si>
  <si>
    <t>10.101.1.65</t>
  </si>
  <si>
    <t xml:space="preserve">4, Quai de Seine </t>
  </si>
  <si>
    <t>Clé + Code</t>
  </si>
  <si>
    <t>USINE</t>
  </si>
  <si>
    <t>0007</t>
  </si>
  <si>
    <t>0007_U_VIL_U : VILLETTE NOUVELLE</t>
  </si>
  <si>
    <t>VILLETTE USINE</t>
  </si>
  <si>
    <t>01.45.41.52.59</t>
  </si>
  <si>
    <t>MONTSOURIS</t>
  </si>
  <si>
    <t>CC 11</t>
  </si>
  <si>
    <t>D7864-00170-001</t>
  </si>
  <si>
    <t>10.111.1.210</t>
  </si>
  <si>
    <t>10.111.1.209</t>
  </si>
  <si>
    <t>Accès en contre bas le long de la rue du moulin des Prés</t>
  </si>
  <si>
    <t>PARIS 13°</t>
  </si>
  <si>
    <t>Place Paul Verlaine</t>
  </si>
  <si>
    <t>Clé + code</t>
  </si>
  <si>
    <t>PUITS</t>
  </si>
  <si>
    <t>0203</t>
  </si>
  <si>
    <t>0203_S_VERL_ - STATION PAUL VERLAINE</t>
  </si>
  <si>
    <t>VERLAINE</t>
  </si>
  <si>
    <t>Désaffectée</t>
  </si>
  <si>
    <t>Angle rue de Tolbiac et quai François Mauriac</t>
  </si>
  <si>
    <t>0111</t>
  </si>
  <si>
    <t>0111_S_TOLB_ - TOLBIAC</t>
  </si>
  <si>
    <t>TOLBIAC</t>
  </si>
  <si>
    <t>TE</t>
  </si>
  <si>
    <t>Vanne en égoût</t>
  </si>
  <si>
    <t>01.45.53.16.75</t>
  </si>
  <si>
    <t>PASSY</t>
  </si>
  <si>
    <t>CC 10</t>
  </si>
  <si>
    <t>D7864-00076-001</t>
  </si>
  <si>
    <t>10.110.1.130</t>
  </si>
  <si>
    <t>10.110.1..129</t>
  </si>
  <si>
    <t>N° contrat - 1-3NC-1159</t>
  </si>
  <si>
    <t>075 84949313105</t>
  </si>
  <si>
    <t>Angle du boulevard Gouvion - Saint Cyr</t>
  </si>
  <si>
    <t>PARIS 17°</t>
  </si>
  <si>
    <t>2 Place du Général Koenig</t>
  </si>
  <si>
    <t>0118_S_TER-TERNES</t>
  </si>
  <si>
    <t>TERNES</t>
  </si>
  <si>
    <t>EP-ENP</t>
  </si>
  <si>
    <t>01.43.61.48.79</t>
  </si>
  <si>
    <t>HAXO</t>
  </si>
  <si>
    <t>CC 03</t>
  </si>
  <si>
    <t>Via 023A</t>
  </si>
  <si>
    <t>072 998552015 26</t>
  </si>
  <si>
    <t>GTC : 020A - Usine TELEGRAPHE // GTC : 020B - Réservoir BELLEVILLE //                                    GTC : 020C - Cuve BELLEVILLE</t>
  </si>
  <si>
    <t xml:space="preserve">38 rue du Télégraphe </t>
  </si>
  <si>
    <t>Badge + Bip + Clé</t>
  </si>
  <si>
    <t>0020</t>
  </si>
  <si>
    <t>0020_U_TEL_U - TELEGRAPHE</t>
  </si>
  <si>
    <t>TELEGRAPHE - BELLEVILLE</t>
  </si>
  <si>
    <t xml:space="preserve">51 bis  Rue du Surmelin </t>
  </si>
  <si>
    <t>Clé</t>
  </si>
  <si>
    <t>023C</t>
  </si>
  <si>
    <t>023C_U_SUR_U - SURMELIN USINE</t>
  </si>
  <si>
    <t>SURMELIN USINE</t>
  </si>
  <si>
    <t>01.47.43.05.39</t>
  </si>
  <si>
    <t>AUTEUIL</t>
  </si>
  <si>
    <t>CC 08</t>
  </si>
  <si>
    <t>Via 040A</t>
  </si>
  <si>
    <t>Alimentation par Pte d'Auteuil</t>
  </si>
  <si>
    <t>PARIS 16°</t>
  </si>
  <si>
    <t xml:space="preserve">Place de la porte d'auteuil </t>
  </si>
  <si>
    <t>040B</t>
  </si>
  <si>
    <t>040B_S_SUCH_ - STATION SUCHET</t>
  </si>
  <si>
    <t>SUCHET</t>
  </si>
  <si>
    <t>01.45.41.46.21</t>
  </si>
  <si>
    <t>CC 07</t>
  </si>
  <si>
    <t>Cablage direct</t>
  </si>
  <si>
    <t>Poste HT - arrivée 20.000 V venant de l'usine de Montsouris</t>
  </si>
  <si>
    <t xml:space="preserve">1 bis rue st-Yves </t>
  </si>
  <si>
    <t>Badge + Clé</t>
  </si>
  <si>
    <t>054N</t>
  </si>
  <si>
    <t>054N_U_ST-ST YVES USINE</t>
  </si>
  <si>
    <t>ST YVES USINE</t>
  </si>
  <si>
    <t>ML ALM</t>
  </si>
  <si>
    <t>Imnondable par déversement Ménilmontant réservoir</t>
  </si>
  <si>
    <t xml:space="preserve">Place St Fargeau </t>
  </si>
  <si>
    <t>0021</t>
  </si>
  <si>
    <t>0021_S_SF-ST FARGEAU ML</t>
  </si>
  <si>
    <t xml:space="preserve">ST FARGEAU </t>
  </si>
  <si>
    <t>01.45.31.52.71</t>
  </si>
  <si>
    <t>GRENELLE</t>
  </si>
  <si>
    <t>CC 09</t>
  </si>
  <si>
    <t>D7864-00119-001</t>
  </si>
  <si>
    <t>10.109.1.46</t>
  </si>
  <si>
    <t>10.109.1.45</t>
  </si>
  <si>
    <t>Via p17-P18</t>
  </si>
  <si>
    <t>Alimentation venant de P17-P18</t>
  </si>
  <si>
    <t>A droite au fond de l'impasse sur le parking</t>
  </si>
  <si>
    <t>PARIS 15°</t>
  </si>
  <si>
    <t>Bd duGénéral Martial Valin</t>
  </si>
  <si>
    <t>0120</t>
  </si>
  <si>
    <t>0120_S_VICTO - SQUARE VICTOR</t>
  </si>
  <si>
    <t>SQUARE VICTOR</t>
  </si>
  <si>
    <t>Via 052A</t>
  </si>
  <si>
    <t xml:space="preserve">Angle rue Desnouettes et Bd Victor </t>
  </si>
  <si>
    <t>052C</t>
  </si>
  <si>
    <t>052C_S_DESN-SQUARE DESNOUETTES</t>
  </si>
  <si>
    <t>SQUARE DESNOUETTES</t>
  </si>
  <si>
    <t>SOR</t>
  </si>
  <si>
    <t>01.46.36.69.45</t>
  </si>
  <si>
    <t>D7864-00071-001</t>
  </si>
  <si>
    <t>10.104.1.82</t>
  </si>
  <si>
    <t>10.104.1.81</t>
  </si>
  <si>
    <t>N° compteur 88AD631069</t>
  </si>
  <si>
    <t xml:space="preserve">Rue Sorbier angle Rue Menilmontant </t>
  </si>
  <si>
    <t>0024</t>
  </si>
  <si>
    <t>0024_S_SB-SORBIER</t>
  </si>
  <si>
    <t>SORBIER</t>
  </si>
  <si>
    <t>BP-DL</t>
  </si>
  <si>
    <t>Via 011A</t>
  </si>
  <si>
    <t xml:space="preserve">Face au N°75, Boulevard Serrurier </t>
  </si>
  <si>
    <t>0010</t>
  </si>
  <si>
    <t>0010_S_SER-BD SERRURIER</t>
  </si>
  <si>
    <t>SERRURIER</t>
  </si>
  <si>
    <t>Débit en égoût.</t>
  </si>
  <si>
    <t>Via 000A - GSM</t>
  </si>
  <si>
    <t>Alimentation EDF par armoire face au N°7 rue schoelcher</t>
  </si>
  <si>
    <t>072 534008307 01</t>
  </si>
  <si>
    <t>Armoire de re-transmission face au N°7 rue schoelcher</t>
  </si>
  <si>
    <t>272, Boulevard Raspail</t>
  </si>
  <si>
    <t>0045</t>
  </si>
  <si>
    <t>0045_S_RAS_-SCHOELCHER RASPAIL</t>
  </si>
  <si>
    <t>SCHOELCHER RASPAIL</t>
  </si>
  <si>
    <t>Via 000A</t>
  </si>
  <si>
    <t xml:space="preserve">8-10 rue Froidevaux </t>
  </si>
  <si>
    <t>0046</t>
  </si>
  <si>
    <t>0046_S_FRO__ - SCHOELCHER FROIDEVAUX</t>
  </si>
  <si>
    <t>SCHOELCHER FROIDEVAUX</t>
  </si>
  <si>
    <t>Armoire de transit ( Raspail - Froidevaux )</t>
  </si>
  <si>
    <t>D7864-00243-001</t>
  </si>
  <si>
    <t>10.111.1.34</t>
  </si>
  <si>
    <t>10.111.1.33</t>
  </si>
  <si>
    <t>3G</t>
  </si>
  <si>
    <t>MODICON M340</t>
  </si>
  <si>
    <t xml:space="preserve">Nouveau siège voir Module 19 </t>
  </si>
  <si>
    <t>Rue Schoelcher</t>
  </si>
  <si>
    <t>Ancien  (Siège + CCC)</t>
  </si>
  <si>
    <t>000A</t>
  </si>
  <si>
    <t>000A_S_SCHO-SCHOELCHER</t>
  </si>
  <si>
    <t>SCHOELCHER</t>
  </si>
  <si>
    <t>Pressions P2,P3 transmission via API GTC 005</t>
  </si>
  <si>
    <t>Via 003A</t>
  </si>
  <si>
    <t>Alimenté par l'usine de Montmartre</t>
  </si>
  <si>
    <t>Face rue Sauveste - Trappe situé sur piste cyclable ( pose de signalisation et chaine)</t>
  </si>
  <si>
    <t>PARIS 18°</t>
  </si>
  <si>
    <t xml:space="preserve">56, Boulevard Rochechouart </t>
  </si>
  <si>
    <t>003E</t>
  </si>
  <si>
    <t>003E_U_MO_RO-ROCHECHOUART SURPRESSEUR</t>
  </si>
  <si>
    <t>ROCHECHOUART SURPRESSEUR</t>
  </si>
  <si>
    <t>ANN-ANS</t>
  </si>
  <si>
    <t>ANS vanne en égout - inondable ( Prévoir E.P.I )</t>
  </si>
  <si>
    <t>075 07670043294</t>
  </si>
  <si>
    <t>0005</t>
  </si>
  <si>
    <t>0005_S_ROCH-ROCHECHOUART ANVERS</t>
  </si>
  <si>
    <t>ROCHECHOUART</t>
  </si>
  <si>
    <t>Le servo-moteur RE est déposé</t>
  </si>
  <si>
    <t>D7864-00086-001</t>
  </si>
  <si>
    <t>10.104.1.18</t>
  </si>
  <si>
    <t>10.104.1.17</t>
  </si>
  <si>
    <t>"</t>
  </si>
  <si>
    <t>Place de la Réunion</t>
  </si>
  <si>
    <t>0030</t>
  </si>
  <si>
    <t>0030_S_RE___ - REUNION</t>
  </si>
  <si>
    <t>REUNION</t>
  </si>
  <si>
    <t>AUSTERLITZ</t>
  </si>
  <si>
    <t>CC 05</t>
  </si>
  <si>
    <t>D7864-00124-001</t>
  </si>
  <si>
    <t>10.105.1.18</t>
  </si>
  <si>
    <t>10.105.1.17</t>
  </si>
  <si>
    <t>VILLEJUIF</t>
  </si>
  <si>
    <t xml:space="preserve">139, avenue de Paris </t>
  </si>
  <si>
    <t xml:space="preserve">Clé </t>
  </si>
  <si>
    <t>RESERVOIR</t>
  </si>
  <si>
    <t>0069</t>
  </si>
  <si>
    <t>0069_S_VJF__ - VILLEJUIF</t>
  </si>
  <si>
    <t>RESERVOIR VILLEJUIF</t>
  </si>
  <si>
    <t xml:space="preserve">GA-GRE </t>
  </si>
  <si>
    <t>CONCENTRATEUR</t>
  </si>
  <si>
    <t>Alimentation venant du pavillon sous-sol</t>
  </si>
  <si>
    <t>12345 clé etoile</t>
  </si>
  <si>
    <t xml:space="preserve">125 bis Rue de l'Abbe Groult </t>
  </si>
  <si>
    <t>Code + Clé</t>
  </si>
  <si>
    <t>0044</t>
  </si>
  <si>
    <t>0044_S_ABG__ - GRENELLE - RESERVOIR</t>
  </si>
  <si>
    <t>RESERVOIR GRENELLE</t>
  </si>
  <si>
    <t>D7864-00204-001</t>
  </si>
  <si>
    <t>10.105.1.50</t>
  </si>
  <si>
    <t>10.105.1.49</t>
  </si>
  <si>
    <t>1 Clé pour portail privé et 1 clé EDP</t>
  </si>
  <si>
    <t xml:space="preserve">11, rue des Prairies </t>
  </si>
  <si>
    <t>0025</t>
  </si>
  <si>
    <t>0025_S_CHR__ - CHARONNE</t>
  </si>
  <si>
    <t>RESERVOIR CHARONNE</t>
  </si>
  <si>
    <t>D7864-00088-001</t>
  </si>
  <si>
    <t>10.109.1.98</t>
  </si>
  <si>
    <t>10.109.1.97</t>
  </si>
  <si>
    <t xml:space="preserve">Face au N° 83, Avenue de Breteuil </t>
  </si>
  <si>
    <t>Cadenas + code</t>
  </si>
  <si>
    <t>0205</t>
  </si>
  <si>
    <t>0205_S_QUEUI - STATION HENRI QUEUILLE</t>
  </si>
  <si>
    <t>QUEUILLE</t>
  </si>
  <si>
    <t>AM-PM</t>
  </si>
  <si>
    <t>D7864-00061-001</t>
  </si>
  <si>
    <t>10.110.1.82</t>
  </si>
  <si>
    <t>10.110.1.81</t>
  </si>
  <si>
    <t>Alimentation venant feu tricolore</t>
  </si>
  <si>
    <t xml:space="preserve">Allée de Longchamp </t>
  </si>
  <si>
    <t>0016</t>
  </si>
  <si>
    <t>0016_S_PM-ARME*VILLE</t>
  </si>
  <si>
    <t>Pte MAILLOT</t>
  </si>
  <si>
    <t>VP</t>
  </si>
  <si>
    <t>Piquage en égoût</t>
  </si>
  <si>
    <t>01.45.41.11.84</t>
  </si>
  <si>
    <t>CC 06</t>
  </si>
  <si>
    <t>D7864-00105.001</t>
  </si>
  <si>
    <t>10.106.1.82</t>
  </si>
  <si>
    <t>10.106.1.81</t>
  </si>
  <si>
    <t>Alimente la station Chambre à  neveu</t>
  </si>
  <si>
    <t>072 086830304 17</t>
  </si>
  <si>
    <t>En liaison avec la station 049B</t>
  </si>
  <si>
    <t>PARIS 12°</t>
  </si>
  <si>
    <t>Place Edouard Renard ( coté Vincennes )</t>
  </si>
  <si>
    <t>049A</t>
  </si>
  <si>
    <t>049A_S_DOR_V -  PORTE DORÉE</t>
  </si>
  <si>
    <t>Pte DOREE VANNE VP</t>
  </si>
  <si>
    <t>Via 049A</t>
  </si>
  <si>
    <t xml:space="preserve">Face au N° 5, rue du Général Laperinne </t>
  </si>
  <si>
    <t>049B</t>
  </si>
  <si>
    <t>049B_S_DOR_D - PTE DOREE DEBIT</t>
  </si>
  <si>
    <t>Pte DOREE DEBIT Vitry Picpus</t>
  </si>
  <si>
    <t>VN-MA</t>
  </si>
  <si>
    <t>Via 0062</t>
  </si>
  <si>
    <t>Compteur EDF situé à D12 + départ venant de Boutroux  - API via station VH-VS</t>
  </si>
  <si>
    <t>Angle boulevard Masséna et avenue Pte de Vitry</t>
  </si>
  <si>
    <t>0063</t>
  </si>
  <si>
    <t>0063_S_VITR_ - PORTE DE VITRY</t>
  </si>
  <si>
    <t>Pte DE VITRY</t>
  </si>
  <si>
    <t>PV-ISM</t>
  </si>
  <si>
    <t>Injection de S02</t>
  </si>
  <si>
    <t>Via 033A</t>
  </si>
  <si>
    <t>Rue Fernand Foureau</t>
  </si>
  <si>
    <t>033B</t>
  </si>
  <si>
    <t>033B_S_PV1__ - PTE DE VINCENNES PV,ISM</t>
  </si>
  <si>
    <t>Pte DE VINCENNES PV,ISM</t>
  </si>
  <si>
    <t>IL</t>
  </si>
  <si>
    <t>072 826337882 57</t>
  </si>
  <si>
    <t>033A</t>
  </si>
  <si>
    <t>033A_S_PV2__ - PTE DE VINCENNES IL</t>
  </si>
  <si>
    <t>Pte DE VINCENNES IL</t>
  </si>
  <si>
    <t>VA</t>
  </si>
  <si>
    <t>D7864-00090-001</t>
  </si>
  <si>
    <t>10.109.1.114</t>
  </si>
  <si>
    <t>10.109.1.113</t>
  </si>
  <si>
    <t xml:space="preserve">Pl. de la porte de Vanves </t>
  </si>
  <si>
    <t>0053</t>
  </si>
  <si>
    <t>0053_S_VA___ - PORTE DE VANVES</t>
  </si>
  <si>
    <t>Pte DE VANVES</t>
  </si>
  <si>
    <t>Inter-MONT</t>
  </si>
  <si>
    <t>D7864-00069-001</t>
  </si>
  <si>
    <t>10.101.1.2</t>
  </si>
  <si>
    <t>10.101.1.1</t>
  </si>
  <si>
    <t xml:space="preserve">1, Avenue de le Porte Montmartre </t>
  </si>
  <si>
    <t>0001</t>
  </si>
  <si>
    <t>0001_S_MO_I_-PTE DE MONTMARTRE INTERCOM</t>
  </si>
  <si>
    <t>Pte DE MONTMARTRE INTERCOM</t>
  </si>
  <si>
    <t>CLI-OB</t>
  </si>
  <si>
    <t>D7864-00092-001</t>
  </si>
  <si>
    <t>10.101.1.130</t>
  </si>
  <si>
    <t>10.101.1.129</t>
  </si>
  <si>
    <t xml:space="preserve">35, Boulevard Ney </t>
  </si>
  <si>
    <t>0002</t>
  </si>
  <si>
    <t>0002_S_CLI_-PTE DE CLIGNANCOURT</t>
  </si>
  <si>
    <t>Pte DE CLIGNANCOURT</t>
  </si>
  <si>
    <t>CH</t>
  </si>
  <si>
    <t>Isolé de l'égout par porte étanche</t>
  </si>
  <si>
    <t>D7864-00100-001</t>
  </si>
  <si>
    <t>10.102.1.18</t>
  </si>
  <si>
    <t>10.102.1.17</t>
  </si>
  <si>
    <t>84, rue Manin</t>
  </si>
  <si>
    <t>104A</t>
  </si>
  <si>
    <t>104A_S_CHAU-PTE DE CHAUMONT</t>
  </si>
  <si>
    <t>Pte DE CHAUMONT</t>
  </si>
  <si>
    <t>PL2</t>
  </si>
  <si>
    <t>Retransmission du débit et pression P3 - Vannes de sécurité</t>
  </si>
  <si>
    <t>D7864-00087-001</t>
  </si>
  <si>
    <t>10.106.1.66</t>
  </si>
  <si>
    <t>10.106.1.65</t>
  </si>
  <si>
    <t>TRI - EDF</t>
  </si>
  <si>
    <t>072 930535079 05</t>
  </si>
  <si>
    <t xml:space="preserve"> ( la vanne PL1 se situe au 20-26 Bd des maréchaux devant sté EFFIA)</t>
  </si>
  <si>
    <t>2, Avenue de la Porte de Charenton</t>
  </si>
  <si>
    <t>050A</t>
  </si>
  <si>
    <t>050A_S_PL2-PTE DE CHARENTON PL2</t>
  </si>
  <si>
    <t>Pte DE CHARENTON PL2</t>
  </si>
  <si>
    <t>PL1</t>
  </si>
  <si>
    <t>Vanne de sécurité</t>
  </si>
  <si>
    <t>Via 050A</t>
  </si>
  <si>
    <t xml:space="preserve">Alimentation EDF via PL2 </t>
  </si>
  <si>
    <t xml:space="preserve">20-26 Boulevards des Maréchaux ( Poniatowski devant Sté EFFIA ) </t>
  </si>
  <si>
    <t xml:space="preserve">TAMPON </t>
  </si>
  <si>
    <t>GALERIE</t>
  </si>
  <si>
    <t>050B</t>
  </si>
  <si>
    <t>050B_S_PL2-PTE DE CHARENTON PL1</t>
  </si>
  <si>
    <t>Pte DE CHARENTON PL1</t>
  </si>
  <si>
    <t>AT-PH-AP-LS1-LS2</t>
  </si>
  <si>
    <t>074 30390671757</t>
  </si>
  <si>
    <t>1, Avenue de la porte d'Auteuil</t>
  </si>
  <si>
    <t>040A</t>
  </si>
  <si>
    <t>0040_S_AT___ - PORTE D'AUTEUIL</t>
  </si>
  <si>
    <t>Pte AUTEUIL</t>
  </si>
  <si>
    <t>VRN - VRS - CEV</t>
  </si>
  <si>
    <t>D7864-00091-001</t>
  </si>
  <si>
    <t>10.109.1.130</t>
  </si>
  <si>
    <t>10.109.1.129</t>
  </si>
  <si>
    <t>VRS - Tri ; VRN - CEV - 24Vcc</t>
  </si>
  <si>
    <t>Station sur le terre plein central</t>
  </si>
  <si>
    <t xml:space="preserve">Bd Levebre, Porte de Versailles </t>
  </si>
  <si>
    <t>052A</t>
  </si>
  <si>
    <t>052A_S_VERS_-PORTE DE VERSAILLES</t>
  </si>
  <si>
    <t>PORTE DE VERSAILLES</t>
  </si>
  <si>
    <t>01.45.41.49.53</t>
  </si>
  <si>
    <t>CC 12</t>
  </si>
  <si>
    <t>D7864-00083-001</t>
  </si>
  <si>
    <t>10.112.1.66</t>
  </si>
  <si>
    <t>10.112.1.65</t>
  </si>
  <si>
    <t>PARIS 6°</t>
  </si>
  <si>
    <t>Place Saint-Michel - face au N°2</t>
  </si>
  <si>
    <t>DEBIT</t>
  </si>
  <si>
    <t>0139</t>
  </si>
  <si>
    <t>0139_S_P11-PONT DE ST MICHEL</t>
  </si>
  <si>
    <t>PONT SAINT-MICHEL - P11</t>
  </si>
  <si>
    <t>D7864-00242-001</t>
  </si>
  <si>
    <t>10.112.1.82</t>
  </si>
  <si>
    <t>10.112.1.81</t>
  </si>
  <si>
    <t>071 730824645 82</t>
  </si>
  <si>
    <t>Armoire sur trottoir côté rive droite</t>
  </si>
  <si>
    <t>PARIS 1er</t>
  </si>
  <si>
    <t>Angle du quai des Tuileries et avenue du Gle Lemonnier</t>
  </si>
  <si>
    <t>0108</t>
  </si>
  <si>
    <t>0108_S_P13-PONT ROYAL</t>
  </si>
  <si>
    <t>PONT ROYAL - P13</t>
  </si>
  <si>
    <t>D7864-00130-001</t>
  </si>
  <si>
    <t>Alimentation venant de la station Lamblardie - N° de contrat 1-3OW-3747</t>
  </si>
  <si>
    <t>Armoire sous  trottoir - Clé armoire (Réf. 3233E)</t>
  </si>
  <si>
    <t>IVRY S/SEINE</t>
  </si>
  <si>
    <t>43, Quai Jean Compag*</t>
  </si>
  <si>
    <t xml:space="preserve">Cadenas + clé </t>
  </si>
  <si>
    <t>0112</t>
  </si>
  <si>
    <t>0112_S_P1_P2-PONT NELSON MANDELA</t>
  </si>
  <si>
    <t>PONT NELSON MANDELA - P1 P2</t>
  </si>
  <si>
    <t>D7864-00081-001</t>
  </si>
  <si>
    <t>10.112.1.146</t>
  </si>
  <si>
    <t>10.112.1.145</t>
  </si>
  <si>
    <t>Armoire sur trottoir côté rive droite en contre bas sous le pont</t>
  </si>
  <si>
    <t>2, Boulevard Excelmans</t>
  </si>
  <si>
    <t>0113</t>
  </si>
  <si>
    <t>0113_S_P1718_ - PONT DE GARIGLIANO</t>
  </si>
  <si>
    <t>PONT GARIGLIANO - P17 P18</t>
  </si>
  <si>
    <t>D7864-00080-001</t>
  </si>
  <si>
    <t>10.112.1.130</t>
  </si>
  <si>
    <t>10.112.1.129</t>
  </si>
  <si>
    <t>PARIS 7°</t>
  </si>
  <si>
    <t>Angle quai Branly et pont d'Iena</t>
  </si>
  <si>
    <t>0114</t>
  </si>
  <si>
    <t>0114_S_P16__ - PONT IENA P16</t>
  </si>
  <si>
    <t xml:space="preserve">PONT D'IENA - P16 </t>
  </si>
  <si>
    <t>D7864-00074-001</t>
  </si>
  <si>
    <t>10.112.1.178</t>
  </si>
  <si>
    <t>10.112.1.177</t>
  </si>
  <si>
    <t>Armoire sur trottoir - Manchette accès côté rive droite</t>
  </si>
  <si>
    <t>Face au N°3 du quai François Mauriac</t>
  </si>
  <si>
    <t>0105</t>
  </si>
  <si>
    <t>0105_S_P5___ - PONT DE TOLBIAC</t>
  </si>
  <si>
    <t xml:space="preserve">PONT DE TOLBIAC - P5 </t>
  </si>
  <si>
    <t>D7864-00256-001</t>
  </si>
  <si>
    <t>10.112.1.226</t>
  </si>
  <si>
    <t>10.112.1.225</t>
  </si>
  <si>
    <t>073 26738615100 810</t>
  </si>
  <si>
    <t xml:space="preserve">L'armoire se situe dans le square </t>
  </si>
  <si>
    <t>PARIS 4°</t>
  </si>
  <si>
    <t>Boulevard Henri IV (square Barye)</t>
  </si>
  <si>
    <t>0107</t>
  </si>
  <si>
    <t>0107_S_P8___ - PONT DE SULLY</t>
  </si>
  <si>
    <t>PONT DE SULLY - P8</t>
  </si>
  <si>
    <t>Accès à la manchette - tampon près de l'armoire (armoire basse)</t>
  </si>
  <si>
    <t>D7864-00108-001</t>
  </si>
  <si>
    <t>10.112.1.114</t>
  </si>
  <si>
    <t>10.112.1.113</t>
  </si>
  <si>
    <t>074 114326684 47</t>
  </si>
  <si>
    <t xml:space="preserve">11, quai Branly </t>
  </si>
  <si>
    <t>0140</t>
  </si>
  <si>
    <t>0140_S_P15__ - PONT DE L' ALMA</t>
  </si>
  <si>
    <t xml:space="preserve">PONT DE L'ALMA - P15 </t>
  </si>
  <si>
    <t>D7864-00082-001</t>
  </si>
  <si>
    <t>10.112.1.98</t>
  </si>
  <si>
    <t>10.112.1.97</t>
  </si>
  <si>
    <t>073 714905554 92</t>
  </si>
  <si>
    <t>Quai Anatole France face à l'Assemblée Nationale</t>
  </si>
  <si>
    <t>0109</t>
  </si>
  <si>
    <t>0109_S_P14-PONT DE LA CONCORDE</t>
  </si>
  <si>
    <t xml:space="preserve">PONT DE LA CONCORDE - P14 </t>
  </si>
  <si>
    <t>D7864-00107-001</t>
  </si>
  <si>
    <t>10.112.1.194</t>
  </si>
  <si>
    <t>10.112.1.193</t>
  </si>
  <si>
    <t>073 167872227 05</t>
  </si>
  <si>
    <t>Face au N°1-3 du quai d'Austerlitz</t>
  </si>
  <si>
    <t>0106</t>
  </si>
  <si>
    <t>0106_S_P6_-PONT DE BERCY</t>
  </si>
  <si>
    <t>PONT DE BERCY - P6</t>
  </si>
  <si>
    <t>D7864-00079-001</t>
  </si>
  <si>
    <t>10.112.1.210</t>
  </si>
  <si>
    <t>10.112.1.209</t>
  </si>
  <si>
    <t>N° de contrat - 1-3MI-4861</t>
  </si>
  <si>
    <t>073 680173577 20</t>
  </si>
  <si>
    <t>Angle quai Saint Bernard et Place Valhubert</t>
  </si>
  <si>
    <t>0117</t>
  </si>
  <si>
    <t>0117_S_P7_-PONT D'AUSTERLITZ</t>
  </si>
  <si>
    <t>PONT D'AUSTERLITZ - P7</t>
  </si>
  <si>
    <t>* Le débit nettoyage voirie se trouve devant l'hotel Dieu.</t>
  </si>
  <si>
    <t>D7864-00095-001</t>
  </si>
  <si>
    <t>10.112.1.50</t>
  </si>
  <si>
    <t>10.112.1.49</t>
  </si>
  <si>
    <t>APRIL 2000</t>
  </si>
  <si>
    <t>073 59768443157</t>
  </si>
  <si>
    <t>Angle quai du Marché Neuf et rue de la Cité</t>
  </si>
  <si>
    <t>0141</t>
  </si>
  <si>
    <t>0141_S_P10__ - PETIT PONT</t>
  </si>
  <si>
    <t>PETIT PONT - P10</t>
  </si>
  <si>
    <t>JS</t>
  </si>
  <si>
    <t>D7864-00089-001</t>
  </si>
  <si>
    <t>10.109.1.18</t>
  </si>
  <si>
    <t>10.109.1.17</t>
  </si>
  <si>
    <t>Alimentation venant du complexe sportif, alimente la station IVS.</t>
  </si>
  <si>
    <t xml:space="preserve">Face au N°6 Avenue Paul Appell  </t>
  </si>
  <si>
    <t>0059</t>
  </si>
  <si>
    <t>0059_S_APPELL-PAUL  APPELL</t>
  </si>
  <si>
    <t>PAUL APPELL</t>
  </si>
  <si>
    <t>PA</t>
  </si>
  <si>
    <t>Piquage pressions en égoût</t>
  </si>
  <si>
    <t>01.53.58.82.47</t>
  </si>
  <si>
    <t>D7864-00180-001</t>
  </si>
  <si>
    <t>10.109.1.66</t>
  </si>
  <si>
    <t>10.109.1.65</t>
  </si>
  <si>
    <t>074 160636407 20</t>
  </si>
  <si>
    <t xml:space="preserve">Face au 8 Bd Pasteur </t>
  </si>
  <si>
    <t>0037</t>
  </si>
  <si>
    <t>0037_S_PA___ - PASTEUR</t>
  </si>
  <si>
    <t>PASTEUR</t>
  </si>
  <si>
    <t xml:space="preserve"> Pressions VAL/PY1 ; VAL/PY2 ; VAL/RH se trouvent dans le logement situé rue Paul Valéry  </t>
  </si>
  <si>
    <t>Poste HT - 20000v</t>
  </si>
  <si>
    <t>Accès sous le réservoir de Passy</t>
  </si>
  <si>
    <t xml:space="preserve">26, rue Copernic </t>
  </si>
  <si>
    <t>0019</t>
  </si>
  <si>
    <t>0019_U_PY___ - PASSY USINE</t>
  </si>
  <si>
    <t>PASSY USINE</t>
  </si>
  <si>
    <t xml:space="preserve">Site inondé suite cassure sur réseau - En attente </t>
  </si>
  <si>
    <t>D7864-00116-001</t>
  </si>
  <si>
    <t>10.108.1.82</t>
  </si>
  <si>
    <t>10.108.1.81</t>
  </si>
  <si>
    <t>Face au N°2 Avenue Dode de la Brunerie</t>
  </si>
  <si>
    <t>0147</t>
  </si>
  <si>
    <t>0147_S_P19__ - LIRE SUD P19</t>
  </si>
  <si>
    <t>P19</t>
  </si>
  <si>
    <t>040C</t>
  </si>
  <si>
    <t>040C_S_MURAT - STATION MURAT</t>
  </si>
  <si>
    <t>MURAT</t>
  </si>
  <si>
    <t>MPB</t>
  </si>
  <si>
    <t>Les panoplies des capteurs de pressions se trouvent dans la station Moulin de la pointe 060A</t>
  </si>
  <si>
    <t>D7864-00238.001</t>
  </si>
  <si>
    <t>10.105.1.82</t>
  </si>
  <si>
    <t>10.105.1.81</t>
  </si>
  <si>
    <t>Via 060A</t>
  </si>
  <si>
    <t>Partie électrique ( Onduleur-chargeur-batteries-variateur ) se trouve dans la station Moulin de la pointe 060A</t>
  </si>
  <si>
    <t>28 Boulevard Kellermann</t>
  </si>
  <si>
    <t>060C</t>
  </si>
  <si>
    <t>060C_S_MP : MOULIN DE LA POINTE MPB</t>
  </si>
  <si>
    <t>MOULIN DE LA POINTE MPB</t>
  </si>
  <si>
    <t>KE4-KE5</t>
  </si>
  <si>
    <t>KE4-KE5 Vannes de décharge acqueduc</t>
  </si>
  <si>
    <t>Alimentation (Erdf-230v) venant de la station Moulin de la pointe 060A</t>
  </si>
  <si>
    <t>33 Boulevard Kellermann</t>
  </si>
  <si>
    <t>060B</t>
  </si>
  <si>
    <t>060B_S_MP : MOULIN DE LA POINTE KE4 KE5</t>
  </si>
  <si>
    <t>MOULIN DE LA POINTE KE4-KE5</t>
  </si>
  <si>
    <t>MP</t>
  </si>
  <si>
    <t>TRAPPE SUR PISTE CYCLABLE - Information via réseau Dupline venant du poste Arcueil. Point injection SO2</t>
  </si>
  <si>
    <t xml:space="preserve">Face au 33 Boulevard Kellermann </t>
  </si>
  <si>
    <t>060A</t>
  </si>
  <si>
    <t>060A_S_MP : MOULIN DE LA POINTE</t>
  </si>
  <si>
    <t>MOULIN DE LA POINTE</t>
  </si>
  <si>
    <t>TI-TIP</t>
  </si>
  <si>
    <t xml:space="preserve"> Liaison API via BN/BS</t>
  </si>
  <si>
    <t>Via 054G</t>
  </si>
  <si>
    <t>Alimentation dans local dérrière usine relevage</t>
  </si>
  <si>
    <t xml:space="preserve">113 rue de la Tombe Issoire </t>
  </si>
  <si>
    <t>054D</t>
  </si>
  <si>
    <t>054D_S_TI___ - MONTSOURIS TOMBE ISSOIRE</t>
  </si>
  <si>
    <t>MONTSOURIS TOMBE ISSOIRE</t>
  </si>
  <si>
    <t>RIE-RIO-MS</t>
  </si>
  <si>
    <t>Les vannes se trouvent dans le réservoir côté  Usine St Yves</t>
  </si>
  <si>
    <t>rue st-Yves ( Accès côté usine St-Yves )</t>
  </si>
  <si>
    <t>Badge</t>
  </si>
  <si>
    <t>054F</t>
  </si>
  <si>
    <t>054F_S_RI___ - MONTSOURIS RI</t>
  </si>
  <si>
    <t>MONTSOURIS RI</t>
  </si>
  <si>
    <t xml:space="preserve">Capteur pression - SUP. EST et INF. EST -&gt; réservoir milieu coursive, SUP. OUEST et INF. OUEST -&gt; usine Montsouris </t>
  </si>
  <si>
    <t xml:space="preserve">115 rue de la Tombe Issoire </t>
  </si>
  <si>
    <t>054A</t>
  </si>
  <si>
    <t>054A_S_MS_V_ - MONTSOURIS RESERVOIR</t>
  </si>
  <si>
    <t>MONTSOURIS RESERVOIR</t>
  </si>
  <si>
    <t>Alimentation venant de l'usine de Montsouris</t>
  </si>
  <si>
    <t>054E</t>
  </si>
  <si>
    <t>054E_U_MIS_R - MONTSOURIS RELEVAGE</t>
  </si>
  <si>
    <t>MONTSOURIS RELEVAGE</t>
  </si>
  <si>
    <t>Départ électrique au sous-sol du local syndical ( coffret métallique au dessus de la porte )</t>
  </si>
  <si>
    <t>113 (Ter) rue de la Tombe Issoire</t>
  </si>
  <si>
    <t>054B</t>
  </si>
  <si>
    <t>054B_U_MIS_S - MONTSOURIS REF. SURPRESSEURS</t>
  </si>
  <si>
    <t>MONTSOURIS REF SURPRESSEURS</t>
  </si>
  <si>
    <t>PN-PS-SI</t>
  </si>
  <si>
    <t>Impulsions/Sens/Défaut des débits PN/PS  ainsi que les mesures des analyseurs PN/PS  partent vers LE POSTE DE TRAITEMENT</t>
  </si>
  <si>
    <t>Alimentation venant de l'usine St Yves</t>
  </si>
  <si>
    <t>Avenue René Cotty ( après le N°56 D° Wallace )</t>
  </si>
  <si>
    <t>054H</t>
  </si>
  <si>
    <t>054H_S_PNPS_ - MONTSOURIS PARC</t>
  </si>
  <si>
    <t>MONTSOURIS PARC</t>
  </si>
  <si>
    <t>OPV-OPL</t>
  </si>
  <si>
    <t>Alimentation venant de 054G</t>
  </si>
  <si>
    <t>Accès par la cour de Montsouris au fond à droite - Liaison API via 054G</t>
  </si>
  <si>
    <t>115 rue de la Tombe Issoire</t>
  </si>
  <si>
    <t>054J</t>
  </si>
  <si>
    <t>054J_S_OP___ - MONTSOURIS OPL OPV</t>
  </si>
  <si>
    <t>MONTSOURIS DILUTION OPL OPV</t>
  </si>
  <si>
    <t>BN-BS-OPM</t>
  </si>
  <si>
    <t>* BN-BS accès par la cour de Montsouris - OPM accès au 134-132 bis rue de la Tombe Issoire.</t>
  </si>
  <si>
    <t>Coffret EDF juste dérrière le mur en aplomb de la trappe</t>
  </si>
  <si>
    <t xml:space="preserve"> Badge + Cadenas </t>
  </si>
  <si>
    <t>054G</t>
  </si>
  <si>
    <t>054G_S_BNBS_-MONTSOURIS BEAUNIER</t>
  </si>
  <si>
    <t>MONTSOURIS BEAUNIER</t>
  </si>
  <si>
    <t>Accès par la cour de Montsouris (au fond à gauche)</t>
  </si>
  <si>
    <t>054C</t>
  </si>
  <si>
    <t>054C_S_MIS_A - MONTSOURIS ASP. AQUEDUC</t>
  </si>
  <si>
    <t>MONTSOURIS ASP. ACQUEDUC</t>
  </si>
  <si>
    <t>Poste HT - arrivée 20.000V</t>
  </si>
  <si>
    <t>113 bis rue de la Tombe Issoire</t>
  </si>
  <si>
    <t>054M</t>
  </si>
  <si>
    <t>054M_U_MIS__ - MONTSOURIS  USINE</t>
  </si>
  <si>
    <t>MONTSOURIS  USINE</t>
  </si>
  <si>
    <t>Tarif vert A5 longue utilisation</t>
  </si>
  <si>
    <t>075 02105026100012</t>
  </si>
  <si>
    <t>Usine sous alarme</t>
  </si>
  <si>
    <t xml:space="preserve">9, Place Saint-Pierre </t>
  </si>
  <si>
    <t>003A</t>
  </si>
  <si>
    <t>0003A_U_MONTMA-MONTMARTRE</t>
  </si>
  <si>
    <t>MONTMARTRE USINE</t>
  </si>
  <si>
    <t>DEVERS</t>
  </si>
  <si>
    <t>Vanne DEVERS permet de faire du déversement dans le  réservoir ENP à partir des réservoirs EP</t>
  </si>
  <si>
    <t>Tarif jaune - 72 Kva</t>
  </si>
  <si>
    <t>075 088277197 70</t>
  </si>
  <si>
    <t>Accès aux  installations par le bureau - badgé pour l'ouverture de la trappe motorisé</t>
  </si>
  <si>
    <t xml:space="preserve">2, rue Azais </t>
  </si>
  <si>
    <t>E</t>
  </si>
  <si>
    <t>003B</t>
  </si>
  <si>
    <t>003B_S_MO_R-MONTMARTE RESERVOIR</t>
  </si>
  <si>
    <t>MONTMARTRE RESERVOIR</t>
  </si>
  <si>
    <t>Déclenchement AUTOMATIQUE de la sirène chaque 1er mercredi du mois</t>
  </si>
  <si>
    <t>Tarif bleu - 6Kva ( N° de contrat - 1-3TO-1013)</t>
  </si>
  <si>
    <t>075 15629456306</t>
  </si>
  <si>
    <t>Situé dans un square - Accès fermé le soir ( cadenas parc et jardin )</t>
  </si>
  <si>
    <t>14, rue du Mont Cenis ( angle rue Cortot )</t>
  </si>
  <si>
    <t>CHÂTEAU D'EAU</t>
  </si>
  <si>
    <t>003C</t>
  </si>
  <si>
    <t>003C_S_MO_C-MONTMARTRE CUVES</t>
  </si>
  <si>
    <t>MONTMARTRE CUVES</t>
  </si>
  <si>
    <t>D7864-00129-001</t>
  </si>
  <si>
    <t>10.111.1.130</t>
  </si>
  <si>
    <t>10.111.1.129</t>
  </si>
  <si>
    <t xml:space="preserve">Angle de la rue Claude Bernard (face au N°1) et de la rue Bazeilles </t>
  </si>
  <si>
    <t>0121</t>
  </si>
  <si>
    <t>0121_S_MONGE - MONGE</t>
  </si>
  <si>
    <t>MONGE</t>
  </si>
  <si>
    <t>Siège social + Dispatching</t>
  </si>
  <si>
    <t>19 Rue Neuve Tolbiac</t>
  </si>
  <si>
    <t xml:space="preserve">SIEGE </t>
  </si>
  <si>
    <t>000B</t>
  </si>
  <si>
    <t>0000_B_MODUL - MODUL'19</t>
  </si>
  <si>
    <t>MODULE 19 - CCC</t>
  </si>
  <si>
    <t>L'armoire se trouve dans le sous sol du réservoir</t>
  </si>
  <si>
    <t>51  Rue du Surmelin</t>
  </si>
  <si>
    <t>Badge + Clé + Bip</t>
  </si>
  <si>
    <t>023D</t>
  </si>
  <si>
    <t>023D_S_MLT_R - MENILMONTANT RESERVOIR</t>
  </si>
  <si>
    <t>MENILMONTANT RESERVOIR</t>
  </si>
  <si>
    <t>023F</t>
  </si>
  <si>
    <t>023F_S_MLT_Q - MENILMONTANT QUALITE</t>
  </si>
  <si>
    <t>MENILMONTANT QUALITE</t>
  </si>
  <si>
    <t>IM</t>
  </si>
  <si>
    <t xml:space="preserve"> Armoire de commande se trouve dans la station 064A </t>
  </si>
  <si>
    <t>Via 064A</t>
  </si>
  <si>
    <t>Alimentation VIA GTC 064A</t>
  </si>
  <si>
    <t>073 916063035 20</t>
  </si>
  <si>
    <t xml:space="preserve">Accès commun avec CPCU sous le pont National côté rive gauche </t>
  </si>
  <si>
    <t>25, Quai d'Ivry</t>
  </si>
  <si>
    <t>064B</t>
  </si>
  <si>
    <t>064B_S_IM_-BD MASSENA VANNE IM</t>
  </si>
  <si>
    <t>MASSENA VANNE IM</t>
  </si>
  <si>
    <t>AZ1-MA2</t>
  </si>
  <si>
    <t>MA2, AZ1 - TRI EDF</t>
  </si>
  <si>
    <t>Tampon d'accès situé sur piste cyclable</t>
  </si>
  <si>
    <t>Boulevard des Maréchaux ( Gle Jean Simon )</t>
  </si>
  <si>
    <t>064C</t>
  </si>
  <si>
    <t>064C_S_AZ1_-BD MASSENA VANNE AZ1</t>
  </si>
  <si>
    <t>MASSENA VANNE  AZ1</t>
  </si>
  <si>
    <t>IVO - IM - MA1</t>
  </si>
  <si>
    <t>Accès aux servo-moteurs  -&gt;  (MA1 par IVO et IM par les quais sous le pont National) ; Coffret de dérivation ( vanne IM ) dans la galerie TRAM</t>
  </si>
  <si>
    <t>01.58.06.03.86</t>
  </si>
  <si>
    <t>D7864-00104-001</t>
  </si>
  <si>
    <t>10.106.1.2</t>
  </si>
  <si>
    <t>10.106.1.1</t>
  </si>
  <si>
    <t xml:space="preserve">MA1 - TRI EDF - IM - TRI avec onduleur - IVO - 24 Vcc </t>
  </si>
  <si>
    <t>Angle de la rue Jean Berlier et boulevard des Maréchaux</t>
  </si>
  <si>
    <t>064A</t>
  </si>
  <si>
    <t>064A_S_MAS_-BD MASSENA AUSTERLITZ</t>
  </si>
  <si>
    <t>MASSENA AUSTERLITZ</t>
  </si>
  <si>
    <t xml:space="preserve">Pompe exhaure se situe à la porte de ménilmontant </t>
  </si>
  <si>
    <t>D7864-</t>
  </si>
  <si>
    <t>0146</t>
  </si>
  <si>
    <t>0146_S_LIEST - LIRE EST</t>
  </si>
  <si>
    <t>LIRE EST</t>
  </si>
  <si>
    <t>42-48 Boulevards des Maréchaux ( Serrurier )</t>
  </si>
  <si>
    <t>0011</t>
  </si>
  <si>
    <t>0011_S_LILAS : LILAS RESERVOIR</t>
  </si>
  <si>
    <t>LILAS RESERVOIR</t>
  </si>
  <si>
    <t>L</t>
  </si>
  <si>
    <t>Retransmission du débit D7</t>
  </si>
  <si>
    <t>D7864-00126-001</t>
  </si>
  <si>
    <t>10.106.1.210</t>
  </si>
  <si>
    <t>10.106.1.209</t>
  </si>
  <si>
    <t>Coffret S300 sur trottoir - Alimente la station P1P2</t>
  </si>
  <si>
    <t>Terre plein face à l'hotel</t>
  </si>
  <si>
    <t>5, Allée de la Seine</t>
  </si>
  <si>
    <t>0065</t>
  </si>
  <si>
    <t>0065_S_LAMB_-LAMBLARDIE</t>
  </si>
  <si>
    <t>LAMBLARDIE</t>
  </si>
  <si>
    <t>D7864-00060-001</t>
  </si>
  <si>
    <t>10.110.1.66</t>
  </si>
  <si>
    <t>10.110.1.65</t>
  </si>
  <si>
    <t>Accès trappe sur trottoir (local technique) et pour la distribution accés à l'entrée du square.</t>
  </si>
  <si>
    <t>Face au N° 184, Boulevard Victor Hugo (Square Lamartine)</t>
  </si>
  <si>
    <t>200A</t>
  </si>
  <si>
    <t>200A_S_LAMA_ - LAMARTINE</t>
  </si>
  <si>
    <t>LAMARTINE</t>
  </si>
  <si>
    <t>D7864-00077-001</t>
  </si>
  <si>
    <t>10.101.1.194</t>
  </si>
  <si>
    <t>10.101.1.193</t>
  </si>
  <si>
    <t>075 02105096340075</t>
  </si>
  <si>
    <t>Rue de la Madone (Face au lycée Charles de Foucauld)</t>
  </si>
  <si>
    <t>0202</t>
  </si>
  <si>
    <t>0202_S_MADO_-STATION LA MADONE</t>
  </si>
  <si>
    <t>LA MADONE</t>
  </si>
  <si>
    <t>KE</t>
  </si>
  <si>
    <t xml:space="preserve">Transit (Alim.+API) débits de secteurs S12,S13 </t>
  </si>
  <si>
    <t>D7864-00111-001</t>
  </si>
  <si>
    <t>10.105.1.130</t>
  </si>
  <si>
    <t>10.105.1.129</t>
  </si>
  <si>
    <t>Alimente S12,S13</t>
  </si>
  <si>
    <t xml:space="preserve">Angle du boulevard Kellermann et avenue d'Italie </t>
  </si>
  <si>
    <t>0061</t>
  </si>
  <si>
    <t>0061_S_KE___ - KELLERMAN</t>
  </si>
  <si>
    <t>KELLERMANN</t>
  </si>
  <si>
    <t>LE1-IL2</t>
  </si>
  <si>
    <t>D7864-00073-001</t>
  </si>
  <si>
    <t>10.102.1.34</t>
  </si>
  <si>
    <t>10.102.1.33</t>
  </si>
  <si>
    <t>70, Rue du Surmelin (à l'angle de la rue Justice)</t>
  </si>
  <si>
    <t>0143</t>
  </si>
  <si>
    <t>0143_S_JUST_ - STATION JUSTICE</t>
  </si>
  <si>
    <t>JUSTICE</t>
  </si>
  <si>
    <t>Pompe exhaure galerie TRAM + les 4 électroniques des débits de secteur se trouve au niveau de l'accès S18</t>
  </si>
  <si>
    <t>via 0059</t>
  </si>
  <si>
    <t>Alimenter par la station locale Paul Appell - Alimente pompe TRAM et débits de sectorisation S16,17,18,19</t>
  </si>
  <si>
    <t xml:space="preserve">Angle rue du profosseur Hyacinthe Vincent et avenue Paul Appell </t>
  </si>
  <si>
    <t>0057</t>
  </si>
  <si>
    <t>0057_S_IVS_-IVRY SUD IVS</t>
  </si>
  <si>
    <t>IVRY SUD - IVS</t>
  </si>
  <si>
    <t>Inter-VIL</t>
  </si>
  <si>
    <t>Se situe sous le periph. Accès commun avec la banlieue</t>
  </si>
  <si>
    <t>Place Auguste Baron</t>
  </si>
  <si>
    <t>100A</t>
  </si>
  <si>
    <t>100A_S_VIL_I - VILLETTE INTERCOM</t>
  </si>
  <si>
    <t>INTERCOM VILLETTE</t>
  </si>
  <si>
    <t>S1-S2-S3</t>
  </si>
  <si>
    <t>Commun avec la banlieue</t>
  </si>
  <si>
    <t>224 130244874 24</t>
  </si>
  <si>
    <t>ATTENTION ! Prévenir le SEDIF au 01.48.15.33.33 pour accèder dans la station</t>
  </si>
  <si>
    <t xml:space="preserve">2 rue Pierre  Souillé </t>
  </si>
  <si>
    <t>023E</t>
  </si>
  <si>
    <t>023E_S_SUR_I - INTERCOM SURMELIN</t>
  </si>
  <si>
    <t>INTERCOM SURMELIN</t>
  </si>
  <si>
    <t>Inter-COM</t>
  </si>
  <si>
    <t>Station désaffectée</t>
  </si>
  <si>
    <t xml:space="preserve">Angle rue de Paris et de l'église </t>
  </si>
  <si>
    <t>0072</t>
  </si>
  <si>
    <t>0072_S_JO_I_ - JOINVILLE INTERCOM</t>
  </si>
  <si>
    <t>INTERCOM JOINVILLE</t>
  </si>
  <si>
    <t>BOU - BA</t>
  </si>
  <si>
    <t>D7864-00115-001</t>
  </si>
  <si>
    <t>10.108.1.50</t>
  </si>
  <si>
    <t>10.108.1.49</t>
  </si>
  <si>
    <t>Porte de Boulogne ( Face terrain de tennis )</t>
  </si>
  <si>
    <t xml:space="preserve">Face au N°19 Boulevard Anatole France </t>
  </si>
  <si>
    <t>0041</t>
  </si>
  <si>
    <t>0041_S_BOU_I - BOULOGNE INTERCOM</t>
  </si>
  <si>
    <t>INTERCOM BOULOGNE</t>
  </si>
  <si>
    <t>JN-NS</t>
  </si>
  <si>
    <t>Alimentation venant de Beaunier</t>
  </si>
  <si>
    <t xml:space="preserve">Avenue Reille (place Jule Hénaffe) </t>
  </si>
  <si>
    <t>0055</t>
  </si>
  <si>
    <t>0055_S_HEN__ - HENAFFE</t>
  </si>
  <si>
    <t>HENAFFE</t>
  </si>
  <si>
    <t>Usine sous alarme code</t>
  </si>
  <si>
    <t xml:space="preserve">23 Rue d'Haxo </t>
  </si>
  <si>
    <t>023A</t>
  </si>
  <si>
    <t>023A_U_HAXO- USINE D'HAXO</t>
  </si>
  <si>
    <t>HAXO USINE</t>
  </si>
  <si>
    <t>Sous-trottoir - trappe RDLR</t>
  </si>
  <si>
    <t>Angle de la rue d'Haxo et rue de Darcy</t>
  </si>
  <si>
    <t>023B</t>
  </si>
  <si>
    <t>023B_S_HAXOD - HAXO REFOULEMENT</t>
  </si>
  <si>
    <t>HAXO REFOULEMENT</t>
  </si>
  <si>
    <t xml:space="preserve">Piquage N°23 (risque de montée en charge) </t>
  </si>
  <si>
    <t>01.45.22.41.33</t>
  </si>
  <si>
    <t>D7864-00068-001</t>
  </si>
  <si>
    <t>10.101.1.146</t>
  </si>
  <si>
    <t>10.101.1.145</t>
  </si>
  <si>
    <t>PARIS 8°</t>
  </si>
  <si>
    <t>32, Rue du Général Foy</t>
  </si>
  <si>
    <t>0015</t>
  </si>
  <si>
    <t>0015_S_FOY-GENERAL FOY</t>
  </si>
  <si>
    <t>GENERAL FOY</t>
  </si>
  <si>
    <t>GZ</t>
  </si>
  <si>
    <t>Place Jacques Debu-bridel</t>
  </si>
  <si>
    <t>0056</t>
  </si>
  <si>
    <t>0056_S_GZ___ - GAZAN</t>
  </si>
  <si>
    <t>GAZAN</t>
  </si>
  <si>
    <t>GE</t>
  </si>
  <si>
    <t xml:space="preserve">Vanne en égout - Inondable </t>
  </si>
  <si>
    <t>D7864-00093-001</t>
  </si>
  <si>
    <t>10.101.1.178</t>
  </si>
  <si>
    <t>10.101.1.177</t>
  </si>
  <si>
    <t>071 738060591 86</t>
  </si>
  <si>
    <t>PARIS 10°</t>
  </si>
  <si>
    <t>158, Rue du Faubourg St-Martin</t>
  </si>
  <si>
    <t>0013</t>
  </si>
  <si>
    <t>0013_S_GE___ - GARE DE L' EST</t>
  </si>
  <si>
    <t>GARE DE L'EST</t>
  </si>
  <si>
    <t>ET-SE</t>
  </si>
  <si>
    <t>D7864-00015-001</t>
  </si>
  <si>
    <t>10.110.1.50</t>
  </si>
  <si>
    <t>10.110.1.49</t>
  </si>
  <si>
    <t>N° contrat - 1-3NC-1161</t>
  </si>
  <si>
    <t>07478581718580</t>
  </si>
  <si>
    <t>Entre Av. Victor Hugo et Av. Kleber (place Charles De Gaulle)</t>
  </si>
  <si>
    <t>0017</t>
  </si>
  <si>
    <t>0017_S_ET-ETOILE</t>
  </si>
  <si>
    <t>ETOILE</t>
  </si>
  <si>
    <t>DID</t>
  </si>
  <si>
    <t>D7864-00178-001</t>
  </si>
  <si>
    <t>10.104.1.34</t>
  </si>
  <si>
    <t>10.104.1.33</t>
  </si>
  <si>
    <t xml:space="preserve">79, Boulevard Diderot </t>
  </si>
  <si>
    <t>0119</t>
  </si>
  <si>
    <t>0119_S_DID__ - DIDEROT</t>
  </si>
  <si>
    <t>DIDEROT</t>
  </si>
  <si>
    <t>D7864-00106-001</t>
  </si>
  <si>
    <t>10.111.1.82</t>
  </si>
  <si>
    <t>10.111.1.81</t>
  </si>
  <si>
    <t>073 002893605 21</t>
  </si>
  <si>
    <t>71, avenue Denfert Rochereau</t>
  </si>
  <si>
    <t>0047</t>
  </si>
  <si>
    <t>0047_S_DEN__ - DENFERT ROCHEREAU</t>
  </si>
  <si>
    <t>DENFERT ROCHEREAU</t>
  </si>
  <si>
    <t>DA</t>
  </si>
  <si>
    <t>D7864-00110-001</t>
  </si>
  <si>
    <t>10.104.1.2</t>
  </si>
  <si>
    <t>10.104.1.1</t>
  </si>
  <si>
    <t>072 764109762 07</t>
  </si>
  <si>
    <t xml:space="preserve">10 Boulevard Davout </t>
  </si>
  <si>
    <t>0032</t>
  </si>
  <si>
    <t>0032_S_DA___ - DAVOUT</t>
  </si>
  <si>
    <t>DAVOUT</t>
  </si>
  <si>
    <t>023H</t>
  </si>
  <si>
    <t>023H_U_DARCY - USINE DE DARCY</t>
  </si>
  <si>
    <t>DARCY USINE</t>
  </si>
  <si>
    <t>RS</t>
  </si>
  <si>
    <t xml:space="preserve">Rue Darcy Face au n° 5 </t>
  </si>
  <si>
    <t>0022</t>
  </si>
  <si>
    <t>0022_S_DARCY - DARCY VANNE RS</t>
  </si>
  <si>
    <t xml:space="preserve">DARCY </t>
  </si>
  <si>
    <t xml:space="preserve">accès manchette porte étanche </t>
  </si>
  <si>
    <t>01.45.41.43.90</t>
  </si>
  <si>
    <t>CC 13</t>
  </si>
  <si>
    <t>D7864-00132-001</t>
  </si>
  <si>
    <t>10.113.1.226</t>
  </si>
  <si>
    <t>10.113.1.225</t>
  </si>
  <si>
    <t>Coffret S300 sur trottoir N° contrat - 1-3SG-2217</t>
  </si>
  <si>
    <t>223 036179263 65</t>
  </si>
  <si>
    <t xml:space="preserve">Armoire sous trottoir - Galerie Inondable - </t>
  </si>
  <si>
    <t>49, Boulevard Paul Vaillant Couturier</t>
  </si>
  <si>
    <t>0130</t>
  </si>
  <si>
    <t>0130_S_D8_9_ - IVRY LENINE</t>
  </si>
  <si>
    <t>D9_D11 IVRY</t>
  </si>
  <si>
    <t>Accès manchette débit et capteur de pression, trappe  RDLR à 10 m de l'armoire DON PERIGNON</t>
  </si>
  <si>
    <t>D7864-00223-001</t>
  </si>
  <si>
    <t>10.113.1.194</t>
  </si>
  <si>
    <t>10.113.1.193</t>
  </si>
  <si>
    <t>N° de contrat - 1-3S0-3376</t>
  </si>
  <si>
    <t>224 140375678 99</t>
  </si>
  <si>
    <t>Armoire dans le bois de Vincennes</t>
  </si>
  <si>
    <t>Angle route de la Plaine et route Domaine Périg*</t>
  </si>
  <si>
    <t>0128</t>
  </si>
  <si>
    <t>0128_S_D6_-JOINVILLE GRAVELLE</t>
  </si>
  <si>
    <t xml:space="preserve">D6 - JOINVILLE GRAVELLE </t>
  </si>
  <si>
    <t>D7864-00099-001</t>
  </si>
  <si>
    <t>10.113.1.178</t>
  </si>
  <si>
    <t>10.113.1.177</t>
  </si>
  <si>
    <t>Alimentation venant de la station Chambre à neveu</t>
  </si>
  <si>
    <t xml:space="preserve">Angle de l'avenue Daumesnil et route de ceinture du lac Daumesnil </t>
  </si>
  <si>
    <t>0127</t>
  </si>
  <si>
    <t>0127_S_D4_5_ - JOINVILLE MENILMONTANT</t>
  </si>
  <si>
    <t>D4 - ENP BOIS DE VINCENNES</t>
  </si>
  <si>
    <t>D7864-00084-001</t>
  </si>
  <si>
    <t>10.113.1.162</t>
  </si>
  <si>
    <t>10.113.1.161</t>
  </si>
  <si>
    <t>Armoire sous chaussée</t>
  </si>
  <si>
    <t xml:space="preserve">N° 13 Avenue de la porte de Vincennes </t>
  </si>
  <si>
    <t>0126</t>
  </si>
  <si>
    <t>0126_S_D3___ - JOINVILLE DAUPHINE</t>
  </si>
  <si>
    <t xml:space="preserve">D3 - JOINVILLE DAUPHINE </t>
  </si>
  <si>
    <t>D7864-00098-001</t>
  </si>
  <si>
    <t>10.113.1.146</t>
  </si>
  <si>
    <t>10.113.1.145</t>
  </si>
  <si>
    <t>Place de la Pte de Montreuil - Rue Mendelssohn</t>
  </si>
  <si>
    <t>0125</t>
  </si>
  <si>
    <t>0125_S_D2___ - JOINVILLE MARIGNY</t>
  </si>
  <si>
    <t xml:space="preserve">D2 - JOINVILLE MARIGNY </t>
  </si>
  <si>
    <t>L'accès des manchettes D17-D18 se situe entre le 57 - 59 avenue REILLE  // les convertisseurs de BN/BS ainsi que les analyseurs sont dans la "GROTTE"</t>
  </si>
  <si>
    <t>D7864-00072-001</t>
  </si>
  <si>
    <t>10.113.1.98</t>
  </si>
  <si>
    <t>10.113.1.97</t>
  </si>
  <si>
    <t xml:space="preserve">Alimente les débits BN/BS + analyseurs (amont-aval BN/BS ; Chlore libre file D15,16,17,18)   </t>
  </si>
  <si>
    <t>La trappe se situe dans la cour de Montsouris au fond à droite</t>
  </si>
  <si>
    <t xml:space="preserve">115, rue de la Tombe Issoire </t>
  </si>
  <si>
    <t>0136</t>
  </si>
  <si>
    <t>0136_S_D1518-LOING/VANNE</t>
  </si>
  <si>
    <t>D15D16D17D18 - LOING-VANNE</t>
  </si>
  <si>
    <t>Accès capteurs - trappe devant la fontaine Arceuil  - Armoire dans local acqueduc</t>
  </si>
  <si>
    <t>D7864-00222-001</t>
  </si>
  <si>
    <t>10.113.1.82</t>
  </si>
  <si>
    <t>10.113.1.81</t>
  </si>
  <si>
    <t>Armoire dans le locale arrivée acqueduc</t>
  </si>
  <si>
    <t>4-12 Avenue David Weill ( angle Boulevard Jourdan )</t>
  </si>
  <si>
    <t>Cadenas + clé</t>
  </si>
  <si>
    <t>0135</t>
  </si>
  <si>
    <t>0135_S_D14_-LOING DIRECT</t>
  </si>
  <si>
    <t>D14 - LOING DIRECT</t>
  </si>
  <si>
    <t>D7864-00244-001</t>
  </si>
  <si>
    <t>10.113.1.66</t>
  </si>
  <si>
    <t>10.113.1.65</t>
  </si>
  <si>
    <t>Alimentation TGBT Wallace via HM</t>
  </si>
  <si>
    <t>Avenue Pierre Masse - Passerelle des Arts et Métiers</t>
  </si>
  <si>
    <t>0134</t>
  </si>
  <si>
    <t>0134_S_D13__ - ORLY ( GENTILLY L'HAY )</t>
  </si>
  <si>
    <t>D13 - ORLY</t>
  </si>
  <si>
    <t>10.113.1.50</t>
  </si>
  <si>
    <t>10.113.1.49</t>
  </si>
  <si>
    <t xml:space="preserve">Compteur EDF commun avec les stations Boutroux et Pte de Vitry + 1 départ D12 </t>
  </si>
  <si>
    <t>Angle de l'avenue Boutroux et de l'avenue Porte de Vitry</t>
  </si>
  <si>
    <t>0133</t>
  </si>
  <si>
    <t>0133_S_D12__ - IVRY SUD</t>
  </si>
  <si>
    <t>D12 - IVRY SUD</t>
  </si>
  <si>
    <t>CN</t>
  </si>
  <si>
    <t>Accès égoût bouché</t>
  </si>
  <si>
    <t>Alimentation venant de la station Pte de Versailles</t>
  </si>
  <si>
    <t>074 584659301 01</t>
  </si>
  <si>
    <t xml:space="preserve"> 5 Boulevard Lefebvre</t>
  </si>
  <si>
    <t>052B</t>
  </si>
  <si>
    <t>052B_S_CN_-CROIX NIVERT</t>
  </si>
  <si>
    <t>CROIX NIVERT</t>
  </si>
  <si>
    <t>Refoulement en distribution</t>
  </si>
  <si>
    <t>Tarif jaune - Alimentation en 410v</t>
  </si>
  <si>
    <t>075 02105078570075</t>
  </si>
  <si>
    <t xml:space="preserve">17, Boulevard Barbés </t>
  </si>
  <si>
    <t>003D</t>
  </si>
  <si>
    <t>003D_U_CHRI-CHRISTIANI</t>
  </si>
  <si>
    <t>CHRISTIANI</t>
  </si>
  <si>
    <t>D7864-00112-001</t>
  </si>
  <si>
    <t>10.106.1.194</t>
  </si>
  <si>
    <t>10.106.1.193</t>
  </si>
  <si>
    <t>Armoire sous trottoir - communication avec égout</t>
  </si>
  <si>
    <t>21, Avenue Pierre de Coubertin</t>
  </si>
  <si>
    <t>0066</t>
  </si>
  <si>
    <t>0066_S_CHAR_ - STATION CHARLETY IVC</t>
  </si>
  <si>
    <t>CHARLETY IVC</t>
  </si>
  <si>
    <t>D4/ENP Bois de Vincennes, vers armoire comptage GTC 127 + 2 Chlorscan vers API GTC 049A</t>
  </si>
  <si>
    <t>Via 0127</t>
  </si>
  <si>
    <t>Alimentation venant de Pte Dorée vanne VP - Alimente l'armoire D4/ENP bois de Vincennes</t>
  </si>
  <si>
    <t>Avenue Daumesnil ( juste après périph. Côté banlieue )</t>
  </si>
  <si>
    <t>049C</t>
  </si>
  <si>
    <t>049C_S_DOR_N - CHAMBRE NEVEU</t>
  </si>
  <si>
    <t>CHAMBRE NEVEU</t>
  </si>
  <si>
    <t>072 748190824 14</t>
  </si>
  <si>
    <t>104B</t>
  </si>
  <si>
    <t>104B_S_BRUNE : STATION BRUNET ANCIEN DEBIT</t>
  </si>
  <si>
    <t>140</t>
  </si>
  <si>
    <t>BRUNET</t>
  </si>
  <si>
    <t>VH-VS</t>
  </si>
  <si>
    <t>D7864-00103-001</t>
  </si>
  <si>
    <t>10.106.1.50</t>
  </si>
  <si>
    <t>10.106.1.49</t>
  </si>
  <si>
    <t>Compteur EDF situé à D12 + 2 départs ( Boutroux et Pte de Vitry )</t>
  </si>
  <si>
    <t xml:space="preserve">1, Avenue Boutroux </t>
  </si>
  <si>
    <t>0062</t>
  </si>
  <si>
    <t>0062_S_BOUT_ - BOUTROUX</t>
  </si>
  <si>
    <t>BOUTROUX</t>
  </si>
  <si>
    <t>AB</t>
  </si>
  <si>
    <t>Face entrée stade ROLAND GARROS</t>
  </si>
  <si>
    <t xml:space="preserve">Avenue de la porte d'Auteuil </t>
  </si>
  <si>
    <t>0142</t>
  </si>
  <si>
    <t>0142_U_BOU_S - SURPRESSEUR BOULOGNE</t>
  </si>
  <si>
    <t>BOULOGNE SURPRESSEUR</t>
  </si>
  <si>
    <t>Accès prises de pression - 1) Square Montholon ( N°282 rue Lafayette ) - 2) Rue de la boule rouge en égoût</t>
  </si>
  <si>
    <t>D7864-00067-001</t>
  </si>
  <si>
    <t>10.101.1.98</t>
  </si>
  <si>
    <t>10.101.1.97</t>
  </si>
  <si>
    <t>Trappe RDLR au pied de l'immeuble</t>
  </si>
  <si>
    <t>PARIS 9°</t>
  </si>
  <si>
    <t xml:space="preserve">5, Rue Boule Rouge </t>
  </si>
  <si>
    <t>0014</t>
  </si>
  <si>
    <t>0014_S_BRO-BOULE ROUGE</t>
  </si>
  <si>
    <t>BOULE ROUGE</t>
  </si>
  <si>
    <t>Débits et pressions en égoût.</t>
  </si>
  <si>
    <t>D7864-00094-001</t>
  </si>
  <si>
    <t>10.111.1.18</t>
  </si>
  <si>
    <t>10.111.1.17</t>
  </si>
  <si>
    <t>073 021706974 57</t>
  </si>
  <si>
    <t>124, Boulevard Auguste Blanqui</t>
  </si>
  <si>
    <t>0051</t>
  </si>
  <si>
    <t>0051_S_BLA__ - BLANQUI</t>
  </si>
  <si>
    <t>BLANQUI</t>
  </si>
  <si>
    <t>BAG</t>
  </si>
  <si>
    <t>D7864-00250-001</t>
  </si>
  <si>
    <t>10.105.1.146</t>
  </si>
  <si>
    <t>10.105.1.145</t>
  </si>
  <si>
    <t>Angle rue de Bagnolet et de la rue des Pyrénées</t>
  </si>
  <si>
    <t>0034</t>
  </si>
  <si>
    <t>0034_S_BAG__ - BAGNOLET</t>
  </si>
  <si>
    <t>BAGNOLET</t>
  </si>
  <si>
    <t>Désaffecté</t>
  </si>
  <si>
    <t xml:space="preserve">Compteur EDF </t>
  </si>
  <si>
    <t>072 086830054 30</t>
  </si>
  <si>
    <t xml:space="preserve">46 Boulevard de Charonne Terre Plein Central </t>
  </si>
  <si>
    <t>031B</t>
  </si>
  <si>
    <t>031B_S_AV___ - AVRON</t>
  </si>
  <si>
    <t>AVRON</t>
  </si>
  <si>
    <t>01.45.27.51.30</t>
  </si>
  <si>
    <t>D7864-00059-001</t>
  </si>
  <si>
    <t>10.110.1.18</t>
  </si>
  <si>
    <t>10.110.1.17</t>
  </si>
  <si>
    <t>APRIL 5000</t>
  </si>
  <si>
    <t xml:space="preserve">Usine sous alarme </t>
  </si>
  <si>
    <t xml:space="preserve">77, Avenue de Versailles </t>
  </si>
  <si>
    <t xml:space="preserve"> Clé + code</t>
  </si>
  <si>
    <t>038A</t>
  </si>
  <si>
    <t>038A_U_AT_U_ - AUTEUIL USINE</t>
  </si>
  <si>
    <t>AUTEUIL USINE</t>
  </si>
  <si>
    <t>GO</t>
  </si>
  <si>
    <t>Coffret satellite (vanne gobelin) dans l'usine.</t>
  </si>
  <si>
    <t xml:space="preserve">Poste HT - arrivée 20.000 V </t>
  </si>
  <si>
    <t>Rue Paul Klee ( place Augusta Holmes )</t>
  </si>
  <si>
    <t>048N</t>
  </si>
  <si>
    <t>048N_U_AZ_U-USINE AUSTERLITZ</t>
  </si>
  <si>
    <t>AUSTERLITZ USINE</t>
  </si>
  <si>
    <t xml:space="preserve">HM </t>
  </si>
  <si>
    <t>1- Venant du poste d'Arcueil - Injection S02      2 -  Ligne Telecom ( S/plafond/cable TOR50 )    3- ! Vanne bridée à 71°</t>
  </si>
  <si>
    <t>D7864-00221-001</t>
  </si>
  <si>
    <t>10.111.1.114</t>
  </si>
  <si>
    <t>10.111.1.113</t>
  </si>
  <si>
    <t>Alimentation venant du TGBT de Wallace via D13</t>
  </si>
  <si>
    <t>Avenue André Rivoire</t>
  </si>
  <si>
    <t>058B</t>
  </si>
  <si>
    <t>058B_S_HM_-ARCUEILVANNE HM</t>
  </si>
  <si>
    <t>ARCUEIL VANNE  HM</t>
  </si>
  <si>
    <t>Piquage pression en égoût</t>
  </si>
  <si>
    <t>D7864-00070-001</t>
  </si>
  <si>
    <t>10.108.1.2</t>
  </si>
  <si>
    <t>10.108.1.1</t>
  </si>
  <si>
    <t>074 855281417 03</t>
  </si>
  <si>
    <t>Entre N°6 et 8, rue de l'An*ciation (Place M. Champagnat)</t>
  </si>
  <si>
    <t>0027</t>
  </si>
  <si>
    <t>0027_S_ANNO_ANNONCIATION</t>
  </si>
  <si>
    <t>ANNONCIATION</t>
  </si>
  <si>
    <t>9;11</t>
  </si>
  <si>
    <t>D7864-00014-001</t>
  </si>
  <si>
    <t>10.110.1.2</t>
  </si>
  <si>
    <t>10.110.1.1</t>
  </si>
  <si>
    <t>N° contrat - 1-1PPY-478</t>
  </si>
  <si>
    <t>075 716324380128</t>
  </si>
  <si>
    <t>74, Rue Ampère</t>
  </si>
  <si>
    <t>0004</t>
  </si>
  <si>
    <t>0004_S_AMP-AMPERE</t>
  </si>
  <si>
    <t>AMPERE</t>
  </si>
  <si>
    <t>VANNE</t>
  </si>
  <si>
    <t>N°PIQUAGE</t>
  </si>
  <si>
    <t>PIEZO</t>
  </si>
  <si>
    <t>INFO</t>
  </si>
  <si>
    <t>CHLORE</t>
  </si>
  <si>
    <t>HAUTEUR</t>
  </si>
  <si>
    <t>PRESSION</t>
  </si>
  <si>
    <t>P.exhaure</t>
  </si>
  <si>
    <t>Egout</t>
  </si>
  <si>
    <t>INFO+</t>
  </si>
  <si>
    <t>RESEAU</t>
  </si>
  <si>
    <t>RTC</t>
  </si>
  <si>
    <t>N° CC</t>
  </si>
  <si>
    <t>RTC SECOURS</t>
  </si>
  <si>
    <t>CLS</t>
  </si>
  <si>
    <t>IP PASSERELLE</t>
  </si>
  <si>
    <t>IP ROUTEUR</t>
  </si>
  <si>
    <t>VPN</t>
  </si>
  <si>
    <t>L. PRIVEE</t>
  </si>
  <si>
    <t>API</t>
  </si>
  <si>
    <t>EDF</t>
  </si>
  <si>
    <t>102Ah</t>
  </si>
  <si>
    <t>CHARGEUR</t>
  </si>
  <si>
    <t>ONDULEUR</t>
  </si>
  <si>
    <t>PDL - EDF</t>
  </si>
  <si>
    <t xml:space="preserve">INFOS + </t>
  </si>
  <si>
    <t>Lieu</t>
  </si>
  <si>
    <t>ADRESSE</t>
  </si>
  <si>
    <t>ACCES</t>
  </si>
  <si>
    <t>INSTALLATION</t>
  </si>
  <si>
    <t>INDICE</t>
  </si>
  <si>
    <t>GTC</t>
  </si>
  <si>
    <t>CODE GMAO</t>
  </si>
  <si>
    <t>N° FICHE</t>
  </si>
  <si>
    <t>NOM SITE</t>
  </si>
  <si>
    <t>8 et 9</t>
  </si>
  <si>
    <t>INFOS visuel</t>
  </si>
  <si>
    <t>INSTRUMENTATIONS</t>
  </si>
  <si>
    <t>COM.</t>
  </si>
  <si>
    <t>ERDF</t>
  </si>
  <si>
    <t>SITE</t>
  </si>
  <si>
    <t>Infos +</t>
  </si>
  <si>
    <t>Localisation</t>
  </si>
  <si>
    <t>Equipement</t>
  </si>
  <si>
    <t>Site</t>
  </si>
  <si>
    <t>Type</t>
  </si>
  <si>
    <t>Classification</t>
  </si>
  <si>
    <t>Accès</t>
  </si>
  <si>
    <t>Installation</t>
  </si>
  <si>
    <t>Fiche N°:</t>
  </si>
  <si>
    <t>N° piquage(s)</t>
  </si>
  <si>
    <t>Piezo (m)</t>
  </si>
  <si>
    <t>2-Vue piquage(s) capteur(s) de pression</t>
  </si>
  <si>
    <t xml:space="preserve"> VANNES MANU.</t>
  </si>
  <si>
    <t xml:space="preserve"> VANNES TELECOMMANDEES</t>
  </si>
  <si>
    <t xml:space="preserve"> DEBITMETRES FACTURATION</t>
  </si>
  <si>
    <t xml:space="preserve"> DEBITMETRES </t>
  </si>
  <si>
    <t xml:space="preserve"> CLAPETS</t>
  </si>
  <si>
    <t>Vanne(s)</t>
  </si>
  <si>
    <t>Cf. Documentations</t>
  </si>
  <si>
    <t>1-Vue réseaux EP/ENP</t>
  </si>
  <si>
    <t>INFOS VISUEL</t>
  </si>
  <si>
    <t>Chlore(s)</t>
  </si>
  <si>
    <t>Hauteur(s)</t>
  </si>
  <si>
    <t>Pression(s)</t>
  </si>
  <si>
    <t>Débit(s)</t>
  </si>
  <si>
    <t>Particularité</t>
  </si>
  <si>
    <t>Débitmètre;Pression/hauteur;Analyseurs de chlore/Chlorscan</t>
  </si>
  <si>
    <t>Pompe exhaure</t>
  </si>
  <si>
    <t>Egoût</t>
  </si>
  <si>
    <t>EP/ENP</t>
  </si>
  <si>
    <t>DISPATCH.</t>
  </si>
  <si>
    <t>N° contrat SFR</t>
  </si>
  <si>
    <t>IP Routeur</t>
  </si>
  <si>
    <t>N° Dép.</t>
  </si>
  <si>
    <t>0800.57.57.57</t>
  </si>
  <si>
    <t>IP Passerelle</t>
  </si>
  <si>
    <t>A.P.I</t>
  </si>
  <si>
    <t>Routeur</t>
  </si>
  <si>
    <t>Site sensible RTC secours</t>
  </si>
  <si>
    <t>API - Site</t>
  </si>
  <si>
    <t>Ligne privée</t>
  </si>
  <si>
    <t>50-55Ah</t>
  </si>
  <si>
    <t>Batteries</t>
  </si>
  <si>
    <t>Chargeur</t>
  </si>
  <si>
    <t>Onduleur</t>
  </si>
  <si>
    <t>Infos utiles</t>
  </si>
  <si>
    <t>09.72.67.50.75</t>
  </si>
  <si>
    <t>ERDF Dép.</t>
  </si>
  <si>
    <t>N° P.D.L</t>
  </si>
  <si>
    <t>3.0.a</t>
  </si>
  <si>
    <t>Version</t>
  </si>
  <si>
    <t>Indice</t>
  </si>
  <si>
    <t>N° GTC</t>
  </si>
  <si>
    <t>Code GMAO</t>
  </si>
  <si>
    <t>Pour toutes informations complémentaires permettant la fiabilité du cahier de maintenance</t>
  </si>
  <si>
    <t xml:space="preserve">Approbation </t>
  </si>
  <si>
    <t>Administrateur</t>
  </si>
  <si>
    <t>PRESTATAIRE</t>
  </si>
  <si>
    <t>INTERVENANTS</t>
  </si>
  <si>
    <t>Vos commentaires</t>
  </si>
  <si>
    <r>
      <rPr>
        <sz val="14"/>
        <color theme="0" tint="-0.34998626667073579"/>
        <rFont val="Wingdings 2"/>
        <family val="1"/>
        <charset val="2"/>
      </rPr>
      <t></t>
    </r>
    <r>
      <rPr>
        <sz val="14"/>
        <color rgb="FFFF0000"/>
        <rFont val="Wingdings 2"/>
        <family val="1"/>
        <charset val="2"/>
      </rPr>
      <t></t>
    </r>
    <r>
      <rPr>
        <sz val="14"/>
        <color rgb="FFFFC000"/>
        <rFont val="Wingdings 2"/>
        <family val="1"/>
        <charset val="2"/>
      </rPr>
      <t></t>
    </r>
    <r>
      <rPr>
        <sz val="14"/>
        <color rgb="FF00B050"/>
        <rFont val="Wingdings 2"/>
        <family val="1"/>
        <charset val="2"/>
      </rPr>
      <t></t>
    </r>
  </si>
  <si>
    <t>Votre avis :</t>
  </si>
  <si>
    <r>
      <t>Tous engagés, tous masqués !</t>
    </r>
    <r>
      <rPr>
        <sz val="10"/>
        <color rgb="FFFF0000"/>
        <rFont val="Arial"/>
        <family val="2"/>
      </rPr>
      <t> </t>
    </r>
  </si>
  <si>
    <r>
      <t>COVID-19 : Pour vous protéger et protéger les autres, respectez les gestes barrières.</t>
    </r>
    <r>
      <rPr>
        <sz val="8"/>
        <color theme="1"/>
        <rFont val="Arial"/>
        <family val="2"/>
      </rPr>
      <t> </t>
    </r>
  </si>
  <si>
    <t>Identifiant</t>
  </si>
  <si>
    <t>DOCUMENTATIONS TECHNIQUE</t>
  </si>
  <si>
    <t>Vue EP et ENP</t>
  </si>
  <si>
    <t>INFOS</t>
  </si>
  <si>
    <t>Bat. 50Ah</t>
  </si>
  <si>
    <t>Bat. 102Ah</t>
  </si>
  <si>
    <t>Type1</t>
  </si>
  <si>
    <t>Type2</t>
  </si>
  <si>
    <t>Type INSTALLATION</t>
  </si>
  <si>
    <t>Usine</t>
  </si>
  <si>
    <t>Réservoir</t>
  </si>
  <si>
    <t>Station locale</t>
  </si>
  <si>
    <t>Débit</t>
  </si>
  <si>
    <t>Puits</t>
  </si>
  <si>
    <t>Batterie 50Ah</t>
  </si>
  <si>
    <t>Batterie 102Ah</t>
  </si>
  <si>
    <t>Pression</t>
  </si>
  <si>
    <t>Hauteur</t>
  </si>
  <si>
    <t>Chlore</t>
  </si>
  <si>
    <t>D</t>
  </si>
  <si>
    <t>KOENIG</t>
  </si>
  <si>
    <t>Utilisateurs</t>
  </si>
  <si>
    <t>Aucune protection</t>
  </si>
  <si>
    <t>feuille 'ACCUEIL'</t>
  </si>
  <si>
    <t>Affichage :</t>
  </si>
  <si>
    <t>- Protection</t>
  </si>
  <si>
    <t>feuilles 'ACCUEIL';'DOCU.';'BILANS'</t>
  </si>
  <si>
    <t>118B</t>
  </si>
  <si>
    <t>118A</t>
  </si>
  <si>
    <t>Via Ternes</t>
  </si>
  <si>
    <t>Alimentation venant de Ternes</t>
  </si>
  <si>
    <t>PER-AMT-MTA1-MTA2-NTE-GSC</t>
  </si>
  <si>
    <t>3 autres feuilles masquées</t>
  </si>
  <si>
    <t>2 autres feuilles masquées</t>
  </si>
  <si>
    <t>BILANS généraux</t>
  </si>
  <si>
    <t>Bilan_INTER</t>
  </si>
  <si>
    <t>Import_INTER</t>
  </si>
  <si>
    <t>10 feuilles</t>
  </si>
  <si>
    <t>7 feuilles</t>
  </si>
  <si>
    <t>RESP2010</t>
  </si>
  <si>
    <t>INTER2010</t>
  </si>
  <si>
    <t>CCC2010</t>
  </si>
  <si>
    <t>Câblage mode station liaison RS485</t>
  </si>
  <si>
    <t>Câble mode station liaison RS232</t>
  </si>
  <si>
    <t>Conc. - CCC</t>
  </si>
  <si>
    <t>Doc.A</t>
  </si>
  <si>
    <t xml:space="preserve"> A,B et C</t>
  </si>
  <si>
    <t>Doc.B</t>
  </si>
  <si>
    <t>Doc.C</t>
  </si>
  <si>
    <t>Doc. D</t>
  </si>
  <si>
    <t>Doc.E</t>
  </si>
  <si>
    <t>Doc.F</t>
  </si>
  <si>
    <t>Page 1</t>
  </si>
  <si>
    <t>Page 2</t>
  </si>
  <si>
    <t>Pte de Vincennes</t>
  </si>
  <si>
    <t>PTe d'Auteuil</t>
  </si>
  <si>
    <t>Login</t>
  </si>
  <si>
    <t>Contact ADMIN.</t>
  </si>
  <si>
    <t>Dates</t>
  </si>
  <si>
    <t>Total</t>
  </si>
  <si>
    <t>Fin</t>
  </si>
  <si>
    <t>Cpt</t>
  </si>
  <si>
    <t>Bilan hebdomadaire</t>
  </si>
  <si>
    <t>Bilan total</t>
  </si>
  <si>
    <t>Début</t>
  </si>
  <si>
    <t xml:space="preserve"> &gt; N'hésitez pas à donner votre AVIS !...        </t>
  </si>
  <si>
    <t>LOGO</t>
  </si>
  <si>
    <r>
      <t xml:space="preserve"> </t>
    </r>
    <r>
      <rPr>
        <i/>
        <sz val="8"/>
        <color rgb="FFFF0000"/>
        <rFont val="Arial"/>
        <family val="2"/>
      </rPr>
      <t xml:space="preserve">Prévenir le </t>
    </r>
    <r>
      <rPr>
        <b/>
        <i/>
        <sz val="8"/>
        <color rgb="FFFF0000"/>
        <rFont val="Arial Black"/>
        <family val="2"/>
      </rPr>
      <t>dispatching</t>
    </r>
    <r>
      <rPr>
        <i/>
        <sz val="8"/>
        <color rgb="FFFF0000"/>
        <rFont val="Arial"/>
        <family val="2"/>
      </rPr>
      <t xml:space="preserve"> au            </t>
    </r>
    <r>
      <rPr>
        <b/>
        <i/>
        <sz val="8"/>
        <color rgb="FFFF0000"/>
        <rFont val="Arial Black"/>
        <family val="2"/>
      </rPr>
      <t xml:space="preserve"> </t>
    </r>
    <r>
      <rPr>
        <i/>
        <sz val="8"/>
        <color rgb="FFFF0000"/>
        <rFont val="Arial"/>
        <family val="2"/>
      </rPr>
      <t>avant et après chaque intervention</t>
    </r>
  </si>
  <si>
    <r>
      <t xml:space="preserve"> </t>
    </r>
    <r>
      <rPr>
        <i/>
        <sz val="8"/>
        <color rgb="FFFF0000"/>
        <rFont val="Arial"/>
        <family val="2"/>
      </rPr>
      <t xml:space="preserve">Prévenir le </t>
    </r>
    <r>
      <rPr>
        <b/>
        <i/>
        <sz val="8"/>
        <color rgb="FFFF0000"/>
        <rFont val="Arial Black"/>
        <family val="2"/>
      </rPr>
      <t>dispatching</t>
    </r>
    <r>
      <rPr>
        <i/>
        <sz val="8"/>
        <color rgb="FFFF0000"/>
        <rFont val="Arial"/>
        <family val="2"/>
      </rPr>
      <t xml:space="preserve"> au                    </t>
    </r>
    <r>
      <rPr>
        <b/>
        <i/>
        <sz val="8"/>
        <color rgb="FFFF0000"/>
        <rFont val="Arial Black"/>
        <family val="2"/>
      </rPr>
      <t xml:space="preserve"> </t>
    </r>
    <r>
      <rPr>
        <i/>
        <sz val="8"/>
        <color rgb="FFFF0000"/>
        <rFont val="Arial"/>
        <family val="2"/>
      </rPr>
      <t>avant et après chaque intervention</t>
    </r>
  </si>
  <si>
    <t>identifiant ADMIN</t>
  </si>
  <si>
    <t>mot de passe ADMIN1967</t>
  </si>
  <si>
    <t>Photos</t>
  </si>
  <si>
    <t>VBA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</si>
</sst>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86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8"/>
      <color indexed="23"/>
      <name val="Arial"/>
      <family val="2"/>
    </font>
    <font>
      <b/>
      <sz val="8"/>
      <color theme="0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b/>
      <u/>
      <sz val="10"/>
      <name val="Arial Black"/>
      <family val="2"/>
    </font>
    <font>
      <sz val="6"/>
      <name val="Arial"/>
      <family val="2"/>
    </font>
    <font>
      <u/>
      <sz val="10"/>
      <color indexed="12"/>
      <name val="Arial"/>
      <family val="2"/>
    </font>
    <font>
      <b/>
      <sz val="8"/>
      <color theme="0" tint="-4.9989318521683403E-2"/>
      <name val="Arial"/>
      <family val="2"/>
    </font>
    <font>
      <b/>
      <sz val="10"/>
      <color theme="0"/>
      <name val="Arial Black"/>
      <family val="2"/>
    </font>
    <font>
      <b/>
      <sz val="8"/>
      <color theme="1"/>
      <name val="Arial"/>
      <family val="2"/>
    </font>
    <font>
      <u/>
      <sz val="10"/>
      <color theme="0"/>
      <name val="Arial"/>
      <family val="2"/>
    </font>
    <font>
      <b/>
      <sz val="10"/>
      <color theme="4"/>
      <name val="Arial Black"/>
      <family val="2"/>
    </font>
    <font>
      <b/>
      <sz val="10"/>
      <color theme="1"/>
      <name val="Arial Black"/>
      <family val="2"/>
    </font>
    <font>
      <sz val="12"/>
      <color theme="8" tint="-0.249977111117893"/>
      <name val="Arial Black"/>
      <family val="2"/>
    </font>
    <font>
      <sz val="10"/>
      <color theme="1"/>
      <name val="Arial Black"/>
      <family val="2"/>
    </font>
    <font>
      <u/>
      <sz val="16"/>
      <name val="Arial Black"/>
      <family val="2"/>
    </font>
    <font>
      <sz val="16"/>
      <name val="Arial Black"/>
      <family val="2"/>
    </font>
    <font>
      <u/>
      <sz val="12"/>
      <color indexed="12"/>
      <name val="Arial"/>
      <family val="2"/>
    </font>
    <font>
      <sz val="14"/>
      <name val="Arial Black"/>
      <family val="2"/>
    </font>
    <font>
      <sz val="10"/>
      <name val="Times New Roman"/>
      <family val="1"/>
    </font>
    <font>
      <sz val="12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u/>
      <sz val="14"/>
      <color indexed="8"/>
      <name val="Arial"/>
      <family val="2"/>
    </font>
    <font>
      <sz val="10"/>
      <color rgb="FF0000FF"/>
      <name val="Arial"/>
      <family val="2"/>
    </font>
    <font>
      <u/>
      <sz val="10"/>
      <color rgb="FF0000FF"/>
      <name val="Arial"/>
      <family val="2"/>
    </font>
    <font>
      <b/>
      <sz val="10"/>
      <color rgb="FF0000FF"/>
      <name val="Arial"/>
      <family val="2"/>
    </font>
    <font>
      <i/>
      <sz val="10"/>
      <name val="Arial"/>
      <family val="2"/>
    </font>
    <font>
      <u/>
      <sz val="10"/>
      <color rgb="FF3366FF"/>
      <name val="Arial"/>
      <family val="2"/>
    </font>
    <font>
      <sz val="8"/>
      <color theme="0"/>
      <name val="Arial"/>
      <family val="2"/>
    </font>
    <font>
      <sz val="9"/>
      <color rgb="FFFF0000"/>
      <name val="Arial Black"/>
      <family val="2"/>
    </font>
    <font>
      <b/>
      <sz val="9"/>
      <color theme="1"/>
      <name val="Arial"/>
      <family val="2"/>
    </font>
    <font>
      <sz val="8"/>
      <color rgb="FFFF0000"/>
      <name val="Arial Black"/>
      <family val="2"/>
    </font>
    <font>
      <b/>
      <sz val="10"/>
      <color rgb="FF00FF00"/>
      <name val="Arial"/>
      <family val="2"/>
    </font>
    <font>
      <b/>
      <sz val="10"/>
      <color rgb="FFFF0000"/>
      <name val="Arial"/>
      <family val="2"/>
    </font>
    <font>
      <b/>
      <sz val="7"/>
      <color rgb="FFFF0000"/>
      <name val="Arial Black"/>
      <family val="2"/>
    </font>
    <font>
      <sz val="7"/>
      <color rgb="FF00FF00"/>
      <name val="Arial"/>
      <family val="2"/>
    </font>
    <font>
      <sz val="14"/>
      <color theme="1"/>
      <name val="Arial Black"/>
      <family val="2"/>
    </font>
    <font>
      <sz val="14"/>
      <color theme="1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4A5359"/>
      <name val="Arial"/>
      <family val="2"/>
    </font>
    <font>
      <b/>
      <sz val="6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Wingdings 2"/>
      <family val="1"/>
      <charset val="2"/>
    </font>
    <font>
      <u/>
      <sz val="10"/>
      <color theme="1" tint="0.34998626667073579"/>
      <name val="Arial"/>
      <family val="2"/>
    </font>
    <font>
      <sz val="11"/>
      <color rgb="FF000000"/>
      <name val="Calibri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i/>
      <sz val="8"/>
      <color rgb="FFFF0000"/>
      <name val="Arial"/>
      <family val="2"/>
    </font>
    <font>
      <b/>
      <i/>
      <sz val="8"/>
      <color rgb="FFFF0000"/>
      <name val="Arial Black"/>
      <family val="2"/>
    </font>
    <font>
      <sz val="14"/>
      <color theme="0" tint="-0.34998626667073579"/>
      <name val="Wingdings 2"/>
      <family val="1"/>
      <charset val="2"/>
    </font>
    <font>
      <sz val="14"/>
      <color rgb="FFFF0000"/>
      <name val="Wingdings 2"/>
      <family val="1"/>
      <charset val="2"/>
    </font>
    <font>
      <sz val="14"/>
      <color rgb="FFFFC000"/>
      <name val="Wingdings 2"/>
      <family val="1"/>
      <charset val="2"/>
    </font>
    <font>
      <sz val="14"/>
      <color rgb="FF00B050"/>
      <name val="Wingdings 2"/>
      <family val="1"/>
      <charset val="2"/>
    </font>
    <font>
      <b/>
      <sz val="12"/>
      <color theme="1"/>
      <name val="Arial"/>
      <family val="2"/>
    </font>
    <font>
      <b/>
      <u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i/>
      <sz val="10"/>
      <color theme="1"/>
      <name val="Arial"/>
      <family val="2"/>
    </font>
    <font>
      <sz val="18"/>
      <color theme="1"/>
      <name val="Arial Black"/>
      <family val="2"/>
    </font>
    <font>
      <sz val="7"/>
      <color theme="0"/>
      <name val="Arial"/>
      <family val="2"/>
    </font>
    <font>
      <b/>
      <sz val="10"/>
      <color indexed="9"/>
      <name val="Arial Black"/>
      <family val="2"/>
    </font>
    <font>
      <b/>
      <u/>
      <sz val="10"/>
      <color theme="0"/>
      <name val="Arial"/>
      <family val="2"/>
    </font>
    <font>
      <b/>
      <i/>
      <u/>
      <sz val="10"/>
      <color rgb="FFFF0000"/>
      <name val="Arial"/>
      <family val="2"/>
    </font>
    <font>
      <b/>
      <sz val="10"/>
      <color rgb="FF99FF33"/>
      <name val="Arial Black"/>
      <family val="2"/>
    </font>
    <font>
      <b/>
      <i/>
      <u/>
      <sz val="10"/>
      <color rgb="FF99FF33"/>
      <name val="Arial"/>
      <family val="2"/>
    </font>
    <font>
      <sz val="18"/>
      <color theme="0"/>
      <name val="Arial Black"/>
      <family val="2"/>
    </font>
    <font>
      <i/>
      <sz val="10"/>
      <color theme="0"/>
      <name val="Arial"/>
      <family val="2"/>
    </font>
    <font>
      <b/>
      <i/>
      <sz val="10"/>
      <color theme="0"/>
      <name val="Arial"/>
      <family val="2"/>
    </font>
    <font>
      <b/>
      <sz val="10"/>
      <color theme="9" tint="0.59999389629810485"/>
      <name val="Arial Black"/>
      <family val="2"/>
    </font>
    <font>
      <b/>
      <u/>
      <sz val="10"/>
      <color theme="1"/>
      <name val="Arial"/>
      <family val="2"/>
    </font>
    <font>
      <b/>
      <i/>
      <sz val="10"/>
      <color rgb="FF92D050"/>
      <name val="Arial"/>
      <family val="2"/>
    </font>
    <font>
      <i/>
      <u/>
      <sz val="10"/>
      <color rgb="FF92D050"/>
      <name val="Arial"/>
      <family val="2"/>
    </font>
    <font>
      <sz val="8"/>
      <color rgb="FFFFFFCC"/>
      <name val="Arial"/>
      <family val="2"/>
    </font>
    <font>
      <sz val="10"/>
      <color rgb="FFFFFFCC"/>
      <name val="Arial"/>
      <family val="2"/>
    </font>
    <font>
      <sz val="8"/>
      <color theme="0" tint="-0.14999847407452621"/>
      <name val="Arial"/>
      <family val="2"/>
    </font>
    <font>
      <b/>
      <sz val="12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00FF"/>
        <bgColor indexed="24"/>
      </patternFill>
    </fill>
    <fill>
      <patternFill patternType="solid">
        <fgColor theme="0" tint="-0.14999847407452621"/>
        <bgColor indexed="24"/>
      </patternFill>
    </fill>
    <fill>
      <patternFill patternType="solid">
        <fgColor rgb="FFFFC000"/>
        <bgColor indexed="64"/>
      </patternFill>
    </fill>
    <fill>
      <patternFill patternType="gray0625">
        <bgColor theme="0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66FF33"/>
        <bgColor indexed="64"/>
      </patternFill>
    </fill>
    <fill>
      <patternFill patternType="gray0625">
        <bgColor rgb="FFFFFFCC"/>
      </patternFill>
    </fill>
    <fill>
      <patternFill patternType="gray0625">
        <fgColor indexed="24"/>
        <bgColor rgb="FFFFFFCC"/>
      </patternFill>
    </fill>
    <fill>
      <patternFill patternType="solid">
        <fgColor rgb="FFE284D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rgb="FF92D05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CC99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99FF33"/>
      </left>
      <right/>
      <top style="medium">
        <color rgb="FF99FF33"/>
      </top>
      <bottom style="medium">
        <color rgb="FF99FF33"/>
      </bottom>
      <diagonal/>
    </border>
    <border>
      <left/>
      <right/>
      <top style="medium">
        <color rgb="FF99FF33"/>
      </top>
      <bottom style="medium">
        <color rgb="FF99FF33"/>
      </bottom>
      <diagonal/>
    </border>
    <border>
      <left/>
      <right style="medium">
        <color rgb="FF99FF33"/>
      </right>
      <top style="medium">
        <color rgb="FF99FF33"/>
      </top>
      <bottom style="medium">
        <color rgb="FF99FF33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83">
    <xf numFmtId="0" fontId="0" fillId="0" borderId="0" xfId="0"/>
    <xf numFmtId="0" fontId="0" fillId="6" borderId="0" xfId="0" applyFill="1" applyBorder="1" applyProtection="1"/>
    <xf numFmtId="0" fontId="0" fillId="4" borderId="0" xfId="0" applyFill="1" applyBorder="1" applyProtection="1"/>
    <xf numFmtId="0" fontId="0" fillId="6" borderId="0" xfId="0" applyFill="1" applyProtection="1"/>
    <xf numFmtId="0" fontId="0" fillId="0" borderId="0" xfId="0" applyProtection="1"/>
    <xf numFmtId="0" fontId="0" fillId="14" borderId="0" xfId="0" applyFill="1" applyProtection="1"/>
    <xf numFmtId="0" fontId="0" fillId="18" borderId="5" xfId="0" applyFill="1" applyBorder="1" applyProtection="1"/>
    <xf numFmtId="0" fontId="25" fillId="18" borderId="6" xfId="0" applyFont="1" applyFill="1" applyBorder="1" applyAlignment="1" applyProtection="1"/>
    <xf numFmtId="0" fontId="25" fillId="18" borderId="7" xfId="0" applyFont="1" applyFill="1" applyBorder="1" applyAlignment="1" applyProtection="1"/>
    <xf numFmtId="0" fontId="25" fillId="18" borderId="8" xfId="0" applyFont="1" applyFill="1" applyBorder="1" applyAlignment="1" applyProtection="1">
      <alignment horizontal="center"/>
    </xf>
    <xf numFmtId="0" fontId="25" fillId="18" borderId="0" xfId="0" applyFont="1" applyFill="1" applyBorder="1" applyAlignment="1" applyProtection="1">
      <alignment horizontal="center"/>
    </xf>
    <xf numFmtId="0" fontId="25" fillId="18" borderId="9" xfId="0" applyFont="1" applyFill="1" applyBorder="1" applyAlignment="1" applyProtection="1">
      <alignment horizontal="center"/>
    </xf>
    <xf numFmtId="0" fontId="0" fillId="18" borderId="8" xfId="0" applyFill="1" applyBorder="1" applyProtection="1"/>
    <xf numFmtId="0" fontId="0" fillId="18" borderId="0" xfId="0" applyFill="1" applyBorder="1" applyProtection="1"/>
    <xf numFmtId="0" fontId="0" fillId="18" borderId="9" xfId="0" applyFill="1" applyBorder="1" applyProtection="1"/>
    <xf numFmtId="0" fontId="22" fillId="18" borderId="10" xfId="0" applyFont="1" applyFill="1" applyBorder="1" applyAlignment="1" applyProtection="1">
      <alignment horizontal="center"/>
    </xf>
    <xf numFmtId="0" fontId="22" fillId="18" borderId="11" xfId="0" applyFont="1" applyFill="1" applyBorder="1" applyAlignment="1" applyProtection="1">
      <alignment horizontal="center"/>
    </xf>
    <xf numFmtId="0" fontId="23" fillId="18" borderId="11" xfId="0" applyFont="1" applyFill="1" applyBorder="1" applyAlignment="1" applyProtection="1">
      <alignment horizontal="center"/>
    </xf>
    <xf numFmtId="0" fontId="24" fillId="18" borderId="11" xfId="1" applyFont="1" applyFill="1" applyBorder="1" applyAlignment="1" applyProtection="1">
      <alignment horizontal="center"/>
    </xf>
    <xf numFmtId="0" fontId="22" fillId="18" borderId="12" xfId="0" applyFont="1" applyFill="1" applyBorder="1" applyAlignment="1" applyProtection="1">
      <alignment horizontal="center"/>
    </xf>
    <xf numFmtId="0" fontId="0" fillId="14" borderId="0" xfId="0" applyFill="1" applyBorder="1" applyProtection="1"/>
    <xf numFmtId="0" fontId="25" fillId="14" borderId="0" xfId="0" applyFont="1" applyFill="1" applyBorder="1" applyAlignment="1" applyProtection="1"/>
    <xf numFmtId="0" fontId="27" fillId="4" borderId="0" xfId="0" applyFont="1" applyFill="1" applyBorder="1" applyAlignment="1" applyProtection="1"/>
    <xf numFmtId="0" fontId="5" fillId="0" borderId="0" xfId="0" applyFont="1" applyProtection="1"/>
    <xf numFmtId="0" fontId="0" fillId="0" borderId="0" xfId="0" applyFill="1" applyProtection="1"/>
    <xf numFmtId="0" fontId="45" fillId="0" borderId="0" xfId="0" applyFont="1" applyProtection="1"/>
    <xf numFmtId="0" fontId="10" fillId="16" borderId="38" xfId="0" applyFont="1" applyFill="1" applyBorder="1" applyAlignment="1" applyProtection="1">
      <alignment horizontal="left" vertical="center"/>
    </xf>
    <xf numFmtId="0" fontId="10" fillId="16" borderId="38" xfId="0" applyFont="1" applyFill="1" applyBorder="1" applyAlignment="1" applyProtection="1">
      <alignment horizontal="center" vertical="center"/>
    </xf>
    <xf numFmtId="0" fontId="6" fillId="0" borderId="0" xfId="0" applyFont="1" applyProtection="1"/>
    <xf numFmtId="0" fontId="0" fillId="0" borderId="0" xfId="0" applyAlignment="1" applyProtection="1">
      <alignment horizontal="left"/>
    </xf>
    <xf numFmtId="0" fontId="16" fillId="3" borderId="14" xfId="0" applyFont="1" applyFill="1" applyBorder="1" applyAlignment="1" applyProtection="1">
      <alignment horizontal="center" vertical="center"/>
    </xf>
    <xf numFmtId="49" fontId="16" fillId="3" borderId="15" xfId="0" applyNumberFormat="1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horizontal="center" vertical="center"/>
    </xf>
    <xf numFmtId="0" fontId="16" fillId="3" borderId="15" xfId="0" applyFont="1" applyFill="1" applyBorder="1" applyAlignment="1" applyProtection="1">
      <alignment vertical="center"/>
    </xf>
    <xf numFmtId="0" fontId="16" fillId="3" borderId="16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/>
    </xf>
    <xf numFmtId="0" fontId="16" fillId="24" borderId="1" xfId="0" applyFont="1" applyFill="1" applyBorder="1" applyAlignment="1" applyProtection="1">
      <alignment horizontal="center" vertical="center"/>
    </xf>
    <xf numFmtId="0" fontId="8" fillId="20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hidden="1"/>
    </xf>
    <xf numFmtId="0" fontId="19" fillId="8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4" fillId="13" borderId="1" xfId="0" applyFont="1" applyFill="1" applyBorder="1" applyAlignment="1" applyProtection="1">
      <alignment horizontal="center" vertical="center"/>
      <protection hidden="1"/>
    </xf>
    <xf numFmtId="0" fontId="21" fillId="5" borderId="1" xfId="0" applyNumberFormat="1" applyFont="1" applyFill="1" applyBorder="1" applyAlignment="1" applyProtection="1">
      <alignment horizontal="center" vertical="center"/>
      <protection hidden="1"/>
    </xf>
    <xf numFmtId="0" fontId="18" fillId="6" borderId="0" xfId="0" applyFont="1" applyFill="1" applyBorder="1" applyAlignment="1" applyProtection="1">
      <alignment horizontal="center" vertical="center"/>
      <protection hidden="1"/>
    </xf>
    <xf numFmtId="0" fontId="5" fillId="20" borderId="1" xfId="0" applyFont="1" applyFill="1" applyBorder="1" applyAlignment="1" applyProtection="1">
      <alignment horizontal="center" vertical="center"/>
      <protection hidden="1"/>
    </xf>
    <xf numFmtId="0" fontId="5" fillId="20" borderId="7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center" vertical="center"/>
      <protection hidden="1"/>
    </xf>
    <xf numFmtId="0" fontId="14" fillId="2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Protection="1">
      <protection hidden="1"/>
    </xf>
    <xf numFmtId="0" fontId="0" fillId="2" borderId="0" xfId="0" applyFill="1" applyBorder="1" applyProtection="1">
      <protection hidden="1"/>
    </xf>
    <xf numFmtId="0" fontId="0" fillId="2" borderId="9" xfId="0" applyFill="1" applyBorder="1" applyProtection="1">
      <protection hidden="1"/>
    </xf>
    <xf numFmtId="0" fontId="3" fillId="10" borderId="1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right" vertical="center"/>
      <protection hidden="1"/>
    </xf>
    <xf numFmtId="0" fontId="0" fillId="2" borderId="9" xfId="0" applyFill="1" applyBorder="1" applyAlignment="1" applyProtection="1">
      <protection hidden="1"/>
    </xf>
    <xf numFmtId="0" fontId="0" fillId="2" borderId="10" xfId="0" applyFill="1" applyBorder="1" applyProtection="1">
      <protection hidden="1"/>
    </xf>
    <xf numFmtId="0" fontId="0" fillId="2" borderId="11" xfId="0" applyFill="1" applyBorder="1" applyProtection="1">
      <protection hidden="1"/>
    </xf>
    <xf numFmtId="0" fontId="0" fillId="2" borderId="12" xfId="0" applyFill="1" applyBorder="1" applyProtection="1">
      <protection hidden="1"/>
    </xf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/>
      <protection hidden="1"/>
    </xf>
    <xf numFmtId="0" fontId="16" fillId="6" borderId="0" xfId="0" applyFont="1" applyFill="1" applyAlignment="1" applyProtection="1">
      <alignment horizontal="center" vertical="center"/>
      <protection hidden="1"/>
    </xf>
    <xf numFmtId="0" fontId="0" fillId="15" borderId="31" xfId="0" applyFont="1" applyFill="1" applyBorder="1" applyAlignment="1" applyProtection="1">
      <alignment horizontal="right" vertical="center"/>
      <protection hidden="1"/>
    </xf>
    <xf numFmtId="0" fontId="0" fillId="22" borderId="32" xfId="0" applyFill="1" applyBorder="1" applyProtection="1">
      <protection hidden="1"/>
    </xf>
    <xf numFmtId="0" fontId="0" fillId="22" borderId="6" xfId="0" applyFill="1" applyBorder="1" applyAlignment="1" applyProtection="1">
      <alignment vertical="top"/>
      <protection hidden="1"/>
    </xf>
    <xf numFmtId="0" fontId="0" fillId="22" borderId="7" xfId="0" applyFill="1" applyBorder="1" applyAlignment="1" applyProtection="1">
      <alignment vertical="top"/>
      <protection hidden="1"/>
    </xf>
    <xf numFmtId="0" fontId="0" fillId="15" borderId="25" xfId="0" applyFill="1" applyBorder="1" applyProtection="1">
      <protection hidden="1"/>
    </xf>
    <xf numFmtId="0" fontId="0" fillId="15" borderId="26" xfId="0" applyFill="1" applyBorder="1" applyProtection="1">
      <protection hidden="1"/>
    </xf>
    <xf numFmtId="0" fontId="0" fillId="6" borderId="11" xfId="0" applyFill="1" applyBorder="1" applyProtection="1">
      <protection hidden="1"/>
    </xf>
    <xf numFmtId="0" fontId="11" fillId="2" borderId="8" xfId="0" applyFont="1" applyFill="1" applyBorder="1" applyProtection="1">
      <protection hidden="1"/>
    </xf>
    <xf numFmtId="0" fontId="4" fillId="2" borderId="0" xfId="0" applyFont="1" applyFill="1" applyBorder="1" applyAlignment="1" applyProtection="1">
      <alignment horizontal="right" vertical="center"/>
      <protection hidden="1"/>
    </xf>
    <xf numFmtId="0" fontId="4" fillId="2" borderId="8" xfId="0" applyFont="1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9" borderId="1" xfId="0" applyFont="1" applyFill="1" applyBorder="1" applyAlignment="1" applyProtection="1">
      <alignment horizontal="center"/>
      <protection hidden="1"/>
    </xf>
    <xf numFmtId="0" fontId="4" fillId="2" borderId="21" xfId="0" applyFont="1" applyFill="1" applyBorder="1" applyProtection="1">
      <protection hidden="1"/>
    </xf>
    <xf numFmtId="0" fontId="0" fillId="2" borderId="20" xfId="0" applyFill="1" applyBorder="1" applyProtection="1">
      <protection hidden="1"/>
    </xf>
    <xf numFmtId="0" fontId="0" fillId="2" borderId="22" xfId="0" applyFill="1" applyBorder="1" applyProtection="1">
      <protection hidden="1"/>
    </xf>
    <xf numFmtId="0" fontId="0" fillId="15" borderId="28" xfId="0" applyFill="1" applyBorder="1" applyAlignment="1" applyProtection="1">
      <alignment horizontal="right"/>
      <protection hidden="1"/>
    </xf>
    <xf numFmtId="0" fontId="0" fillId="22" borderId="0" xfId="0" applyFill="1" applyBorder="1" applyProtection="1">
      <protection hidden="1"/>
    </xf>
    <xf numFmtId="0" fontId="0" fillId="22" borderId="0" xfId="0" applyFill="1" applyBorder="1" applyAlignment="1" applyProtection="1">
      <alignment vertical="top"/>
      <protection hidden="1"/>
    </xf>
    <xf numFmtId="0" fontId="0" fillId="22" borderId="9" xfId="0" applyFill="1" applyBorder="1" applyAlignment="1" applyProtection="1">
      <alignment vertical="top"/>
      <protection hidden="1"/>
    </xf>
    <xf numFmtId="0" fontId="4" fillId="15" borderId="25" xfId="0" applyFont="1" applyFill="1" applyBorder="1" applyAlignment="1" applyProtection="1">
      <alignment vertical="center"/>
      <protection hidden="1"/>
    </xf>
    <xf numFmtId="0" fontId="40" fillId="19" borderId="1" xfId="0" applyFont="1" applyFill="1" applyBorder="1" applyAlignment="1" applyProtection="1">
      <alignment horizontal="center" vertical="center"/>
      <protection hidden="1"/>
    </xf>
    <xf numFmtId="0" fontId="40" fillId="19" borderId="0" xfId="0" applyFont="1" applyFill="1" applyBorder="1" applyAlignment="1" applyProtection="1">
      <alignment horizontal="center" vertical="center"/>
      <protection hidden="1"/>
    </xf>
    <xf numFmtId="0" fontId="36" fillId="7" borderId="0" xfId="0" applyFont="1" applyFill="1" applyBorder="1" applyAlignment="1" applyProtection="1">
      <alignment horizontal="center" vertical="center"/>
      <protection hidden="1"/>
    </xf>
    <xf numFmtId="0" fontId="15" fillId="24" borderId="35" xfId="0" applyFont="1" applyFill="1" applyBorder="1" applyAlignment="1" applyProtection="1">
      <alignment horizontal="center" vertical="center"/>
      <protection hidden="1"/>
    </xf>
    <xf numFmtId="0" fontId="15" fillId="24" borderId="1" xfId="0" applyFont="1" applyFill="1" applyBorder="1" applyAlignment="1" applyProtection="1">
      <alignment horizontal="center" vertical="center"/>
      <protection hidden="1"/>
    </xf>
    <xf numFmtId="0" fontId="8" fillId="10" borderId="1" xfId="0" applyFont="1" applyFill="1" applyBorder="1" applyAlignment="1" applyProtection="1">
      <alignment horizontal="center" vertical="center"/>
      <protection hidden="1"/>
    </xf>
    <xf numFmtId="0" fontId="43" fillId="19" borderId="37" xfId="0" applyFont="1" applyFill="1" applyBorder="1" applyAlignment="1" applyProtection="1">
      <alignment horizontal="center" vertical="center"/>
      <protection hidden="1"/>
    </xf>
    <xf numFmtId="0" fontId="40" fillId="19" borderId="37" xfId="0" applyFont="1" applyFill="1" applyBorder="1" applyAlignment="1" applyProtection="1">
      <alignment horizontal="center" vertical="center"/>
      <protection hidden="1"/>
    </xf>
    <xf numFmtId="0" fontId="40" fillId="19" borderId="13" xfId="0" applyFont="1" applyFill="1" applyBorder="1" applyAlignment="1" applyProtection="1">
      <alignment horizontal="center" vertical="center"/>
      <protection hidden="1"/>
    </xf>
    <xf numFmtId="0" fontId="42" fillId="6" borderId="36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left" vertical="center"/>
      <protection hidden="1"/>
    </xf>
    <xf numFmtId="0" fontId="16" fillId="2" borderId="0" xfId="0" applyFont="1" applyFill="1" applyBorder="1" applyAlignment="1" applyProtection="1">
      <alignment vertical="center"/>
      <protection hidden="1"/>
    </xf>
    <xf numFmtId="0" fontId="4" fillId="21" borderId="1" xfId="0" applyFont="1" applyFill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7" borderId="3" xfId="0" applyFont="1" applyFill="1" applyBorder="1" applyProtection="1">
      <protection hidden="1"/>
    </xf>
    <xf numFmtId="0" fontId="39" fillId="2" borderId="9" xfId="0" applyFont="1" applyFill="1" applyBorder="1" applyProtection="1">
      <protection hidden="1"/>
    </xf>
    <xf numFmtId="0" fontId="0" fillId="15" borderId="30" xfId="0" applyFill="1" applyBorder="1" applyAlignment="1" applyProtection="1">
      <alignment horizontal="right"/>
      <protection hidden="1"/>
    </xf>
    <xf numFmtId="0" fontId="0" fillId="22" borderId="9" xfId="0" applyFill="1" applyBorder="1" applyProtection="1">
      <protection hidden="1"/>
    </xf>
    <xf numFmtId="0" fontId="4" fillId="15" borderId="18" xfId="0" applyFont="1" applyFill="1" applyBorder="1" applyAlignment="1" applyProtection="1">
      <alignment vertical="center"/>
      <protection hidden="1"/>
    </xf>
    <xf numFmtId="0" fontId="4" fillId="16" borderId="1" xfId="0" applyFont="1" applyFill="1" applyBorder="1" applyAlignment="1" applyProtection="1">
      <alignment horizontal="center"/>
      <protection hidden="1"/>
    </xf>
    <xf numFmtId="0" fontId="4" fillId="15" borderId="27" xfId="0" applyFont="1" applyFill="1" applyBorder="1" applyAlignment="1" applyProtection="1">
      <alignment vertical="center"/>
      <protection hidden="1"/>
    </xf>
    <xf numFmtId="0" fontId="0" fillId="6" borderId="4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9" fillId="12" borderId="8" xfId="0" applyFont="1" applyFill="1" applyBorder="1" applyAlignment="1" applyProtection="1">
      <alignment horizontal="center" vertical="center"/>
      <protection hidden="1"/>
    </xf>
    <xf numFmtId="0" fontId="9" fillId="12" borderId="0" xfId="0" applyFont="1" applyFill="1" applyBorder="1" applyAlignment="1" applyProtection="1">
      <alignment horizontal="center" vertical="center"/>
      <protection hidden="1"/>
    </xf>
    <xf numFmtId="0" fontId="9" fillId="23" borderId="0" xfId="0" applyFont="1" applyFill="1" applyBorder="1" applyAlignment="1" applyProtection="1">
      <alignment horizontal="center" vertical="center"/>
      <protection hidden="1"/>
    </xf>
    <xf numFmtId="0" fontId="9" fillId="23" borderId="9" xfId="0" applyFont="1" applyFill="1" applyBorder="1" applyAlignment="1" applyProtection="1">
      <alignment horizontal="center" vertical="center"/>
      <protection hidden="1"/>
    </xf>
    <xf numFmtId="0" fontId="0" fillId="2" borderId="8" xfId="0" applyFill="1" applyBorder="1" applyAlignment="1" applyProtection="1">
      <alignment horizontal="right"/>
      <protection hidden="1"/>
    </xf>
    <xf numFmtId="0" fontId="29" fillId="12" borderId="8" xfId="0" applyFont="1" applyFill="1" applyBorder="1" applyAlignment="1" applyProtection="1">
      <alignment vertical="center"/>
      <protection hidden="1"/>
    </xf>
    <xf numFmtId="0" fontId="9" fillId="12" borderId="10" xfId="0" applyFont="1" applyFill="1" applyBorder="1" applyAlignment="1" applyProtection="1">
      <alignment horizontal="center" vertical="center"/>
      <protection hidden="1"/>
    </xf>
    <xf numFmtId="0" fontId="9" fillId="6" borderId="4" xfId="0" applyFont="1" applyFill="1" applyBorder="1" applyAlignment="1" applyProtection="1">
      <alignment horizontal="center" vertical="center"/>
      <protection hidden="1"/>
    </xf>
    <xf numFmtId="0" fontId="0" fillId="6" borderId="5" xfId="0" applyFill="1" applyBorder="1" applyProtection="1">
      <protection hidden="1"/>
    </xf>
    <xf numFmtId="0" fontId="0" fillId="6" borderId="6" xfId="0" applyFill="1" applyBorder="1" applyProtection="1">
      <protection hidden="1"/>
    </xf>
    <xf numFmtId="0" fontId="0" fillId="6" borderId="7" xfId="0" applyFill="1" applyBorder="1" applyProtection="1">
      <protection hidden="1"/>
    </xf>
    <xf numFmtId="0" fontId="0" fillId="6" borderId="8" xfId="0" applyFill="1" applyBorder="1" applyProtection="1">
      <protection hidden="1"/>
    </xf>
    <xf numFmtId="0" fontId="0" fillId="6" borderId="0" xfId="0" applyFill="1" applyBorder="1" applyAlignment="1" applyProtection="1">
      <protection hidden="1"/>
    </xf>
    <xf numFmtId="0" fontId="0" fillId="6" borderId="9" xfId="0" applyFill="1" applyBorder="1" applyAlignment="1" applyProtection="1">
      <protection hidden="1"/>
    </xf>
    <xf numFmtId="49" fontId="12" fillId="6" borderId="0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Border="1" applyAlignment="1" applyProtection="1">
      <alignment horizontal="center"/>
      <protection hidden="1"/>
    </xf>
    <xf numFmtId="0" fontId="0" fillId="6" borderId="23" xfId="0" applyFill="1" applyBorder="1" applyProtection="1">
      <protection hidden="1"/>
    </xf>
    <xf numFmtId="0" fontId="0" fillId="6" borderId="19" xfId="0" applyFill="1" applyBorder="1" applyProtection="1">
      <protection hidden="1"/>
    </xf>
    <xf numFmtId="0" fontId="0" fillId="6" borderId="24" xfId="0" applyFill="1" applyBorder="1" applyAlignment="1" applyProtection="1">
      <protection hidden="1"/>
    </xf>
    <xf numFmtId="49" fontId="12" fillId="6" borderId="10" xfId="0" applyNumberFormat="1" applyFont="1" applyFill="1" applyBorder="1" applyAlignment="1" applyProtection="1">
      <alignment vertical="center"/>
      <protection hidden="1"/>
    </xf>
    <xf numFmtId="49" fontId="12" fillId="6" borderId="11" xfId="0" applyNumberFormat="1" applyFont="1" applyFill="1" applyBorder="1" applyAlignment="1" applyProtection="1">
      <alignment vertical="center"/>
      <protection hidden="1"/>
    </xf>
    <xf numFmtId="49" fontId="12" fillId="6" borderId="12" xfId="0" applyNumberFormat="1" applyFont="1" applyFill="1" applyBorder="1" applyAlignment="1" applyProtection="1">
      <alignment vertical="center"/>
      <protection hidden="1"/>
    </xf>
    <xf numFmtId="0" fontId="4" fillId="2" borderId="8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protection hidden="1"/>
    </xf>
    <xf numFmtId="0" fontId="9" fillId="12" borderId="9" xfId="0" applyFont="1" applyFill="1" applyBorder="1" applyAlignment="1" applyProtection="1">
      <alignment horizontal="center" vertical="center"/>
      <protection hidden="1"/>
    </xf>
    <xf numFmtId="0" fontId="16" fillId="2" borderId="8" xfId="0" applyFont="1" applyFill="1" applyBorder="1" applyAlignment="1" applyProtection="1">
      <alignment horizontal="right" vertical="center"/>
      <protection hidden="1"/>
    </xf>
    <xf numFmtId="0" fontId="16" fillId="2" borderId="0" xfId="0" applyFont="1" applyFill="1" applyBorder="1" applyAlignment="1" applyProtection="1">
      <protection hidden="1"/>
    </xf>
    <xf numFmtId="0" fontId="9" fillId="2" borderId="21" xfId="0" applyFont="1" applyFill="1" applyBorder="1" applyAlignment="1" applyProtection="1">
      <alignment horizontal="center" vertical="center"/>
      <protection hidden="1"/>
    </xf>
    <xf numFmtId="0" fontId="9" fillId="2" borderId="20" xfId="0" applyFont="1" applyFill="1" applyBorder="1" applyAlignment="1" applyProtection="1">
      <alignment horizontal="center" vertical="center"/>
      <protection hidden="1"/>
    </xf>
    <xf numFmtId="0" fontId="9" fillId="2" borderId="22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 applyProtection="1">
      <protection hidden="1"/>
    </xf>
    <xf numFmtId="0" fontId="4" fillId="6" borderId="0" xfId="0" applyFont="1" applyFill="1" applyBorder="1" applyAlignment="1" applyProtection="1">
      <protection hidden="1"/>
    </xf>
    <xf numFmtId="0" fontId="0" fillId="0" borderId="0" xfId="0" applyBorder="1" applyProtection="1">
      <protection hidden="1"/>
    </xf>
    <xf numFmtId="0" fontId="0" fillId="6" borderId="0" xfId="0" applyFont="1" applyFill="1" applyProtection="1"/>
    <xf numFmtId="0" fontId="5" fillId="0" borderId="0" xfId="0" applyFont="1" applyFill="1" applyBorder="1" applyProtection="1">
      <protection locked="0"/>
    </xf>
    <xf numFmtId="0" fontId="0" fillId="0" borderId="0" xfId="0" applyFill="1" applyBorder="1"/>
    <xf numFmtId="0" fontId="16" fillId="6" borderId="38" xfId="0" applyFont="1" applyFill="1" applyBorder="1" applyAlignment="1" applyProtection="1">
      <alignment horizontal="center" vertical="center"/>
      <protection hidden="1"/>
    </xf>
    <xf numFmtId="0" fontId="16" fillId="13" borderId="1" xfId="0" applyFont="1" applyFill="1" applyBorder="1" applyAlignment="1" applyProtection="1">
      <alignment horizontal="center" vertical="center"/>
      <protection hidden="1"/>
    </xf>
    <xf numFmtId="0" fontId="48" fillId="0" borderId="0" xfId="0" applyFont="1" applyAlignment="1">
      <alignment horizontal="left" vertical="center" wrapText="1"/>
    </xf>
    <xf numFmtId="0" fontId="0" fillId="25" borderId="19" xfId="0" applyFill="1" applyBorder="1" applyAlignment="1" applyProtection="1">
      <protection hidden="1"/>
    </xf>
    <xf numFmtId="0" fontId="0" fillId="25" borderId="24" xfId="0" applyFill="1" applyBorder="1" applyAlignment="1" applyProtection="1">
      <protection hidden="1"/>
    </xf>
    <xf numFmtId="0" fontId="0" fillId="25" borderId="20" xfId="0" applyFill="1" applyBorder="1" applyAlignment="1" applyProtection="1">
      <protection hidden="1"/>
    </xf>
    <xf numFmtId="0" fontId="0" fillId="25" borderId="22" xfId="0" applyFill="1" applyBorder="1" applyAlignment="1" applyProtection="1">
      <protection hidden="1"/>
    </xf>
    <xf numFmtId="0" fontId="0" fillId="25" borderId="9" xfId="0" applyFill="1" applyBorder="1" applyAlignment="1" applyProtection="1">
      <protection hidden="1"/>
    </xf>
    <xf numFmtId="0" fontId="0" fillId="2" borderId="25" xfId="0" applyFill="1" applyBorder="1" applyProtection="1">
      <protection hidden="1"/>
    </xf>
    <xf numFmtId="0" fontId="47" fillId="2" borderId="28" xfId="0" applyFont="1" applyFill="1" applyBorder="1" applyAlignment="1" applyProtection="1">
      <alignment horizontal="right" vertical="center"/>
      <protection hidden="1"/>
    </xf>
    <xf numFmtId="0" fontId="49" fillId="5" borderId="1" xfId="0" applyFont="1" applyFill="1" applyBorder="1" applyAlignment="1" applyProtection="1">
      <alignment horizontal="center" vertical="center"/>
      <protection hidden="1"/>
    </xf>
    <xf numFmtId="0" fontId="0" fillId="6" borderId="0" xfId="0" applyFill="1"/>
    <xf numFmtId="0" fontId="22" fillId="6" borderId="0" xfId="0" applyFont="1" applyFill="1" applyBorder="1" applyAlignment="1" applyProtection="1">
      <alignment horizontal="center"/>
    </xf>
    <xf numFmtId="0" fontId="23" fillId="6" borderId="0" xfId="0" applyFont="1" applyFill="1" applyBorder="1" applyAlignment="1" applyProtection="1">
      <alignment horizontal="center"/>
    </xf>
    <xf numFmtId="0" fontId="24" fillId="6" borderId="0" xfId="1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right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0" fillId="0" borderId="0" xfId="0" applyFill="1" applyBorder="1" applyAlignment="1" applyProtection="1"/>
    <xf numFmtId="0" fontId="19" fillId="0" borderId="0" xfId="0" applyFont="1" applyFill="1" applyBorder="1" applyAlignment="1" applyProtection="1">
      <alignment vertical="center"/>
    </xf>
    <xf numFmtId="0" fontId="0" fillId="6" borderId="38" xfId="0" applyFill="1" applyBorder="1" applyProtection="1">
      <protection locked="0"/>
    </xf>
    <xf numFmtId="164" fontId="50" fillId="13" borderId="38" xfId="2" applyNumberFormat="1" applyFont="1" applyFill="1" applyBorder="1" applyAlignment="1">
      <alignment horizontal="center"/>
    </xf>
    <xf numFmtId="0" fontId="50" fillId="13" borderId="38" xfId="2" applyFont="1" applyFill="1" applyBorder="1"/>
    <xf numFmtId="0" fontId="50" fillId="13" borderId="0" xfId="2" applyFont="1" applyFill="1"/>
    <xf numFmtId="0" fontId="50" fillId="13" borderId="0" xfId="2" applyFont="1" applyFill="1" applyAlignment="1">
      <alignment horizontal="center"/>
    </xf>
    <xf numFmtId="164" fontId="2" fillId="0" borderId="38" xfId="2" applyNumberFormat="1" applyBorder="1" applyAlignment="1">
      <alignment horizontal="center"/>
    </xf>
    <xf numFmtId="0" fontId="2" fillId="0" borderId="38" xfId="2" applyBorder="1"/>
    <xf numFmtId="0" fontId="2" fillId="0" borderId="38" xfId="2" applyFont="1" applyFill="1" applyBorder="1"/>
    <xf numFmtId="0" fontId="2" fillId="0" borderId="0" xfId="2"/>
    <xf numFmtId="0" fontId="2" fillId="0" borderId="0" xfId="2" applyAlignment="1">
      <alignment horizontal="center"/>
    </xf>
    <xf numFmtId="0" fontId="2" fillId="0" borderId="38" xfId="2" applyFill="1" applyBorder="1"/>
    <xf numFmtId="0" fontId="2" fillId="0" borderId="38" xfId="2" applyBorder="1" applyAlignment="1">
      <alignment wrapText="1"/>
    </xf>
    <xf numFmtId="0" fontId="2" fillId="0" borderId="38" xfId="2" applyBorder="1" applyAlignment="1">
      <alignment horizontal="center"/>
    </xf>
    <xf numFmtId="0" fontId="1" fillId="0" borderId="38" xfId="2" applyFont="1" applyBorder="1"/>
    <xf numFmtId="0" fontId="1" fillId="0" borderId="38" xfId="2" applyFont="1" applyFill="1" applyBorder="1"/>
    <xf numFmtId="0" fontId="0" fillId="26" borderId="0" xfId="0" applyFill="1" applyProtection="1"/>
    <xf numFmtId="0" fontId="0" fillId="14" borderId="0" xfId="0" applyFill="1"/>
    <xf numFmtId="0" fontId="10" fillId="4" borderId="0" xfId="0" applyFont="1" applyFill="1" applyBorder="1" applyProtection="1"/>
    <xf numFmtId="0" fontId="10" fillId="4" borderId="0" xfId="0" applyFont="1" applyFill="1" applyBorder="1" applyAlignment="1" applyProtection="1"/>
    <xf numFmtId="0" fontId="0" fillId="6" borderId="0" xfId="0" applyFill="1" applyBorder="1"/>
    <xf numFmtId="0" fontId="25" fillId="6" borderId="0" xfId="0" applyFont="1" applyFill="1" applyBorder="1" applyAlignment="1" applyProtection="1"/>
    <xf numFmtId="0" fontId="30" fillId="6" borderId="0" xfId="1" applyFont="1" applyFill="1" applyBorder="1" applyAlignment="1" applyProtection="1">
      <alignment horizontal="center" vertical="center"/>
    </xf>
    <xf numFmtId="0" fontId="17" fillId="0" borderId="0" xfId="1" applyFont="1" applyFill="1" applyBorder="1" applyAlignment="1" applyProtection="1"/>
    <xf numFmtId="0" fontId="0" fillId="25" borderId="19" xfId="0" applyFill="1" applyBorder="1" applyProtection="1">
      <protection hidden="1"/>
    </xf>
    <xf numFmtId="0" fontId="0" fillId="2" borderId="39" xfId="0" applyFill="1" applyBorder="1" applyProtection="1">
      <protection hidden="1"/>
    </xf>
    <xf numFmtId="0" fontId="7" fillId="5" borderId="0" xfId="0" applyFont="1" applyFill="1" applyBorder="1" applyAlignment="1" applyProtection="1">
      <alignment horizontal="center" vertical="center"/>
    </xf>
    <xf numFmtId="0" fontId="13" fillId="25" borderId="0" xfId="1" applyFill="1" applyAlignment="1" applyProtection="1"/>
    <xf numFmtId="0" fontId="10" fillId="4" borderId="0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left"/>
    </xf>
    <xf numFmtId="0" fontId="54" fillId="17" borderId="0" xfId="0" applyFont="1" applyFill="1"/>
    <xf numFmtId="0" fontId="55" fillId="17" borderId="0" xfId="0" applyFont="1" applyFill="1"/>
    <xf numFmtId="0" fontId="0" fillId="0" borderId="0" xfId="0" applyBorder="1"/>
    <xf numFmtId="0" fontId="38" fillId="2" borderId="0" xfId="0" applyFont="1" applyFill="1" applyBorder="1" applyAlignment="1" applyProtection="1">
      <alignment horizontal="center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64" fillId="17" borderId="0" xfId="0" applyFont="1" applyFill="1" applyBorder="1" applyAlignment="1">
      <alignment horizontal="centerContinuous"/>
    </xf>
    <xf numFmtId="0" fontId="65" fillId="17" borderId="0" xfId="0" applyFont="1" applyFill="1" applyBorder="1" applyAlignment="1">
      <alignment horizontal="centerContinuous"/>
    </xf>
    <xf numFmtId="0" fontId="66" fillId="17" borderId="0" xfId="0" applyFont="1" applyFill="1" applyBorder="1" applyAlignment="1"/>
    <xf numFmtId="0" fontId="55" fillId="17" borderId="0" xfId="0" applyFont="1" applyFill="1" applyBorder="1"/>
    <xf numFmtId="0" fontId="6" fillId="6" borderId="1" xfId="0" applyFont="1" applyFill="1" applyBorder="1" applyAlignment="1" applyProtection="1">
      <alignment horizontal="center" vertical="center"/>
      <protection locked="0"/>
    </xf>
    <xf numFmtId="0" fontId="4" fillId="25" borderId="40" xfId="0" applyFont="1" applyFill="1" applyBorder="1" applyProtection="1">
      <protection hidden="1"/>
    </xf>
    <xf numFmtId="0" fontId="44" fillId="13" borderId="5" xfId="0" applyFont="1" applyFill="1" applyBorder="1" applyAlignment="1" applyProtection="1"/>
    <xf numFmtId="0" fontId="44" fillId="13" borderId="6" xfId="0" applyFont="1" applyFill="1" applyBorder="1" applyAlignment="1" applyProtection="1"/>
    <xf numFmtId="0" fontId="44" fillId="13" borderId="5" xfId="0" applyFont="1" applyFill="1" applyBorder="1" applyAlignment="1" applyProtection="1">
      <alignment vertical="center"/>
    </xf>
    <xf numFmtId="0" fontId="44" fillId="13" borderId="6" xfId="0" applyFont="1" applyFill="1" applyBorder="1" applyAlignment="1" applyProtection="1">
      <alignment vertical="center"/>
    </xf>
    <xf numFmtId="0" fontId="44" fillId="13" borderId="7" xfId="0" applyFont="1" applyFill="1" applyBorder="1" applyAlignment="1" applyProtection="1"/>
    <xf numFmtId="16" fontId="10" fillId="16" borderId="38" xfId="0" applyNumberFormat="1" applyFont="1" applyFill="1" applyBorder="1" applyAlignment="1" applyProtection="1">
      <alignment vertical="center"/>
    </xf>
    <xf numFmtId="0" fontId="10" fillId="16" borderId="3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6" borderId="0" xfId="0" applyNumberFormat="1" applyFill="1"/>
    <xf numFmtId="0" fontId="6" fillId="6" borderId="38" xfId="0" applyFont="1" applyFill="1" applyBorder="1" applyAlignment="1">
      <alignment horizontal="center" vertical="center"/>
    </xf>
    <xf numFmtId="0" fontId="6" fillId="6" borderId="38" xfId="0" applyFont="1" applyFill="1" applyBorder="1" applyProtection="1">
      <protection hidden="1"/>
    </xf>
    <xf numFmtId="0" fontId="6" fillId="6" borderId="38" xfId="0" applyNumberFormat="1" applyFont="1" applyFill="1" applyBorder="1" applyProtection="1">
      <protection hidden="1"/>
    </xf>
    <xf numFmtId="0" fontId="44" fillId="13" borderId="6" xfId="0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0" fillId="0" borderId="0" xfId="0" quotePrefix="1"/>
    <xf numFmtId="0" fontId="4" fillId="0" borderId="0" xfId="0" applyFont="1" applyAlignment="1">
      <alignment horizontal="center"/>
    </xf>
    <xf numFmtId="0" fontId="69" fillId="10" borderId="1" xfId="0" applyFont="1" applyFill="1" applyBorder="1" applyAlignment="1" applyProtection="1">
      <alignment horizontal="center" vertical="center"/>
      <protection hidden="1"/>
    </xf>
    <xf numFmtId="0" fontId="68" fillId="6" borderId="0" xfId="0" applyFont="1" applyFill="1" applyAlignment="1"/>
    <xf numFmtId="0" fontId="0" fillId="19" borderId="0" xfId="0" applyFill="1" applyProtection="1"/>
    <xf numFmtId="0" fontId="4" fillId="19" borderId="0" xfId="1" applyFont="1" applyFill="1" applyBorder="1" applyAlignment="1" applyProtection="1"/>
    <xf numFmtId="0" fontId="32" fillId="19" borderId="0" xfId="1" applyFont="1" applyFill="1" applyBorder="1" applyAlignment="1" applyProtection="1"/>
    <xf numFmtId="0" fontId="0" fillId="19" borderId="11" xfId="0" applyFill="1" applyBorder="1" applyProtection="1"/>
    <xf numFmtId="0" fontId="5" fillId="19" borderId="11" xfId="0" applyFont="1" applyFill="1" applyBorder="1" applyProtection="1"/>
    <xf numFmtId="0" fontId="0" fillId="19" borderId="0" xfId="0" applyFill="1" applyBorder="1" applyAlignment="1" applyProtection="1"/>
    <xf numFmtId="0" fontId="0" fillId="19" borderId="0" xfId="0" applyFill="1" applyBorder="1" applyProtection="1"/>
    <xf numFmtId="0" fontId="5" fillId="19" borderId="8" xfId="0" applyFont="1" applyFill="1" applyBorder="1" applyAlignment="1" applyProtection="1"/>
    <xf numFmtId="0" fontId="5" fillId="19" borderId="0" xfId="0" applyFont="1" applyFill="1" applyBorder="1" applyAlignment="1" applyProtection="1"/>
    <xf numFmtId="0" fontId="0" fillId="19" borderId="9" xfId="0" applyFill="1" applyBorder="1" applyProtection="1"/>
    <xf numFmtId="0" fontId="0" fillId="19" borderId="8" xfId="0" applyFill="1" applyBorder="1" applyProtection="1"/>
    <xf numFmtId="0" fontId="33" fillId="19" borderId="0" xfId="0" applyFont="1" applyFill="1" applyBorder="1" applyProtection="1"/>
    <xf numFmtId="0" fontId="31" fillId="19" borderId="0" xfId="0" applyFont="1" applyFill="1" applyBorder="1" applyProtection="1"/>
    <xf numFmtId="0" fontId="34" fillId="19" borderId="0" xfId="0" applyFont="1" applyFill="1" applyBorder="1" applyAlignment="1" applyProtection="1">
      <alignment horizontal="center"/>
    </xf>
    <xf numFmtId="0" fontId="32" fillId="19" borderId="0" xfId="1" applyFont="1" applyFill="1" applyBorder="1" applyAlignment="1" applyProtection="1">
      <alignment horizontal="center"/>
    </xf>
    <xf numFmtId="0" fontId="35" fillId="19" borderId="8" xfId="1" applyFont="1" applyFill="1" applyBorder="1" applyAlignment="1" applyProtection="1"/>
    <xf numFmtId="0" fontId="0" fillId="19" borderId="10" xfId="0" applyFill="1" applyBorder="1" applyProtection="1"/>
    <xf numFmtId="0" fontId="0" fillId="19" borderId="12" xfId="0" applyFill="1" applyBorder="1" applyProtection="1"/>
    <xf numFmtId="0" fontId="5" fillId="19" borderId="0" xfId="0" applyFont="1" applyFill="1" applyProtection="1"/>
    <xf numFmtId="0" fontId="71" fillId="19" borderId="0" xfId="1" applyFont="1" applyFill="1" applyBorder="1" applyAlignment="1" applyProtection="1">
      <alignment horizontal="center"/>
    </xf>
    <xf numFmtId="0" fontId="74" fillId="19" borderId="0" xfId="1" applyFont="1" applyFill="1" applyBorder="1" applyAlignment="1" applyProtection="1">
      <alignment horizontal="center"/>
    </xf>
    <xf numFmtId="0" fontId="17" fillId="19" borderId="11" xfId="1" applyFont="1" applyFill="1" applyBorder="1" applyAlignment="1" applyProtection="1">
      <alignment horizontal="center"/>
    </xf>
    <xf numFmtId="0" fontId="17" fillId="19" borderId="0" xfId="1" applyFont="1" applyFill="1" applyBorder="1" applyAlignment="1" applyProtection="1">
      <alignment horizontal="center"/>
    </xf>
    <xf numFmtId="0" fontId="3" fillId="19" borderId="0" xfId="0" applyFont="1" applyFill="1" applyBorder="1" applyProtection="1"/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/>
    </xf>
    <xf numFmtId="0" fontId="77" fillId="19" borderId="0" xfId="0" applyFont="1" applyFill="1" applyBorder="1" applyAlignment="1" applyProtection="1">
      <alignment horizontal="center"/>
    </xf>
    <xf numFmtId="0" fontId="77" fillId="19" borderId="0" xfId="0" applyFont="1" applyFill="1" applyAlignment="1" applyProtection="1">
      <alignment horizontal="center" vertical="center"/>
    </xf>
    <xf numFmtId="0" fontId="77" fillId="19" borderId="0" xfId="0" applyFont="1" applyFill="1" applyBorder="1" applyProtection="1"/>
    <xf numFmtId="0" fontId="5" fillId="19" borderId="0" xfId="0" applyFont="1" applyFill="1" applyAlignment="1" applyProtection="1"/>
    <xf numFmtId="0" fontId="73" fillId="19" borderId="0" xfId="0" applyFont="1" applyFill="1" applyBorder="1" applyAlignment="1" applyProtection="1">
      <alignment horizontal="center" vertical="center"/>
    </xf>
    <xf numFmtId="0" fontId="19" fillId="13" borderId="38" xfId="0" applyFont="1" applyFill="1" applyBorder="1" applyAlignment="1" applyProtection="1">
      <alignment horizontal="center"/>
      <protection locked="0"/>
    </xf>
    <xf numFmtId="0" fontId="75" fillId="19" borderId="7" xfId="0" applyFont="1" applyFill="1" applyBorder="1" applyAlignment="1" applyProtection="1">
      <alignment vertical="center"/>
    </xf>
    <xf numFmtId="0" fontId="75" fillId="19" borderId="9" xfId="0" applyFont="1" applyFill="1" applyBorder="1" applyAlignment="1" applyProtection="1">
      <alignment vertical="center"/>
    </xf>
    <xf numFmtId="0" fontId="75" fillId="19" borderId="12" xfId="0" applyFont="1" applyFill="1" applyBorder="1" applyAlignment="1" applyProtection="1">
      <alignment vertical="center"/>
    </xf>
    <xf numFmtId="0" fontId="70" fillId="19" borderId="4" xfId="0" applyFont="1" applyFill="1" applyBorder="1" applyAlignment="1" applyProtection="1">
      <alignment vertical="center"/>
    </xf>
    <xf numFmtId="0" fontId="70" fillId="19" borderId="0" xfId="0" applyFont="1" applyFill="1" applyBorder="1" applyAlignment="1" applyProtection="1">
      <alignment vertical="center"/>
    </xf>
    <xf numFmtId="0" fontId="70" fillId="19" borderId="0" xfId="0" applyFont="1" applyFill="1" applyBorder="1" applyAlignment="1" applyProtection="1">
      <alignment horizontal="center" vertical="center"/>
    </xf>
    <xf numFmtId="0" fontId="3" fillId="19" borderId="20" xfId="1" applyFont="1" applyFill="1" applyBorder="1" applyAlignment="1" applyProtection="1">
      <alignment vertical="center"/>
    </xf>
    <xf numFmtId="0" fontId="70" fillId="19" borderId="3" xfId="0" applyFont="1" applyFill="1" applyBorder="1" applyAlignment="1" applyProtection="1">
      <alignment vertical="center"/>
    </xf>
    <xf numFmtId="0" fontId="3" fillId="19" borderId="42" xfId="1" applyFont="1" applyFill="1" applyBorder="1" applyAlignment="1" applyProtection="1">
      <alignment vertical="center"/>
    </xf>
    <xf numFmtId="0" fontId="72" fillId="19" borderId="0" xfId="1" applyFont="1" applyFill="1" applyBorder="1" applyAlignment="1" applyProtection="1"/>
    <xf numFmtId="0" fontId="5" fillId="2" borderId="0" xfId="0" applyFont="1" applyFill="1" applyAlignment="1" applyProtection="1"/>
    <xf numFmtId="0" fontId="0" fillId="2" borderId="0" xfId="0" applyFill="1" applyProtection="1"/>
    <xf numFmtId="0" fontId="0" fillId="2" borderId="0" xfId="0" applyFill="1" applyAlignment="1" applyProtection="1">
      <alignment horizontal="right"/>
    </xf>
    <xf numFmtId="0" fontId="0" fillId="2" borderId="0" xfId="0" applyFont="1" applyFill="1" applyBorder="1" applyProtection="1"/>
    <xf numFmtId="0" fontId="36" fillId="4" borderId="11" xfId="0" applyFont="1" applyFill="1" applyBorder="1" applyAlignment="1" applyProtection="1">
      <alignment horizontal="right"/>
    </xf>
    <xf numFmtId="0" fontId="84" fillId="2" borderId="0" xfId="0" applyFont="1" applyFill="1" applyAlignment="1" applyProtection="1">
      <alignment horizontal="right"/>
    </xf>
    <xf numFmtId="0" fontId="36" fillId="6" borderId="0" xfId="0" applyFont="1" applyFill="1" applyBorder="1" applyAlignment="1">
      <alignment horizontal="right"/>
    </xf>
    <xf numFmtId="0" fontId="36" fillId="4" borderId="11" xfId="0" applyFont="1" applyFill="1" applyBorder="1" applyAlignment="1" applyProtection="1">
      <alignment horizontal="left"/>
    </xf>
    <xf numFmtId="0" fontId="84" fillId="2" borderId="0" xfId="0" applyFont="1" applyFill="1" applyAlignment="1" applyProtection="1">
      <alignment horizontal="left"/>
    </xf>
    <xf numFmtId="0" fontId="36" fillId="6" borderId="0" xfId="0" applyFont="1" applyFill="1" applyBorder="1" applyAlignment="1" applyProtection="1">
      <alignment horizontal="left"/>
    </xf>
    <xf numFmtId="0" fontId="2" fillId="27" borderId="38" xfId="2" applyFill="1" applyBorder="1"/>
    <xf numFmtId="0" fontId="2" fillId="2" borderId="38" xfId="2" applyFill="1" applyBorder="1"/>
    <xf numFmtId="0" fontId="2" fillId="7" borderId="38" xfId="2" applyFill="1" applyBorder="1"/>
    <xf numFmtId="0" fontId="2" fillId="13" borderId="38" xfId="2" applyFill="1" applyBorder="1"/>
    <xf numFmtId="0" fontId="82" fillId="6" borderId="10" xfId="0" applyFont="1" applyFill="1" applyBorder="1" applyAlignment="1" applyProtection="1">
      <alignment horizontal="right" vertical="center"/>
    </xf>
    <xf numFmtId="0" fontId="83" fillId="6" borderId="11" xfId="1" applyFont="1" applyFill="1" applyBorder="1" applyAlignment="1" applyProtection="1">
      <alignment horizontal="left"/>
    </xf>
    <xf numFmtId="0" fontId="52" fillId="6" borderId="11" xfId="1" applyFont="1" applyFill="1" applyBorder="1" applyAlignment="1" applyProtection="1">
      <protection hidden="1"/>
    </xf>
    <xf numFmtId="0" fontId="82" fillId="6" borderId="0" xfId="0" applyFont="1" applyFill="1" applyBorder="1" applyAlignment="1" applyProtection="1">
      <alignment horizontal="right" vertical="center"/>
    </xf>
    <xf numFmtId="0" fontId="83" fillId="6" borderId="0" xfId="1" applyFont="1" applyFill="1" applyBorder="1" applyAlignment="1" applyProtection="1">
      <alignment horizontal="left"/>
    </xf>
    <xf numFmtId="0" fontId="52" fillId="6" borderId="0" xfId="1" applyFont="1" applyFill="1" applyBorder="1" applyAlignment="1" applyProtection="1">
      <protection hidden="1"/>
    </xf>
    <xf numFmtId="0" fontId="13" fillId="17" borderId="0" xfId="1" applyFill="1" applyAlignment="1" applyProtection="1"/>
    <xf numFmtId="0" fontId="55" fillId="17" borderId="0" xfId="0" applyFont="1" applyFill="1" applyAlignment="1"/>
    <xf numFmtId="0" fontId="50" fillId="6" borderId="38" xfId="0" applyFont="1" applyFill="1" applyBorder="1" applyAlignment="1" applyProtection="1">
      <alignment horizontal="center"/>
      <protection locked="0"/>
    </xf>
    <xf numFmtId="0" fontId="25" fillId="18" borderId="5" xfId="0" applyFont="1" applyFill="1" applyBorder="1" applyAlignment="1" applyProtection="1"/>
    <xf numFmtId="0" fontId="26" fillId="18" borderId="8" xfId="0" applyFont="1" applyFill="1" applyBorder="1" applyAlignment="1" applyProtection="1">
      <alignment horizontal="center"/>
    </xf>
    <xf numFmtId="0" fontId="0" fillId="18" borderId="10" xfId="0" applyFill="1" applyBorder="1" applyProtection="1"/>
    <xf numFmtId="0" fontId="29" fillId="18" borderId="11" xfId="0" applyFont="1" applyFill="1" applyBorder="1" applyAlignment="1" applyProtection="1">
      <alignment horizontal="center"/>
    </xf>
    <xf numFmtId="0" fontId="0" fillId="18" borderId="12" xfId="0" applyFill="1" applyBorder="1" applyProtection="1"/>
    <xf numFmtId="14" fontId="0" fillId="0" borderId="0" xfId="0" applyNumberFormat="1"/>
    <xf numFmtId="0" fontId="85" fillId="0" borderId="0" xfId="2" applyFont="1" applyFill="1" applyBorder="1"/>
    <xf numFmtId="0" fontId="2" fillId="0" borderId="0" xfId="2" applyFill="1" applyBorder="1" applyAlignment="1">
      <alignment horizontal="center"/>
    </xf>
    <xf numFmtId="0" fontId="1" fillId="0" borderId="0" xfId="2" applyFont="1" applyFill="1" applyBorder="1"/>
    <xf numFmtId="0" fontId="50" fillId="0" borderId="0" xfId="2" applyFont="1" applyFill="1" applyBorder="1" applyAlignment="1"/>
    <xf numFmtId="0" fontId="66" fillId="17" borderId="11" xfId="0" applyFont="1" applyFill="1" applyBorder="1" applyAlignment="1" applyProtection="1">
      <alignment vertical="center"/>
    </xf>
    <xf numFmtId="0" fontId="55" fillId="17" borderId="11" xfId="0" applyFont="1" applyFill="1" applyBorder="1"/>
    <xf numFmtId="0" fontId="55" fillId="17" borderId="8" xfId="0" applyFont="1" applyFill="1" applyBorder="1"/>
    <xf numFmtId="0" fontId="50" fillId="29" borderId="2" xfId="0" applyFont="1" applyFill="1" applyBorder="1" applyAlignment="1">
      <alignment vertical="top"/>
    </xf>
    <xf numFmtId="0" fontId="50" fillId="29" borderId="4" xfId="0" applyFont="1" applyFill="1" applyBorder="1" applyAlignment="1">
      <alignment vertical="top"/>
    </xf>
    <xf numFmtId="0" fontId="50" fillId="29" borderId="3" xfId="0" applyFont="1" applyFill="1" applyBorder="1" applyAlignment="1">
      <alignment vertical="top"/>
    </xf>
    <xf numFmtId="0" fontId="50" fillId="30" borderId="5" xfId="0" applyFont="1" applyFill="1" applyBorder="1"/>
    <xf numFmtId="0" fontId="4" fillId="30" borderId="6" xfId="0" applyFont="1" applyFill="1" applyBorder="1" applyAlignment="1">
      <alignment vertical="center"/>
    </xf>
    <xf numFmtId="0" fontId="50" fillId="30" borderId="7" xfId="0" applyFont="1" applyFill="1" applyBorder="1"/>
    <xf numFmtId="0" fontId="0" fillId="30" borderId="8" xfId="0" applyFill="1" applyBorder="1"/>
    <xf numFmtId="0" fontId="0" fillId="30" borderId="0" xfId="0" applyFill="1" applyBorder="1"/>
    <xf numFmtId="0" fontId="0" fillId="30" borderId="9" xfId="0" applyFill="1" applyBorder="1"/>
    <xf numFmtId="0" fontId="50" fillId="30" borderId="8" xfId="0" applyFont="1" applyFill="1" applyBorder="1"/>
    <xf numFmtId="0" fontId="4" fillId="30" borderId="0" xfId="0" applyFont="1" applyFill="1" applyBorder="1" applyAlignment="1">
      <alignment vertical="center"/>
    </xf>
    <xf numFmtId="0" fontId="50" fillId="30" borderId="0" xfId="0" applyFont="1" applyFill="1" applyBorder="1"/>
    <xf numFmtId="0" fontId="50" fillId="30" borderId="9" xfId="0" applyFont="1" applyFill="1" applyBorder="1"/>
    <xf numFmtId="0" fontId="0" fillId="30" borderId="0" xfId="0" applyFont="1" applyFill="1" applyBorder="1" applyAlignment="1">
      <alignment vertical="center"/>
    </xf>
    <xf numFmtId="0" fontId="51" fillId="30" borderId="0" xfId="0" applyFont="1" applyFill="1" applyBorder="1" applyAlignment="1">
      <alignment horizontal="center" vertical="center"/>
    </xf>
    <xf numFmtId="0" fontId="0" fillId="30" borderId="10" xfId="0" applyFill="1" applyBorder="1"/>
    <xf numFmtId="0" fontId="0" fillId="30" borderId="11" xfId="0" applyFill="1" applyBorder="1"/>
    <xf numFmtId="0" fontId="0" fillId="30" borderId="12" xfId="0" applyFill="1" applyBorder="1"/>
    <xf numFmtId="164" fontId="4" fillId="5" borderId="1" xfId="0" applyNumberFormat="1" applyFont="1" applyFill="1" applyBorder="1" applyAlignment="1" applyProtection="1">
      <alignment horizontal="center"/>
      <protection locked="0"/>
    </xf>
    <xf numFmtId="0" fontId="0" fillId="6" borderId="38" xfId="0" applyFill="1" applyBorder="1" applyAlignment="1">
      <alignment horizontal="center"/>
    </xf>
    <xf numFmtId="0" fontId="0" fillId="0" borderId="18" xfId="0" applyBorder="1"/>
    <xf numFmtId="0" fontId="47" fillId="28" borderId="18" xfId="0" applyFont="1" applyFill="1" applyBorder="1"/>
    <xf numFmtId="0" fontId="0" fillId="32" borderId="38" xfId="0" applyFill="1" applyBorder="1" applyAlignment="1">
      <alignment horizontal="center"/>
    </xf>
    <xf numFmtId="0" fontId="0" fillId="33" borderId="38" xfId="0" applyFill="1" applyBorder="1" applyAlignment="1">
      <alignment horizontal="center"/>
    </xf>
    <xf numFmtId="0" fontId="0" fillId="34" borderId="38" xfId="0" applyFill="1" applyBorder="1" applyAlignment="1">
      <alignment horizontal="center"/>
    </xf>
    <xf numFmtId="0" fontId="0" fillId="35" borderId="38" xfId="0" applyFill="1" applyBorder="1" applyAlignment="1">
      <alignment horizontal="center"/>
    </xf>
    <xf numFmtId="0" fontId="0" fillId="37" borderId="38" xfId="0" applyFill="1" applyBorder="1" applyAlignment="1">
      <alignment horizontal="center"/>
    </xf>
    <xf numFmtId="0" fontId="0" fillId="38" borderId="38" xfId="0" applyFill="1" applyBorder="1" applyAlignment="1">
      <alignment horizontal="center"/>
    </xf>
    <xf numFmtId="14" fontId="4" fillId="5" borderId="38" xfId="0" applyNumberFormat="1" applyFont="1" applyFill="1" applyBorder="1" applyAlignment="1">
      <alignment horizontal="center"/>
    </xf>
    <xf numFmtId="0" fontId="5" fillId="36" borderId="38" xfId="0" applyFont="1" applyFill="1" applyBorder="1" applyAlignment="1">
      <alignment horizontal="center"/>
    </xf>
    <xf numFmtId="0" fontId="0" fillId="6" borderId="38" xfId="0" applyFill="1" applyBorder="1"/>
    <xf numFmtId="0" fontId="5" fillId="36" borderId="38" xfId="0" applyFont="1" applyFill="1" applyBorder="1" applyAlignment="1">
      <alignment horizontal="center" vertical="center"/>
    </xf>
    <xf numFmtId="14" fontId="4" fillId="5" borderId="38" xfId="0" applyNumberFormat="1" applyFont="1" applyFill="1" applyBorder="1"/>
    <xf numFmtId="0" fontId="4" fillId="28" borderId="38" xfId="0" applyFont="1" applyFill="1" applyBorder="1"/>
    <xf numFmtId="0" fontId="5" fillId="31" borderId="38" xfId="0" applyFont="1" applyFill="1" applyBorder="1" applyAlignment="1">
      <alignment horizontal="center" vertical="center"/>
    </xf>
    <xf numFmtId="164" fontId="4" fillId="17" borderId="0" xfId="0" applyNumberFormat="1" applyFont="1" applyFill="1" applyBorder="1" applyAlignment="1" applyProtection="1">
      <alignment horizontal="center" vertical="center"/>
      <protection locked="0"/>
    </xf>
    <xf numFmtId="0" fontId="66" fillId="17" borderId="0" xfId="0" applyFont="1" applyFill="1" applyBorder="1" applyAlignment="1" applyProtection="1">
      <alignment vertical="center"/>
    </xf>
    <xf numFmtId="0" fontId="1" fillId="17" borderId="0" xfId="0" applyFont="1" applyFill="1" applyAlignment="1"/>
    <xf numFmtId="0" fontId="55" fillId="17" borderId="0" xfId="0" applyFont="1" applyFill="1" applyBorder="1" applyAlignment="1"/>
    <xf numFmtId="164" fontId="4" fillId="39" borderId="5" xfId="0" applyNumberFormat="1" applyFont="1" applyFill="1" applyBorder="1" applyAlignment="1" applyProtection="1">
      <alignment horizontal="center" vertical="center"/>
      <protection locked="0"/>
    </xf>
    <xf numFmtId="0" fontId="66" fillId="39" borderId="6" xfId="0" applyFont="1" applyFill="1" applyBorder="1" applyAlignment="1" applyProtection="1">
      <alignment vertical="center"/>
    </xf>
    <xf numFmtId="0" fontId="55" fillId="39" borderId="0" xfId="0" applyFont="1" applyFill="1"/>
    <xf numFmtId="0" fontId="55" fillId="39" borderId="0" xfId="0" applyFont="1" applyFill="1" applyBorder="1"/>
    <xf numFmtId="0" fontId="55" fillId="39" borderId="7" xfId="0" applyFont="1" applyFill="1" applyBorder="1"/>
    <xf numFmtId="164" fontId="4" fillId="39" borderId="8" xfId="0" applyNumberFormat="1" applyFont="1" applyFill="1" applyBorder="1" applyAlignment="1" applyProtection="1">
      <alignment horizontal="center" vertical="center"/>
      <protection locked="0"/>
    </xf>
    <xf numFmtId="0" fontId="55" fillId="39" borderId="9" xfId="0" applyFont="1" applyFill="1" applyBorder="1"/>
    <xf numFmtId="164" fontId="4" fillId="39" borderId="10" xfId="0" applyNumberFormat="1" applyFont="1" applyFill="1" applyBorder="1" applyAlignment="1" applyProtection="1">
      <alignment horizontal="center" vertical="center"/>
      <protection locked="0"/>
    </xf>
    <xf numFmtId="0" fontId="55" fillId="39" borderId="11" xfId="0" applyFont="1" applyFill="1" applyBorder="1"/>
    <xf numFmtId="0" fontId="55" fillId="39" borderId="12" xfId="0" applyFont="1" applyFill="1" applyBorder="1"/>
    <xf numFmtId="0" fontId="3" fillId="29" borderId="4" xfId="0" applyFont="1" applyFill="1" applyBorder="1" applyAlignment="1" applyProtection="1">
      <alignment horizontal="left" vertical="center"/>
      <protection locked="0"/>
    </xf>
    <xf numFmtId="0" fontId="32" fillId="17" borderId="0" xfId="1" applyFont="1" applyFill="1" applyAlignment="1" applyProtection="1">
      <alignment horizontal="center"/>
    </xf>
    <xf numFmtId="0" fontId="63" fillId="39" borderId="0" xfId="0" applyFont="1" applyFill="1" applyBorder="1" applyAlignment="1" applyProtection="1">
      <alignment horizontal="center"/>
    </xf>
    <xf numFmtId="0" fontId="63" fillId="39" borderId="9" xfId="0" applyFont="1" applyFill="1" applyBorder="1" applyAlignment="1" applyProtection="1">
      <alignment horizontal="center"/>
    </xf>
    <xf numFmtId="0" fontId="16" fillId="6" borderId="0" xfId="0" applyFont="1" applyFill="1" applyAlignment="1" applyProtection="1">
      <alignment horizontal="center" vertical="center"/>
    </xf>
    <xf numFmtId="0" fontId="0" fillId="6" borderId="5" xfId="0" applyFill="1" applyBorder="1" applyAlignment="1" applyProtection="1">
      <alignment horizontal="left" vertical="top" wrapText="1"/>
      <protection locked="0"/>
    </xf>
    <xf numFmtId="0" fontId="0" fillId="6" borderId="6" xfId="0" applyFill="1" applyBorder="1" applyAlignment="1" applyProtection="1">
      <alignment horizontal="left"/>
      <protection locked="0"/>
    </xf>
    <xf numFmtId="0" fontId="0" fillId="6" borderId="7" xfId="0" applyFill="1" applyBorder="1" applyAlignment="1" applyProtection="1">
      <alignment horizontal="left"/>
      <protection locked="0"/>
    </xf>
    <xf numFmtId="0" fontId="0" fillId="6" borderId="8" xfId="0" applyFill="1" applyBorder="1" applyAlignment="1" applyProtection="1">
      <alignment horizontal="left"/>
      <protection locked="0"/>
    </xf>
    <xf numFmtId="0" fontId="0" fillId="6" borderId="0" xfId="0" applyFill="1" applyBorder="1" applyAlignment="1" applyProtection="1">
      <alignment horizontal="left"/>
      <protection locked="0"/>
    </xf>
    <xf numFmtId="0" fontId="0" fillId="6" borderId="9" xfId="0" applyFill="1" applyBorder="1" applyAlignment="1" applyProtection="1">
      <alignment horizontal="left"/>
      <protection locked="0"/>
    </xf>
    <xf numFmtId="0" fontId="0" fillId="6" borderId="10" xfId="0" applyFill="1" applyBorder="1" applyAlignment="1" applyProtection="1">
      <alignment horizontal="left"/>
      <protection locked="0"/>
    </xf>
    <xf numFmtId="0" fontId="0" fillId="6" borderId="11" xfId="0" applyFill="1" applyBorder="1" applyAlignment="1" applyProtection="1">
      <alignment horizontal="left"/>
      <protection locked="0"/>
    </xf>
    <xf numFmtId="0" fontId="0" fillId="6" borderId="12" xfId="0" applyFill="1" applyBorder="1" applyAlignment="1" applyProtection="1">
      <alignment horizontal="left"/>
      <protection locked="0"/>
    </xf>
    <xf numFmtId="0" fontId="41" fillId="6" borderId="0" xfId="0" applyFont="1" applyFill="1" applyAlignment="1" applyProtection="1">
      <alignment horizontal="center" vertical="center"/>
    </xf>
    <xf numFmtId="0" fontId="4" fillId="6" borderId="2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4" fillId="6" borderId="3" xfId="0" applyFont="1" applyFill="1" applyBorder="1" applyAlignment="1" applyProtection="1">
      <alignment horizontal="center" vertical="center"/>
    </xf>
    <xf numFmtId="0" fontId="28" fillId="18" borderId="0" xfId="1" applyFont="1" applyFill="1" applyBorder="1" applyAlignment="1" applyProtection="1">
      <alignment horizontal="center" vertical="center"/>
    </xf>
    <xf numFmtId="0" fontId="28" fillId="18" borderId="11" xfId="1" applyFont="1" applyFill="1" applyBorder="1" applyAlignment="1" applyProtection="1">
      <alignment horizontal="center" vertical="center"/>
    </xf>
    <xf numFmtId="0" fontId="30" fillId="14" borderId="0" xfId="1" applyFont="1" applyFill="1" applyBorder="1" applyAlignment="1" applyProtection="1">
      <alignment horizontal="center" vertical="center"/>
    </xf>
    <xf numFmtId="0" fontId="6" fillId="17" borderId="5" xfId="0" applyFont="1" applyFill="1" applyBorder="1" applyAlignment="1" applyProtection="1">
      <alignment horizontal="center"/>
    </xf>
    <xf numFmtId="0" fontId="6" fillId="17" borderId="6" xfId="0" applyFont="1" applyFill="1" applyBorder="1" applyAlignment="1" applyProtection="1">
      <alignment horizontal="center"/>
    </xf>
    <xf numFmtId="0" fontId="6" fillId="17" borderId="7" xfId="0" applyFont="1" applyFill="1" applyBorder="1" applyAlignment="1" applyProtection="1">
      <alignment horizontal="center"/>
    </xf>
    <xf numFmtId="0" fontId="27" fillId="17" borderId="21" xfId="0" applyFont="1" applyFill="1" applyBorder="1" applyAlignment="1" applyProtection="1">
      <alignment horizontal="center"/>
    </xf>
    <xf numFmtId="0" fontId="27" fillId="17" borderId="20" xfId="0" applyFont="1" applyFill="1" applyBorder="1" applyAlignment="1" applyProtection="1">
      <alignment horizontal="center"/>
    </xf>
    <xf numFmtId="0" fontId="27" fillId="17" borderId="22" xfId="0" applyFont="1" applyFill="1" applyBorder="1" applyAlignment="1" applyProtection="1">
      <alignment horizontal="center"/>
    </xf>
    <xf numFmtId="0" fontId="27" fillId="17" borderId="8" xfId="0" applyFont="1" applyFill="1" applyBorder="1" applyAlignment="1" applyProtection="1">
      <alignment horizontal="center"/>
    </xf>
    <xf numFmtId="0" fontId="27" fillId="17" borderId="0" xfId="0" applyFont="1" applyFill="1" applyBorder="1" applyAlignment="1" applyProtection="1">
      <alignment horizontal="center"/>
    </xf>
    <xf numFmtId="0" fontId="27" fillId="17" borderId="9" xfId="0" applyFont="1" applyFill="1" applyBorder="1" applyAlignment="1" applyProtection="1">
      <alignment horizontal="center"/>
    </xf>
    <xf numFmtId="0" fontId="27" fillId="17" borderId="23" xfId="0" applyFont="1" applyFill="1" applyBorder="1" applyAlignment="1" applyProtection="1">
      <alignment horizontal="center"/>
    </xf>
    <xf numFmtId="0" fontId="27" fillId="17" borderId="19" xfId="0" applyFont="1" applyFill="1" applyBorder="1" applyAlignment="1" applyProtection="1">
      <alignment horizontal="center"/>
    </xf>
    <xf numFmtId="0" fontId="27" fillId="17" borderId="24" xfId="0" applyFont="1" applyFill="1" applyBorder="1" applyAlignment="1" applyProtection="1">
      <alignment horizontal="center"/>
    </xf>
    <xf numFmtId="0" fontId="25" fillId="18" borderId="6" xfId="0" applyFont="1" applyFill="1" applyBorder="1" applyAlignment="1" applyProtection="1">
      <alignment horizontal="center" vertical="center"/>
    </xf>
    <xf numFmtId="0" fontId="25" fillId="18" borderId="0" xfId="0" applyFont="1" applyFill="1" applyBorder="1" applyAlignment="1" applyProtection="1">
      <alignment horizontal="center" vertical="center"/>
    </xf>
    <xf numFmtId="0" fontId="50" fillId="6" borderId="0" xfId="0" applyFont="1" applyFill="1" applyBorder="1" applyAlignment="1">
      <alignment horizontal="center"/>
    </xf>
    <xf numFmtId="0" fontId="17" fillId="19" borderId="2" xfId="1" applyFont="1" applyFill="1" applyBorder="1" applyAlignment="1" applyProtection="1">
      <alignment horizontal="center"/>
      <protection locked="0"/>
    </xf>
    <xf numFmtId="0" fontId="17" fillId="19" borderId="4" xfId="1" applyFont="1" applyFill="1" applyBorder="1" applyAlignment="1" applyProtection="1">
      <alignment horizontal="center"/>
      <protection locked="0"/>
    </xf>
    <xf numFmtId="0" fontId="17" fillId="19" borderId="3" xfId="1" applyFont="1" applyFill="1" applyBorder="1" applyAlignment="1" applyProtection="1">
      <alignment horizontal="center"/>
      <protection locked="0"/>
    </xf>
    <xf numFmtId="0" fontId="4" fillId="6" borderId="2" xfId="0" applyFont="1" applyFill="1" applyBorder="1" applyAlignment="1" applyProtection="1">
      <alignment horizontal="center" vertical="top"/>
      <protection hidden="1"/>
    </xf>
    <xf numFmtId="0" fontId="4" fillId="6" borderId="4" xfId="0" applyFont="1" applyFill="1" applyBorder="1" applyAlignment="1" applyProtection="1">
      <alignment horizontal="center" vertical="top"/>
      <protection hidden="1"/>
    </xf>
    <xf numFmtId="0" fontId="4" fillId="6" borderId="3" xfId="0" applyFont="1" applyFill="1" applyBorder="1" applyAlignment="1" applyProtection="1">
      <alignment horizontal="center" vertical="top"/>
      <protection hidden="1"/>
    </xf>
    <xf numFmtId="0" fontId="52" fillId="6" borderId="11" xfId="1" applyFont="1" applyFill="1" applyBorder="1" applyAlignment="1" applyProtection="1">
      <alignment horizontal="center"/>
      <protection locked="0"/>
    </xf>
    <xf numFmtId="0" fontId="52" fillId="6" borderId="12" xfId="1" applyFont="1" applyFill="1" applyBorder="1" applyAlignment="1" applyProtection="1">
      <alignment horizontal="center"/>
      <protection locked="0"/>
    </xf>
    <xf numFmtId="0" fontId="4" fillId="9" borderId="2" xfId="0" applyFont="1" applyFill="1" applyBorder="1" applyAlignment="1" applyProtection="1">
      <alignment horizontal="center" vertical="center"/>
      <protection hidden="1"/>
    </xf>
    <xf numFmtId="0" fontId="4" fillId="9" borderId="3" xfId="0" applyFont="1" applyFill="1" applyBorder="1" applyAlignment="1" applyProtection="1">
      <alignment horizontal="center" vertical="center"/>
      <protection hidden="1"/>
    </xf>
    <xf numFmtId="0" fontId="9" fillId="11" borderId="2" xfId="0" applyFont="1" applyFill="1" applyBorder="1" applyAlignment="1" applyProtection="1">
      <alignment horizontal="center" vertical="center"/>
      <protection hidden="1"/>
    </xf>
    <xf numFmtId="0" fontId="9" fillId="11" borderId="4" xfId="0" applyFont="1" applyFill="1" applyBorder="1" applyAlignment="1" applyProtection="1">
      <alignment horizontal="center" vertical="center"/>
      <protection hidden="1"/>
    </xf>
    <xf numFmtId="0" fontId="9" fillId="11" borderId="3" xfId="0" applyFont="1" applyFill="1" applyBorder="1" applyAlignment="1" applyProtection="1">
      <alignment horizontal="center" vertical="center"/>
      <protection hidden="1"/>
    </xf>
    <xf numFmtId="0" fontId="3" fillId="6" borderId="8" xfId="0" applyFont="1" applyFill="1" applyBorder="1" applyAlignment="1" applyProtection="1">
      <alignment horizontal="center" vertical="center"/>
      <protection hidden="1"/>
    </xf>
    <xf numFmtId="0" fontId="3" fillId="6" borderId="0" xfId="0" applyFont="1" applyFill="1" applyBorder="1" applyAlignment="1" applyProtection="1">
      <alignment horizontal="center" vertical="center"/>
      <protection hidden="1"/>
    </xf>
    <xf numFmtId="0" fontId="3" fillId="6" borderId="9" xfId="0" applyFont="1" applyFill="1" applyBorder="1" applyAlignment="1" applyProtection="1">
      <alignment horizontal="center" vertical="center"/>
      <protection hidden="1"/>
    </xf>
    <xf numFmtId="0" fontId="15" fillId="20" borderId="2" xfId="0" applyFont="1" applyFill="1" applyBorder="1" applyAlignment="1" applyProtection="1">
      <alignment horizontal="center" vertical="center"/>
      <protection hidden="1"/>
    </xf>
    <xf numFmtId="0" fontId="15" fillId="20" borderId="4" xfId="0" applyFont="1" applyFill="1" applyBorder="1" applyAlignment="1" applyProtection="1">
      <alignment horizontal="center" vertical="center"/>
      <protection hidden="1"/>
    </xf>
    <xf numFmtId="0" fontId="15" fillId="20" borderId="3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67" fillId="25" borderId="0" xfId="1" applyFont="1" applyFill="1" applyAlignment="1" applyProtection="1">
      <protection locked="0"/>
    </xf>
    <xf numFmtId="49" fontId="12" fillId="6" borderId="11" xfId="0" applyNumberFormat="1" applyFont="1" applyFill="1" applyBorder="1" applyAlignment="1" applyProtection="1">
      <alignment horizontal="left" vertical="center"/>
      <protection hidden="1"/>
    </xf>
    <xf numFmtId="0" fontId="4" fillId="12" borderId="8" xfId="0" applyFont="1" applyFill="1" applyBorder="1" applyAlignment="1" applyProtection="1">
      <alignment horizontal="center" vertical="center"/>
      <protection hidden="1"/>
    </xf>
    <xf numFmtId="0" fontId="4" fillId="12" borderId="0" xfId="0" applyFont="1" applyFill="1" applyBorder="1" applyAlignment="1" applyProtection="1">
      <alignment horizontal="center" vertical="center"/>
      <protection hidden="1"/>
    </xf>
    <xf numFmtId="0" fontId="16" fillId="25" borderId="19" xfId="0" applyFont="1" applyFill="1" applyBorder="1" applyAlignment="1" applyProtection="1">
      <alignment horizontal="left" vertical="center"/>
      <protection hidden="1"/>
    </xf>
    <xf numFmtId="0" fontId="20" fillId="0" borderId="0" xfId="0" applyFont="1" applyAlignment="1" applyProtection="1">
      <alignment horizontal="center" vertical="center"/>
      <protection hidden="1"/>
    </xf>
    <xf numFmtId="0" fontId="0" fillId="6" borderId="17" xfId="0" applyFont="1" applyFill="1" applyBorder="1" applyAlignment="1" applyProtection="1">
      <alignment horizontal="left" vertical="top" wrapText="1"/>
      <protection hidden="1"/>
    </xf>
    <xf numFmtId="0" fontId="0" fillId="6" borderId="0" xfId="0" applyFont="1" applyFill="1" applyBorder="1" applyAlignment="1" applyProtection="1">
      <alignment horizontal="left" vertical="top" wrapText="1"/>
      <protection hidden="1"/>
    </xf>
    <xf numFmtId="0" fontId="0" fillId="6" borderId="9" xfId="0" applyFont="1" applyFill="1" applyBorder="1" applyAlignment="1" applyProtection="1">
      <alignment horizontal="left" vertical="top" wrapText="1"/>
      <protection hidden="1"/>
    </xf>
    <xf numFmtId="0" fontId="0" fillId="6" borderId="29" xfId="0" applyFont="1" applyFill="1" applyBorder="1" applyAlignment="1" applyProtection="1">
      <alignment horizontal="left" vertical="top" wrapText="1"/>
      <protection hidden="1"/>
    </xf>
    <xf numFmtId="0" fontId="0" fillId="6" borderId="11" xfId="0" applyFont="1" applyFill="1" applyBorder="1" applyAlignment="1" applyProtection="1">
      <alignment horizontal="left" vertical="top" wrapText="1"/>
      <protection hidden="1"/>
    </xf>
    <xf numFmtId="0" fontId="0" fillId="6" borderId="12" xfId="0" applyFont="1" applyFill="1" applyBorder="1" applyAlignment="1" applyProtection="1">
      <alignment horizontal="left" vertical="top" wrapText="1"/>
      <protection hidden="1"/>
    </xf>
    <xf numFmtId="0" fontId="16" fillId="8" borderId="2" xfId="0" quotePrefix="1" applyNumberFormat="1" applyFont="1" applyFill="1" applyBorder="1" applyAlignment="1" applyProtection="1">
      <alignment horizontal="center" vertical="center"/>
      <protection hidden="1"/>
    </xf>
    <xf numFmtId="0" fontId="16" fillId="8" borderId="4" xfId="0" applyNumberFormat="1" applyFont="1" applyFill="1" applyBorder="1" applyAlignment="1" applyProtection="1">
      <alignment horizontal="center" vertical="center"/>
      <protection hidden="1"/>
    </xf>
    <xf numFmtId="0" fontId="16" fillId="8" borderId="3" xfId="0" applyNumberFormat="1" applyFont="1" applyFill="1" applyBorder="1" applyAlignment="1" applyProtection="1">
      <alignment horizontal="center" vertical="center"/>
      <protection hidden="1"/>
    </xf>
    <xf numFmtId="0" fontId="3" fillId="20" borderId="2" xfId="0" applyFont="1" applyFill="1" applyBorder="1" applyAlignment="1" applyProtection="1">
      <alignment horizontal="left" vertical="center"/>
      <protection hidden="1"/>
    </xf>
    <xf numFmtId="0" fontId="3" fillId="20" borderId="4" xfId="0" applyFont="1" applyFill="1" applyBorder="1" applyAlignment="1" applyProtection="1">
      <alignment horizontal="left" vertical="center"/>
      <protection hidden="1"/>
    </xf>
    <xf numFmtId="0" fontId="3" fillId="20" borderId="3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center" vertical="center"/>
      <protection hidden="1"/>
    </xf>
    <xf numFmtId="0" fontId="4" fillId="2" borderId="6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Border="1" applyAlignment="1" applyProtection="1">
      <alignment horizontal="center"/>
      <protection hidden="1"/>
    </xf>
    <xf numFmtId="0" fontId="38" fillId="9" borderId="2" xfId="0" applyFont="1" applyFill="1" applyBorder="1" applyAlignment="1" applyProtection="1">
      <alignment horizontal="center" vertical="center"/>
      <protection hidden="1"/>
    </xf>
    <xf numFmtId="0" fontId="38" fillId="9" borderId="3" xfId="0" applyFont="1" applyFill="1" applyBorder="1" applyAlignment="1" applyProtection="1">
      <alignment horizontal="center" vertical="center"/>
      <protection hidden="1"/>
    </xf>
    <xf numFmtId="0" fontId="4" fillId="2" borderId="13" xfId="0" applyFont="1" applyFill="1" applyBorder="1" applyAlignment="1" applyProtection="1">
      <alignment horizontal="center" vertical="center"/>
      <protection hidden="1"/>
    </xf>
    <xf numFmtId="0" fontId="37" fillId="6" borderId="33" xfId="0" applyFont="1" applyFill="1" applyBorder="1" applyAlignment="1" applyProtection="1">
      <alignment horizontal="center" vertical="top"/>
      <protection hidden="1"/>
    </xf>
    <xf numFmtId="0" fontId="37" fillId="6" borderId="34" xfId="0" applyFont="1" applyFill="1" applyBorder="1" applyAlignment="1" applyProtection="1">
      <alignment horizontal="center" vertical="top"/>
      <protection hidden="1"/>
    </xf>
    <xf numFmtId="0" fontId="0" fillId="9" borderId="2" xfId="0" applyFont="1" applyFill="1" applyBorder="1" applyAlignment="1" applyProtection="1">
      <alignment horizontal="center" vertical="center"/>
      <protection hidden="1"/>
    </xf>
    <xf numFmtId="0" fontId="0" fillId="9" borderId="4" xfId="0" applyFont="1" applyFill="1" applyBorder="1" applyAlignment="1" applyProtection="1">
      <alignment horizontal="center" vertical="center"/>
      <protection hidden="1"/>
    </xf>
    <xf numFmtId="0" fontId="46" fillId="6" borderId="0" xfId="0" applyFont="1" applyFill="1" applyBorder="1" applyAlignment="1" applyProtection="1">
      <alignment horizontal="center" vertical="center"/>
      <protection hidden="1"/>
    </xf>
    <xf numFmtId="0" fontId="0" fillId="9" borderId="2" xfId="0" applyFill="1" applyBorder="1" applyAlignment="1" applyProtection="1">
      <alignment horizontal="center" vertical="center"/>
      <protection hidden="1"/>
    </xf>
    <xf numFmtId="0" fontId="0" fillId="9" borderId="3" xfId="0" applyFill="1" applyBorder="1" applyAlignment="1" applyProtection="1">
      <alignment horizontal="center" vertical="center"/>
      <protection hidden="1"/>
    </xf>
    <xf numFmtId="0" fontId="52" fillId="6" borderId="0" xfId="1" applyFont="1" applyFill="1" applyBorder="1" applyAlignment="1" applyProtection="1">
      <alignment horizontal="center"/>
      <protection hidden="1"/>
    </xf>
    <xf numFmtId="0" fontId="6" fillId="9" borderId="2" xfId="0" applyFont="1" applyFill="1" applyBorder="1" applyAlignment="1" applyProtection="1">
      <alignment horizontal="center" vertical="center"/>
      <protection hidden="1"/>
    </xf>
    <xf numFmtId="0" fontId="6" fillId="9" borderId="4" xfId="0" applyFont="1" applyFill="1" applyBorder="1" applyAlignment="1" applyProtection="1">
      <alignment horizontal="center" vertical="center"/>
      <protection hidden="1"/>
    </xf>
    <xf numFmtId="0" fontId="0" fillId="6" borderId="17" xfId="0" applyFill="1" applyBorder="1" applyAlignment="1" applyProtection="1">
      <alignment horizontal="left" vertical="top"/>
      <protection hidden="1"/>
    </xf>
    <xf numFmtId="0" fontId="0" fillId="6" borderId="0" xfId="0" applyFill="1" applyBorder="1" applyAlignment="1" applyProtection="1">
      <alignment horizontal="left" vertical="top"/>
      <protection hidden="1"/>
    </xf>
    <xf numFmtId="0" fontId="0" fillId="6" borderId="9" xfId="0" applyFill="1" applyBorder="1" applyAlignment="1" applyProtection="1">
      <alignment horizontal="left" vertical="top"/>
      <protection hidden="1"/>
    </xf>
    <xf numFmtId="0" fontId="0" fillId="6" borderId="29" xfId="0" applyFill="1" applyBorder="1" applyAlignment="1" applyProtection="1">
      <alignment horizontal="left" vertical="top"/>
      <protection hidden="1"/>
    </xf>
    <xf numFmtId="0" fontId="0" fillId="6" borderId="11" xfId="0" applyFill="1" applyBorder="1" applyAlignment="1" applyProtection="1">
      <alignment horizontal="left" vertical="top"/>
      <protection hidden="1"/>
    </xf>
    <xf numFmtId="0" fontId="0" fillId="6" borderId="12" xfId="0" applyFill="1" applyBorder="1" applyAlignment="1" applyProtection="1">
      <alignment horizontal="left" vertical="top"/>
      <protection hidden="1"/>
    </xf>
    <xf numFmtId="0" fontId="3" fillId="20" borderId="2" xfId="0" applyFont="1" applyFill="1" applyBorder="1" applyAlignment="1" applyProtection="1">
      <alignment horizontal="center" vertical="center"/>
      <protection hidden="1"/>
    </xf>
    <xf numFmtId="0" fontId="3" fillId="20" borderId="4" xfId="0" applyFont="1" applyFill="1" applyBorder="1" applyAlignment="1" applyProtection="1">
      <alignment horizontal="center" vertical="center"/>
      <protection hidden="1"/>
    </xf>
    <xf numFmtId="0" fontId="3" fillId="20" borderId="3" xfId="0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/>
    </xf>
    <xf numFmtId="0" fontId="5" fillId="19" borderId="18" xfId="0" applyFont="1" applyFill="1" applyBorder="1" applyAlignment="1" applyProtection="1">
      <alignment horizontal="center"/>
    </xf>
    <xf numFmtId="0" fontId="75" fillId="19" borderId="5" xfId="0" applyFont="1" applyFill="1" applyBorder="1" applyAlignment="1" applyProtection="1">
      <alignment horizontal="center" vertical="center"/>
      <protection locked="0"/>
    </xf>
    <xf numFmtId="0" fontId="75" fillId="19" borderId="6" xfId="0" applyFont="1" applyFill="1" applyBorder="1" applyAlignment="1" applyProtection="1">
      <alignment horizontal="center" vertical="center"/>
      <protection locked="0"/>
    </xf>
    <xf numFmtId="0" fontId="75" fillId="19" borderId="8" xfId="0" applyFont="1" applyFill="1" applyBorder="1" applyAlignment="1" applyProtection="1">
      <alignment horizontal="center" vertical="center"/>
      <protection locked="0"/>
    </xf>
    <xf numFmtId="0" fontId="75" fillId="19" borderId="0" xfId="0" applyFont="1" applyFill="1" applyBorder="1" applyAlignment="1" applyProtection="1">
      <alignment horizontal="center" vertical="center"/>
      <protection locked="0"/>
    </xf>
    <xf numFmtId="0" fontId="75" fillId="19" borderId="10" xfId="0" applyFont="1" applyFill="1" applyBorder="1" applyAlignment="1" applyProtection="1">
      <alignment horizontal="center" vertical="center"/>
      <protection locked="0"/>
    </xf>
    <xf numFmtId="0" fontId="75" fillId="19" borderId="11" xfId="0" applyFont="1" applyFill="1" applyBorder="1" applyAlignment="1" applyProtection="1">
      <alignment horizontal="center" vertical="center"/>
      <protection locked="0"/>
    </xf>
    <xf numFmtId="0" fontId="5" fillId="19" borderId="6" xfId="0" applyFont="1" applyFill="1" applyBorder="1" applyAlignment="1" applyProtection="1">
      <alignment horizontal="center"/>
    </xf>
    <xf numFmtId="0" fontId="4" fillId="13" borderId="33" xfId="1" applyFont="1" applyFill="1" applyBorder="1" applyAlignment="1" applyProtection="1">
      <alignment horizontal="center" vertical="center"/>
      <protection locked="0"/>
    </xf>
    <xf numFmtId="0" fontId="4" fillId="13" borderId="42" xfId="1" applyFont="1" applyFill="1" applyBorder="1" applyAlignment="1" applyProtection="1">
      <alignment horizontal="center" vertical="center"/>
      <protection locked="0"/>
    </xf>
    <xf numFmtId="0" fontId="78" fillId="19" borderId="44" xfId="0" applyFont="1" applyFill="1" applyBorder="1" applyAlignment="1" applyProtection="1">
      <alignment horizontal="center" vertical="center"/>
    </xf>
    <xf numFmtId="0" fontId="78" fillId="19" borderId="45" xfId="0" applyFont="1" applyFill="1" applyBorder="1" applyAlignment="1" applyProtection="1">
      <alignment horizontal="center" vertical="center"/>
    </xf>
    <xf numFmtId="0" fontId="78" fillId="19" borderId="46" xfId="0" applyFont="1" applyFill="1" applyBorder="1" applyAlignment="1" applyProtection="1">
      <alignment horizontal="center" vertical="center"/>
    </xf>
    <xf numFmtId="0" fontId="74" fillId="19" borderId="0" xfId="1" applyFont="1" applyFill="1" applyBorder="1" applyAlignment="1" applyProtection="1">
      <alignment horizontal="center"/>
    </xf>
    <xf numFmtId="0" fontId="3" fillId="19" borderId="20" xfId="1" applyFont="1" applyFill="1" applyBorder="1" applyAlignment="1" applyProtection="1">
      <alignment horizontal="center" vertical="center"/>
    </xf>
    <xf numFmtId="0" fontId="5" fillId="19" borderId="9" xfId="0" applyFont="1" applyFill="1" applyBorder="1" applyAlignment="1" applyProtection="1">
      <alignment horizontal="center"/>
    </xf>
    <xf numFmtId="0" fontId="4" fillId="13" borderId="41" xfId="1" applyFont="1" applyFill="1" applyBorder="1" applyAlignment="1" applyProtection="1">
      <alignment horizontal="center" vertical="center"/>
      <protection locked="0"/>
    </xf>
    <xf numFmtId="0" fontId="4" fillId="13" borderId="20" xfId="1" applyFont="1" applyFill="1" applyBorder="1" applyAlignment="1" applyProtection="1">
      <alignment horizontal="center" vertical="center"/>
      <protection locked="0"/>
    </xf>
    <xf numFmtId="0" fontId="4" fillId="13" borderId="39" xfId="1" applyFont="1" applyFill="1" applyBorder="1" applyAlignment="1" applyProtection="1">
      <alignment horizontal="center" vertical="center"/>
      <protection locked="0"/>
    </xf>
    <xf numFmtId="0" fontId="81" fillId="19" borderId="0" xfId="1" applyFont="1" applyFill="1" applyBorder="1" applyAlignment="1" applyProtection="1">
      <alignment horizontal="center"/>
    </xf>
    <xf numFmtId="0" fontId="79" fillId="13" borderId="43" xfId="1" applyFont="1" applyFill="1" applyBorder="1" applyAlignment="1" applyProtection="1">
      <alignment horizontal="center" vertical="center"/>
      <protection locked="0"/>
    </xf>
    <xf numFmtId="0" fontId="4" fillId="13" borderId="34" xfId="1" applyFont="1" applyFill="1" applyBorder="1" applyAlignment="1" applyProtection="1">
      <alignment horizontal="center" vertical="center"/>
      <protection locked="0"/>
    </xf>
    <xf numFmtId="0" fontId="80" fillId="19" borderId="0" xfId="1" applyFont="1" applyFill="1" applyBorder="1" applyAlignment="1" applyProtection="1">
      <alignment horizontal="center"/>
    </xf>
    <xf numFmtId="0" fontId="79" fillId="13" borderId="38" xfId="1" applyFont="1" applyFill="1" applyBorder="1" applyAlignment="1" applyProtection="1">
      <alignment horizontal="center" vertical="center"/>
      <protection locked="0"/>
    </xf>
    <xf numFmtId="0" fontId="76" fillId="7" borderId="0" xfId="0" applyFont="1" applyFill="1" applyBorder="1" applyAlignment="1" applyProtection="1">
      <alignment horizontal="center" vertical="center"/>
    </xf>
    <xf numFmtId="0" fontId="75" fillId="19" borderId="0" xfId="0" applyFont="1" applyFill="1" applyBorder="1" applyAlignment="1" applyProtection="1">
      <alignment horizontal="center" vertical="center"/>
    </xf>
    <xf numFmtId="0" fontId="17" fillId="19" borderId="0" xfId="1" applyFont="1" applyFill="1" applyAlignment="1" applyProtection="1">
      <alignment horizontal="center"/>
      <protection locked="0"/>
    </xf>
    <xf numFmtId="0" fontId="16" fillId="6" borderId="33" xfId="0" applyFont="1" applyFill="1" applyBorder="1" applyAlignment="1">
      <alignment horizontal="center"/>
    </xf>
    <xf numFmtId="0" fontId="16" fillId="6" borderId="42" xfId="0" applyFont="1" applyFill="1" applyBorder="1" applyAlignment="1">
      <alignment horizontal="center"/>
    </xf>
    <xf numFmtId="0" fontId="16" fillId="6" borderId="34" xfId="0" applyFont="1" applyFill="1" applyBorder="1" applyAlignment="1">
      <alignment horizontal="center"/>
    </xf>
    <xf numFmtId="0" fontId="5" fillId="36" borderId="33" xfId="0" applyFont="1" applyFill="1" applyBorder="1" applyAlignment="1">
      <alignment horizontal="center"/>
    </xf>
    <xf numFmtId="0" fontId="5" fillId="36" borderId="34" xfId="0" applyFont="1" applyFill="1" applyBorder="1" applyAlignment="1">
      <alignment horizontal="center"/>
    </xf>
    <xf numFmtId="0" fontId="5" fillId="36" borderId="33" xfId="0" applyFont="1" applyFill="1" applyBorder="1" applyAlignment="1">
      <alignment horizontal="center" vertical="center"/>
    </xf>
    <xf numFmtId="0" fontId="5" fillId="36" borderId="34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9FF33"/>
        </patternFill>
      </fill>
      <border diagonalUp="0" diagonalDown="0" outline="0">
        <left/>
        <right style="thin">
          <color indexed="64"/>
        </right>
        <top/>
        <bottom/>
      </border>
    </dxf>
    <dxf>
      <border diagonalUp="0" diagonalDown="0">
        <left/>
        <right style="thin">
          <color auto="1"/>
        </right>
        <top/>
        <bottom/>
        <vertical/>
        <horizontal/>
      </border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8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theme="8" tint="0.59996337778862885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99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strike val="0"/>
        <color theme="1"/>
      </font>
      <fill>
        <patternFill>
          <bgColor rgb="FF66FF33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ont>
        <strike val="0"/>
        <color theme="1"/>
      </font>
    </dxf>
    <dxf>
      <font>
        <strike/>
        <color theme="0"/>
      </font>
      <fill>
        <patternFill>
          <bgColor rgb="FFFF0000"/>
        </patternFill>
      </fill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rgb="FFFF0000"/>
        </patternFill>
      </fill>
      <border>
        <left/>
        <right/>
        <top/>
        <bottom/>
      </border>
    </dxf>
    <dxf>
      <font>
        <color rgb="FF00FF00"/>
      </font>
      <fill>
        <patternFill>
          <bgColor theme="1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CC99"/>
      <color rgb="FF00FF99"/>
      <color rgb="FF0000FF"/>
      <color rgb="FF00FF00"/>
      <color rgb="FF99FF33"/>
      <color rgb="FFFF9900"/>
      <color rgb="FFFFFF99"/>
      <color rgb="FFFFFFCC"/>
      <color rgb="FFFFCC99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PropertyBag">
  <ax:ocxPr ax:name="VariousPropertyBits" ax:value="746604571"/>
  <ax:ocxPr ax:name="Size" ax:value="4048;609"/>
  <ax:ocxPr ax:name="PasswordChar" ax:value="42"/>
  <ax:ocxPr ax:name="FontName" ax:value="Calibri"/>
  <ax:ocxPr ax:name="FontHeight" ax:value="216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31;688"/>
  <ax:ocxPr ax:name="MatchEntry" ax:value="1"/>
  <ax:ocxPr ax:name="ShowDropButtonWhen" ax:value="2"/>
  <ax:ocxPr ax:name="Value" ax:value="Sélectionner site &gt;&gt;"/>
  <ax:ocxPr ax:name="FontName" ax:value="Arial"/>
  <ax:ocxPr ax:name="FontHeight" ax:value="19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8705;661"/>
  <ax:ocxPr ax:name="MatchEntry" ax:value="1"/>
  <ax:ocxPr ax:name="ShowDropButtonWhen" ax:value="2"/>
  <ax:ocxPr ax:name="Value" ax:value="Sélectionner site &gt;&gt;"/>
  <ax:ocxPr ax:name="FontName" ax:value="Arial"/>
  <ax:ocxPr ax:name="FontHeight" ax:value="19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4737632"/>
  <ax:ocxPr ax:name="BackColor" ax:value="16777215"/>
  <ax:ocxPr ax:name="Size" ax:value="14288;22331"/>
</ax:ocx>
</file>

<file path=xl/activeX/activeX5.xml><?xml version="1.0" encoding="utf-8"?>
<ax:ocx xmlns:ax="http://schemas.microsoft.com/office/2006/activeX" xmlns:r="http://schemas.openxmlformats.org/officeDocument/2006/relationships" ax:classid="{4C599241-6926-101B-9992-00000B65C6F9}" ax:persistence="persistPropertyBag">
  <ax:ocxPr ax:name="BorderColor" ax:value="14737632"/>
  <ax:ocxPr ax:name="BackColor" ax:value="16777215"/>
  <ax:ocxPr ax:name="Size" ax:value="14288;22357"/>
</ax:ocx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% de Type d'installation</a:t>
            </a:r>
          </a:p>
        </c:rich>
      </c:tx>
      <c:layout>
        <c:manualLayout>
          <c:xMode val="edge"/>
          <c:yMode val="edge"/>
          <c:x val="1.0749882170729794E-2"/>
          <c:y val="9.4674591501501745E-3"/>
        </c:manualLayout>
      </c:layout>
      <c:spPr>
        <a:noFill/>
        <a:ln>
          <a:noFill/>
        </a:ln>
        <a:effectLst/>
      </c:spPr>
    </c:title>
    <c:plotArea>
      <c:layout/>
      <c:pie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968-4A40-9A9D-787F87A760D4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968-4A40-9A9D-787F87A760D4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968-4A40-9A9D-787F87A760D4}"/>
              </c:ext>
            </c:extLst>
          </c:dPt>
          <c:dPt>
            <c:idx val="3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968-4A40-9A9D-787F87A760D4}"/>
              </c:ext>
            </c:extLst>
          </c:dPt>
          <c:dPt>
            <c:idx val="4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1968-4A40-9A9D-787F87A760D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CatName val="1"/>
            <c:showPercent val="1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Bilans!$B$9:$F$9</c:f>
              <c:strCache>
                <c:ptCount val="5"/>
                <c:pt idx="0">
                  <c:v>Usine</c:v>
                </c:pt>
                <c:pt idx="1">
                  <c:v>Réservoir</c:v>
                </c:pt>
                <c:pt idx="2">
                  <c:v>Station locale</c:v>
                </c:pt>
                <c:pt idx="3">
                  <c:v>Débit</c:v>
                </c:pt>
                <c:pt idx="4">
                  <c:v>Puits</c:v>
                </c:pt>
              </c:strCache>
            </c:strRef>
          </c:cat>
          <c:val>
            <c:numRef>
              <c:f>Bilans!$B$10:$F$10</c:f>
              <c:numCache>
                <c:formatCode>General</c:formatCode>
                <c:ptCount val="5"/>
                <c:pt idx="0">
                  <c:v>15</c:v>
                </c:pt>
                <c:pt idx="1">
                  <c:v>8</c:v>
                </c:pt>
                <c:pt idx="2">
                  <c:v>74</c:v>
                </c:pt>
                <c:pt idx="3">
                  <c:v>24</c:v>
                </c:pt>
                <c:pt idx="4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BC8-46AA-9563-934F6906B807}"/>
            </c:ext>
          </c:extLst>
        </c:ser>
        <c:dLbls>
          <c:showPercent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Nb sites/réseau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stacked"/>
        <c:ser>
          <c:idx val="0"/>
          <c:order val="0"/>
          <c:tx>
            <c:strRef>
              <c:f>Bilans!$G$9</c:f>
              <c:strCache>
                <c:ptCount val="1"/>
                <c:pt idx="0">
                  <c:v>EP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Bilans!$G$10</c:f>
              <c:numCache>
                <c:formatCode>General</c:formatCode>
                <c:ptCount val="1"/>
                <c:pt idx="0">
                  <c:v>103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B02-48A5-97F9-ADF886F777A0}"/>
            </c:ext>
          </c:extLst>
        </c:ser>
        <c:ser>
          <c:idx val="1"/>
          <c:order val="1"/>
          <c:tx>
            <c:strRef>
              <c:f>Bilans!$H$9</c:f>
              <c:strCache>
                <c:ptCount val="1"/>
                <c:pt idx="0">
                  <c:v>ENP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Bilans!$H$10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BB02-48A5-97F9-ADF886F777A0}"/>
            </c:ext>
          </c:extLst>
        </c:ser>
        <c:ser>
          <c:idx val="2"/>
          <c:order val="2"/>
          <c:tx>
            <c:strRef>
              <c:f>Bilans!$I$9</c:f>
              <c:strCache>
                <c:ptCount val="1"/>
                <c:pt idx="0">
                  <c:v>EP/ENP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Bilans!$I$10</c:f>
              <c:numCache>
                <c:formatCode>General</c:formatCode>
                <c:ptCount val="1"/>
                <c:pt idx="0">
                  <c:v>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BB02-48A5-97F9-ADF886F777A0}"/>
            </c:ext>
          </c:extLst>
        </c:ser>
        <c:dLbls>
          <c:showVal val="1"/>
        </c:dLbls>
        <c:overlap val="100"/>
        <c:axId val="160327168"/>
        <c:axId val="160328704"/>
      </c:barChart>
      <c:catAx>
        <c:axId val="16032716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28704"/>
        <c:crosses val="autoZero"/>
        <c:auto val="1"/>
        <c:lblAlgn val="ctr"/>
        <c:lblOffset val="100"/>
      </c:catAx>
      <c:valAx>
        <c:axId val="1603287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327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API</a:t>
            </a:r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3A6-4F7F-A556-A5B62F868859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93A6-4F7F-A556-A5B62F868859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3A6-4F7F-A556-A5B62F868859}"/>
              </c:ext>
            </c:extLst>
          </c:dPt>
          <c:dPt>
            <c:idx val="3"/>
            <c:spPr>
              <a:gradFill rotWithShape="1">
                <a:gsLst>
                  <a:gs pos="0">
                    <a:schemeClr val="accent2">
                      <a:lumMod val="60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lumMod val="60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60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93A6-4F7F-A556-A5B62F868859}"/>
              </c:ext>
            </c:extLst>
          </c:dPt>
          <c:dLbls>
            <c:dLbl>
              <c:idx val="0"/>
              <c:layout/>
              <c:dLblPos val="bestFit"/>
              <c:showCatName val="1"/>
              <c:showPercent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A6-4F7F-A556-A5B62F86885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CatName val="1"/>
            <c:showPercent val="1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Bilans!$O$17:$R$17</c:f>
              <c:strCache>
                <c:ptCount val="4"/>
                <c:pt idx="0">
                  <c:v>APRIL 2000</c:v>
                </c:pt>
                <c:pt idx="1">
                  <c:v>APRIL 5000</c:v>
                </c:pt>
                <c:pt idx="2">
                  <c:v>MODICON M340</c:v>
                </c:pt>
                <c:pt idx="3">
                  <c:v>PREMIUM</c:v>
                </c:pt>
              </c:strCache>
            </c:strRef>
          </c:cat>
          <c:val>
            <c:numRef>
              <c:f>Bilans!$O$18:$R$18</c:f>
              <c:numCache>
                <c:formatCode>General</c:formatCode>
                <c:ptCount val="4"/>
                <c:pt idx="0">
                  <c:v>3</c:v>
                </c:pt>
                <c:pt idx="1">
                  <c:v>1</c:v>
                </c:pt>
                <c:pt idx="2">
                  <c:v>24</c:v>
                </c:pt>
                <c:pt idx="3">
                  <c:v>48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3A6-4F7F-A556-A5B62F868859}"/>
            </c:ext>
          </c:extLst>
        </c:ser>
        <c:dLbls>
          <c:showPercent val="1"/>
        </c:dLbls>
      </c:pie3D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Nb type com.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3660123830158247E-3"/>
          <c:y val="9.7693814750714703E-2"/>
          <c:w val="0.77637846522538623"/>
          <c:h val="0.84490970630241846"/>
        </c:manualLayout>
      </c:layout>
      <c:bar3DChart>
        <c:barDir val="col"/>
        <c:grouping val="standard"/>
        <c:ser>
          <c:idx val="0"/>
          <c:order val="0"/>
          <c:tx>
            <c:strRef>
              <c:f>Bilans!$S$17</c:f>
              <c:strCache>
                <c:ptCount val="1"/>
                <c:pt idx="0">
                  <c:v>RTC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Bilans!$S$18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BDA-424B-AC85-AD3025153BEA}"/>
            </c:ext>
          </c:extLst>
        </c:ser>
        <c:ser>
          <c:idx val="1"/>
          <c:order val="1"/>
          <c:tx>
            <c:strRef>
              <c:f>Bilans!$T$17</c:f>
              <c:strCache>
                <c:ptCount val="1"/>
                <c:pt idx="0">
                  <c:v>Ligne privée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dLbls>
            <c:spPr>
              <a:solidFill>
                <a:schemeClr val="accent2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Bilans!$T$18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EBDA-424B-AC85-AD3025153BEA}"/>
            </c:ext>
          </c:extLst>
        </c:ser>
        <c:ser>
          <c:idx val="2"/>
          <c:order val="2"/>
          <c:tx>
            <c:strRef>
              <c:f>Bilans!$U$17</c:f>
              <c:strCache>
                <c:ptCount val="1"/>
                <c:pt idx="0">
                  <c:v>VPN</c:v>
                </c:pt>
              </c:strCache>
            </c:strRef>
          </c:tx>
          <c:spPr>
            <a:solidFill>
              <a:schemeClr val="accent3">
                <a:alpha val="88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3">
                  <a:lumMod val="50000"/>
                </a:schemeClr>
              </a:contourClr>
            </a:sp3d>
          </c:spPr>
          <c:dLbls>
            <c:spPr>
              <a:solidFill>
                <a:schemeClr val="accent3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Bilans!$U$18</c:f>
              <c:numCache>
                <c:formatCode>General</c:formatCode>
                <c:ptCount val="1"/>
                <c:pt idx="0">
                  <c:v>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EBDA-424B-AC85-AD3025153BEA}"/>
            </c:ext>
          </c:extLst>
        </c:ser>
        <c:ser>
          <c:idx val="3"/>
          <c:order val="3"/>
          <c:tx>
            <c:strRef>
              <c:f>Bilans!$V$17</c:f>
              <c:strCache>
                <c:ptCount val="1"/>
                <c:pt idx="0">
                  <c:v>3G</c:v>
                </c:pt>
              </c:strCache>
            </c:strRef>
          </c:tx>
          <c:spPr>
            <a:solidFill>
              <a:schemeClr val="accent4">
                <a:alpha val="88000"/>
              </a:schemeClr>
            </a:solidFill>
            <a:ln>
              <a:solidFill>
                <a:schemeClr val="accent4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4">
                  <a:lumMod val="50000"/>
                </a:schemeClr>
              </a:contourClr>
            </a:sp3d>
          </c:spPr>
          <c:dLbls>
            <c:dLbl>
              <c:idx val="0"/>
              <c:layout>
                <c:manualLayout>
                  <c:x val="8.5068644367518001E-2"/>
                  <c:y val="-1.7209445501277044E-2"/>
                </c:manualLayout>
              </c:layout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BDA-424B-AC85-AD3025153BEA}"/>
                </c:ext>
              </c:extLst>
            </c:dLbl>
            <c:spPr>
              <a:solidFill>
                <a:schemeClr val="accent4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Bilans!$V$18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EBDA-424B-AC85-AD3025153BEA}"/>
            </c:ext>
          </c:extLst>
        </c:ser>
        <c:dLbls>
          <c:showVal val="1"/>
        </c:dLbls>
        <c:gapWidth val="84"/>
        <c:gapDepth val="53"/>
        <c:shape val="box"/>
        <c:axId val="161700864"/>
        <c:axId val="161714944"/>
        <c:axId val="160358848"/>
      </c:bar3DChart>
      <c:catAx>
        <c:axId val="16170086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714944"/>
        <c:crosses val="autoZero"/>
        <c:auto val="1"/>
        <c:lblAlgn val="ctr"/>
        <c:lblOffset val="100"/>
      </c:catAx>
      <c:valAx>
        <c:axId val="161714944"/>
        <c:scaling>
          <c:orientation val="minMax"/>
        </c:scaling>
        <c:delete val="1"/>
        <c:axPos val="l"/>
        <c:numFmt formatCode="General" sourceLinked="1"/>
        <c:tickLblPos val="nextTo"/>
        <c:crossAx val="161700864"/>
        <c:crosses val="autoZero"/>
        <c:crossBetween val="between"/>
      </c:valAx>
      <c:serAx>
        <c:axId val="160358848"/>
        <c:scaling>
          <c:orientation val="minMax"/>
        </c:scaling>
        <c:axPos val="b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714944"/>
        <c:crosses val="autoZero"/>
      </c:ser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 Instrumentations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ser>
          <c:idx val="0"/>
          <c:order val="0"/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Bilans!$W$17:$Z$17</c:f>
              <c:strCache>
                <c:ptCount val="4"/>
                <c:pt idx="0">
                  <c:v>Débit</c:v>
                </c:pt>
                <c:pt idx="1">
                  <c:v>Pression</c:v>
                </c:pt>
                <c:pt idx="2">
                  <c:v>Hauteur</c:v>
                </c:pt>
                <c:pt idx="3">
                  <c:v>Chlore</c:v>
                </c:pt>
              </c:strCache>
            </c:strRef>
          </c:cat>
          <c:val>
            <c:numRef>
              <c:f>Bilans!$W$18:$Z$18</c:f>
              <c:numCache>
                <c:formatCode>General</c:formatCode>
                <c:ptCount val="4"/>
                <c:pt idx="0">
                  <c:v>3</c:v>
                </c:pt>
                <c:pt idx="1">
                  <c:v>7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3D2-4FEC-BB52-C45DBD3B337E}"/>
            </c:ext>
          </c:extLst>
        </c:ser>
        <c:dLbls>
          <c:showVal val="1"/>
        </c:dLbls>
        <c:gapWidth val="84"/>
        <c:gapDepth val="53"/>
        <c:shape val="box"/>
        <c:axId val="161564928"/>
        <c:axId val="161566720"/>
        <c:axId val="0"/>
      </c:bar3DChart>
      <c:catAx>
        <c:axId val="161564928"/>
        <c:scaling>
          <c:orientation val="minMax"/>
        </c:scaling>
        <c:axPos val="l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1566720"/>
        <c:crosses val="autoZero"/>
        <c:auto val="1"/>
        <c:lblAlgn val="ctr"/>
        <c:lblOffset val="100"/>
      </c:catAx>
      <c:valAx>
        <c:axId val="161566720"/>
        <c:scaling>
          <c:orientation val="minMax"/>
        </c:scaling>
        <c:delete val="1"/>
        <c:axPos val="b"/>
        <c:numFmt formatCode="General" sourceLinked="1"/>
        <c:tickLblPos val="nextTo"/>
        <c:crossAx val="161564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Equipements electrique</a:t>
            </a:r>
          </a:p>
        </c:rich>
      </c:tx>
      <c:layout/>
      <c:spPr>
        <a:noFill/>
        <a:ln>
          <a:noFill/>
        </a:ln>
        <a:effectLst/>
      </c:spPr>
    </c:title>
    <c:plotArea>
      <c:layout/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4CC-424F-942B-DEEBBD033714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4CC-424F-942B-DEEBBD033714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4CC-424F-942B-DEEBBD033714}"/>
              </c:ext>
            </c:extLst>
          </c:dPt>
          <c:dPt>
            <c:idx val="3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4CC-424F-942B-DEEBBD03371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Percent val="1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Bilans!$K$17:$N$17</c:f>
              <c:strCache>
                <c:ptCount val="4"/>
                <c:pt idx="0">
                  <c:v>Onduleur</c:v>
                </c:pt>
                <c:pt idx="1">
                  <c:v>Chargeur</c:v>
                </c:pt>
                <c:pt idx="2">
                  <c:v>Batterie 50Ah</c:v>
                </c:pt>
                <c:pt idx="3">
                  <c:v>Batterie 102Ah</c:v>
                </c:pt>
              </c:strCache>
            </c:strRef>
          </c:cat>
          <c:val>
            <c:numRef>
              <c:f>Bilans!$K$18:$N$18</c:f>
              <c:numCache>
                <c:formatCode>General</c:formatCode>
                <c:ptCount val="4"/>
                <c:pt idx="0">
                  <c:v>27</c:v>
                </c:pt>
                <c:pt idx="1">
                  <c:v>121</c:v>
                </c:pt>
                <c:pt idx="2">
                  <c:v>104</c:v>
                </c:pt>
                <c:pt idx="3">
                  <c:v>172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936-4551-B14C-1DCD0F3BEBE5}"/>
            </c:ext>
          </c:extLst>
        </c:ser>
        <c:dLbls>
          <c:showPercent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 sz="1400"/>
              <a:t>Commentaires</a:t>
            </a:r>
          </a:p>
        </c:rich>
      </c:tx>
      <c:layout/>
    </c:title>
    <c:view3D>
      <c:rotX val="75"/>
      <c:perspective val="30"/>
    </c:view3D>
    <c:sideWall>
      <c:spPr>
        <a:noFill/>
        <a:ln>
          <a:noFill/>
        </a:ln>
        <a:effectLst/>
      </c:spPr>
    </c:sideWall>
    <c:backWall>
      <c:spPr>
        <a:noFill/>
        <a:ln>
          <a:noFill/>
        </a:ln>
        <a:effectLst/>
      </c:spPr>
    </c:backWall>
    <c:plotArea>
      <c:layout/>
      <c:pie3DChart>
        <c:varyColors val="1"/>
        <c:ser>
          <c:idx val="0"/>
          <c:order val="0"/>
          <c:spPr>
            <a:solidFill>
              <a:srgbClr val="FFC000"/>
            </a:solidFill>
          </c:spPr>
          <c:dPt>
            <c:idx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C374-4F8A-92B0-231EB1C0856F}"/>
              </c:ext>
            </c:extLst>
          </c:dPt>
          <c:dPt>
            <c:idx val="1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C374-4F8A-92B0-231EB1C0856F}"/>
              </c:ext>
            </c:extLst>
          </c:dPt>
          <c:dPt>
            <c:idx val="2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C374-4F8A-92B0-231EB1C0856F}"/>
              </c:ext>
            </c:extLst>
          </c:dPt>
          <c:dPt>
            <c:idx val="3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C374-4F8A-92B0-231EB1C0856F}"/>
              </c:ext>
            </c:extLst>
          </c:dPt>
          <c:dLbls>
            <c:dLbl>
              <c:idx val="1"/>
              <c:layout/>
              <c:showPercent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374-4F8A-92B0-231EB1C0856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FORMULAIRE!$H$3:$H$6</c:f>
              <c:strCache>
                <c:ptCount val="4"/>
                <c:pt idx="0">
                  <c:v>Sans avis</c:v>
                </c:pt>
                <c:pt idx="1">
                  <c:v>Insatisfait</c:v>
                </c:pt>
                <c:pt idx="2">
                  <c:v>Satisfait</c:v>
                </c:pt>
                <c:pt idx="3">
                  <c:v>Très satisfait</c:v>
                </c:pt>
              </c:strCache>
            </c:strRef>
          </c:cat>
          <c:val>
            <c:numRef>
              <c:f>FORMULAIRE!$I$3:$I$6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C374-4F8A-92B0-231EB1C0856F}"/>
            </c:ext>
          </c:extLst>
        </c:ser>
        <c:dLbls>
          <c:showPercent val="1"/>
        </c:dLbls>
      </c:pie3DChart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1155" l="0.70000000000000062" r="0.70000000000000062" t="0.750000000000011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</a:t>
            </a:r>
            <a:r>
              <a:rPr lang="fr-FR" baseline="0"/>
              <a:t> total en % des visites</a:t>
            </a:r>
            <a:endParaRPr lang="fr-FR"/>
          </a:p>
        </c:rich>
      </c:tx>
      <c:layout/>
      <c:spPr>
        <a:noFill/>
        <a:ln>
          <a:noFill/>
        </a:ln>
        <a:effectLst/>
      </c:spPr>
    </c:title>
    <c:view3D>
      <c:rotX val="3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B7FC-4873-83AF-6D8E593A501D}"/>
              </c:ext>
            </c:extLst>
          </c:dPt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B7FC-4873-83AF-6D8E593A501D}"/>
              </c:ext>
            </c:extLst>
          </c:dPt>
          <c:dPt>
            <c:idx val="2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B7FC-4873-83AF-6D8E593A501D}"/>
              </c:ext>
            </c:extLst>
          </c:dPt>
          <c:dPt>
            <c:idx val="3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B7FC-4873-83AF-6D8E593A501D}"/>
              </c:ext>
            </c:extLst>
          </c:dPt>
          <c:dPt>
            <c:idx val="4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B7FC-4873-83AF-6D8E593A501D}"/>
              </c:ext>
            </c:extLst>
          </c:dPt>
          <c:dPt>
            <c:idx val="5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B7FC-4873-83AF-6D8E593A501D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noFill/>
              <a:ln>
                <a:noFill/>
              </a:ln>
              <a:effectLst/>
            </c:spPr>
            <c:dLblPos val="outEnd"/>
            <c:showCatName val="1"/>
            <c:showPercent val="1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Cpt!$M$11:$M$16</c:f>
              <c:strCache>
                <c:ptCount val="6"/>
                <c:pt idx="0">
                  <c:v>Login</c:v>
                </c:pt>
                <c:pt idx="1">
                  <c:v>ACCUEIL</c:v>
                </c:pt>
                <c:pt idx="2">
                  <c:v>Intervenant</c:v>
                </c:pt>
                <c:pt idx="3">
                  <c:v>Prestataire</c:v>
                </c:pt>
                <c:pt idx="4">
                  <c:v>Documentations</c:v>
                </c:pt>
                <c:pt idx="5">
                  <c:v>Bilans</c:v>
                </c:pt>
              </c:strCache>
            </c:strRef>
          </c:cat>
          <c:val>
            <c:numRef>
              <c:f>Cpt!$N$11:$N$16</c:f>
              <c:numCache>
                <c:formatCode>General</c:formatCode>
                <c:ptCount val="6"/>
                <c:pt idx="0">
                  <c:v>49</c:v>
                </c:pt>
                <c:pt idx="1">
                  <c:v>48</c:v>
                </c:pt>
                <c:pt idx="2">
                  <c:v>23</c:v>
                </c:pt>
                <c:pt idx="3">
                  <c:v>14</c:v>
                </c:pt>
                <c:pt idx="4">
                  <c:v>14</c:v>
                </c:pt>
                <c:pt idx="5">
                  <c:v>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7FC-4873-83AF-6D8E593A501D}"/>
            </c:ext>
          </c:extLst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0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cid:image002.jpg@01D5E34A.4A282E5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3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455083</xdr:colOff>
      <xdr:row>30</xdr:row>
      <xdr:rowOff>101600</xdr:rowOff>
    </xdr:from>
    <xdr:to>
      <xdr:col>7</xdr:col>
      <xdr:colOff>338667</xdr:colOff>
      <xdr:row>41</xdr:row>
      <xdr:rowOff>105833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55083" y="5933017"/>
          <a:ext cx="6011334" cy="2131483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92605</xdr:colOff>
      <xdr:row>35</xdr:row>
      <xdr:rowOff>170392</xdr:rowOff>
    </xdr:from>
    <xdr:to>
      <xdr:col>5</xdr:col>
      <xdr:colOff>560917</xdr:colOff>
      <xdr:row>37</xdr:row>
      <xdr:rowOff>52917</xdr:rowOff>
    </xdr:to>
    <xdr:sp macro="[0]!Rectangle1_Clic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4675188" y="6964892"/>
          <a:ext cx="468312" cy="274108"/>
        </a:xfrm>
        <a:prstGeom prst="rect">
          <a:avLst/>
        </a:prstGeom>
        <a:solidFill>
          <a:srgbClr val="0000FF">
            <a:alpha val="50000"/>
          </a:srgbClr>
        </a:solidFill>
        <a:ln w="635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0">
              <a:solidFill>
                <a:sysClr val="windowText" lastClr="000000"/>
              </a:solidFill>
              <a:latin typeface="Webdings" pitchFamily="18" charset="2"/>
            </a:rPr>
            <a:t>N</a:t>
          </a:r>
          <a:endParaRPr lang="fr-FR" sz="1100" b="0">
            <a:solidFill>
              <a:sysClr val="windowText" lastClr="000000"/>
            </a:solidFill>
            <a:latin typeface="Webdings" pitchFamily="18" charset="2"/>
          </a:endParaRPr>
        </a:p>
      </xdr:txBody>
    </xdr:sp>
    <xdr:clientData/>
  </xdr:twoCellAnchor>
  <xdr:twoCellAnchor>
    <xdr:from>
      <xdr:col>3</xdr:col>
      <xdr:colOff>342367</xdr:colOff>
      <xdr:row>1</xdr:row>
      <xdr:rowOff>184150</xdr:rowOff>
    </xdr:from>
    <xdr:to>
      <xdr:col>6</xdr:col>
      <xdr:colOff>719666</xdr:colOff>
      <xdr:row>7</xdr:row>
      <xdr:rowOff>3175</xdr:rowOff>
    </xdr:to>
    <xdr:sp macro="" textlink="">
      <xdr:nvSpPr>
        <xdr:cNvPr id="7" name="Rogner et arrondir un rectangle à un seul coin 1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2660117" y="374650"/>
          <a:ext cx="3361799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</a:t>
          </a:r>
          <a:r>
            <a:rPr lang="fr-FR" sz="1600" b="0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E 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11.2020</a:t>
          </a:r>
        </a:p>
      </xdr:txBody>
    </xdr:sp>
    <xdr:clientData/>
  </xdr:twoCellAnchor>
  <xdr:twoCellAnchor>
    <xdr:from>
      <xdr:col>1</xdr:col>
      <xdr:colOff>254001</xdr:colOff>
      <xdr:row>31</xdr:row>
      <xdr:rowOff>42333</xdr:rowOff>
    </xdr:from>
    <xdr:to>
      <xdr:col>3</xdr:col>
      <xdr:colOff>465667</xdr:colOff>
      <xdr:row>32</xdr:row>
      <xdr:rowOff>169333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26584" y="6064250"/>
          <a:ext cx="1809750" cy="317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latin typeface="Arial Black" panose="020B0A04020102020204" pitchFamily="34" charset="0"/>
            </a:rPr>
            <a:t>Authentification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59</xdr:row>
      <xdr:rowOff>38100</xdr:rowOff>
    </xdr:from>
    <xdr:to>
      <xdr:col>2</xdr:col>
      <xdr:colOff>638175</xdr:colOff>
      <xdr:row>59</xdr:row>
      <xdr:rowOff>285750</xdr:rowOff>
    </xdr:to>
    <xdr:pic>
      <xdr:nvPicPr>
        <xdr:cNvPr id="2" name="x_image002.jpg@01D5E34A.4A282E50" descr="telephone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95916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</xdr:colOff>
      <xdr:row>0</xdr:row>
      <xdr:rowOff>66675</xdr:rowOff>
    </xdr:from>
    <xdr:to>
      <xdr:col>6</xdr:col>
      <xdr:colOff>333376</xdr:colOff>
      <xdr:row>6</xdr:row>
      <xdr:rowOff>57150</xdr:rowOff>
    </xdr:to>
    <xdr:sp macro="" textlink="">
      <xdr:nvSpPr>
        <xdr:cNvPr id="3" name="Rogner et arrondir un rectangle à un seul coin 1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685925" y="66675"/>
          <a:ext cx="3324226" cy="962025"/>
        </a:xfrm>
        <a:prstGeom prst="snipRoundRect">
          <a:avLst/>
        </a:prstGeom>
        <a:solidFill>
          <a:schemeClr val="bg2">
            <a:lumMod val="90000"/>
          </a:schemeClr>
        </a:solidFill>
        <a:ln w="25400">
          <a:solidFill>
            <a:schemeClr val="tx1"/>
          </a:solidFill>
          <a:miter lim="800000"/>
        </a:ln>
        <a:effectLst>
          <a:outerShdw blurRad="292100" dist="292100" dir="2700000" algn="tl" rotWithShape="0">
            <a:prstClr val="black">
              <a:alpha val="40000"/>
            </a:prstClr>
          </a:outerShdw>
          <a:reflection stA="45000" endPos="1000" dist="50800" dir="5400000" sy="-100000" algn="bl" rotWithShape="0"/>
        </a:effectLst>
        <a:scene3d>
          <a:camera prst="orthographicFront"/>
          <a:lightRig rig="threePt" dir="t"/>
        </a:scene3d>
        <a:sp3d>
          <a:bevelT w="114300" prst="artDeco"/>
          <a:bevelB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  <a:latin typeface="Arial Black" panose="020B0A04020102020204" pitchFamily="34" charset="0"/>
            </a:rPr>
            <a:t>CAHIER</a:t>
          </a:r>
          <a:r>
            <a:rPr lang="fr-FR" sz="1600" b="1" baseline="0">
              <a:solidFill>
                <a:sysClr val="windowText" lastClr="000000"/>
              </a:solidFill>
              <a:latin typeface="Arial Black" panose="020B0A04020102020204" pitchFamily="34" charset="0"/>
            </a:rPr>
            <a:t> DE MAINTENANCE</a:t>
          </a:r>
          <a:endParaRPr lang="fr-FR" sz="1600" b="1">
            <a:solidFill>
              <a:sysClr val="windowText" lastClr="000000"/>
            </a:solidFill>
            <a:latin typeface="Arial Black" panose="020B0A04020102020204" pitchFamily="34" charset="0"/>
          </a:endParaRPr>
        </a:p>
        <a:p>
          <a:pPr algn="r"/>
          <a:r>
            <a:rPr lang="fr-FR" sz="800" b="1">
              <a:solidFill>
                <a:sysClr val="windowText" lastClr="000000"/>
              </a:solidFill>
              <a:latin typeface="Arial Black" panose="020B0A04020102020204" pitchFamily="34" charset="0"/>
            </a:rPr>
            <a:t>(Version 3.0.a) 09.2020</a:t>
          </a:r>
        </a:p>
      </xdr:txBody>
    </xdr:sp>
    <xdr:clientData/>
  </xdr:twoCellAnchor>
  <xdr:oneCellAnchor>
    <xdr:from>
      <xdr:col>2</xdr:col>
      <xdr:colOff>71439</xdr:colOff>
      <xdr:row>12</xdr:row>
      <xdr:rowOff>14286</xdr:rowOff>
    </xdr:from>
    <xdr:ext cx="1964531" cy="953691"/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5439" y="1957386"/>
          <a:ext cx="1964531" cy="953691"/>
        </a:xfrm>
        <a:prstGeom prst="rect">
          <a:avLst/>
        </a:prstGeom>
      </xdr:spPr>
    </xdr:pic>
    <xdr:clientData/>
  </xdr:oneCellAnchor>
  <xdr:twoCellAnchor>
    <xdr:from>
      <xdr:col>4</xdr:col>
      <xdr:colOff>742951</xdr:colOff>
      <xdr:row>30</xdr:row>
      <xdr:rowOff>66675</xdr:rowOff>
    </xdr:from>
    <xdr:to>
      <xdr:col>6</xdr:col>
      <xdr:colOff>571501</xdr:colOff>
      <xdr:row>31</xdr:row>
      <xdr:rowOff>95250</xdr:rowOff>
    </xdr:to>
    <xdr:sp macro="[0]!validation" textlink="">
      <xdr:nvSpPr>
        <xdr:cNvPr id="6" name="Rectangle à coins arrondis 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3790951" y="4924425"/>
          <a:ext cx="1352550" cy="190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/>
            <a:t>Je</a:t>
          </a:r>
          <a:r>
            <a:rPr lang="fr-FR" sz="1200" b="1" baseline="0"/>
            <a:t> valide mon avis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259651</xdr:colOff>
      <xdr:row>51</xdr:row>
      <xdr:rowOff>55562</xdr:rowOff>
    </xdr:from>
    <xdr:to>
      <xdr:col>4</xdr:col>
      <xdr:colOff>458078</xdr:colOff>
      <xdr:row>56</xdr:row>
      <xdr:rowOff>158750</xdr:rowOff>
    </xdr:to>
    <xdr:sp macro="" textlink="">
      <xdr:nvSpPr>
        <xdr:cNvPr id="2" name="Flèche vers le bas 5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3307651" y="8313737"/>
          <a:ext cx="198427" cy="912813"/>
        </a:xfrm>
        <a:prstGeom prst="downArrow">
          <a:avLst>
            <a:gd name="adj1" fmla="val 50000"/>
            <a:gd name="adj2" fmla="val 51999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508000</xdr:colOff>
      <xdr:row>52</xdr:row>
      <xdr:rowOff>42861</xdr:rowOff>
    </xdr:from>
    <xdr:to>
      <xdr:col>0</xdr:col>
      <xdr:colOff>511970</xdr:colOff>
      <xdr:row>55</xdr:row>
      <xdr:rowOff>105834</xdr:rowOff>
    </xdr:to>
    <xdr:sp macro="" textlink="">
      <xdr:nvSpPr>
        <xdr:cNvPr id="3" name="Line 995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 flipH="1">
          <a:off x="508000" y="8462961"/>
          <a:ext cx="3970" cy="54874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483053</xdr:colOff>
      <xdr:row>52</xdr:row>
      <xdr:rowOff>93436</xdr:rowOff>
    </xdr:from>
    <xdr:to>
      <xdr:col>6</xdr:col>
      <xdr:colOff>484979</xdr:colOff>
      <xdr:row>55</xdr:row>
      <xdr:rowOff>149679</xdr:rowOff>
    </xdr:to>
    <xdr:sp macro="" textlink="">
      <xdr:nvSpPr>
        <xdr:cNvPr id="4" name="Line 1002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 flipH="1">
          <a:off x="5055053" y="8513536"/>
          <a:ext cx="1926" cy="542018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430609</xdr:colOff>
      <xdr:row>55</xdr:row>
      <xdr:rowOff>124617</xdr:rowOff>
    </xdr:from>
    <xdr:to>
      <xdr:col>6</xdr:col>
      <xdr:colOff>489857</xdr:colOff>
      <xdr:row>55</xdr:row>
      <xdr:rowOff>142874</xdr:rowOff>
    </xdr:to>
    <xdr:sp macro="" textlink="">
      <xdr:nvSpPr>
        <xdr:cNvPr id="5" name="Line 100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 flipH="1" flipV="1">
          <a:off x="3478609" y="9030492"/>
          <a:ext cx="1583248" cy="18257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506016</xdr:colOff>
      <xdr:row>55</xdr:row>
      <xdr:rowOff>113109</xdr:rowOff>
    </xdr:from>
    <xdr:to>
      <xdr:col>4</xdr:col>
      <xdr:colOff>290513</xdr:colOff>
      <xdr:row>55</xdr:row>
      <xdr:rowOff>125014</xdr:rowOff>
    </xdr:to>
    <xdr:sp macro="" textlink="">
      <xdr:nvSpPr>
        <xdr:cNvPr id="6" name="Line 100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506016" y="9018984"/>
          <a:ext cx="2832497" cy="1190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511967</xdr:colOff>
      <xdr:row>48</xdr:row>
      <xdr:rowOff>83342</xdr:rowOff>
    </xdr:from>
    <xdr:to>
      <xdr:col>0</xdr:col>
      <xdr:colOff>517920</xdr:colOff>
      <xdr:row>52</xdr:row>
      <xdr:rowOff>47624</xdr:rowOff>
    </xdr:to>
    <xdr:sp macro="" textlink="">
      <xdr:nvSpPr>
        <xdr:cNvPr id="7" name="Line 992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 flipH="1">
          <a:off x="511967" y="7855742"/>
          <a:ext cx="5953" cy="61198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381000</xdr:colOff>
      <xdr:row>48</xdr:row>
      <xdr:rowOff>84534</xdr:rowOff>
    </xdr:from>
    <xdr:to>
      <xdr:col>2</xdr:col>
      <xdr:colOff>0</xdr:colOff>
      <xdr:row>48</xdr:row>
      <xdr:rowOff>84534</xdr:rowOff>
    </xdr:to>
    <xdr:sp macro="" textlink="">
      <xdr:nvSpPr>
        <xdr:cNvPr id="8" name="Line 1034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 flipH="1">
          <a:off x="1143000" y="7856934"/>
          <a:ext cx="381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487701</xdr:colOff>
      <xdr:row>48</xdr:row>
      <xdr:rowOff>79036</xdr:rowOff>
    </xdr:from>
    <xdr:to>
      <xdr:col>6</xdr:col>
      <xdr:colOff>488496</xdr:colOff>
      <xdr:row>52</xdr:row>
      <xdr:rowOff>133351</xdr:rowOff>
    </xdr:to>
    <xdr:sp macro="" textlink="">
      <xdr:nvSpPr>
        <xdr:cNvPr id="9" name="Line 1035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 flipH="1">
          <a:off x="5059701" y="7851436"/>
          <a:ext cx="795" cy="702015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517922</xdr:colOff>
      <xdr:row>48</xdr:row>
      <xdr:rowOff>83343</xdr:rowOff>
    </xdr:from>
    <xdr:to>
      <xdr:col>1</xdr:col>
      <xdr:colOff>416719</xdr:colOff>
      <xdr:row>48</xdr:row>
      <xdr:rowOff>83343</xdr:rowOff>
    </xdr:to>
    <xdr:cxnSp macro="">
      <xdr:nvCxnSpPr>
        <xdr:cNvPr id="10" name="Connecteur droit 8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CxnSpPr>
          <a:cxnSpLocks noChangeShapeType="1"/>
        </xdr:cNvCxnSpPr>
      </xdr:nvCxnSpPr>
      <xdr:spPr bwMode="auto">
        <a:xfrm flipH="1">
          <a:off x="517922" y="7855743"/>
          <a:ext cx="660797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295275</xdr:colOff>
      <xdr:row>49</xdr:row>
      <xdr:rowOff>15875</xdr:rowOff>
    </xdr:from>
    <xdr:to>
      <xdr:col>3</xdr:col>
      <xdr:colOff>476250</xdr:colOff>
      <xdr:row>50</xdr:row>
      <xdr:rowOff>192088</xdr:rowOff>
    </xdr:to>
    <xdr:sp macro="" textlink="">
      <xdr:nvSpPr>
        <xdr:cNvPr id="11" name="Flèche vers le bas 37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2581275" y="7950200"/>
          <a:ext cx="180975" cy="3095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19048</xdr:colOff>
      <xdr:row>56</xdr:row>
      <xdr:rowOff>164308</xdr:rowOff>
    </xdr:from>
    <xdr:to>
      <xdr:col>2</xdr:col>
      <xdr:colOff>746124</xdr:colOff>
      <xdr:row>58</xdr:row>
      <xdr:rowOff>9526</xdr:rowOff>
    </xdr:to>
    <xdr:sp macro="" textlink="">
      <xdr:nvSpPr>
        <xdr:cNvPr id="12" name="Flèche vers le bas 3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Arrowheads="1"/>
        </xdr:cNvSpPr>
      </xdr:nvSpPr>
      <xdr:spPr bwMode="auto">
        <a:xfrm rot="5400000">
          <a:off x="1822052" y="8953104"/>
          <a:ext cx="169068" cy="727076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23813</xdr:colOff>
      <xdr:row>51</xdr:row>
      <xdr:rowOff>55562</xdr:rowOff>
    </xdr:from>
    <xdr:to>
      <xdr:col>4</xdr:col>
      <xdr:colOff>293688</xdr:colOff>
      <xdr:row>51</xdr:row>
      <xdr:rowOff>150812</xdr:rowOff>
    </xdr:to>
    <xdr:sp macro="" textlink="">
      <xdr:nvSpPr>
        <xdr:cNvPr id="13" name="Rectangle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3071813" y="8313737"/>
          <a:ext cx="269875" cy="9525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</xdr:colOff>
      <xdr:row>48</xdr:row>
      <xdr:rowOff>81643</xdr:rowOff>
    </xdr:from>
    <xdr:to>
      <xdr:col>6</xdr:col>
      <xdr:colOff>285751</xdr:colOff>
      <xdr:row>48</xdr:row>
      <xdr:rowOff>88447</xdr:rowOff>
    </xdr:to>
    <xdr:sp macro="" textlink="">
      <xdr:nvSpPr>
        <xdr:cNvPr id="14" name="Line 1034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4572001" y="7854043"/>
          <a:ext cx="285750" cy="6804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245780</xdr:colOff>
      <xdr:row>48</xdr:row>
      <xdr:rowOff>81643</xdr:rowOff>
    </xdr:from>
    <xdr:to>
      <xdr:col>6</xdr:col>
      <xdr:colOff>489857</xdr:colOff>
      <xdr:row>48</xdr:row>
      <xdr:rowOff>85895</xdr:rowOff>
    </xdr:to>
    <xdr:cxnSp macro="">
      <xdr:nvCxnSpPr>
        <xdr:cNvPr id="15" name="Connecteur droit 8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CxnSpPr>
          <a:cxnSpLocks noChangeShapeType="1"/>
        </xdr:cNvCxnSpPr>
      </xdr:nvCxnSpPr>
      <xdr:spPr bwMode="auto">
        <a:xfrm flipH="1">
          <a:off x="4817780" y="7854043"/>
          <a:ext cx="244077" cy="4252"/>
        </a:xfrm>
        <a:prstGeom prst="line">
          <a:avLst/>
        </a:prstGeom>
        <a:noFill/>
        <a:ln w="9525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cxnSp>
    <xdr:clientData/>
  </xdr:twoCellAnchor>
  <xdr:oneCellAnchor>
    <xdr:from>
      <xdr:col>0</xdr:col>
      <xdr:colOff>76200</xdr:colOff>
      <xdr:row>102</xdr:row>
      <xdr:rowOff>19050</xdr:rowOff>
    </xdr:from>
    <xdr:ext cx="342900" cy="180975"/>
    <xdr:pic>
      <xdr:nvPicPr>
        <xdr:cNvPr id="16" name="Image 38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535400"/>
          <a:ext cx="3429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504825</xdr:colOff>
      <xdr:row>102</xdr:row>
      <xdr:rowOff>24492</xdr:rowOff>
    </xdr:from>
    <xdr:ext cx="190500" cy="146957"/>
    <xdr:pic>
      <xdr:nvPicPr>
        <xdr:cNvPr id="17" name="Image 40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2825" y="16540842"/>
          <a:ext cx="190500" cy="146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6</xdr:col>
      <xdr:colOff>95250</xdr:colOff>
      <xdr:row>102</xdr:row>
      <xdr:rowOff>47625</xdr:rowOff>
    </xdr:from>
    <xdr:ext cx="342900" cy="133350"/>
    <xdr:pic>
      <xdr:nvPicPr>
        <xdr:cNvPr id="18" name="Image 45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67250" y="16563975"/>
          <a:ext cx="3429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209550</xdr:colOff>
      <xdr:row>102</xdr:row>
      <xdr:rowOff>47625</xdr:rowOff>
    </xdr:from>
    <xdr:ext cx="257175" cy="123825"/>
    <xdr:pic>
      <xdr:nvPicPr>
        <xdr:cNvPr id="19" name="Image 46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16563975"/>
          <a:ext cx="25717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514350</xdr:colOff>
      <xdr:row>102</xdr:row>
      <xdr:rowOff>38100</xdr:rowOff>
    </xdr:from>
    <xdr:ext cx="323850" cy="152400"/>
    <xdr:pic>
      <xdr:nvPicPr>
        <xdr:cNvPr id="20" name="Image 4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6554450"/>
          <a:ext cx="3238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21" name="Rectangle : coins arrondis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4581525" y="152400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221456</xdr:colOff>
      <xdr:row>12</xdr:row>
      <xdr:rowOff>148432</xdr:rowOff>
    </xdr:from>
    <xdr:to>
      <xdr:col>3</xdr:col>
      <xdr:colOff>569119</xdr:colOff>
      <xdr:row>14</xdr:row>
      <xdr:rowOff>5557</xdr:rowOff>
    </xdr:to>
    <xdr:sp macro="" textlink="">
      <xdr:nvSpPr>
        <xdr:cNvPr id="22" name="Flèche vers le bas 37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2008188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absoluteAnchor>
    <xdr:pos x="1381125" y="742950"/>
    <xdr:ext cx="1019175" cy="190500"/>
    <xdr:sp macro="[0]!Accueil" textlink="">
      <xdr:nvSpPr>
        <xdr:cNvPr id="23" name="ZoneTexte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1381125" y="74295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  <xdr:absoluteAnchor>
    <xdr:pos x="2571749" y="742949"/>
    <xdr:ext cx="1018800" cy="190800"/>
    <xdr:sp macro="[0]!PDF" textlink="">
      <xdr:nvSpPr>
        <xdr:cNvPr id="24" name="ZoneTexte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2571749" y="742949"/>
          <a:ext cx="1018800" cy="19080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00B0F0"/>
            </a:gs>
            <a:gs pos="100000">
              <a:srgbClr val="0000FF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absoluteAnchor>
  <xdr:twoCellAnchor>
    <xdr:from>
      <xdr:col>5</xdr:col>
      <xdr:colOff>30163</xdr:colOff>
      <xdr:row>48</xdr:row>
      <xdr:rowOff>1589</xdr:rowOff>
    </xdr:from>
    <xdr:to>
      <xdr:col>6</xdr:col>
      <xdr:colOff>4763</xdr:colOff>
      <xdr:row>48</xdr:row>
      <xdr:rowOff>168275</xdr:rowOff>
    </xdr:to>
    <xdr:sp macro="" textlink="">
      <xdr:nvSpPr>
        <xdr:cNvPr id="25" name="Rectangle 1077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Arrowheads="1"/>
        </xdr:cNvSpPr>
      </xdr:nvSpPr>
      <xdr:spPr bwMode="auto">
        <a:xfrm>
          <a:off x="3840163" y="7773989"/>
          <a:ext cx="736600" cy="157161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  <xdr:absoluteAnchor>
    <xdr:pos x="3771900" y="752475"/>
    <xdr:ext cx="1371601" cy="173385"/>
    <xdr:sp macro="[0]!Documentations" textlink="">
      <xdr:nvSpPr>
        <xdr:cNvPr id="26" name="ZoneTexte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3771900" y="752475"/>
          <a:ext cx="1371601" cy="173385"/>
        </a:xfrm>
        <a:prstGeom prst="roundRect">
          <a:avLst/>
        </a:prstGeom>
        <a:gradFill flip="none" rotWithShape="1">
          <a:gsLst>
            <a:gs pos="0">
              <a:schemeClr val="tx1"/>
            </a:gs>
            <a:gs pos="70000">
              <a:schemeClr val="tx1"/>
            </a:gs>
            <a:gs pos="100000">
              <a:schemeClr val="tx1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 Black" panose="020B0A04020102020204" pitchFamily="34" charset="0"/>
              <a:ea typeface="+mn-ea"/>
              <a:cs typeface="+mn-cs"/>
            </a:rPr>
            <a:t>Documentations</a:t>
          </a:r>
        </a:p>
      </xdr:txBody>
    </xdr:sp>
    <xdr:clientData fPrintsWithSheet="0"/>
  </xdr:absoluteAnchor>
  <xdr:twoCellAnchor>
    <xdr:from>
      <xdr:col>4</xdr:col>
      <xdr:colOff>11113</xdr:colOff>
      <xdr:row>57</xdr:row>
      <xdr:rowOff>11114</xdr:rowOff>
    </xdr:from>
    <xdr:to>
      <xdr:col>4</xdr:col>
      <xdr:colOff>742951</xdr:colOff>
      <xdr:row>58</xdr:row>
      <xdr:rowOff>0</xdr:rowOff>
    </xdr:to>
    <xdr:sp macro="" textlink="">
      <xdr:nvSpPr>
        <xdr:cNvPr id="27" name="Rectangle 1077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Arrowheads="1"/>
        </xdr:cNvSpPr>
      </xdr:nvSpPr>
      <xdr:spPr bwMode="auto">
        <a:xfrm>
          <a:off x="3059113" y="9240839"/>
          <a:ext cx="731838" cy="150811"/>
        </a:xfrm>
        <a:prstGeom prst="rect">
          <a:avLst/>
        </a:prstGeom>
        <a:noFill/>
        <a:ln w="38100" cmpd="dbl">
          <a:solidFill>
            <a:schemeClr val="bg2">
              <a:lumMod val="75000"/>
            </a:schemeClr>
          </a:solidFill>
          <a:miter lim="800000"/>
          <a:headEnd/>
          <a:tailEnd/>
        </a:ln>
        <a:extLst>
          <a:ext uri="{909E8E84-426E-40DD-AFC4-6F175D3DCCD1}">
            <a14:hiddenFill xmlns=""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/>
        <a:lstStyle/>
        <a:p>
          <a:r>
            <a:rPr lang="fr-FR"/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221456</xdr:colOff>
      <xdr:row>10</xdr:row>
      <xdr:rowOff>148432</xdr:rowOff>
    </xdr:from>
    <xdr:to>
      <xdr:col>3</xdr:col>
      <xdr:colOff>569119</xdr:colOff>
      <xdr:row>12</xdr:row>
      <xdr:rowOff>5557</xdr:rowOff>
    </xdr:to>
    <xdr:sp macro="" textlink="">
      <xdr:nvSpPr>
        <xdr:cNvPr id="2" name="Flèche vers le bas 3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Arrowheads="1"/>
        </xdr:cNvSpPr>
      </xdr:nvSpPr>
      <xdr:spPr bwMode="auto">
        <a:xfrm rot="16200000">
          <a:off x="2590800" y="1684338"/>
          <a:ext cx="180975" cy="347663"/>
        </a:xfrm>
        <a:prstGeom prst="downArrow">
          <a:avLst>
            <a:gd name="adj1" fmla="val 50000"/>
            <a:gd name="adj2" fmla="val 54553"/>
          </a:avLst>
        </a:prstGeom>
        <a:solidFill>
          <a:srgbClr val="00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1</xdr:row>
      <xdr:rowOff>0</xdr:rowOff>
    </xdr:from>
    <xdr:to>
      <xdr:col>6</xdr:col>
      <xdr:colOff>733425</xdr:colOff>
      <xdr:row>2</xdr:row>
      <xdr:rowOff>9525</xdr:rowOff>
    </xdr:to>
    <xdr:sp macro="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4572000" y="161925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0</xdr:row>
      <xdr:rowOff>152400</xdr:rowOff>
    </xdr:from>
    <xdr:to>
      <xdr:col>6</xdr:col>
      <xdr:colOff>742950</xdr:colOff>
      <xdr:row>2</xdr:row>
      <xdr:rowOff>0</xdr:rowOff>
    </xdr:to>
    <xdr:sp macro="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4581525" y="152400"/>
          <a:ext cx="733425" cy="171450"/>
        </a:xfrm>
        <a:prstGeom prst="roundRect">
          <a:avLst/>
        </a:prstGeom>
        <a:noFill/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absoluteAnchor>
    <xdr:pos x="3093243" y="731044"/>
    <xdr:ext cx="1018800" cy="186038"/>
    <xdr:sp macro="[0]!PDF_prestataire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093243" y="731044"/>
          <a:ext cx="1018800" cy="186038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00B0F0"/>
            </a:gs>
            <a:gs pos="100000">
              <a:srgbClr val="0000FF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Enreg.</a:t>
          </a:r>
          <a:r>
            <a:rPr lang="fr-FR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FR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PDF</a:t>
          </a:r>
        </a:p>
      </xdr:txBody>
    </xdr:sp>
    <xdr:clientData fPrintsWithSheet="0"/>
  </xdr:absoluteAnchor>
  <xdr:absoluteAnchor>
    <xdr:pos x="1905000" y="723900"/>
    <xdr:ext cx="1019175" cy="190500"/>
    <xdr:sp macro="[0]!Accueil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905000" y="723900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4929717" y="1152525"/>
    <xdr:ext cx="1019175" cy="184150"/>
    <xdr:sp macro="[0]!Precedent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4929717" y="1152525"/>
          <a:ext cx="1019175" cy="184150"/>
        </a:xfrm>
        <a:prstGeom prst="roundRect">
          <a:avLst/>
        </a:prstGeom>
        <a:gradFill flip="none" rotWithShape="1">
          <a:gsLst>
            <a:gs pos="0">
              <a:srgbClr val="0000FF"/>
            </a:gs>
            <a:gs pos="70000">
              <a:srgbClr val="4472C4">
                <a:lumMod val="105000"/>
                <a:satMod val="103000"/>
                <a:tint val="73000"/>
              </a:srgbClr>
            </a:gs>
            <a:gs pos="100000">
              <a:srgbClr val="4472C4">
                <a:lumMod val="105000"/>
                <a:satMod val="109000"/>
                <a:tint val="81000"/>
              </a:srgbClr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Précédent</a:t>
          </a:r>
        </a:p>
      </xdr:txBody>
    </xdr:sp>
    <xdr:clientData fPrintsWithSheet="0"/>
  </xdr:absoluteAnchor>
  <xdr:absoluteAnchor>
    <xdr:pos x="6019800" y="1151467"/>
    <xdr:ext cx="1019175" cy="190500"/>
    <xdr:sp macro="[0]!Accueil" textlink="">
      <xdr:nvSpPr>
        <xdr:cNvPr id="8" name="ZoneText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 txBox="1"/>
      </xdr:nvSpPr>
      <xdr:spPr>
        <a:xfrm>
          <a:off x="6019800" y="1151467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96574" y="623091"/>
    <xdr:ext cx="1019175" cy="190500"/>
    <xdr:sp macro="[0]!Accueil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96574" y="623091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  <xdr:absoluteAnchor>
    <xdr:pos x="1220524" y="632616"/>
    <xdr:ext cx="1019175" cy="190500"/>
    <xdr:sp macro="[0]!TRI_Bas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220524" y="632616"/>
          <a:ext cx="1019175" cy="190500"/>
        </a:xfrm>
        <a:prstGeom prst="roundRect">
          <a:avLst/>
        </a:prstGeom>
        <a:gradFill flip="none" rotWithShape="1">
          <a:gsLst>
            <a:gs pos="0">
              <a:schemeClr val="bg1">
                <a:lumMod val="75000"/>
              </a:schemeClr>
            </a:gs>
            <a:gs pos="80000">
              <a:schemeClr val="accent1">
                <a:lumMod val="105000"/>
                <a:satMod val="103000"/>
                <a:tint val="73000"/>
              </a:schemeClr>
            </a:gs>
            <a:gs pos="100000">
              <a:schemeClr val="accent1">
                <a:lumMod val="105000"/>
                <a:satMod val="109000"/>
                <a:tint val="81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TRI Base</a:t>
          </a:r>
        </a:p>
      </xdr:txBody>
    </xdr:sp>
    <xdr:clientData fPrintsWithSheet="0"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5292</xdr:colOff>
      <xdr:row>10</xdr:row>
      <xdr:rowOff>128321</xdr:rowOff>
    </xdr:from>
    <xdr:to>
      <xdr:col>5</xdr:col>
      <xdr:colOff>756709</xdr:colOff>
      <xdr:row>47</xdr:row>
      <xdr:rowOff>59531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762001</xdr:colOff>
      <xdr:row>10</xdr:row>
      <xdr:rowOff>128321</xdr:rowOff>
    </xdr:from>
    <xdr:to>
      <xdr:col>9</xdr:col>
      <xdr:colOff>10584</xdr:colOff>
      <xdr:row>47</xdr:row>
      <xdr:rowOff>63500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21167</xdr:colOff>
      <xdr:row>19</xdr:row>
      <xdr:rowOff>71437</xdr:rowOff>
    </xdr:from>
    <xdr:to>
      <xdr:col>18</xdr:col>
      <xdr:colOff>95250</xdr:colOff>
      <xdr:row>47</xdr:row>
      <xdr:rowOff>63500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83342</xdr:colOff>
      <xdr:row>19</xdr:row>
      <xdr:rowOff>70115</xdr:rowOff>
    </xdr:from>
    <xdr:to>
      <xdr:col>22</xdr:col>
      <xdr:colOff>23812</xdr:colOff>
      <xdr:row>47</xdr:row>
      <xdr:rowOff>52916</xdr:rowOff>
    </xdr:to>
    <xdr:graphicFrame macro="">
      <xdr:nvGraphicFramePr>
        <xdr:cNvPr id="10" name="Graphique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</xdr:col>
      <xdr:colOff>14553</xdr:colOff>
      <xdr:row>19</xdr:row>
      <xdr:rowOff>69056</xdr:rowOff>
    </xdr:from>
    <xdr:to>
      <xdr:col>26</xdr:col>
      <xdr:colOff>21167</xdr:colOff>
      <xdr:row>47</xdr:row>
      <xdr:rowOff>52916</xdr:rowOff>
    </xdr:to>
    <xdr:graphicFrame macro="">
      <xdr:nvGraphicFramePr>
        <xdr:cNvPr id="11" name="Graphique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absoluteAnchor>
    <xdr:pos x="18739646" y="859103"/>
    <xdr:ext cx="1019175" cy="190500"/>
    <xdr:sp macro="[0]!Accueil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18739646" y="859103"/>
          <a:ext cx="1019175" cy="190500"/>
        </a:xfrm>
        <a:prstGeom prst="roundRect">
          <a:avLst/>
        </a:prstGeom>
        <a:gradFill flip="none" rotWithShape="1">
          <a:gsLst>
            <a:gs pos="0">
              <a:schemeClr val="accent2"/>
            </a:gs>
            <a:gs pos="62000">
              <a:schemeClr val="accent4"/>
            </a:gs>
            <a:gs pos="94000">
              <a:srgbClr val="FFFF00"/>
            </a:gs>
          </a:gsLst>
          <a:path path="circle">
            <a:fillToRect l="100000" t="100000"/>
          </a:path>
          <a:tileRect r="-100000" b="-100000"/>
        </a:gradFill>
        <a:ln w="6350" cap="flat" cmpd="sng" algn="ctr">
          <a:noFill/>
          <a:prstDash val="solid"/>
          <a:miter lim="800000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Accueil</a:t>
          </a:r>
        </a:p>
      </xdr:txBody>
    </xdr:sp>
    <xdr:clientData fPrintsWithSheet="0"/>
  </xdr:absoluteAnchor>
  <xdr:oneCellAnchor>
    <xdr:from>
      <xdr:col>0</xdr:col>
      <xdr:colOff>63499</xdr:colOff>
      <xdr:row>0</xdr:row>
      <xdr:rowOff>31750</xdr:rowOff>
    </xdr:from>
    <xdr:ext cx="1405860" cy="1133474"/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99" y="31750"/>
          <a:ext cx="1405860" cy="1133474"/>
        </a:xfrm>
        <a:prstGeom prst="rect">
          <a:avLst/>
        </a:prstGeom>
      </xdr:spPr>
    </xdr:pic>
    <xdr:clientData/>
  </xdr:oneCellAnchor>
  <xdr:twoCellAnchor>
    <xdr:from>
      <xdr:col>9</xdr:col>
      <xdr:colOff>111124</xdr:colOff>
      <xdr:row>19</xdr:row>
      <xdr:rowOff>74083</xdr:rowOff>
    </xdr:from>
    <xdr:to>
      <xdr:col>14</xdr:col>
      <xdr:colOff>35718</xdr:colOff>
      <xdr:row>47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66673</xdr:colOff>
      <xdr:row>1</xdr:row>
      <xdr:rowOff>180974</xdr:rowOff>
    </xdr:from>
    <xdr:to>
      <xdr:col>13</xdr:col>
      <xdr:colOff>752475</xdr:colOff>
      <xdr:row>14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357187</xdr:colOff>
      <xdr:row>18</xdr:row>
      <xdr:rowOff>128587</xdr:rowOff>
    </xdr:from>
    <xdr:to>
      <xdr:col>14</xdr:col>
      <xdr:colOff>590550</xdr:colOff>
      <xdr:row>35</xdr:row>
      <xdr:rowOff>119062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_BDD" displayName="Tableau_BDD" ref="A1:C5" totalsRowShown="0">
  <autoFilter ref="A1:C5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Acces" displayName="Tableau_Acces" ref="E1:H12" totalsRowShown="0">
  <autoFilter ref="E1:H12"/>
  <tableColumns count="4">
    <tableColumn id="1" name="Accès1"/>
    <tableColumn id="2" name="Accès2"/>
    <tableColumn id="4" name="Accès3"/>
    <tableColumn id="3" name="Accès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4" name="Compteur" displayName="Compteur" ref="A1:H3" totalsRowCount="1">
  <autoFilter ref="A1:H2"/>
  <tableColumns count="8">
    <tableColumn id="1" name="Dates" totalsRowLabel="Total"/>
    <tableColumn id="2" name="Login" totalsRowFunction="sum"/>
    <tableColumn id="3" name="ACCUEIL" totalsRowFunction="sum"/>
    <tableColumn id="4" name="Intervenant" totalsRowFunction="sum"/>
    <tableColumn id="5" name="Prestataire" totalsRowFunction="sum"/>
    <tableColumn id="6" name="Documentations" totalsRowFunction="sum"/>
    <tableColumn id="7" name="Bilans" totalsRowFunction="sum"/>
    <tableColumn id="8" name="Total" totalsRowFunction="custom" dataDxfId="1" totalsRowDxfId="0">
      <calculatedColumnFormula>SUM(B2:G2)</calculatedColumnFormula>
      <totalsRowFormula>SUM(H2:H2)</totalsRow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chel.esteban@eaudeparis.fr?subject=Cahier%20de%20maintenance%20V3.0.a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openxmlformats.org/officeDocument/2006/relationships/control" Target="../activeX/activeX5.xml"/><Relationship Id="rId2" Type="http://schemas.openxmlformats.org/officeDocument/2006/relationships/hyperlink" Target="file:///E:\01_P&amp;P\04_Sup_tech\03%20-%20Cahier%20de%20maintenance\Docs\R&#233;seaux%20ENP%202020.pdf" TargetMode="External"/><Relationship Id="rId1" Type="http://schemas.openxmlformats.org/officeDocument/2006/relationships/hyperlink" Target="file:///E:\01_P&amp;P\04_Sup_tech\03%20-%20Cahier%20de%20maintenance\Docs\R&#233;seaux%20EP%202020.pdf" TargetMode="External"/><Relationship Id="rId6" Type="http://schemas.openxmlformats.org/officeDocument/2006/relationships/control" Target="../activeX/activeX4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>
    <tabColor rgb="FF0000FF"/>
  </sheetPr>
  <dimension ref="B1:N44"/>
  <sheetViews>
    <sheetView showFormulas="1" showGridLines="0" tabSelected="1" zoomScale="90" zoomScaleNormal="90" workbookViewId="0">
      <selection activeCell="E35" sqref="E35"/>
    </sheetView>
  </sheetViews>
  <sheetFormatPr baseColWidth="10" defaultColWidth="11.5703125" defaultRowHeight="15"/>
  <cols>
    <col min="1" max="1" width="11.5703125" style="193"/>
    <col min="2" max="2" width="11.5703125" style="193" customWidth="1"/>
    <col min="3" max="3" width="12.42578125" style="200" bestFit="1" customWidth="1"/>
    <col min="4" max="4" width="11.5703125" style="200" customWidth="1"/>
    <col min="5" max="5" width="21.5703125" style="193" customWidth="1"/>
    <col min="6" max="6" width="11.5703125" style="200" customWidth="1"/>
    <col min="7" max="7" width="11.5703125" style="193" customWidth="1"/>
    <col min="8" max="16384" width="11.5703125" style="193"/>
  </cols>
  <sheetData>
    <row r="1" spans="2:7">
      <c r="B1" s="192"/>
    </row>
    <row r="5" spans="2:7">
      <c r="C5" s="200" t="s">
        <v>1333</v>
      </c>
    </row>
    <row r="8" spans="2:7">
      <c r="B8" s="336"/>
      <c r="C8" s="336"/>
      <c r="D8" s="334"/>
      <c r="E8" s="284"/>
      <c r="F8" s="284"/>
      <c r="G8" s="284"/>
    </row>
    <row r="20" spans="2:14">
      <c r="E20" s="193" t="s">
        <v>1338</v>
      </c>
    </row>
    <row r="25" spans="2:14" ht="20.25">
      <c r="N25" s="335"/>
    </row>
    <row r="27" spans="2:14" ht="18.75">
      <c r="D27" s="197"/>
      <c r="E27" s="198"/>
    </row>
    <row r="31" spans="2:14" s="200" customFormat="1"/>
    <row r="32" spans="2:14" ht="15" customHeight="1" thickBot="1">
      <c r="B32" s="337"/>
      <c r="D32" s="335"/>
      <c r="E32" s="296"/>
      <c r="F32" s="297"/>
      <c r="G32" s="297"/>
      <c r="H32" s="200"/>
    </row>
    <row r="33" spans="2:13" ht="15" customHeight="1">
      <c r="B33" s="338"/>
      <c r="C33" s="339"/>
      <c r="D33" s="339"/>
      <c r="E33" s="340"/>
      <c r="F33" s="341"/>
      <c r="G33" s="342"/>
      <c r="H33" s="298"/>
    </row>
    <row r="34" spans="2:13" ht="15.75" thickBot="1">
      <c r="B34" s="343"/>
      <c r="C34" s="341"/>
      <c r="D34" s="341"/>
      <c r="E34" s="340"/>
      <c r="F34" s="341"/>
      <c r="G34" s="344"/>
      <c r="H34" s="298"/>
      <c r="I34" s="193" t="s">
        <v>1336</v>
      </c>
      <c r="J34" s="200"/>
      <c r="K34" s="200"/>
      <c r="M34" s="200"/>
    </row>
    <row r="35" spans="2:13" ht="15" customHeight="1" thickBot="1">
      <c r="B35" s="343"/>
      <c r="C35" s="350" t="s">
        <v>1267</v>
      </c>
      <c r="D35" s="351"/>
      <c r="E35" s="201"/>
      <c r="F35" s="341"/>
      <c r="G35" s="344"/>
      <c r="H35" s="298"/>
      <c r="I35" s="193" t="s">
        <v>1337</v>
      </c>
      <c r="J35" s="200"/>
      <c r="L35" s="199"/>
      <c r="M35" s="200"/>
    </row>
    <row r="36" spans="2:13">
      <c r="B36" s="343"/>
      <c r="C36" s="341"/>
      <c r="D36" s="341"/>
      <c r="E36" s="340"/>
      <c r="F36" s="341"/>
      <c r="G36" s="344"/>
      <c r="H36" s="298"/>
      <c r="J36" s="200"/>
      <c r="K36" s="200"/>
      <c r="L36" s="200"/>
      <c r="M36" s="200"/>
    </row>
    <row r="37" spans="2:13" ht="15.75">
      <c r="B37" s="343"/>
      <c r="C37" s="350" t="s">
        <v>15</v>
      </c>
      <c r="D37" s="350"/>
      <c r="E37" s="340"/>
      <c r="F37" s="341"/>
      <c r="G37" s="344"/>
      <c r="H37" s="298"/>
      <c r="J37" s="200"/>
      <c r="K37" s="200"/>
      <c r="L37" s="200"/>
      <c r="M37" s="200"/>
    </row>
    <row r="38" spans="2:13">
      <c r="B38" s="343"/>
      <c r="C38" s="341"/>
      <c r="D38" s="341"/>
      <c r="E38" s="341"/>
      <c r="F38" s="341"/>
      <c r="G38" s="344"/>
      <c r="H38" s="298"/>
      <c r="I38" s="193" t="s">
        <v>1339</v>
      </c>
      <c r="J38" s="200"/>
      <c r="K38" s="200"/>
      <c r="L38" s="200"/>
      <c r="M38" s="200"/>
    </row>
    <row r="39" spans="2:13">
      <c r="B39" s="343"/>
      <c r="C39" s="341"/>
      <c r="D39" s="341"/>
      <c r="E39" s="341"/>
      <c r="F39" s="341"/>
      <c r="G39" s="344"/>
      <c r="I39" s="193" t="s">
        <v>18</v>
      </c>
      <c r="J39" s="200"/>
      <c r="K39" s="200"/>
      <c r="L39" s="200"/>
      <c r="M39" s="200"/>
    </row>
    <row r="40" spans="2:13" ht="15.75" thickBot="1">
      <c r="B40" s="345"/>
      <c r="C40" s="346"/>
      <c r="D40" s="346"/>
      <c r="E40" s="346"/>
      <c r="F40" s="346"/>
      <c r="G40" s="347"/>
      <c r="J40" s="200"/>
      <c r="K40" s="200"/>
      <c r="L40" s="200"/>
      <c r="M40" s="200"/>
    </row>
    <row r="41" spans="2:13">
      <c r="J41" s="200"/>
      <c r="K41" s="200"/>
      <c r="M41" s="200"/>
    </row>
    <row r="42" spans="2:13">
      <c r="J42" s="200"/>
      <c r="K42" s="200"/>
      <c r="M42" s="200"/>
    </row>
    <row r="43" spans="2:13">
      <c r="B43" s="349" t="s">
        <v>1324</v>
      </c>
      <c r="C43" s="349"/>
      <c r="D43" s="349"/>
      <c r="E43" s="349"/>
      <c r="F43" s="349"/>
      <c r="G43" s="349"/>
      <c r="J43" s="200"/>
      <c r="K43" s="200"/>
      <c r="M43" s="200"/>
    </row>
    <row r="44" spans="2:13">
      <c r="E44" s="284"/>
      <c r="F44" s="284"/>
      <c r="J44" s="200"/>
      <c r="K44" s="200"/>
      <c r="M44" s="283"/>
    </row>
  </sheetData>
  <mergeCells count="3">
    <mergeCell ref="B43:G43"/>
    <mergeCell ref="C37:D37"/>
    <mergeCell ref="C35:D35"/>
  </mergeCells>
  <dataValidations count="1">
    <dataValidation type="list" allowBlank="1" showInputMessage="1" showErrorMessage="1" sqref="E35">
      <formula1>INDIRECT("Tableau_BDD[Nom]")</formula1>
    </dataValidation>
  </dataValidations>
  <hyperlinks>
    <hyperlink ref="B43" r:id="rId1"/>
  </hyperlinks>
  <pageMargins left="0.7" right="0.7" top="0.75" bottom="0.75" header="0.3" footer="0.3"/>
  <pageSetup paperSize="9" orientation="portrait" verticalDpi="4294967293" r:id="rId2"/>
  <drawing r:id="rId3"/>
  <legacyDrawing r:id="rId4"/>
  <controls>
    <control shapeId="14341" r:id="rId5" name="TextBox_mdp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S60"/>
  <sheetViews>
    <sheetView showGridLines="0" showRowColHeaders="0" workbookViewId="0">
      <pane ySplit="7" topLeftCell="A26" activePane="bottomLeft" state="frozen"/>
      <selection pane="bottomLeft" activeCell="A59" sqref="A59:G59"/>
    </sheetView>
  </sheetViews>
  <sheetFormatPr baseColWidth="10" defaultRowHeight="12.75"/>
  <cols>
    <col min="2" max="2" width="13" bestFit="1" customWidth="1"/>
    <col min="9" max="9" width="19" bestFit="1" customWidth="1"/>
  </cols>
  <sheetData>
    <row r="1" spans="1:10">
      <c r="A1" s="1"/>
      <c r="B1" s="1"/>
      <c r="C1" s="1"/>
      <c r="D1" s="1"/>
      <c r="E1" s="1"/>
      <c r="F1" s="1"/>
      <c r="G1" s="1"/>
    </row>
    <row r="2" spans="1:10">
      <c r="A2" s="2"/>
      <c r="B2" s="2"/>
      <c r="C2" s="2"/>
      <c r="D2" s="2"/>
      <c r="E2" s="2"/>
      <c r="F2" s="2"/>
      <c r="G2" s="2"/>
      <c r="I2" s="139" t="s">
        <v>1142</v>
      </c>
      <c r="J2" s="140"/>
    </row>
    <row r="3" spans="1:10">
      <c r="A3" s="2"/>
      <c r="B3" s="2"/>
      <c r="C3" s="2"/>
      <c r="D3" s="2"/>
      <c r="E3" s="2"/>
      <c r="F3" s="2"/>
      <c r="G3" s="2"/>
      <c r="I3" s="139" t="s">
        <v>1132</v>
      </c>
      <c r="J3" s="140"/>
    </row>
    <row r="4" spans="1:10">
      <c r="A4" s="2"/>
      <c r="B4" s="2"/>
      <c r="C4" s="2"/>
      <c r="D4" s="2"/>
      <c r="E4" s="2"/>
      <c r="F4" s="2"/>
      <c r="G4" s="2"/>
    </row>
    <row r="5" spans="1:10">
      <c r="A5" s="2"/>
      <c r="B5" s="2"/>
      <c r="C5" s="2"/>
      <c r="D5" s="2"/>
      <c r="E5" s="2"/>
      <c r="F5" s="2"/>
      <c r="G5" s="2"/>
    </row>
    <row r="6" spans="1:10">
      <c r="A6" s="2"/>
      <c r="B6" s="2"/>
      <c r="C6" s="2"/>
      <c r="D6" s="2"/>
      <c r="E6" s="2"/>
      <c r="F6" s="2"/>
      <c r="G6" s="2"/>
    </row>
    <row r="7" spans="1:10">
      <c r="A7" s="2"/>
      <c r="B7" s="2"/>
      <c r="C7" s="2"/>
      <c r="D7" s="2"/>
      <c r="E7" s="2"/>
      <c r="F7" s="2"/>
      <c r="G7" s="2"/>
    </row>
    <row r="8" spans="1:10" ht="12.75" customHeight="1">
      <c r="A8" s="3"/>
      <c r="B8" s="3"/>
      <c r="C8" s="3"/>
      <c r="D8" s="3"/>
      <c r="E8" s="3"/>
      <c r="F8" s="3"/>
      <c r="G8" s="3"/>
    </row>
    <row r="9" spans="1:10" ht="12.75" customHeight="1">
      <c r="A9" s="3"/>
      <c r="B9" s="3"/>
      <c r="C9" s="3"/>
      <c r="D9" s="3"/>
      <c r="E9" s="3"/>
      <c r="F9" s="3"/>
      <c r="G9" s="3"/>
    </row>
    <row r="10" spans="1:10" ht="12.75" customHeight="1">
      <c r="A10" s="352" t="s">
        <v>1266</v>
      </c>
      <c r="B10" s="352"/>
      <c r="C10" s="352"/>
      <c r="D10" s="352"/>
      <c r="E10" s="352"/>
      <c r="F10" s="352"/>
      <c r="G10" s="352"/>
    </row>
    <row r="11" spans="1:10" ht="12.75" customHeight="1">
      <c r="A11" s="362" t="s">
        <v>1265</v>
      </c>
      <c r="B11" s="362"/>
      <c r="C11" s="362"/>
      <c r="D11" s="362"/>
      <c r="E11" s="362"/>
      <c r="F11" s="362"/>
      <c r="G11" s="362"/>
    </row>
    <row r="12" spans="1:10" ht="12.75" customHeight="1">
      <c r="A12" s="362"/>
      <c r="B12" s="362"/>
      <c r="C12" s="362"/>
      <c r="D12" s="362"/>
      <c r="E12" s="362"/>
      <c r="F12" s="362"/>
      <c r="G12" s="362"/>
    </row>
    <row r="13" spans="1:10" ht="12.75" customHeight="1">
      <c r="A13" s="178"/>
      <c r="B13" s="5"/>
      <c r="C13" s="5"/>
      <c r="D13" s="5"/>
      <c r="E13" s="5"/>
      <c r="F13" s="5"/>
      <c r="G13" s="5"/>
    </row>
    <row r="14" spans="1:10" ht="12.75" customHeight="1">
      <c r="A14" s="179"/>
      <c r="B14" s="179"/>
      <c r="C14" s="179"/>
      <c r="D14" s="179"/>
      <c r="E14" s="179"/>
      <c r="F14" s="179"/>
      <c r="G14" s="179"/>
    </row>
    <row r="15" spans="1:10" ht="12.75" customHeight="1">
      <c r="A15" s="179"/>
      <c r="B15" s="179"/>
      <c r="C15" s="179"/>
      <c r="D15" s="179"/>
      <c r="E15" s="179"/>
      <c r="F15" s="179"/>
      <c r="G15" s="179"/>
    </row>
    <row r="16" spans="1:10" ht="12.75" customHeight="1">
      <c r="A16" s="179"/>
      <c r="B16" s="179"/>
      <c r="C16" s="179"/>
      <c r="D16" s="179"/>
      <c r="E16" s="179"/>
      <c r="F16" s="179"/>
      <c r="G16" s="179"/>
    </row>
    <row r="17" spans="1:19" ht="12.75" customHeight="1">
      <c r="A17" s="179"/>
      <c r="B17" s="179"/>
      <c r="C17" s="179"/>
      <c r="D17" s="179"/>
      <c r="E17" s="179"/>
      <c r="F17" s="179"/>
      <c r="G17" s="179"/>
    </row>
    <row r="18" spans="1:19" ht="12.75" customHeight="1">
      <c r="A18" s="179"/>
      <c r="B18" s="179"/>
      <c r="C18" s="179"/>
      <c r="D18" s="179"/>
      <c r="E18" s="179"/>
      <c r="F18" s="179"/>
      <c r="G18" s="179"/>
    </row>
    <row r="19" spans="1:19" ht="12.75" customHeight="1" thickBot="1">
      <c r="A19" s="152"/>
      <c r="B19" s="152"/>
      <c r="C19" s="152"/>
      <c r="D19" s="152"/>
      <c r="E19" s="152"/>
      <c r="F19" s="152"/>
      <c r="G19" s="152"/>
    </row>
    <row r="20" spans="1:19" ht="12.75" customHeight="1" thickBot="1">
      <c r="A20" s="299"/>
      <c r="B20" s="300"/>
      <c r="C20" s="348" t="s">
        <v>1332</v>
      </c>
      <c r="D20" s="300"/>
      <c r="E20" s="300"/>
      <c r="F20" s="300"/>
      <c r="G20" s="301"/>
      <c r="I20" s="140"/>
      <c r="J20" s="140"/>
      <c r="K20" s="140"/>
      <c r="S20" s="140"/>
    </row>
    <row r="21" spans="1:19" ht="12.75" customHeight="1" thickBot="1">
      <c r="A21" s="302"/>
      <c r="B21" s="303" t="s">
        <v>1</v>
      </c>
      <c r="C21" s="303"/>
      <c r="D21" s="303" t="s">
        <v>3</v>
      </c>
      <c r="E21" s="303" t="s">
        <v>0</v>
      </c>
      <c r="F21" s="303" t="s">
        <v>4</v>
      </c>
      <c r="G21" s="304"/>
      <c r="I21" s="140"/>
      <c r="J21" s="140"/>
      <c r="K21" s="383"/>
      <c r="L21" s="383"/>
      <c r="M21" s="383"/>
      <c r="N21" s="383"/>
      <c r="O21" s="383"/>
      <c r="P21" s="383"/>
      <c r="Q21" s="383"/>
      <c r="S21" s="162"/>
    </row>
    <row r="22" spans="1:19" ht="12.75" customHeight="1" thickBot="1">
      <c r="A22" s="305"/>
      <c r="B22" s="317">
        <f ca="1">TODAY()</f>
        <v>44136</v>
      </c>
      <c r="C22" s="306"/>
      <c r="D22" s="163"/>
      <c r="E22" s="163"/>
      <c r="F22" s="163"/>
      <c r="G22" s="307"/>
      <c r="I22" s="156"/>
      <c r="J22" s="140"/>
      <c r="K22" s="140"/>
      <c r="S22" s="158"/>
    </row>
    <row r="23" spans="1:19" ht="12.75" customHeight="1">
      <c r="A23" s="305"/>
      <c r="B23" s="306"/>
      <c r="C23" s="306"/>
      <c r="D23" s="306"/>
      <c r="E23" s="306"/>
      <c r="F23" s="306"/>
      <c r="G23" s="307"/>
      <c r="I23" s="140"/>
      <c r="J23" s="140"/>
      <c r="K23" s="140"/>
      <c r="S23" s="158"/>
    </row>
    <row r="24" spans="1:19" ht="12.75" customHeight="1">
      <c r="A24" s="308"/>
      <c r="B24" s="309"/>
      <c r="C24" s="309" t="s">
        <v>1264</v>
      </c>
      <c r="D24" s="285"/>
      <c r="E24" s="310"/>
      <c r="F24" s="310"/>
      <c r="G24" s="311"/>
      <c r="I24" s="140"/>
      <c r="J24" s="140"/>
      <c r="K24" s="140"/>
      <c r="S24" s="158"/>
    </row>
    <row r="25" spans="1:19" ht="12.75" customHeight="1">
      <c r="A25" s="305"/>
      <c r="B25" s="312"/>
      <c r="C25" s="312"/>
      <c r="D25" s="313" t="s">
        <v>1263</v>
      </c>
      <c r="E25" s="306"/>
      <c r="F25" s="306"/>
      <c r="G25" s="307"/>
      <c r="I25" s="140"/>
      <c r="J25" s="140"/>
      <c r="K25" s="140"/>
      <c r="L25" s="140"/>
      <c r="M25" s="160"/>
      <c r="N25" s="158"/>
      <c r="O25" s="158"/>
      <c r="P25" s="156"/>
      <c r="Q25" s="158"/>
      <c r="R25" s="158"/>
      <c r="S25" s="158"/>
    </row>
    <row r="26" spans="1:19" ht="12.75" customHeight="1" thickBot="1">
      <c r="A26" s="308"/>
      <c r="B26" s="309" t="s">
        <v>1262</v>
      </c>
      <c r="C26" s="309"/>
      <c r="D26" s="310"/>
      <c r="E26" s="310"/>
      <c r="F26" s="310"/>
      <c r="G26" s="311"/>
      <c r="I26" s="140"/>
      <c r="J26" s="140"/>
      <c r="K26" s="140"/>
      <c r="L26" s="140"/>
      <c r="M26" s="157"/>
      <c r="N26" s="158"/>
      <c r="O26" s="158"/>
      <c r="P26" s="158"/>
      <c r="Q26" s="158"/>
      <c r="R26" s="158"/>
      <c r="S26" s="158"/>
    </row>
    <row r="27" spans="1:19" ht="12.75" customHeight="1">
      <c r="A27" s="305"/>
      <c r="B27" s="353"/>
      <c r="C27" s="354"/>
      <c r="D27" s="354"/>
      <c r="E27" s="354"/>
      <c r="F27" s="355"/>
      <c r="G27" s="307"/>
      <c r="I27" s="140"/>
      <c r="J27" s="140"/>
      <c r="K27" s="140"/>
      <c r="L27" s="140"/>
      <c r="M27" s="161"/>
      <c r="N27" s="161"/>
      <c r="O27" s="161"/>
      <c r="P27" s="161"/>
      <c r="Q27" s="161"/>
      <c r="R27" s="161"/>
      <c r="S27" s="161"/>
    </row>
    <row r="28" spans="1:19" ht="12.75" customHeight="1">
      <c r="A28" s="305"/>
      <c r="B28" s="356"/>
      <c r="C28" s="357"/>
      <c r="D28" s="357"/>
      <c r="E28" s="357"/>
      <c r="F28" s="358"/>
      <c r="G28" s="307"/>
      <c r="I28" s="140"/>
      <c r="J28" s="140"/>
      <c r="K28" s="140"/>
      <c r="L28" s="140"/>
      <c r="M28" s="161"/>
      <c r="N28" s="161"/>
      <c r="O28" s="161"/>
      <c r="P28" s="161"/>
      <c r="Q28" s="161"/>
      <c r="R28" s="161"/>
      <c r="S28" s="161"/>
    </row>
    <row r="29" spans="1:19" ht="12.75" customHeight="1">
      <c r="A29" s="305"/>
      <c r="B29" s="356"/>
      <c r="C29" s="357"/>
      <c r="D29" s="357"/>
      <c r="E29" s="357"/>
      <c r="F29" s="358"/>
      <c r="G29" s="307"/>
      <c r="I29" s="140"/>
      <c r="J29" s="140"/>
      <c r="K29" s="140"/>
      <c r="L29" s="140"/>
      <c r="M29" s="161"/>
      <c r="N29" s="161"/>
      <c r="O29" s="161"/>
      <c r="P29" s="161"/>
      <c r="Q29" s="161"/>
      <c r="R29" s="161"/>
      <c r="S29" s="161"/>
    </row>
    <row r="30" spans="1:19" ht="12.75" customHeight="1" thickBot="1">
      <c r="A30" s="305"/>
      <c r="B30" s="359"/>
      <c r="C30" s="360"/>
      <c r="D30" s="360"/>
      <c r="E30" s="360"/>
      <c r="F30" s="361"/>
      <c r="G30" s="307"/>
      <c r="I30" s="140"/>
      <c r="J30" s="140"/>
      <c r="K30" s="140"/>
      <c r="L30" s="140"/>
      <c r="M30" s="161"/>
      <c r="N30" s="161"/>
      <c r="O30" s="161"/>
      <c r="P30" s="161"/>
      <c r="Q30" s="161"/>
      <c r="R30" s="161"/>
      <c r="S30" s="161"/>
    </row>
    <row r="31" spans="1:19" ht="12.75" customHeight="1">
      <c r="A31" s="305"/>
      <c r="B31" s="306"/>
      <c r="C31" s="306"/>
      <c r="D31" s="306"/>
      <c r="E31" s="306"/>
      <c r="F31" s="306"/>
      <c r="G31" s="307"/>
      <c r="I31" s="140"/>
      <c r="J31" s="140"/>
      <c r="K31" s="140"/>
      <c r="L31" s="140"/>
      <c r="M31" s="159"/>
      <c r="N31" s="159"/>
      <c r="O31" s="159"/>
      <c r="P31" s="159"/>
      <c r="Q31" s="159"/>
      <c r="R31" s="159"/>
      <c r="S31" s="159"/>
    </row>
    <row r="32" spans="1:19" ht="12.75" customHeight="1" thickBot="1">
      <c r="A32" s="314"/>
      <c r="B32" s="315"/>
      <c r="C32" s="315"/>
      <c r="D32" s="315"/>
      <c r="E32" s="315"/>
      <c r="F32" s="315"/>
      <c r="G32" s="316"/>
    </row>
    <row r="33" spans="1:7" ht="12.75" customHeight="1">
      <c r="A33" s="182"/>
      <c r="B33" s="182"/>
      <c r="C33" s="182"/>
      <c r="D33" s="182"/>
      <c r="E33" s="182"/>
      <c r="F33" s="182"/>
      <c r="G33" s="182"/>
    </row>
    <row r="34" spans="1:7" ht="12.75" customHeight="1">
      <c r="A34" s="5"/>
      <c r="B34" s="5"/>
      <c r="C34" s="5"/>
      <c r="D34" s="5"/>
      <c r="E34" s="5"/>
      <c r="F34" s="5"/>
      <c r="G34" s="5"/>
    </row>
    <row r="35" spans="1:7" ht="12.75" customHeight="1" thickBot="1">
      <c r="A35" s="3"/>
      <c r="B35" s="3"/>
      <c r="C35" s="3"/>
      <c r="D35" s="3"/>
      <c r="E35" s="3"/>
      <c r="F35" s="3"/>
      <c r="G35" s="3"/>
    </row>
    <row r="36" spans="1:7" ht="12.75" customHeight="1">
      <c r="A36" s="286"/>
      <c r="B36" s="7"/>
      <c r="C36" s="381" t="s">
        <v>1261</v>
      </c>
      <c r="D36" s="381"/>
      <c r="E36" s="381"/>
      <c r="F36" s="7"/>
      <c r="G36" s="8"/>
    </row>
    <row r="37" spans="1:7" ht="12.75" customHeight="1">
      <c r="A37" s="9"/>
      <c r="B37" s="10"/>
      <c r="C37" s="382"/>
      <c r="D37" s="382"/>
      <c r="E37" s="382"/>
      <c r="F37" s="10"/>
      <c r="G37" s="11"/>
    </row>
    <row r="38" spans="1:7" ht="12.75" customHeight="1">
      <c r="A38" s="378"/>
      <c r="B38" s="379"/>
      <c r="C38" s="379"/>
      <c r="D38" s="379"/>
      <c r="E38" s="379"/>
      <c r="F38" s="379"/>
      <c r="G38" s="380"/>
    </row>
    <row r="39" spans="1:7" ht="12.75" customHeight="1">
      <c r="A39" s="375"/>
      <c r="B39" s="376"/>
      <c r="C39" s="376"/>
      <c r="D39" s="376"/>
      <c r="E39" s="376"/>
      <c r="F39" s="376"/>
      <c r="G39" s="377"/>
    </row>
    <row r="40" spans="1:7" ht="12.75" customHeight="1">
      <c r="A40" s="372"/>
      <c r="B40" s="373"/>
      <c r="C40" s="373"/>
      <c r="D40" s="373"/>
      <c r="E40" s="373"/>
      <c r="F40" s="373"/>
      <c r="G40" s="374"/>
    </row>
    <row r="41" spans="1:7" ht="12.75" customHeight="1">
      <c r="A41" s="287"/>
      <c r="B41" s="13"/>
      <c r="C41" s="13"/>
      <c r="D41" s="13"/>
      <c r="E41" s="13"/>
      <c r="F41" s="13"/>
      <c r="G41" s="14"/>
    </row>
    <row r="42" spans="1:7" ht="12.75" customHeight="1">
      <c r="A42" s="12"/>
      <c r="B42" s="366"/>
      <c r="C42" s="366"/>
      <c r="D42" s="13"/>
      <c r="E42" s="366"/>
      <c r="F42" s="366"/>
      <c r="G42" s="14"/>
    </row>
    <row r="43" spans="1:7" ht="12.75" customHeight="1" thickBot="1">
      <c r="A43" s="288"/>
      <c r="B43" s="367"/>
      <c r="C43" s="367"/>
      <c r="D43" s="289"/>
      <c r="E43" s="367"/>
      <c r="F43" s="367"/>
      <c r="G43" s="290"/>
    </row>
    <row r="44" spans="1:7" ht="12.75" customHeight="1" thickBot="1">
      <c r="A44" s="2"/>
      <c r="B44" s="2"/>
      <c r="C44" s="2"/>
      <c r="D44" s="2"/>
      <c r="E44" s="2"/>
      <c r="F44" s="2"/>
      <c r="G44" s="2"/>
    </row>
    <row r="45" spans="1:7" ht="12.75" customHeight="1">
      <c r="A45" s="6"/>
      <c r="B45" s="7"/>
      <c r="C45" s="381" t="s">
        <v>1260</v>
      </c>
      <c r="D45" s="381"/>
      <c r="E45" s="381"/>
      <c r="F45" s="7"/>
      <c r="G45" s="8"/>
    </row>
    <row r="46" spans="1:7" ht="12.75" customHeight="1">
      <c r="A46" s="9"/>
      <c r="B46" s="10"/>
      <c r="C46" s="382"/>
      <c r="D46" s="382"/>
      <c r="E46" s="382"/>
      <c r="F46" s="10"/>
      <c r="G46" s="11"/>
    </row>
    <row r="47" spans="1:7" ht="12.75" customHeight="1">
      <c r="A47" s="378"/>
      <c r="B47" s="379"/>
      <c r="C47" s="379"/>
      <c r="D47" s="379"/>
      <c r="E47" s="379"/>
      <c r="F47" s="379"/>
      <c r="G47" s="380"/>
    </row>
    <row r="48" spans="1:7" ht="12.75" customHeight="1">
      <c r="A48" s="375"/>
      <c r="B48" s="376"/>
      <c r="C48" s="376"/>
      <c r="D48" s="376"/>
      <c r="E48" s="376"/>
      <c r="F48" s="376"/>
      <c r="G48" s="377"/>
    </row>
    <row r="49" spans="1:7" ht="12.75" customHeight="1">
      <c r="A49" s="372"/>
      <c r="B49" s="373"/>
      <c r="C49" s="373"/>
      <c r="D49" s="373"/>
      <c r="E49" s="373"/>
      <c r="F49" s="373"/>
      <c r="G49" s="374"/>
    </row>
    <row r="50" spans="1:7" ht="12.75" customHeight="1">
      <c r="A50" s="12"/>
      <c r="B50" s="13"/>
      <c r="C50" s="13"/>
      <c r="D50" s="13"/>
      <c r="E50" s="13"/>
      <c r="F50" s="13"/>
      <c r="G50" s="14"/>
    </row>
    <row r="51" spans="1:7" ht="12.75" customHeight="1">
      <c r="A51" s="12"/>
      <c r="B51" s="13"/>
      <c r="C51" s="13"/>
      <c r="D51" s="13"/>
      <c r="E51" s="13"/>
      <c r="F51" s="13"/>
      <c r="G51" s="14"/>
    </row>
    <row r="52" spans="1:7" ht="12.75" customHeight="1" thickBot="1">
      <c r="A52" s="15"/>
      <c r="B52" s="16"/>
      <c r="C52" s="17"/>
      <c r="D52" s="18"/>
      <c r="E52" s="17"/>
      <c r="F52" s="16"/>
      <c r="G52" s="19"/>
    </row>
    <row r="53" spans="1:7" ht="12.75" customHeight="1">
      <c r="A53" s="153"/>
      <c r="B53" s="153"/>
      <c r="C53" s="154"/>
      <c r="D53" s="155"/>
      <c r="E53" s="154"/>
      <c r="F53" s="153"/>
      <c r="G53" s="153"/>
    </row>
    <row r="54" spans="1:7" ht="12.75" customHeight="1">
      <c r="A54" s="20"/>
      <c r="B54" s="21"/>
      <c r="C54" s="368"/>
      <c r="D54" s="368"/>
      <c r="E54" s="368"/>
      <c r="F54" s="20"/>
      <c r="G54" s="20"/>
    </row>
    <row r="55" spans="1:7" ht="12.75" customHeight="1">
      <c r="A55" s="1"/>
      <c r="B55" s="183"/>
      <c r="C55" s="184"/>
      <c r="D55" s="184"/>
      <c r="E55" s="184"/>
      <c r="F55" s="1"/>
      <c r="G55" s="1"/>
    </row>
    <row r="56" spans="1:7" ht="12.75" customHeight="1">
      <c r="A56" s="190" t="s">
        <v>1259</v>
      </c>
      <c r="B56" s="180"/>
      <c r="C56" s="2"/>
      <c r="D56" s="22"/>
      <c r="E56" s="2"/>
      <c r="F56" s="22"/>
      <c r="G56" s="2"/>
    </row>
    <row r="57" spans="1:7" ht="12.75" customHeight="1" thickBot="1">
      <c r="A57" s="191" t="s">
        <v>1258</v>
      </c>
      <c r="B57" s="181"/>
      <c r="C57" s="138"/>
      <c r="D57" s="3"/>
      <c r="E57" s="2"/>
      <c r="F57" s="267"/>
      <c r="G57" s="270"/>
    </row>
    <row r="58" spans="1:7" ht="12.75" customHeight="1" thickBot="1">
      <c r="A58" s="369" t="s">
        <v>1257</v>
      </c>
      <c r="B58" s="370"/>
      <c r="C58" s="370"/>
      <c r="D58" s="370"/>
      <c r="E58" s="370"/>
      <c r="F58" s="370"/>
      <c r="G58" s="371"/>
    </row>
    <row r="59" spans="1:7" ht="12.75" customHeight="1" thickBot="1">
      <c r="A59" s="384"/>
      <c r="B59" s="385"/>
      <c r="C59" s="385"/>
      <c r="D59" s="385"/>
      <c r="E59" s="385"/>
      <c r="F59" s="385"/>
      <c r="G59" s="386"/>
    </row>
    <row r="60" spans="1:7" ht="27" customHeight="1" thickBot="1">
      <c r="A60" s="363"/>
      <c r="B60" s="364"/>
      <c r="C60" s="364"/>
      <c r="D60" s="364"/>
      <c r="E60" s="364"/>
      <c r="F60" s="364"/>
      <c r="G60" s="365"/>
    </row>
  </sheetData>
  <sheetProtection sheet="1" objects="1" scenarios="1" selectLockedCells="1"/>
  <mergeCells count="19">
    <mergeCell ref="K21:Q21"/>
    <mergeCell ref="A38:G38"/>
    <mergeCell ref="C36:E37"/>
    <mergeCell ref="A59:G59"/>
    <mergeCell ref="A39:G39"/>
    <mergeCell ref="A40:G40"/>
    <mergeCell ref="A10:G10"/>
    <mergeCell ref="B27:F30"/>
    <mergeCell ref="A11:G11"/>
    <mergeCell ref="A12:G12"/>
    <mergeCell ref="A60:G60"/>
    <mergeCell ref="B42:C43"/>
    <mergeCell ref="E42:F43"/>
    <mergeCell ref="C54:E54"/>
    <mergeCell ref="A58:G58"/>
    <mergeCell ref="A49:G49"/>
    <mergeCell ref="A48:G48"/>
    <mergeCell ref="A47:G47"/>
    <mergeCell ref="C45:E46"/>
  </mergeCells>
  <conditionalFormatting sqref="D24">
    <cfRule type="beginsWith" dxfId="43" priority="1" operator="beginsWith" text="Très">
      <formula>LEFT(D24,4)="Très"</formula>
    </cfRule>
    <cfRule type="beginsWith" dxfId="42" priority="2" operator="beginsWith" text="Ins">
      <formula>LEFT(D24,3)="Ins"</formula>
    </cfRule>
    <cfRule type="beginsWith" dxfId="41" priority="3" operator="beginsWith" text="Sans">
      <formula>LEFT(D24,4)="Sans"</formula>
    </cfRule>
    <cfRule type="beginsWith" dxfId="40" priority="4" operator="beginsWith" text="Sati">
      <formula>LEFT(D24,4)="Sati"</formula>
    </cfRule>
  </conditionalFormatting>
  <dataValidations count="2">
    <dataValidation type="list" allowBlank="1" showInputMessage="1" showErrorMessage="1" error="Vous devez choisir dans la liste déroulante" prompt="Sélectionner un avis dans la liste déroulante" sqref="D24">
      <formula1>"Sans avis,Insatisfait,Satisfait,Très satisfait"</formula1>
    </dataValidation>
    <dataValidation type="textLength" allowBlank="1" showInputMessage="1" showErrorMessage="1" error="Texte trop long dépassant les 300 cacrtères autorisés" prompt="Entrer vos commentaires, suggestions ...&#10;(maximum 300 caractères)&#10;POUR ALLER A LA LIGNE : Touche Alt + Entrée" sqref="B27:F30">
      <formula1>1</formula1>
      <formula2>300</formula2>
    </dataValidation>
  </dataValidations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  <legacyDrawing r:id="rId3"/>
  <controls>
    <control shapeId="27650" r:id="rId4" name="ComboBox2"/>
    <control shapeId="27649" r:id="rId5" name="Combo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122"/>
  <sheetViews>
    <sheetView showGridLines="0" showRowColHeaders="0" workbookViewId="0">
      <pane ySplit="9" topLeftCell="A58" activePane="bottomLeft" state="frozen"/>
      <selection pane="bottomLeft" activeCell="K18" sqref="K18"/>
    </sheetView>
  </sheetViews>
  <sheetFormatPr baseColWidth="10" defaultRowHeight="12.75"/>
  <cols>
    <col min="1" max="2" width="11.42578125" style="4"/>
    <col min="3" max="3" width="11.42578125" style="4" customWidth="1"/>
    <col min="4" max="4" width="11.42578125" style="4"/>
    <col min="5" max="5" width="11.42578125" style="4" customWidth="1"/>
    <col min="6" max="6" width="11.42578125" style="4"/>
    <col min="7" max="7" width="11.42578125" style="4" customWidth="1"/>
    <col min="8" max="16384" width="11.42578125" style="4"/>
  </cols>
  <sheetData>
    <row r="1" spans="1:7">
      <c r="A1" s="59"/>
      <c r="B1" s="59"/>
      <c r="C1" s="59"/>
      <c r="D1" s="59"/>
      <c r="E1" s="59"/>
      <c r="F1" s="60"/>
      <c r="G1" s="61" t="s">
        <v>1211</v>
      </c>
    </row>
    <row r="2" spans="1:7" ht="15">
      <c r="A2" s="59"/>
      <c r="B2" s="59"/>
      <c r="C2" s="59"/>
      <c r="D2" s="59"/>
      <c r="E2" s="59"/>
      <c r="F2" s="59"/>
      <c r="G2" s="45">
        <f>IF(C3=" "," ",VLOOKUP(C3,Base!A5:FH139,2))</f>
        <v>3</v>
      </c>
    </row>
    <row r="3" spans="1:7" ht="12.75" customHeight="1">
      <c r="A3" s="59"/>
      <c r="B3" s="60"/>
      <c r="C3" s="410" t="str">
        <f>ACCUEIL!I2</f>
        <v>ARCUEIL VANNE  HM</v>
      </c>
      <c r="D3" s="410"/>
      <c r="E3" s="410"/>
      <c r="F3" s="410"/>
      <c r="G3" s="59"/>
    </row>
    <row r="4" spans="1:7" ht="12.75" customHeight="1">
      <c r="A4" s="59"/>
      <c r="B4" s="59"/>
      <c r="C4" s="410"/>
      <c r="D4" s="410"/>
      <c r="E4" s="410"/>
      <c r="F4" s="410"/>
      <c r="G4" s="59"/>
    </row>
    <row r="5" spans="1:7">
      <c r="A5" s="59"/>
      <c r="B5" s="59"/>
      <c r="C5" s="59"/>
      <c r="D5" s="59"/>
      <c r="E5" s="59"/>
      <c r="F5" s="60"/>
      <c r="G5" s="59"/>
    </row>
    <row r="6" spans="1:7" ht="12.75" customHeight="1">
      <c r="A6" s="59"/>
      <c r="B6" s="59"/>
      <c r="C6" s="59"/>
      <c r="D6" s="59"/>
      <c r="E6" s="59"/>
      <c r="F6" s="60"/>
      <c r="G6" s="59"/>
    </row>
    <row r="7" spans="1:7" ht="12.75" customHeight="1" thickBot="1">
      <c r="A7" s="433" t="s">
        <v>1334</v>
      </c>
      <c r="B7" s="433"/>
      <c r="C7" s="433"/>
      <c r="D7" s="433"/>
      <c r="E7" s="433"/>
      <c r="F7" s="433"/>
      <c r="G7" s="433"/>
    </row>
    <row r="8" spans="1:7" ht="12.75" customHeight="1" thickBot="1">
      <c r="A8" s="420" t="s">
        <v>1256</v>
      </c>
      <c r="B8" s="421"/>
      <c r="C8" s="421"/>
      <c r="D8" s="422"/>
      <c r="E8" s="46" t="s">
        <v>1255</v>
      </c>
      <c r="F8" s="46" t="s">
        <v>1254</v>
      </c>
      <c r="G8" s="47" t="s">
        <v>1253</v>
      </c>
    </row>
    <row r="9" spans="1:7" ht="12.75" customHeight="1" thickBot="1">
      <c r="A9" s="417" t="str">
        <f>IF(C3=" "," ",VLOOKUP(C3,Base!A5:FH139,3))</f>
        <v>058B_S_HM_-ARCUEILVANNE HM</v>
      </c>
      <c r="B9" s="418"/>
      <c r="C9" s="418"/>
      <c r="D9" s="419"/>
      <c r="E9" s="40" t="str">
        <f>IF(C3=" "," ",VLOOKUP(C3,Base!A5:FH139,4))</f>
        <v>058B</v>
      </c>
      <c r="F9" s="44" t="str">
        <f>IF(C3=" "," ",VLOOKUP(C3,Base!A5:FH139,5))</f>
        <v>B</v>
      </c>
      <c r="G9" s="39" t="s">
        <v>1252</v>
      </c>
    </row>
    <row r="10" spans="1:7" ht="12.75" customHeight="1" thickBot="1">
      <c r="A10" s="400" t="s">
        <v>1202</v>
      </c>
      <c r="B10" s="401"/>
      <c r="C10" s="401"/>
      <c r="D10" s="401"/>
      <c r="E10" s="401"/>
      <c r="F10" s="401"/>
      <c r="G10" s="402"/>
    </row>
    <row r="11" spans="1:7" ht="12.75" customHeight="1" thickBot="1">
      <c r="A11" s="423" t="s">
        <v>1210</v>
      </c>
      <c r="B11" s="424"/>
      <c r="C11" s="48"/>
      <c r="D11" s="424" t="s">
        <v>1209</v>
      </c>
      <c r="E11" s="424"/>
      <c r="F11" s="48"/>
      <c r="G11" s="49"/>
    </row>
    <row r="12" spans="1:7" ht="12.75" customHeight="1" thickBot="1">
      <c r="A12" s="50"/>
      <c r="B12" s="392" t="str">
        <f>IF(C3=" "," ",VLOOKUP(C3,Base!A5:FH139,6))</f>
        <v>STATION LOCALE</v>
      </c>
      <c r="C12" s="393"/>
      <c r="D12" s="51"/>
      <c r="E12" s="392" t="str">
        <f>IF(C3=" "," ",VLOOKUP(C3,Base!A5:FH139,7))</f>
        <v>Cadenas</v>
      </c>
      <c r="F12" s="393"/>
      <c r="G12" s="52"/>
    </row>
    <row r="13" spans="1:7" ht="12.75" customHeight="1" thickBot="1">
      <c r="A13" s="403" t="s">
        <v>1208</v>
      </c>
      <c r="B13" s="404"/>
      <c r="C13" s="51"/>
      <c r="D13" s="404" t="s">
        <v>1207</v>
      </c>
      <c r="E13" s="404"/>
      <c r="F13" s="51"/>
      <c r="G13" s="52"/>
    </row>
    <row r="14" spans="1:7" ht="12.75" customHeight="1" thickBot="1">
      <c r="A14" s="50"/>
      <c r="B14" s="53" t="s">
        <v>1206</v>
      </c>
      <c r="C14" s="53" t="s">
        <v>1205</v>
      </c>
      <c r="D14" s="51"/>
      <c r="E14" s="42" t="str">
        <f>IF(C3=" "," ",VLOOKUP(C3,Base!A5:FH139,8))</f>
        <v>A</v>
      </c>
      <c r="F14" s="42" t="str">
        <f>IF(C3=" "," ",VLOOKUP(C3,Base!A5:FH139,9))</f>
        <v>C</v>
      </c>
      <c r="G14" s="52"/>
    </row>
    <row r="15" spans="1:7" ht="12.75" customHeight="1" thickBot="1">
      <c r="A15" s="50"/>
      <c r="B15" s="51"/>
      <c r="C15" s="51"/>
      <c r="D15" s="51"/>
      <c r="E15" s="51"/>
      <c r="F15" s="51"/>
      <c r="G15" s="52"/>
    </row>
    <row r="16" spans="1:7" ht="12.75" customHeight="1" thickBot="1">
      <c r="A16" s="54" t="s">
        <v>1204</v>
      </c>
      <c r="B16" s="431" t="str">
        <f>IF(C3=" "," ",VLOOKUP(C3,Base!A5:FH139,10))</f>
        <v>Avenue André Rivoire</v>
      </c>
      <c r="C16" s="432"/>
      <c r="D16" s="432"/>
      <c r="E16" s="432"/>
      <c r="F16" s="142" t="str">
        <f>IF(C3=" "," ",VLOOKUP(C3,Base!A5:FH139,11))</f>
        <v>PARIS 14°</v>
      </c>
      <c r="G16" s="55"/>
    </row>
    <row r="17" spans="1:10" ht="12.75" customHeight="1" thickBot="1">
      <c r="A17" s="56"/>
      <c r="B17" s="57"/>
      <c r="C17" s="57"/>
      <c r="D17" s="57"/>
      <c r="E17" s="57"/>
      <c r="F17" s="57"/>
      <c r="G17" s="58"/>
    </row>
    <row r="18" spans="1:10" ht="12.75" customHeight="1">
      <c r="A18" s="59"/>
      <c r="B18" s="59"/>
      <c r="C18" s="59"/>
      <c r="D18" s="59"/>
      <c r="E18" s="59"/>
      <c r="F18" s="59"/>
      <c r="G18" s="59"/>
    </row>
    <row r="19" spans="1:10" ht="12.75" customHeight="1">
      <c r="A19" s="59"/>
      <c r="B19" s="59"/>
      <c r="C19" s="59"/>
      <c r="D19" s="59"/>
      <c r="E19" s="59"/>
      <c r="F19" s="59"/>
      <c r="G19" s="59"/>
    </row>
    <row r="20" spans="1:10" ht="12.75" customHeight="1">
      <c r="A20" s="59"/>
      <c r="B20" s="59"/>
      <c r="C20" s="59"/>
      <c r="D20" s="59"/>
      <c r="E20" s="59"/>
      <c r="F20" s="59"/>
      <c r="G20" s="59"/>
    </row>
    <row r="21" spans="1:10" ht="12.75" customHeight="1">
      <c r="A21" s="59"/>
      <c r="B21" s="59"/>
      <c r="C21" s="59"/>
      <c r="D21" s="59"/>
      <c r="E21" s="59"/>
      <c r="F21" s="59"/>
      <c r="G21" s="59"/>
    </row>
    <row r="22" spans="1:10" ht="12.75" customHeight="1">
      <c r="A22" s="59"/>
      <c r="B22" s="59"/>
      <c r="C22" s="59"/>
      <c r="D22" s="59"/>
      <c r="E22" s="59"/>
      <c r="F22" s="59"/>
      <c r="G22" s="59"/>
    </row>
    <row r="23" spans="1:10" ht="12.75" customHeight="1">
      <c r="A23" s="59"/>
      <c r="B23" s="59"/>
      <c r="C23" s="59"/>
      <c r="D23" s="59"/>
      <c r="E23" s="59"/>
      <c r="F23" s="59"/>
      <c r="G23" s="59"/>
    </row>
    <row r="24" spans="1:10" ht="12.75" customHeight="1">
      <c r="A24" s="59"/>
      <c r="B24" s="59"/>
      <c r="C24" s="59"/>
      <c r="D24" s="59"/>
      <c r="E24" s="59"/>
      <c r="F24" s="59"/>
      <c r="G24" s="59"/>
    </row>
    <row r="25" spans="1:10" ht="12.75" customHeight="1">
      <c r="A25" s="59"/>
      <c r="B25" s="59"/>
      <c r="C25" s="59"/>
      <c r="D25" s="59"/>
      <c r="E25" s="59"/>
      <c r="F25" s="59"/>
      <c r="G25" s="59"/>
    </row>
    <row r="26" spans="1:10" ht="12.75" customHeight="1">
      <c r="A26" s="59"/>
      <c r="B26" s="59"/>
      <c r="C26" s="59"/>
      <c r="D26" s="59"/>
      <c r="E26" s="59"/>
      <c r="F26" s="59"/>
      <c r="G26" s="59"/>
    </row>
    <row r="27" spans="1:10" ht="12.75" customHeight="1">
      <c r="A27" s="59"/>
      <c r="B27" s="59"/>
      <c r="C27" s="59"/>
      <c r="D27" s="59"/>
      <c r="E27" s="59"/>
      <c r="F27" s="59"/>
      <c r="G27" s="59"/>
      <c r="J27" s="41"/>
    </row>
    <row r="28" spans="1:10" ht="12.75" customHeight="1">
      <c r="A28" s="59"/>
      <c r="B28" s="59"/>
      <c r="C28" s="59"/>
      <c r="D28" s="59"/>
      <c r="E28" s="59"/>
      <c r="F28" s="59"/>
      <c r="G28" s="59"/>
      <c r="J28" s="23"/>
    </row>
    <row r="29" spans="1:10" ht="12.75" customHeight="1">
      <c r="A29" s="59"/>
      <c r="B29" s="59"/>
      <c r="C29" s="59"/>
      <c r="D29" s="59"/>
      <c r="E29" s="59"/>
      <c r="F29" s="59"/>
      <c r="G29" s="59"/>
    </row>
    <row r="30" spans="1:10" ht="12.75" customHeight="1" thickBot="1">
      <c r="A30" s="59"/>
      <c r="B30" s="59"/>
      <c r="C30" s="59"/>
      <c r="D30" s="59"/>
      <c r="E30" s="59"/>
      <c r="F30" s="59"/>
      <c r="G30" s="59"/>
      <c r="J30" s="23"/>
    </row>
    <row r="31" spans="1:10" ht="12.75" customHeight="1">
      <c r="A31" s="62" t="s">
        <v>1203</v>
      </c>
      <c r="B31" s="63"/>
      <c r="C31" s="64"/>
      <c r="D31" s="64"/>
      <c r="E31" s="64"/>
      <c r="F31" s="64"/>
      <c r="G31" s="65"/>
    </row>
    <row r="32" spans="1:10" ht="12.75" customHeight="1">
      <c r="A32" s="66"/>
      <c r="B32" s="411" t="str">
        <f>IF(C3=" "," ",VLOOKUP(C3,Base!A5:FH139,12))</f>
        <v>*</v>
      </c>
      <c r="C32" s="412"/>
      <c r="D32" s="412"/>
      <c r="E32" s="412"/>
      <c r="F32" s="412"/>
      <c r="G32" s="413"/>
    </row>
    <row r="33" spans="1:7" ht="12.75" customHeight="1" thickBot="1">
      <c r="A33" s="67"/>
      <c r="B33" s="414"/>
      <c r="C33" s="415"/>
      <c r="D33" s="415"/>
      <c r="E33" s="415"/>
      <c r="F33" s="415"/>
      <c r="G33" s="416"/>
    </row>
    <row r="34" spans="1:7" ht="12.75" customHeight="1" thickBot="1">
      <c r="A34" s="68"/>
      <c r="B34" s="196"/>
      <c r="C34" s="196"/>
      <c r="D34" s="196"/>
      <c r="E34" s="196"/>
      <c r="F34" s="196"/>
      <c r="G34" s="196"/>
    </row>
    <row r="35" spans="1:7" ht="12.75" customHeight="1" thickBot="1">
      <c r="A35" s="400" t="s">
        <v>1201</v>
      </c>
      <c r="B35" s="401"/>
      <c r="C35" s="401"/>
      <c r="D35" s="401"/>
      <c r="E35" s="401"/>
      <c r="F35" s="401"/>
      <c r="G35" s="402"/>
    </row>
    <row r="36" spans="1:7" ht="12.75" customHeight="1" thickBot="1">
      <c r="A36" s="69"/>
      <c r="B36" s="51"/>
      <c r="C36" s="51"/>
      <c r="D36" s="51"/>
      <c r="E36" s="51"/>
      <c r="F36" s="51"/>
      <c r="G36" s="52"/>
    </row>
    <row r="37" spans="1:7" ht="12.75" customHeight="1" thickBot="1">
      <c r="A37" s="54" t="s">
        <v>1251</v>
      </c>
      <c r="B37" s="426" t="str">
        <f>IF(C3=" "," ",VLOOKUP(C3,Base!A5:FH139,13))</f>
        <v>*</v>
      </c>
      <c r="C37" s="427"/>
      <c r="D37" s="70" t="s">
        <v>1250</v>
      </c>
      <c r="E37" s="429" t="s">
        <v>1249</v>
      </c>
      <c r="F37" s="430"/>
      <c r="G37" s="52"/>
    </row>
    <row r="38" spans="1:7" ht="12.75" customHeight="1" thickBot="1">
      <c r="A38" s="71"/>
      <c r="B38" s="51"/>
      <c r="C38" s="51"/>
      <c r="D38" s="72"/>
      <c r="E38" s="51"/>
      <c r="F38" s="51"/>
      <c r="G38" s="52"/>
    </row>
    <row r="39" spans="1:7" ht="12.75" customHeight="1" thickBot="1">
      <c r="A39" s="403" t="s">
        <v>1248</v>
      </c>
      <c r="B39" s="53" t="s">
        <v>1247</v>
      </c>
      <c r="C39" s="53" t="s">
        <v>1246</v>
      </c>
      <c r="D39" s="404" t="s">
        <v>1245</v>
      </c>
      <c r="E39" s="53" t="s">
        <v>1244</v>
      </c>
      <c r="F39" s="53" t="s">
        <v>1183</v>
      </c>
      <c r="G39" s="52"/>
    </row>
    <row r="40" spans="1:7" ht="12.75" customHeight="1" thickBot="1">
      <c r="A40" s="428"/>
      <c r="B40" s="73" t="str">
        <f>IF(C3=" "," ",VLOOKUP(C3,Base!A5:FH139,14))</f>
        <v>*</v>
      </c>
      <c r="C40" s="73" t="str">
        <f>IF(C3=" "," ",VLOOKUP(C3,Base!A5:FH139,15))</f>
        <v>OUI</v>
      </c>
      <c r="D40" s="428"/>
      <c r="E40" s="73" t="str">
        <f>IF(C3=" "," ",VLOOKUP(C3,Base!A5:FH139,16))</f>
        <v>*</v>
      </c>
      <c r="F40" s="73">
        <f>IF(C3=" "," ",VLOOKUP(C3,Base!A5:FH139,17))</f>
        <v>2</v>
      </c>
      <c r="G40" s="52"/>
    </row>
    <row r="41" spans="1:7" ht="12.75" customHeight="1">
      <c r="A41" s="74"/>
      <c r="B41" s="75"/>
      <c r="C41" s="75"/>
      <c r="D41" s="75"/>
      <c r="E41" s="75"/>
      <c r="F41" s="75"/>
      <c r="G41" s="76"/>
    </row>
    <row r="42" spans="1:7" ht="12.75" customHeight="1">
      <c r="A42" s="77" t="s">
        <v>1228</v>
      </c>
      <c r="B42" s="78"/>
      <c r="C42" s="79"/>
      <c r="D42" s="79"/>
      <c r="E42" s="79"/>
      <c r="F42" s="79"/>
      <c r="G42" s="80"/>
    </row>
    <row r="43" spans="1:7" ht="12.75" customHeight="1">
      <c r="A43" s="81"/>
      <c r="B43" s="411" t="str">
        <f>IF(C3=" "," ",VLOOKUP(C3,Base!A5:FH139,18))</f>
        <v>Alimentation venant du TGBT de Wallace via D13</v>
      </c>
      <c r="C43" s="412"/>
      <c r="D43" s="412"/>
      <c r="E43" s="412"/>
      <c r="F43" s="412"/>
      <c r="G43" s="413"/>
    </row>
    <row r="44" spans="1:7" ht="12.75" customHeight="1" thickBot="1">
      <c r="A44" s="67"/>
      <c r="B44" s="414"/>
      <c r="C44" s="415"/>
      <c r="D44" s="415"/>
      <c r="E44" s="415"/>
      <c r="F44" s="415"/>
      <c r="G44" s="416"/>
    </row>
    <row r="45" spans="1:7" ht="13.5" thickBot="1">
      <c r="A45" s="59"/>
      <c r="B45" s="59"/>
      <c r="C45" s="59"/>
      <c r="D45" s="59"/>
      <c r="E45" s="59"/>
      <c r="F45" s="59"/>
      <c r="G45" s="59"/>
    </row>
    <row r="46" spans="1:7" ht="15.75" thickBot="1">
      <c r="A46" s="400" t="s">
        <v>1200</v>
      </c>
      <c r="B46" s="401"/>
      <c r="C46" s="401"/>
      <c r="D46" s="401"/>
      <c r="E46" s="401"/>
      <c r="F46" s="401"/>
      <c r="G46" s="402"/>
    </row>
    <row r="47" spans="1:7">
      <c r="A47" s="50"/>
      <c r="B47" s="51"/>
      <c r="C47" s="51"/>
      <c r="D47" s="51"/>
      <c r="E47" s="51"/>
      <c r="F47" s="51"/>
      <c r="G47" s="52"/>
    </row>
    <row r="48" spans="1:7" ht="13.5" thickBot="1">
      <c r="A48" s="50"/>
      <c r="B48" s="51"/>
      <c r="C48" s="195" t="s">
        <v>1243</v>
      </c>
      <c r="D48" s="195" t="s">
        <v>1242</v>
      </c>
      <c r="E48" s="425" t="s">
        <v>1241</v>
      </c>
      <c r="F48" s="425"/>
      <c r="G48" s="52"/>
    </row>
    <row r="49" spans="1:7" ht="13.5" thickBot="1">
      <c r="A49" s="50"/>
      <c r="B49" s="51"/>
      <c r="C49" s="82" t="str">
        <f>IF(C3=" "," ",VLOOKUP(C3,Base!A5:FH139,21))</f>
        <v>*</v>
      </c>
      <c r="D49" s="219" t="str">
        <f>IF(C3=" "," ",VLOOKUP(C3,Base!A5:FH139,19))</f>
        <v>PREMIUM</v>
      </c>
      <c r="E49" s="83" t="str">
        <f>IF(C3=" "," ",VLOOKUP(C3,Base!A5:FH139,20))</f>
        <v>*</v>
      </c>
      <c r="F49" s="84" t="str">
        <f>IF(C3=" "," ",VLOOKUP(C3,Base!A5:FH139,26))</f>
        <v>**.**.**.**.**</v>
      </c>
      <c r="G49" s="52"/>
    </row>
    <row r="50" spans="1:7" ht="13.5" thickBot="1">
      <c r="A50" s="50"/>
      <c r="B50" s="51"/>
      <c r="C50" s="51"/>
      <c r="D50" s="51"/>
      <c r="E50" s="51"/>
      <c r="F50" s="51"/>
      <c r="G50" s="52"/>
    </row>
    <row r="51" spans="1:7" ht="15.75" thickBot="1">
      <c r="A51" s="50"/>
      <c r="B51" s="85" t="s">
        <v>1240</v>
      </c>
      <c r="C51" s="51"/>
      <c r="D51" s="51"/>
      <c r="E51" s="51"/>
      <c r="F51" s="85" t="s">
        <v>1239</v>
      </c>
      <c r="G51" s="52"/>
    </row>
    <row r="52" spans="1:7" ht="15.75" thickBot="1">
      <c r="A52" s="50"/>
      <c r="B52" s="53" t="s">
        <v>1176</v>
      </c>
      <c r="C52" s="51"/>
      <c r="D52" s="86" t="s">
        <v>1179</v>
      </c>
      <c r="E52" s="51"/>
      <c r="F52" s="87" t="s">
        <v>1238</v>
      </c>
      <c r="G52" s="52"/>
    </row>
    <row r="53" spans="1:7" ht="13.5" thickBot="1">
      <c r="A53" s="50"/>
      <c r="B53" s="88" t="str">
        <f>IF(C3=" "," ",VLOOKUP(C3,Base!A5:FH139,25))</f>
        <v>D7864-00221-001</v>
      </c>
      <c r="C53" s="51"/>
      <c r="D53" s="89" t="str">
        <f>IF(C3=" "," ",VLOOKUP(C3,Base!A5:FH139,22))</f>
        <v>OUI</v>
      </c>
      <c r="E53" s="51"/>
      <c r="F53" s="90" t="str">
        <f>IF(C3=" "," ",VLOOKUP(C3,Base!A5:FH139,24))</f>
        <v>10.111.1.114</v>
      </c>
      <c r="G53" s="52"/>
    </row>
    <row r="54" spans="1:7" ht="13.5" thickBot="1">
      <c r="A54" s="50"/>
      <c r="B54" s="91" t="s">
        <v>1237</v>
      </c>
      <c r="C54" s="92" t="s">
        <v>1236</v>
      </c>
      <c r="D54" s="51"/>
      <c r="E54" s="51"/>
      <c r="F54" s="87" t="s">
        <v>1235</v>
      </c>
      <c r="G54" s="52"/>
    </row>
    <row r="55" spans="1:7" ht="13.5" thickBot="1">
      <c r="A55" s="50"/>
      <c r="B55" s="141">
        <v>596733</v>
      </c>
      <c r="C55" s="92" t="s">
        <v>1234</v>
      </c>
      <c r="D55" s="51"/>
      <c r="E55" s="51"/>
      <c r="F55" s="89" t="str">
        <f>IF(C3=" "," ",VLOOKUP(C3,Base!A5:FH139,23))</f>
        <v>10.111.1.113</v>
      </c>
      <c r="G55" s="52"/>
    </row>
    <row r="56" spans="1:7">
      <c r="A56" s="50"/>
      <c r="B56" s="93"/>
      <c r="C56" s="51"/>
      <c r="D56" s="51"/>
      <c r="E56" s="51"/>
      <c r="F56" s="51"/>
      <c r="G56" s="52"/>
    </row>
    <row r="57" spans="1:7" ht="13.5" customHeight="1" thickBot="1">
      <c r="A57" s="50"/>
      <c r="B57" s="51"/>
      <c r="C57" s="51"/>
      <c r="D57" s="51"/>
      <c r="E57" s="51"/>
      <c r="F57" s="51"/>
      <c r="G57" s="52"/>
    </row>
    <row r="58" spans="1:7" ht="13.5" customHeight="1" thickBot="1">
      <c r="A58" s="50"/>
      <c r="B58" s="94" t="s">
        <v>1233</v>
      </c>
      <c r="C58" s="51"/>
      <c r="D58" s="151" t="str">
        <f>IF(C3=" "," ",VLOOKUP(C3,Base!A5:FH139,28))</f>
        <v>MONTSOURIS</v>
      </c>
      <c r="E58" s="95" t="str">
        <f>IF(C3=" "," ",VLOOKUP(C3,Base!A5:FH139,27))</f>
        <v>CC 11</v>
      </c>
      <c r="F58" s="96" t="str">
        <f>IF(C3=" "," ",VLOOKUP(C3,Base!A5:FH139,29))</f>
        <v>01.45.41.52.59</v>
      </c>
      <c r="G58" s="97" t="s">
        <v>1173</v>
      </c>
    </row>
    <row r="59" spans="1:7" ht="13.5" thickBot="1">
      <c r="A59" s="56"/>
      <c r="B59" s="57"/>
      <c r="C59" s="57"/>
      <c r="D59" s="57"/>
      <c r="E59" s="57"/>
      <c r="F59" s="57"/>
      <c r="G59" s="58"/>
    </row>
    <row r="60" spans="1:7" ht="12.75" customHeight="1" thickBot="1">
      <c r="A60" s="400" t="s">
        <v>1172</v>
      </c>
      <c r="B60" s="401"/>
      <c r="C60" s="401"/>
      <c r="D60" s="401"/>
      <c r="E60" s="401"/>
      <c r="F60" s="401"/>
      <c r="G60" s="402"/>
    </row>
    <row r="61" spans="1:7" ht="12.75" customHeight="1">
      <c r="A61" s="50"/>
      <c r="B61" s="51"/>
      <c r="C61" s="98" t="s">
        <v>1228</v>
      </c>
      <c r="D61" s="78"/>
      <c r="E61" s="78"/>
      <c r="F61" s="78"/>
      <c r="G61" s="99"/>
    </row>
    <row r="62" spans="1:7" ht="12.75" customHeight="1" thickBot="1">
      <c r="A62" s="403" t="s">
        <v>1232</v>
      </c>
      <c r="B62" s="404"/>
      <c r="C62" s="100"/>
      <c r="D62" s="411" t="str">
        <f>IF(C3=" "," ",VLOOKUP(C3,Base!A5:FH139,31))</f>
        <v>1- Venant du poste d'Arcueil - Injection S02      2 -  Ligne Telecom ( S/plafond/cable TOR50 )    3- ! Vanne bridée à 71°</v>
      </c>
      <c r="E62" s="412"/>
      <c r="F62" s="412"/>
      <c r="G62" s="413"/>
    </row>
    <row r="63" spans="1:7" ht="12.75" customHeight="1" thickBot="1">
      <c r="A63" s="50"/>
      <c r="B63" s="101" t="str">
        <f>IF(C3=" "," ",VLOOKUP(C3,Base!A5:FH139,30))</f>
        <v>EP</v>
      </c>
      <c r="C63" s="100"/>
      <c r="D63" s="411"/>
      <c r="E63" s="412"/>
      <c r="F63" s="412"/>
      <c r="G63" s="413"/>
    </row>
    <row r="64" spans="1:7" ht="12.75" customHeight="1" thickBot="1">
      <c r="A64" s="403" t="s">
        <v>1231</v>
      </c>
      <c r="B64" s="404"/>
      <c r="C64" s="100"/>
      <c r="D64" s="411"/>
      <c r="E64" s="412"/>
      <c r="F64" s="412"/>
      <c r="G64" s="413"/>
    </row>
    <row r="65" spans="1:7" ht="12.75" customHeight="1" thickBot="1">
      <c r="A65" s="50"/>
      <c r="B65" s="73" t="str">
        <f>IF(C3=" "," ",VLOOKUP(C3,Base!A5:FH139,32))</f>
        <v>*</v>
      </c>
      <c r="C65" s="100"/>
      <c r="D65" s="411"/>
      <c r="E65" s="412"/>
      <c r="F65" s="412"/>
      <c r="G65" s="413"/>
    </row>
    <row r="66" spans="1:7" ht="12.75" customHeight="1">
      <c r="A66" s="50"/>
      <c r="B66" s="51"/>
      <c r="C66" s="100"/>
      <c r="D66" s="411"/>
      <c r="E66" s="412"/>
      <c r="F66" s="412"/>
      <c r="G66" s="413"/>
    </row>
    <row r="67" spans="1:7" ht="12.75" customHeight="1" thickBot="1">
      <c r="A67" s="403" t="s">
        <v>1230</v>
      </c>
      <c r="B67" s="404"/>
      <c r="C67" s="100"/>
      <c r="D67" s="411"/>
      <c r="E67" s="412"/>
      <c r="F67" s="412"/>
      <c r="G67" s="413"/>
    </row>
    <row r="68" spans="1:7" ht="12.75" customHeight="1" thickBot="1">
      <c r="A68" s="50"/>
      <c r="B68" s="73" t="str">
        <f>IF(C3=" "," ",VLOOKUP(C3,Base!A5:FH139,33))</f>
        <v>OUI</v>
      </c>
      <c r="C68" s="100"/>
      <c r="D68" s="411"/>
      <c r="E68" s="412"/>
      <c r="F68" s="412"/>
      <c r="G68" s="413"/>
    </row>
    <row r="69" spans="1:7" ht="12.75" customHeight="1" thickBot="1">
      <c r="A69" s="56"/>
      <c r="B69" s="57"/>
      <c r="C69" s="102"/>
      <c r="D69" s="414"/>
      <c r="E69" s="415"/>
      <c r="F69" s="415"/>
      <c r="G69" s="416"/>
    </row>
    <row r="70" spans="1:7" ht="12.75" customHeight="1" thickBot="1">
      <c r="A70" s="103"/>
      <c r="B70" s="104"/>
      <c r="C70" s="104"/>
      <c r="D70" s="104"/>
      <c r="E70" s="104"/>
      <c r="F70" s="104"/>
      <c r="G70" s="103"/>
    </row>
    <row r="71" spans="1:7" ht="12.75" customHeight="1" thickBot="1">
      <c r="A71" s="400" t="s">
        <v>1199</v>
      </c>
      <c r="B71" s="401"/>
      <c r="C71" s="401"/>
      <c r="D71" s="401"/>
      <c r="E71" s="401"/>
      <c r="F71" s="401"/>
      <c r="G71" s="402"/>
    </row>
    <row r="72" spans="1:7" ht="12.75" customHeight="1" thickBot="1">
      <c r="A72" s="394" t="s">
        <v>1229</v>
      </c>
      <c r="B72" s="395"/>
      <c r="C72" s="395"/>
      <c r="D72" s="395"/>
      <c r="E72" s="395"/>
      <c r="F72" s="395"/>
      <c r="G72" s="396"/>
    </row>
    <row r="73" spans="1:7" ht="12.75" customHeight="1">
      <c r="A73" s="105"/>
      <c r="B73" s="106"/>
      <c r="C73" s="98" t="s">
        <v>1228</v>
      </c>
      <c r="D73" s="107"/>
      <c r="E73" s="107"/>
      <c r="F73" s="107"/>
      <c r="G73" s="108"/>
    </row>
    <row r="74" spans="1:7" ht="12.75" customHeight="1" thickBot="1">
      <c r="A74" s="407" t="s">
        <v>1227</v>
      </c>
      <c r="B74" s="408"/>
      <c r="C74" s="100"/>
      <c r="D74" s="411">
        <f>IF(C3=" "," ",VLOOKUP(C3,Base!A5:FH139,38))</f>
        <v>0</v>
      </c>
      <c r="E74" s="412"/>
      <c r="F74" s="412"/>
      <c r="G74" s="413"/>
    </row>
    <row r="75" spans="1:7" ht="12.75" customHeight="1" thickBot="1">
      <c r="A75" s="109"/>
      <c r="B75" s="73" t="str">
        <f>IF(C3=" "," ",VLOOKUP(C3,Base!A5:FH139,34))</f>
        <v>*</v>
      </c>
      <c r="C75" s="100"/>
      <c r="D75" s="411"/>
      <c r="E75" s="412"/>
      <c r="F75" s="412"/>
      <c r="G75" s="413"/>
    </row>
    <row r="76" spans="1:7" ht="12.75" customHeight="1" thickBot="1">
      <c r="A76" s="407" t="s">
        <v>1226</v>
      </c>
      <c r="B76" s="408"/>
      <c r="C76" s="100"/>
      <c r="D76" s="411"/>
      <c r="E76" s="412"/>
      <c r="F76" s="412"/>
      <c r="G76" s="413"/>
    </row>
    <row r="77" spans="1:7" ht="12.75" customHeight="1" thickBot="1">
      <c r="A77" s="109"/>
      <c r="B77" s="73" t="str">
        <f>IF(C3=" "," ",VLOOKUP(C3,Base!A5:FH139,35))</f>
        <v>*</v>
      </c>
      <c r="C77" s="100"/>
      <c r="D77" s="411"/>
      <c r="E77" s="412"/>
      <c r="F77" s="412"/>
      <c r="G77" s="413"/>
    </row>
    <row r="78" spans="1:7" ht="12.75" customHeight="1" thickBot="1">
      <c r="A78" s="407" t="s">
        <v>1225</v>
      </c>
      <c r="B78" s="408"/>
      <c r="C78" s="100"/>
      <c r="D78" s="411"/>
      <c r="E78" s="412"/>
      <c r="F78" s="412"/>
      <c r="G78" s="413"/>
    </row>
    <row r="79" spans="1:7" ht="12.75" customHeight="1" thickBot="1">
      <c r="A79" s="110"/>
      <c r="B79" s="73" t="str">
        <f>IF(C3=" "," ",VLOOKUP(C3,Base!A5:FH139,36))</f>
        <v>*</v>
      </c>
      <c r="C79" s="100"/>
      <c r="D79" s="411"/>
      <c r="E79" s="412"/>
      <c r="F79" s="412"/>
      <c r="G79" s="413"/>
    </row>
    <row r="80" spans="1:7" ht="12.75" customHeight="1" thickBot="1">
      <c r="A80" s="407" t="s">
        <v>1224</v>
      </c>
      <c r="B80" s="408"/>
      <c r="C80" s="100"/>
      <c r="D80" s="411"/>
      <c r="E80" s="412"/>
      <c r="F80" s="412"/>
      <c r="G80" s="413"/>
    </row>
    <row r="81" spans="1:7" ht="12.75" customHeight="1" thickBot="1">
      <c r="A81" s="105"/>
      <c r="B81" s="73" t="str">
        <f>IF(C3=" "," ",VLOOKUP(C3,Base!A5:FH139,37))</f>
        <v>*</v>
      </c>
      <c r="C81" s="100"/>
      <c r="D81" s="411"/>
      <c r="E81" s="412"/>
      <c r="F81" s="412"/>
      <c r="G81" s="413"/>
    </row>
    <row r="82" spans="1:7" ht="12.75" customHeight="1" thickBot="1">
      <c r="A82" s="111"/>
      <c r="B82" s="57"/>
      <c r="C82" s="102"/>
      <c r="D82" s="414"/>
      <c r="E82" s="415"/>
      <c r="F82" s="415"/>
      <c r="G82" s="416"/>
    </row>
    <row r="83" spans="1:7" s="24" customFormat="1" ht="12.75" customHeight="1" thickBot="1">
      <c r="A83" s="112"/>
      <c r="B83" s="104"/>
      <c r="C83" s="104"/>
      <c r="D83" s="104"/>
      <c r="E83" s="104"/>
      <c r="F83" s="104"/>
      <c r="G83" s="112"/>
    </row>
    <row r="84" spans="1:7" ht="15.75" thickBot="1">
      <c r="A84" s="400" t="s">
        <v>1223</v>
      </c>
      <c r="B84" s="401"/>
      <c r="C84" s="401"/>
      <c r="D84" s="401"/>
      <c r="E84" s="401"/>
      <c r="F84" s="401"/>
      <c r="G84" s="402"/>
    </row>
    <row r="85" spans="1:7" ht="13.5" thickBot="1">
      <c r="A85" s="394" t="s">
        <v>1222</v>
      </c>
      <c r="B85" s="395"/>
      <c r="C85" s="395"/>
      <c r="D85" s="395"/>
      <c r="E85" s="395"/>
      <c r="F85" s="395"/>
      <c r="G85" s="396"/>
    </row>
    <row r="86" spans="1:7">
      <c r="A86" s="113"/>
      <c r="B86" s="114"/>
      <c r="C86" s="114"/>
      <c r="D86" s="114"/>
      <c r="E86" s="114"/>
      <c r="F86" s="114"/>
      <c r="G86" s="115"/>
    </row>
    <row r="87" spans="1:7" ht="12.75" customHeight="1">
      <c r="A87" s="116"/>
      <c r="B87" s="104"/>
      <c r="C87" s="104"/>
      <c r="D87" s="117"/>
      <c r="E87" s="117"/>
      <c r="F87" s="117"/>
      <c r="G87" s="118"/>
    </row>
    <row r="88" spans="1:7" ht="12.75" customHeight="1">
      <c r="A88" s="116"/>
      <c r="B88" s="104"/>
      <c r="C88" s="104"/>
      <c r="D88" s="117"/>
      <c r="E88" s="117"/>
      <c r="F88" s="117"/>
      <c r="G88" s="118"/>
    </row>
    <row r="89" spans="1:7" ht="12.75" customHeight="1">
      <c r="A89" s="116"/>
      <c r="B89" s="104"/>
      <c r="C89" s="104"/>
      <c r="D89" s="117"/>
      <c r="E89" s="117"/>
      <c r="F89" s="117"/>
      <c r="G89" s="118"/>
    </row>
    <row r="90" spans="1:7" ht="12.75" customHeight="1">
      <c r="A90" s="116"/>
      <c r="B90" s="104"/>
      <c r="C90" s="104"/>
      <c r="D90" s="117"/>
      <c r="E90" s="117"/>
      <c r="F90" s="117"/>
      <c r="G90" s="118"/>
    </row>
    <row r="91" spans="1:7" ht="12.75" customHeight="1">
      <c r="A91" s="116"/>
      <c r="B91" s="104"/>
      <c r="C91" s="104"/>
      <c r="D91" s="117"/>
      <c r="E91" s="117"/>
      <c r="F91" s="117"/>
      <c r="G91" s="118"/>
    </row>
    <row r="92" spans="1:7" ht="12.75" customHeight="1">
      <c r="A92" s="116"/>
      <c r="B92" s="104"/>
      <c r="C92" s="104"/>
      <c r="D92" s="117"/>
      <c r="E92" s="117"/>
      <c r="F92" s="117"/>
      <c r="G92" s="118"/>
    </row>
    <row r="93" spans="1:7" ht="12.75" customHeight="1">
      <c r="A93" s="116"/>
      <c r="B93" s="104"/>
      <c r="C93" s="104"/>
      <c r="D93" s="117"/>
      <c r="E93" s="117"/>
      <c r="F93" s="117"/>
      <c r="G93" s="118"/>
    </row>
    <row r="94" spans="1:7" ht="12.75" customHeight="1">
      <c r="A94" s="116"/>
      <c r="B94" s="104"/>
      <c r="C94" s="104"/>
      <c r="D94" s="117"/>
      <c r="E94" s="117"/>
      <c r="F94" s="117"/>
      <c r="G94" s="118"/>
    </row>
    <row r="95" spans="1:7" ht="12.75" customHeight="1">
      <c r="A95" s="116"/>
      <c r="B95" s="104"/>
      <c r="C95" s="104"/>
      <c r="D95" s="117"/>
      <c r="E95" s="117"/>
      <c r="F95" s="117"/>
      <c r="G95" s="118"/>
    </row>
    <row r="96" spans="1:7" ht="13.5" customHeight="1">
      <c r="A96" s="116"/>
      <c r="B96" s="104"/>
      <c r="C96" s="104"/>
      <c r="D96" s="117"/>
      <c r="E96" s="117"/>
      <c r="F96" s="104"/>
      <c r="G96" s="118"/>
    </row>
    <row r="97" spans="1:10" ht="12.75" customHeight="1">
      <c r="A97" s="116"/>
      <c r="B97" s="119"/>
      <c r="C97" s="120"/>
      <c r="D97" s="117"/>
      <c r="E97" s="117"/>
      <c r="F97" s="104"/>
      <c r="G97" s="118"/>
    </row>
    <row r="98" spans="1:10" ht="12.75" customHeight="1">
      <c r="A98" s="116"/>
      <c r="B98" s="119"/>
      <c r="C98" s="120"/>
      <c r="D98" s="117"/>
      <c r="E98" s="117"/>
      <c r="F98" s="117"/>
      <c r="G98" s="118"/>
    </row>
    <row r="99" spans="1:10" ht="12.75" customHeight="1">
      <c r="A99" s="116"/>
      <c r="B99" s="119"/>
      <c r="C99" s="120"/>
      <c r="D99" s="117"/>
      <c r="E99" s="117"/>
      <c r="F99" s="117"/>
      <c r="G99" s="118"/>
    </row>
    <row r="100" spans="1:10" ht="12.75" customHeight="1" thickBot="1">
      <c r="A100" s="150" t="s">
        <v>1203</v>
      </c>
      <c r="B100" s="202" t="s">
        <v>1221</v>
      </c>
      <c r="C100" s="186"/>
      <c r="D100" s="409" t="s">
        <v>1220</v>
      </c>
      <c r="E100" s="409"/>
      <c r="F100" s="144"/>
      <c r="G100" s="145"/>
    </row>
    <row r="101" spans="1:10" ht="12.75" customHeight="1" thickBot="1">
      <c r="A101" s="149"/>
      <c r="B101" s="405" t="s">
        <v>1269</v>
      </c>
      <c r="C101" s="405"/>
      <c r="D101" s="387" t="str">
        <f>IF(C3=" "," ",VLOOKUP(C3,Base!A5:FH139,41))</f>
        <v xml:space="preserve">HM </v>
      </c>
      <c r="E101" s="388"/>
      <c r="F101" s="389"/>
      <c r="G101" s="148"/>
    </row>
    <row r="102" spans="1:10" ht="12.75" customHeight="1">
      <c r="A102" s="187"/>
      <c r="B102" s="189"/>
      <c r="C102" s="189"/>
      <c r="D102" s="189"/>
      <c r="E102" s="146"/>
      <c r="F102" s="146"/>
      <c r="G102" s="147"/>
    </row>
    <row r="103" spans="1:10" ht="12.75" customHeight="1">
      <c r="A103" s="121"/>
      <c r="B103" s="122"/>
      <c r="C103" s="122"/>
      <c r="D103" s="122"/>
      <c r="E103" s="122"/>
      <c r="F103" s="122"/>
      <c r="G103" s="123"/>
    </row>
    <row r="104" spans="1:10" ht="12.75" customHeight="1" thickBot="1">
      <c r="A104" s="124" t="s">
        <v>1219</v>
      </c>
      <c r="B104" s="125" t="s">
        <v>1218</v>
      </c>
      <c r="C104" s="125" t="s">
        <v>1217</v>
      </c>
      <c r="D104" s="68"/>
      <c r="E104" s="406" t="s">
        <v>1216</v>
      </c>
      <c r="F104" s="406"/>
      <c r="G104" s="126" t="s">
        <v>1215</v>
      </c>
    </row>
    <row r="105" spans="1:10" ht="12.75" customHeight="1" thickBot="1">
      <c r="A105" s="394" t="s">
        <v>1214</v>
      </c>
      <c r="B105" s="395"/>
      <c r="C105" s="395"/>
      <c r="D105" s="395"/>
      <c r="E105" s="395"/>
      <c r="F105" s="395"/>
      <c r="G105" s="396"/>
    </row>
    <row r="106" spans="1:10" ht="12.75" customHeight="1" thickBot="1">
      <c r="A106" s="127"/>
      <c r="B106" s="128"/>
      <c r="C106" s="51"/>
      <c r="D106" s="51"/>
      <c r="E106" s="106"/>
      <c r="F106" s="106"/>
      <c r="G106" s="129"/>
    </row>
    <row r="107" spans="1:10" ht="12.75" customHeight="1" thickBot="1">
      <c r="A107" s="130" t="s">
        <v>1213</v>
      </c>
      <c r="B107" s="73">
        <f>IF(C3=" "," ",VLOOKUP(C3,Base!A5:FH139,39))</f>
        <v>78.599999999999994</v>
      </c>
      <c r="C107" s="131" t="s">
        <v>1212</v>
      </c>
      <c r="D107" s="73" t="str">
        <f>IF(C3=" "," ",VLOOKUP(C3,Base!A5:FH139,40))</f>
        <v>*</v>
      </c>
      <c r="E107" s="51"/>
      <c r="F107" s="51"/>
      <c r="G107" s="52"/>
    </row>
    <row r="108" spans="1:10" ht="12.75" customHeight="1">
      <c r="A108" s="132"/>
      <c r="B108" s="133"/>
      <c r="C108" s="75"/>
      <c r="D108" s="133"/>
      <c r="E108" s="133"/>
      <c r="F108" s="133"/>
      <c r="G108" s="134"/>
      <c r="J108" s="3"/>
    </row>
    <row r="109" spans="1:10" ht="12.75" customHeight="1">
      <c r="A109" s="135"/>
      <c r="B109" s="136"/>
      <c r="C109" s="136"/>
      <c r="D109" s="137"/>
      <c r="E109" s="104"/>
      <c r="F109" s="117"/>
      <c r="G109" s="118"/>
    </row>
    <row r="110" spans="1:10" ht="12.75" customHeight="1">
      <c r="A110" s="116"/>
      <c r="B110" s="104"/>
      <c r="C110" s="117"/>
      <c r="D110" s="117"/>
      <c r="E110" s="117"/>
      <c r="F110" s="117"/>
      <c r="G110" s="118"/>
    </row>
    <row r="111" spans="1:10" ht="12.75" customHeight="1">
      <c r="A111" s="116"/>
      <c r="B111" s="104"/>
      <c r="C111" s="117"/>
      <c r="D111" s="117"/>
      <c r="E111" s="117"/>
      <c r="F111" s="117"/>
      <c r="G111" s="118"/>
    </row>
    <row r="112" spans="1:10" ht="12.75" customHeight="1">
      <c r="A112" s="116"/>
      <c r="B112" s="104"/>
      <c r="C112" s="117"/>
      <c r="D112" s="117"/>
      <c r="E112" s="117"/>
      <c r="F112" s="117"/>
      <c r="G112" s="118"/>
    </row>
    <row r="113" spans="1:11" ht="12.75" customHeight="1">
      <c r="A113" s="135"/>
      <c r="B113" s="117"/>
      <c r="C113" s="117"/>
      <c r="D113" s="117"/>
      <c r="E113" s="117"/>
      <c r="F113" s="117"/>
      <c r="G113" s="118"/>
    </row>
    <row r="114" spans="1:11" ht="12.75" customHeight="1">
      <c r="A114" s="135"/>
      <c r="B114" s="117"/>
      <c r="C114" s="117"/>
      <c r="D114" s="117"/>
      <c r="E114" s="117"/>
      <c r="F114" s="117"/>
      <c r="G114" s="118"/>
    </row>
    <row r="115" spans="1:11" ht="12.75" customHeight="1">
      <c r="A115" s="135"/>
      <c r="B115" s="117"/>
      <c r="C115" s="117"/>
      <c r="D115" s="117"/>
      <c r="E115" s="117"/>
      <c r="F115" s="117"/>
      <c r="G115" s="118"/>
    </row>
    <row r="116" spans="1:11" ht="12.75" customHeight="1">
      <c r="A116" s="135"/>
      <c r="B116" s="117"/>
      <c r="C116" s="117"/>
      <c r="D116" s="117"/>
      <c r="E116" s="117"/>
      <c r="F116" s="117"/>
      <c r="G116" s="118"/>
    </row>
    <row r="117" spans="1:11" ht="12.75" customHeight="1">
      <c r="A117" s="135"/>
      <c r="B117" s="117"/>
      <c r="C117" s="117"/>
      <c r="D117" s="117"/>
      <c r="E117" s="117"/>
      <c r="F117" s="117"/>
      <c r="G117" s="118"/>
    </row>
    <row r="118" spans="1:11" ht="12.75" customHeight="1">
      <c r="A118" s="135"/>
      <c r="B118" s="117"/>
      <c r="C118" s="117"/>
      <c r="D118" s="117"/>
      <c r="E118" s="117"/>
      <c r="F118" s="117"/>
      <c r="G118" s="118"/>
    </row>
    <row r="119" spans="1:11" ht="12.75" customHeight="1">
      <c r="A119" s="135"/>
      <c r="B119" s="117"/>
      <c r="C119" s="117"/>
      <c r="D119" s="117"/>
      <c r="E119" s="117"/>
      <c r="F119" s="117"/>
      <c r="G119" s="118"/>
    </row>
    <row r="120" spans="1:11" ht="12.75" customHeight="1">
      <c r="A120" s="135"/>
      <c r="B120" s="117"/>
      <c r="C120" s="117"/>
      <c r="D120" s="117"/>
      <c r="E120" s="117"/>
      <c r="F120" s="117"/>
      <c r="G120" s="118"/>
    </row>
    <row r="121" spans="1:11" ht="12.75" customHeight="1">
      <c r="A121" s="397"/>
      <c r="B121" s="398"/>
      <c r="C121" s="398"/>
      <c r="D121" s="398"/>
      <c r="E121" s="398"/>
      <c r="F121" s="398"/>
      <c r="G121" s="399"/>
    </row>
    <row r="122" spans="1:11" ht="12.75" customHeight="1" thickBot="1">
      <c r="A122" s="277"/>
      <c r="B122" s="278"/>
      <c r="C122" s="279"/>
      <c r="D122" s="279"/>
      <c r="E122" s="390"/>
      <c r="F122" s="390"/>
      <c r="G122" s="391"/>
      <c r="H122" s="185"/>
      <c r="I122" s="185"/>
      <c r="J122" s="185"/>
      <c r="K122" s="185"/>
    </row>
  </sheetData>
  <mergeCells count="42">
    <mergeCell ref="A13:B13"/>
    <mergeCell ref="B16:E16"/>
    <mergeCell ref="A74:B74"/>
    <mergeCell ref="A7:G7"/>
    <mergeCell ref="D11:E11"/>
    <mergeCell ref="C3:F4"/>
    <mergeCell ref="D62:G69"/>
    <mergeCell ref="D74:G82"/>
    <mergeCell ref="B32:G33"/>
    <mergeCell ref="B43:G44"/>
    <mergeCell ref="A9:D9"/>
    <mergeCell ref="A8:D8"/>
    <mergeCell ref="A35:G35"/>
    <mergeCell ref="A10:G10"/>
    <mergeCell ref="A11:B11"/>
    <mergeCell ref="E48:F48"/>
    <mergeCell ref="B37:C37"/>
    <mergeCell ref="A39:A40"/>
    <mergeCell ref="E37:F37"/>
    <mergeCell ref="D39:D40"/>
    <mergeCell ref="D13:E13"/>
    <mergeCell ref="A85:G85"/>
    <mergeCell ref="A76:B76"/>
    <mergeCell ref="A78:B78"/>
    <mergeCell ref="A80:B80"/>
    <mergeCell ref="D100:E100"/>
    <mergeCell ref="D101:F101"/>
    <mergeCell ref="E122:G122"/>
    <mergeCell ref="B12:C12"/>
    <mergeCell ref="E12:F12"/>
    <mergeCell ref="A105:G105"/>
    <mergeCell ref="A121:G121"/>
    <mergeCell ref="A46:G46"/>
    <mergeCell ref="A60:G60"/>
    <mergeCell ref="A67:B67"/>
    <mergeCell ref="A64:B64"/>
    <mergeCell ref="A62:B62"/>
    <mergeCell ref="B101:C101"/>
    <mergeCell ref="A71:G71"/>
    <mergeCell ref="A72:G72"/>
    <mergeCell ref="A84:G84"/>
    <mergeCell ref="E104:F104"/>
  </mergeCells>
  <conditionalFormatting sqref="E14">
    <cfRule type="containsText" dxfId="39" priority="28" operator="containsText" text="C">
      <formula>NOT(ISERROR(SEARCH("C",E14)))</formula>
    </cfRule>
    <cfRule type="containsText" dxfId="38" priority="29" operator="containsText" text="B">
      <formula>NOT(ISERROR(SEARCH("B",E14)))</formula>
    </cfRule>
    <cfRule type="containsText" dxfId="37" priority="30" operator="containsText" text="A">
      <formula>NOT(ISERROR(SEARCH("A",E14)))</formula>
    </cfRule>
  </conditionalFormatting>
  <conditionalFormatting sqref="F14">
    <cfRule type="containsText" dxfId="36" priority="25" operator="containsText" text="C">
      <formula>NOT(ISERROR(SEARCH("C",F14)))</formula>
    </cfRule>
    <cfRule type="containsText" dxfId="35" priority="26" operator="containsText" text="B">
      <formula>NOT(ISERROR(SEARCH("B",F14)))</formula>
    </cfRule>
    <cfRule type="containsText" dxfId="34" priority="27" operator="containsText" text="A">
      <formula>NOT(ISERROR(SEARCH("A",F14)))</formula>
    </cfRule>
  </conditionalFormatting>
  <conditionalFormatting sqref="E49">
    <cfRule type="containsText" dxfId="33" priority="16" operator="containsText" text="NON">
      <formula>NOT(ISERROR(SEARCH("NON",E49)))</formula>
    </cfRule>
    <cfRule type="containsText" dxfId="32" priority="17" operator="containsText" text="OUI">
      <formula>NOT(ISERROR(SEARCH("OUI",E49)))</formula>
    </cfRule>
    <cfRule type="containsText" dxfId="31" priority="19" operator="containsText" text="OUI">
      <formula>NOT(ISERROR(SEARCH("OUI",E49)))</formula>
    </cfRule>
    <cfRule type="containsText" dxfId="30" priority="20" operator="containsText" text="OUI">
      <formula>NOT(ISERROR(SEARCH("OUI",E49)))</formula>
    </cfRule>
    <cfRule type="containsText" dxfId="29" priority="21" operator="containsText" text="NON">
      <formula>NOT(ISERROR(SEARCH("NON",E49)))</formula>
    </cfRule>
    <cfRule type="containsText" dxfId="28" priority="22" operator="containsText" text="NON">
      <formula>NOT(ISERROR(SEARCH("NON",E49)))</formula>
    </cfRule>
    <cfRule type="containsText" dxfId="27" priority="23" operator="containsText" text="NON">
      <formula>NOT(ISERROR(SEARCH("NON",E49)))</formula>
    </cfRule>
    <cfRule type="containsText" priority="24" operator="containsText" text="NON">
      <formula>NOT(ISERROR(SEARCH("NON",E49)))</formula>
    </cfRule>
  </conditionalFormatting>
  <conditionalFormatting sqref="F49">
    <cfRule type="cellIs" dxfId="26" priority="18" operator="equal">
      <formula>$E$49=OUI</formula>
    </cfRule>
  </conditionalFormatting>
  <conditionalFormatting sqref="D74">
    <cfRule type="cellIs" dxfId="25" priority="15" operator="equal">
      <formula>0</formula>
    </cfRule>
  </conditionalFormatting>
  <conditionalFormatting sqref="D101">
    <cfRule type="cellIs" dxfId="24" priority="14" operator="equal">
      <formula>0</formula>
    </cfRule>
  </conditionalFormatting>
  <conditionalFormatting sqref="B65">
    <cfRule type="containsText" dxfId="23" priority="13" operator="containsText" text="OUI">
      <formula>NOT(ISERROR(SEARCH("OUI",B65)))</formula>
    </cfRule>
  </conditionalFormatting>
  <conditionalFormatting sqref="C40">
    <cfRule type="containsText" dxfId="22" priority="12" operator="containsText" text="OUI">
      <formula>NOT(ISERROR(SEARCH("OUI",C40)))</formula>
    </cfRule>
  </conditionalFormatting>
  <conditionalFormatting sqref="B68">
    <cfRule type="containsText" dxfId="21" priority="11" operator="containsText" text="OUI">
      <formula>NOT(ISERROR(SEARCH("OUI",B68)))</formula>
    </cfRule>
  </conditionalFormatting>
  <conditionalFormatting sqref="B40">
    <cfRule type="containsText" dxfId="20" priority="10" operator="containsText" text="OUI">
      <formula>NOT(ISERROR(SEARCH("OUI",B40)))</formula>
    </cfRule>
  </conditionalFormatting>
  <conditionalFormatting sqref="D107">
    <cfRule type="cellIs" dxfId="19" priority="8" operator="notEqual">
      <formula>"*"</formula>
    </cfRule>
    <cfRule type="containsText" dxfId="18" priority="9" operator="containsText" text="OUI">
      <formula>NOT(ISERROR(SEARCH("OUI",D107)))</formula>
    </cfRule>
  </conditionalFormatting>
  <conditionalFormatting sqref="B107">
    <cfRule type="cellIs" dxfId="17" priority="6" operator="notEqual">
      <formula>"*"</formula>
    </cfRule>
    <cfRule type="containsText" dxfId="16" priority="7" operator="containsText" text="OUI">
      <formula>NOT(ISERROR(SEARCH("OUI",B107)))</formula>
    </cfRule>
  </conditionalFormatting>
  <conditionalFormatting sqref="D101">
    <cfRule type="cellIs" dxfId="15" priority="4" operator="equal">
      <formula>"*"</formula>
    </cfRule>
    <cfRule type="cellIs" dxfId="14" priority="5" operator="notEqual">
      <formula>"*"</formula>
    </cfRule>
  </conditionalFormatting>
  <conditionalFormatting sqref="D62">
    <cfRule type="cellIs" dxfId="13" priority="3" operator="equal">
      <formula>0</formula>
    </cfRule>
  </conditionalFormatting>
  <conditionalFormatting sqref="B77 B75 B79 B81">
    <cfRule type="colorScale" priority="2">
      <colorScale>
        <cfvo type="min" val="0"/>
        <cfvo type="max" val="0"/>
        <color theme="4" tint="0.59999389629810485"/>
        <color rgb="FF66FF33"/>
      </colorScale>
    </cfRule>
  </conditionalFormatting>
  <conditionalFormatting sqref="E40:F40">
    <cfRule type="colorScale" priority="1">
      <colorScale>
        <cfvo type="min" val="0"/>
        <cfvo type="max" val="0"/>
        <color theme="8" tint="0.59999389629810485"/>
        <color rgb="FF66FF33"/>
      </colorScale>
    </cfRule>
  </conditionalFormatting>
  <pageMargins left="1.1023622047244095" right="0.70866141732283472" top="0.39370078740157483" bottom="0.74803149606299213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G63"/>
  <sheetViews>
    <sheetView showGridLines="0" showRowColHeaders="0" workbookViewId="0">
      <pane ySplit="8" topLeftCell="A15" activePane="bottomLeft" state="frozen"/>
      <selection pane="bottomLeft" activeCell="G40" sqref="G40"/>
    </sheetView>
  </sheetViews>
  <sheetFormatPr baseColWidth="10" defaultRowHeight="12.75"/>
  <cols>
    <col min="1" max="16384" width="11.42578125" style="4"/>
  </cols>
  <sheetData>
    <row r="1" spans="1:7">
      <c r="A1" s="59"/>
      <c r="B1" s="59"/>
      <c r="C1" s="59"/>
      <c r="D1" s="59"/>
      <c r="E1" s="59"/>
      <c r="F1" s="60"/>
      <c r="G1" s="61" t="s">
        <v>1211</v>
      </c>
    </row>
    <row r="2" spans="1:7" ht="15">
      <c r="A2" s="59"/>
      <c r="B2" s="59"/>
      <c r="C2" s="59"/>
      <c r="D2" s="59"/>
      <c r="E2" s="59"/>
      <c r="F2" s="59"/>
      <c r="G2" s="45">
        <f>IF(C3=" "," ",VLOOKUP(C3,Base!A5:FH139,2))</f>
        <v>4</v>
      </c>
    </row>
    <row r="3" spans="1:7" ht="12.75" customHeight="1">
      <c r="A3" s="59"/>
      <c r="B3" s="59"/>
      <c r="C3" s="410" t="str">
        <f>ACCUEIL!I3</f>
        <v>AUSTERLITZ USINE</v>
      </c>
      <c r="D3" s="410"/>
      <c r="E3" s="410"/>
      <c r="F3" s="410"/>
      <c r="G3" s="59"/>
    </row>
    <row r="4" spans="1:7" ht="12.75" customHeight="1">
      <c r="A4" s="59"/>
      <c r="B4" s="59"/>
      <c r="C4" s="410"/>
      <c r="D4" s="410"/>
      <c r="E4" s="410"/>
      <c r="F4" s="410"/>
      <c r="G4" s="59"/>
    </row>
    <row r="5" spans="1:7">
      <c r="A5" s="59"/>
      <c r="B5" s="59"/>
      <c r="C5" s="59"/>
      <c r="D5" s="59"/>
      <c r="E5" s="59"/>
      <c r="F5" s="60"/>
      <c r="G5" s="59"/>
    </row>
    <row r="6" spans="1:7" ht="12.75" customHeight="1">
      <c r="A6" s="59"/>
      <c r="B6" s="59"/>
      <c r="C6" s="59"/>
      <c r="D6" s="59"/>
      <c r="E6" s="59"/>
      <c r="F6" s="60"/>
      <c r="G6" s="59"/>
    </row>
    <row r="7" spans="1:7" ht="12.75" customHeight="1" thickBot="1">
      <c r="A7" s="433" t="s">
        <v>1335</v>
      </c>
      <c r="B7" s="433"/>
      <c r="C7" s="433"/>
      <c r="D7" s="433"/>
      <c r="E7" s="433"/>
      <c r="F7" s="433"/>
      <c r="G7" s="433"/>
    </row>
    <row r="8" spans="1:7" ht="13.5" thickBot="1">
      <c r="A8" s="445" t="s">
        <v>1202</v>
      </c>
      <c r="B8" s="446"/>
      <c r="C8" s="446"/>
      <c r="D8" s="446"/>
      <c r="E8" s="446"/>
      <c r="F8" s="446"/>
      <c r="G8" s="447"/>
    </row>
    <row r="9" spans="1:7" ht="13.5" thickBot="1">
      <c r="A9" s="423" t="s">
        <v>1210</v>
      </c>
      <c r="B9" s="424"/>
      <c r="C9" s="48"/>
      <c r="D9" s="424" t="s">
        <v>1209</v>
      </c>
      <c r="E9" s="424"/>
      <c r="F9" s="48"/>
      <c r="G9" s="49"/>
    </row>
    <row r="10" spans="1:7" ht="13.5" thickBot="1">
      <c r="A10" s="50"/>
      <c r="B10" s="434" t="str">
        <f>IF(C3=" "," ",VLOOKUP(C3,Base!A5:FH139,6))</f>
        <v>USINE</v>
      </c>
      <c r="C10" s="435"/>
      <c r="D10" s="51"/>
      <c r="E10" s="434" t="str">
        <f>IF(C3=" "," ",VLOOKUP(C3,Base!A5:FH139,7))</f>
        <v>Clé + Code</v>
      </c>
      <c r="F10" s="435"/>
      <c r="G10" s="52"/>
    </row>
    <row r="11" spans="1:7" ht="13.5" thickBot="1">
      <c r="A11" s="403" t="s">
        <v>1208</v>
      </c>
      <c r="B11" s="404"/>
      <c r="C11" s="51"/>
      <c r="D11" s="404" t="s">
        <v>1207</v>
      </c>
      <c r="E11" s="404"/>
      <c r="F11" s="51"/>
      <c r="G11" s="52"/>
    </row>
    <row r="12" spans="1:7" ht="13.5" thickBot="1">
      <c r="A12" s="50"/>
      <c r="B12" s="53" t="s">
        <v>1206</v>
      </c>
      <c r="C12" s="53" t="s">
        <v>1205</v>
      </c>
      <c r="D12" s="51"/>
      <c r="E12" s="42" t="str">
        <f>IF(C3=" "," ",VLOOKUP(C3,Base!A5:FH139,8))</f>
        <v>A</v>
      </c>
      <c r="F12" s="42" t="str">
        <f>IF(C3=" "," ",VLOOKUP(C3,Base!A5:FH139,9))</f>
        <v>B</v>
      </c>
      <c r="G12" s="52"/>
    </row>
    <row r="13" spans="1:7" ht="13.5" thickBot="1">
      <c r="A13" s="50"/>
      <c r="B13" s="51"/>
      <c r="C13" s="51"/>
      <c r="D13" s="51"/>
      <c r="E13" s="51"/>
      <c r="F13" s="51"/>
      <c r="G13" s="52"/>
    </row>
    <row r="14" spans="1:7" ht="13.5" thickBot="1">
      <c r="A14" s="54" t="s">
        <v>1204</v>
      </c>
      <c r="B14" s="437" t="str">
        <f>IF(C3=" "," ",VLOOKUP(C3,Base!A5:FH139,10))</f>
        <v>Rue Paul Klee ( place Augusta Holmes )</v>
      </c>
      <c r="C14" s="438"/>
      <c r="D14" s="438"/>
      <c r="E14" s="438"/>
      <c r="F14" s="43" t="str">
        <f>IF(C3=" "," ",VLOOKUP(C3,Base!A5:FH139,11))</f>
        <v>PARIS 13°</v>
      </c>
      <c r="G14" s="55"/>
    </row>
    <row r="15" spans="1:7" ht="13.5" thickBot="1">
      <c r="A15" s="56"/>
      <c r="B15" s="57"/>
      <c r="C15" s="57"/>
      <c r="D15" s="57"/>
      <c r="E15" s="57"/>
      <c r="F15" s="57"/>
      <c r="G15" s="58"/>
    </row>
    <row r="16" spans="1:7">
      <c r="A16" s="59"/>
      <c r="B16" s="59"/>
      <c r="C16" s="59"/>
      <c r="D16" s="59"/>
      <c r="E16" s="59"/>
      <c r="F16" s="59"/>
      <c r="G16" s="59"/>
    </row>
    <row r="17" spans="1:7">
      <c r="A17" s="104"/>
      <c r="B17" s="104"/>
      <c r="C17" s="104"/>
      <c r="D17" s="104"/>
      <c r="E17" s="104"/>
      <c r="F17" s="104"/>
      <c r="G17" s="104"/>
    </row>
    <row r="18" spans="1:7">
      <c r="A18" s="104"/>
      <c r="B18" s="104"/>
      <c r="C18" s="104"/>
      <c r="D18" s="104"/>
      <c r="E18" s="104"/>
      <c r="F18" s="104"/>
      <c r="G18" s="104"/>
    </row>
    <row r="19" spans="1:7">
      <c r="A19" s="104"/>
      <c r="B19" s="104"/>
      <c r="C19" s="104"/>
      <c r="D19" s="104"/>
      <c r="E19" s="104"/>
      <c r="F19" s="104"/>
      <c r="G19" s="104"/>
    </row>
    <row r="20" spans="1:7">
      <c r="A20" s="104"/>
      <c r="B20" s="104"/>
      <c r="C20" s="104"/>
      <c r="D20" s="104"/>
      <c r="E20" s="104"/>
      <c r="F20" s="104"/>
      <c r="G20" s="104"/>
    </row>
    <row r="21" spans="1:7">
      <c r="A21" s="104"/>
      <c r="B21" s="104"/>
      <c r="C21" s="104"/>
      <c r="D21" s="104"/>
      <c r="E21" s="104"/>
      <c r="F21" s="104"/>
      <c r="G21" s="104"/>
    </row>
    <row r="22" spans="1:7">
      <c r="A22" s="104"/>
      <c r="B22" s="104"/>
      <c r="C22" s="104"/>
      <c r="D22" s="104"/>
      <c r="E22" s="104"/>
      <c r="F22" s="104"/>
      <c r="G22" s="104"/>
    </row>
    <row r="23" spans="1:7">
      <c r="A23" s="104"/>
      <c r="B23" s="104"/>
      <c r="C23" s="104"/>
      <c r="D23" s="104"/>
      <c r="E23" s="104"/>
      <c r="F23" s="104"/>
      <c r="G23" s="104"/>
    </row>
    <row r="24" spans="1:7">
      <c r="A24" s="104"/>
      <c r="B24" s="104"/>
      <c r="C24" s="104"/>
      <c r="D24" s="104"/>
      <c r="E24" s="104"/>
      <c r="F24" s="104"/>
      <c r="G24" s="104"/>
    </row>
    <row r="25" spans="1:7">
      <c r="A25" s="104"/>
      <c r="B25" s="104"/>
      <c r="C25" s="104"/>
      <c r="D25" s="104"/>
      <c r="E25" s="104"/>
      <c r="F25" s="104"/>
      <c r="G25" s="104"/>
    </row>
    <row r="26" spans="1:7">
      <c r="A26" s="104"/>
      <c r="B26" s="104"/>
      <c r="C26" s="104"/>
      <c r="D26" s="104"/>
      <c r="E26" s="104"/>
      <c r="F26" s="104"/>
      <c r="G26" s="104"/>
    </row>
    <row r="27" spans="1:7">
      <c r="A27" s="104"/>
      <c r="B27" s="104"/>
      <c r="C27" s="104"/>
      <c r="D27" s="104"/>
      <c r="E27" s="104"/>
      <c r="F27" s="104"/>
      <c r="G27" s="104"/>
    </row>
    <row r="28" spans="1:7">
      <c r="A28" s="104"/>
      <c r="B28" s="104"/>
      <c r="C28" s="104"/>
      <c r="D28" s="104"/>
      <c r="E28" s="104"/>
      <c r="F28" s="104"/>
      <c r="G28" s="104"/>
    </row>
    <row r="29" spans="1:7">
      <c r="A29" s="104"/>
      <c r="B29" s="104"/>
      <c r="C29" s="104"/>
      <c r="D29" s="104"/>
      <c r="E29" s="104"/>
      <c r="F29" s="104"/>
      <c r="G29" s="104"/>
    </row>
    <row r="30" spans="1:7">
      <c r="A30" s="104"/>
      <c r="B30" s="104"/>
      <c r="C30" s="104"/>
      <c r="D30" s="104"/>
      <c r="E30" s="104"/>
      <c r="F30" s="104"/>
      <c r="G30" s="104"/>
    </row>
    <row r="31" spans="1:7">
      <c r="A31" s="104"/>
      <c r="B31" s="104"/>
      <c r="C31" s="104"/>
      <c r="D31" s="104"/>
      <c r="E31" s="104"/>
      <c r="F31" s="104"/>
      <c r="G31" s="104"/>
    </row>
    <row r="32" spans="1:7">
      <c r="A32" s="104"/>
      <c r="B32" s="104"/>
      <c r="C32" s="104"/>
      <c r="D32" s="104"/>
      <c r="E32" s="104"/>
      <c r="F32" s="104"/>
      <c r="G32" s="104"/>
    </row>
    <row r="33" spans="1:7">
      <c r="A33" s="104"/>
      <c r="B33" s="104"/>
      <c r="C33" s="104"/>
      <c r="D33" s="104"/>
      <c r="E33" s="104"/>
      <c r="F33" s="104"/>
      <c r="G33" s="104"/>
    </row>
    <row r="34" spans="1:7" ht="13.5" thickBot="1">
      <c r="A34" s="104"/>
      <c r="B34" s="104"/>
      <c r="C34" s="104"/>
      <c r="D34" s="104"/>
      <c r="E34" s="104"/>
      <c r="F34" s="104"/>
      <c r="G34" s="104"/>
    </row>
    <row r="35" spans="1:7">
      <c r="A35" s="62" t="s">
        <v>1203</v>
      </c>
      <c r="B35" s="63"/>
      <c r="C35" s="64"/>
      <c r="D35" s="64"/>
      <c r="E35" s="64"/>
      <c r="F35" s="64"/>
      <c r="G35" s="65"/>
    </row>
    <row r="36" spans="1:7">
      <c r="A36" s="66"/>
      <c r="B36" s="439" t="str">
        <f>IF(C3=" "," ",VLOOKUP(C3,Base!A5:FH139,12))</f>
        <v xml:space="preserve">Usine sous alarme </v>
      </c>
      <c r="C36" s="440"/>
      <c r="D36" s="440"/>
      <c r="E36" s="440"/>
      <c r="F36" s="440"/>
      <c r="G36" s="441"/>
    </row>
    <row r="37" spans="1:7" ht="13.5" thickBot="1">
      <c r="A37" s="67"/>
      <c r="B37" s="442"/>
      <c r="C37" s="443"/>
      <c r="D37" s="443"/>
      <c r="E37" s="443"/>
      <c r="F37" s="443"/>
      <c r="G37" s="444"/>
    </row>
    <row r="38" spans="1:7">
      <c r="A38" s="59"/>
      <c r="B38" s="59"/>
      <c r="C38" s="59"/>
      <c r="D38" s="59"/>
      <c r="E38" s="59"/>
      <c r="F38" s="59"/>
      <c r="G38" s="59"/>
    </row>
    <row r="39" spans="1:7">
      <c r="A39" s="59"/>
      <c r="B39" s="59"/>
      <c r="C39" s="59"/>
      <c r="D39" s="59"/>
      <c r="E39" s="59"/>
      <c r="F39" s="59"/>
      <c r="G39" s="59"/>
    </row>
    <row r="40" spans="1:7">
      <c r="A40" s="59"/>
      <c r="B40" s="59"/>
      <c r="C40" s="59"/>
      <c r="D40" s="59"/>
      <c r="E40" s="59"/>
      <c r="F40" s="59"/>
      <c r="G40" s="59"/>
    </row>
    <row r="41" spans="1:7">
      <c r="A41" s="59"/>
      <c r="B41" s="59"/>
      <c r="C41" s="59"/>
      <c r="D41" s="59"/>
      <c r="E41" s="59"/>
      <c r="F41" s="59"/>
      <c r="G41" s="59"/>
    </row>
    <row r="42" spans="1:7">
      <c r="A42" s="59"/>
      <c r="B42" s="59"/>
      <c r="C42" s="59"/>
      <c r="D42" s="59"/>
      <c r="E42" s="59"/>
      <c r="F42" s="59"/>
      <c r="G42" s="59"/>
    </row>
    <row r="43" spans="1:7">
      <c r="A43" s="59"/>
      <c r="B43" s="59"/>
      <c r="C43" s="59"/>
      <c r="D43" s="59"/>
      <c r="E43" s="59"/>
      <c r="F43" s="59"/>
      <c r="G43" s="59"/>
    </row>
    <row r="44" spans="1:7">
      <c r="A44" s="59"/>
      <c r="B44" s="59"/>
      <c r="C44" s="59"/>
      <c r="D44" s="59"/>
      <c r="E44" s="59"/>
      <c r="F44" s="59"/>
      <c r="G44" s="59"/>
    </row>
    <row r="45" spans="1:7">
      <c r="A45" s="59"/>
      <c r="B45" s="59"/>
      <c r="C45" s="59"/>
      <c r="D45" s="59"/>
      <c r="E45" s="59"/>
      <c r="F45" s="59"/>
      <c r="G45" s="59"/>
    </row>
    <row r="46" spans="1:7">
      <c r="A46" s="59"/>
      <c r="B46" s="59"/>
      <c r="C46" s="59"/>
      <c r="D46" s="59"/>
      <c r="E46" s="59"/>
      <c r="F46" s="59"/>
      <c r="G46" s="59"/>
    </row>
    <row r="47" spans="1:7">
      <c r="A47" s="59"/>
      <c r="B47" s="59"/>
      <c r="C47" s="59"/>
      <c r="D47" s="59"/>
      <c r="E47" s="59"/>
      <c r="F47" s="59"/>
      <c r="G47" s="59"/>
    </row>
    <row r="48" spans="1:7">
      <c r="A48" s="59"/>
      <c r="B48" s="59"/>
      <c r="C48" s="59"/>
      <c r="D48" s="59"/>
      <c r="E48" s="59"/>
      <c r="F48" s="59"/>
      <c r="G48" s="59"/>
    </row>
    <row r="49" spans="1:7">
      <c r="A49" s="59"/>
      <c r="B49" s="59"/>
      <c r="C49" s="59"/>
      <c r="D49" s="59"/>
      <c r="E49" s="59"/>
      <c r="F49" s="59"/>
      <c r="G49" s="59"/>
    </row>
    <row r="50" spans="1:7">
      <c r="A50" s="59"/>
      <c r="B50" s="59"/>
      <c r="C50" s="59"/>
      <c r="D50" s="59"/>
      <c r="E50" s="59"/>
      <c r="F50" s="59"/>
      <c r="G50" s="59"/>
    </row>
    <row r="51" spans="1:7">
      <c r="A51" s="59"/>
      <c r="B51" s="59"/>
      <c r="C51" s="59"/>
      <c r="D51" s="59"/>
      <c r="E51" s="59"/>
      <c r="F51" s="59"/>
      <c r="G51" s="59"/>
    </row>
    <row r="52" spans="1:7">
      <c r="A52" s="59"/>
      <c r="B52" s="59"/>
      <c r="C52" s="59"/>
      <c r="D52" s="59"/>
      <c r="E52" s="59"/>
      <c r="F52" s="59"/>
      <c r="G52" s="59"/>
    </row>
    <row r="53" spans="1:7">
      <c r="A53" s="59"/>
      <c r="B53" s="59"/>
      <c r="C53" s="59"/>
      <c r="D53" s="59"/>
      <c r="E53" s="59"/>
      <c r="F53" s="59"/>
      <c r="G53" s="59"/>
    </row>
    <row r="54" spans="1:7">
      <c r="A54" s="59"/>
      <c r="B54" s="59"/>
      <c r="C54" s="59"/>
      <c r="D54" s="59"/>
      <c r="E54" s="59"/>
      <c r="F54" s="59"/>
      <c r="G54" s="59"/>
    </row>
    <row r="55" spans="1:7">
      <c r="A55" s="59"/>
      <c r="B55" s="59"/>
      <c r="C55" s="59"/>
      <c r="D55" s="59"/>
      <c r="E55" s="59"/>
      <c r="F55" s="59"/>
      <c r="G55" s="59"/>
    </row>
    <row r="56" spans="1:7">
      <c r="A56" s="59"/>
      <c r="B56" s="59"/>
      <c r="C56" s="59"/>
      <c r="D56" s="59"/>
      <c r="E56" s="59"/>
      <c r="F56" s="59"/>
      <c r="G56" s="59"/>
    </row>
    <row r="57" spans="1:7">
      <c r="A57" s="59"/>
      <c r="B57" s="59"/>
      <c r="C57" s="59"/>
      <c r="D57" s="59"/>
      <c r="E57" s="59"/>
      <c r="F57" s="59"/>
      <c r="G57" s="59"/>
    </row>
    <row r="58" spans="1:7">
      <c r="A58" s="59"/>
      <c r="B58" s="59"/>
      <c r="C58" s="59"/>
      <c r="D58" s="59"/>
      <c r="E58" s="59"/>
      <c r="F58" s="59"/>
      <c r="G58" s="59"/>
    </row>
    <row r="59" spans="1:7">
      <c r="A59" s="59"/>
      <c r="B59" s="59"/>
      <c r="C59" s="59"/>
      <c r="D59" s="59"/>
      <c r="E59" s="59"/>
      <c r="F59" s="59"/>
      <c r="G59" s="59"/>
    </row>
    <row r="60" spans="1:7">
      <c r="A60" s="280"/>
      <c r="B60" s="281"/>
      <c r="C60" s="282"/>
      <c r="D60" s="282"/>
      <c r="E60" s="436"/>
      <c r="F60" s="436"/>
      <c r="G60" s="436"/>
    </row>
    <row r="63" spans="1:7" ht="12.75" customHeight="1"/>
  </sheetData>
  <mergeCells count="12">
    <mergeCell ref="B10:C10"/>
    <mergeCell ref="E10:F10"/>
    <mergeCell ref="E60:G60"/>
    <mergeCell ref="C3:F4"/>
    <mergeCell ref="A11:B11"/>
    <mergeCell ref="D11:E11"/>
    <mergeCell ref="B14:E14"/>
    <mergeCell ref="B36:G37"/>
    <mergeCell ref="A7:G7"/>
    <mergeCell ref="A8:G8"/>
    <mergeCell ref="A9:B9"/>
    <mergeCell ref="D9:E9"/>
  </mergeCells>
  <conditionalFormatting sqref="F12">
    <cfRule type="containsText" dxfId="12" priority="1" operator="containsText" text="C">
      <formula>NOT(ISERROR(SEARCH("C",F12)))</formula>
    </cfRule>
    <cfRule type="containsText" dxfId="11" priority="2" operator="containsText" text="B">
      <formula>NOT(ISERROR(SEARCH("B",F12)))</formula>
    </cfRule>
    <cfRule type="containsText" dxfId="10" priority="3" operator="containsText" text="A">
      <formula>NOT(ISERROR(SEARCH("A",F12)))</formula>
    </cfRule>
  </conditionalFormatting>
  <conditionalFormatting sqref="E12">
    <cfRule type="containsText" dxfId="9" priority="4" operator="containsText" text="C">
      <formula>NOT(ISERROR(SEARCH("C",E12)))</formula>
    </cfRule>
    <cfRule type="containsText" dxfId="8" priority="5" operator="containsText" text="B">
      <formula>NOT(ISERROR(SEARCH("B",E12)))</formula>
    </cfRule>
    <cfRule type="containsText" dxfId="7" priority="6" operator="containsText" text="A">
      <formula>NOT(ISERROR(SEARCH("A",E12)))</formula>
    </cfRule>
  </conditionalFormatting>
  <pageMargins left="1.1023622047244095" right="0.70866141732283472" top="0.39370078740157483" bottom="0.74803149606299213" header="0.31496062992125984" footer="0.31496062992125984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W5243"/>
  <sheetViews>
    <sheetView showFormulas="1" showGridLines="0" workbookViewId="0">
      <pane xSplit="7" ySplit="7" topLeftCell="H17" activePane="bottomRight" state="frozen"/>
      <selection pane="topRight" activeCell="I1" sqref="I1"/>
      <selection pane="bottomLeft" activeCell="A8" sqref="A8"/>
      <selection pane="bottomRight" activeCell="A22" sqref="A22:G23"/>
    </sheetView>
  </sheetViews>
  <sheetFormatPr baseColWidth="10" defaultRowHeight="12.75"/>
  <cols>
    <col min="1" max="7" width="7.7109375" style="221" customWidth="1"/>
    <col min="8" max="21" width="5.5703125" style="221" customWidth="1"/>
    <col min="22" max="22" width="4" style="221" customWidth="1"/>
    <col min="23" max="24" width="5.5703125" style="221" customWidth="1"/>
    <col min="25" max="16384" width="11.42578125" style="221"/>
  </cols>
  <sheetData>
    <row r="1" spans="1:23" ht="15.75" customHeight="1">
      <c r="A1" s="227"/>
      <c r="B1" s="227"/>
      <c r="C1" s="227"/>
      <c r="D1" s="227"/>
      <c r="E1" s="227"/>
      <c r="F1" s="227"/>
      <c r="G1" s="227"/>
      <c r="H1" s="450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  <c r="T1" s="451"/>
      <c r="U1" s="451"/>
      <c r="V1" s="451"/>
      <c r="W1" s="253"/>
    </row>
    <row r="2" spans="1:23" ht="15.75" customHeight="1">
      <c r="A2" s="227"/>
      <c r="B2" s="227"/>
      <c r="C2" s="227"/>
      <c r="D2" s="227"/>
      <c r="E2" s="227"/>
      <c r="F2" s="227"/>
      <c r="G2" s="227"/>
      <c r="H2" s="452"/>
      <c r="I2" s="453"/>
      <c r="J2" s="453"/>
      <c r="K2" s="453"/>
      <c r="L2" s="453"/>
      <c r="M2" s="453"/>
      <c r="N2" s="453"/>
      <c r="O2" s="453"/>
      <c r="P2" s="453"/>
      <c r="Q2" s="453"/>
      <c r="R2" s="453"/>
      <c r="S2" s="453"/>
      <c r="T2" s="453"/>
      <c r="U2" s="453"/>
      <c r="V2" s="453"/>
      <c r="W2" s="254"/>
    </row>
    <row r="3" spans="1:23" ht="15.75" customHeight="1">
      <c r="A3" s="227"/>
      <c r="B3" s="474" t="s">
        <v>1268</v>
      </c>
      <c r="C3" s="474"/>
      <c r="D3" s="474"/>
      <c r="E3" s="474"/>
      <c r="F3" s="474"/>
      <c r="G3" s="474"/>
      <c r="H3" s="452"/>
      <c r="I3" s="453"/>
      <c r="J3" s="453"/>
      <c r="K3" s="453"/>
      <c r="L3" s="453"/>
      <c r="M3" s="453"/>
      <c r="N3" s="453"/>
      <c r="O3" s="453"/>
      <c r="P3" s="453"/>
      <c r="Q3" s="453"/>
      <c r="R3" s="453"/>
      <c r="S3" s="453"/>
      <c r="T3" s="453"/>
      <c r="U3" s="453"/>
      <c r="V3" s="453"/>
      <c r="W3" s="254"/>
    </row>
    <row r="4" spans="1:23" ht="15.75" customHeight="1">
      <c r="A4" s="226"/>
      <c r="B4" s="474"/>
      <c r="C4" s="474"/>
      <c r="D4" s="474"/>
      <c r="E4" s="474"/>
      <c r="F4" s="474"/>
      <c r="G4" s="474"/>
      <c r="H4" s="452"/>
      <c r="I4" s="453"/>
      <c r="J4" s="453"/>
      <c r="K4" s="453"/>
      <c r="L4" s="453"/>
      <c r="M4" s="453"/>
      <c r="N4" s="453"/>
      <c r="O4" s="453"/>
      <c r="P4" s="453"/>
      <c r="Q4" s="453"/>
      <c r="R4" s="453"/>
      <c r="S4" s="453"/>
      <c r="T4" s="453"/>
      <c r="U4" s="453"/>
      <c r="V4" s="453"/>
      <c r="W4" s="254"/>
    </row>
    <row r="5" spans="1:23" ht="15.75" customHeight="1">
      <c r="A5" s="227"/>
      <c r="B5" s="474"/>
      <c r="C5" s="474"/>
      <c r="D5" s="474"/>
      <c r="E5" s="474"/>
      <c r="F5" s="474"/>
      <c r="G5" s="474"/>
      <c r="H5" s="452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53"/>
      <c r="U5" s="453"/>
      <c r="V5" s="453"/>
      <c r="W5" s="254"/>
    </row>
    <row r="6" spans="1:23" ht="15.75" customHeight="1">
      <c r="A6" s="227"/>
      <c r="B6" s="227"/>
      <c r="C6" s="227"/>
      <c r="D6" s="227"/>
      <c r="E6" s="227"/>
      <c r="F6" s="227"/>
      <c r="G6" s="227"/>
      <c r="H6" s="452"/>
      <c r="I6" s="453"/>
      <c r="J6" s="453"/>
      <c r="K6" s="453"/>
      <c r="L6" s="453"/>
      <c r="M6" s="453"/>
      <c r="N6" s="453"/>
      <c r="O6" s="453"/>
      <c r="P6" s="453"/>
      <c r="Q6" s="453"/>
      <c r="R6" s="453"/>
      <c r="S6" s="453"/>
      <c r="T6" s="453"/>
      <c r="U6" s="453"/>
      <c r="V6" s="453"/>
      <c r="W6" s="254"/>
    </row>
    <row r="7" spans="1:23" ht="15.75" customHeight="1" thickBot="1">
      <c r="A7" s="224"/>
      <c r="B7" s="224"/>
      <c r="C7" s="224"/>
      <c r="D7" s="224"/>
      <c r="E7" s="224"/>
      <c r="F7" s="224"/>
      <c r="G7" s="224"/>
      <c r="H7" s="454"/>
      <c r="I7" s="455"/>
      <c r="J7" s="455"/>
      <c r="K7" s="455"/>
      <c r="L7" s="455"/>
      <c r="M7" s="455"/>
      <c r="N7" s="455"/>
      <c r="O7" s="455"/>
      <c r="P7" s="455"/>
      <c r="Q7" s="455"/>
      <c r="R7" s="455"/>
      <c r="S7" s="455"/>
      <c r="T7" s="455"/>
      <c r="U7" s="455"/>
      <c r="V7" s="455"/>
      <c r="W7" s="255"/>
    </row>
    <row r="8" spans="1:23" ht="15.75" customHeight="1">
      <c r="A8" s="247" t="s">
        <v>1312</v>
      </c>
      <c r="B8" s="456" t="s">
        <v>69</v>
      </c>
      <c r="C8" s="456"/>
      <c r="D8" s="456"/>
      <c r="E8" s="456"/>
      <c r="F8" s="448" t="s">
        <v>72</v>
      </c>
      <c r="G8" s="448"/>
      <c r="H8" s="228"/>
      <c r="I8" s="229"/>
      <c r="J8" s="229"/>
      <c r="K8" s="229"/>
      <c r="L8" s="229"/>
      <c r="M8" s="229"/>
      <c r="N8" s="229"/>
      <c r="O8" s="227"/>
      <c r="P8" s="227"/>
      <c r="Q8" s="227"/>
      <c r="R8" s="227"/>
      <c r="S8" s="227"/>
      <c r="T8" s="227"/>
      <c r="U8" s="227"/>
      <c r="V8" s="227"/>
      <c r="W8" s="230"/>
    </row>
    <row r="9" spans="1:23" ht="15.75" customHeight="1">
      <c r="A9" s="475" t="s">
        <v>71</v>
      </c>
      <c r="B9" s="475"/>
      <c r="C9" s="250"/>
      <c r="D9" s="475" t="s">
        <v>70</v>
      </c>
      <c r="E9" s="475"/>
      <c r="F9" s="250"/>
      <c r="G9" s="229"/>
      <c r="H9" s="228"/>
      <c r="I9" s="229"/>
      <c r="J9" s="229"/>
      <c r="K9" s="229"/>
      <c r="L9" s="229"/>
      <c r="M9" s="229"/>
      <c r="N9" s="229"/>
      <c r="O9" s="227"/>
      <c r="P9" s="227"/>
      <c r="Q9" s="227"/>
      <c r="R9" s="227"/>
      <c r="S9" s="227"/>
      <c r="T9" s="227"/>
      <c r="U9" s="227"/>
      <c r="V9" s="227"/>
      <c r="W9" s="230"/>
    </row>
    <row r="10" spans="1:23" ht="15.75" customHeight="1">
      <c r="A10" s="227"/>
      <c r="B10" s="227"/>
      <c r="C10" s="227"/>
      <c r="D10" s="227"/>
      <c r="E10" s="227"/>
      <c r="F10" s="227"/>
      <c r="G10" s="227"/>
      <c r="H10" s="228"/>
      <c r="I10" s="229"/>
      <c r="J10" s="229"/>
      <c r="K10" s="229"/>
      <c r="L10" s="229"/>
      <c r="M10" s="229"/>
      <c r="N10" s="229"/>
      <c r="O10" s="227"/>
      <c r="P10" s="227"/>
      <c r="Q10" s="227"/>
      <c r="R10" s="227"/>
      <c r="S10" s="227"/>
      <c r="T10" s="227"/>
      <c r="U10" s="227"/>
      <c r="V10" s="227"/>
      <c r="W10" s="230"/>
    </row>
    <row r="11" spans="1:23" ht="15.75" customHeight="1">
      <c r="A11" s="227"/>
      <c r="B11" s="227"/>
      <c r="C11" s="227"/>
      <c r="D11" s="227"/>
      <c r="E11" s="227"/>
      <c r="F11" s="227"/>
      <c r="G11" s="227"/>
      <c r="H11" s="231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30"/>
    </row>
    <row r="12" spans="1:23" ht="15.75" customHeight="1">
      <c r="A12" s="227"/>
      <c r="B12" s="227"/>
      <c r="C12" s="227"/>
      <c r="D12" s="227"/>
      <c r="E12" s="227"/>
      <c r="F12" s="227"/>
      <c r="G12" s="227"/>
      <c r="I12" s="265" t="s">
        <v>1319</v>
      </c>
      <c r="J12" s="246"/>
      <c r="K12" s="245"/>
      <c r="L12" s="245"/>
      <c r="M12" s="245"/>
      <c r="N12" s="245"/>
      <c r="O12" s="264"/>
      <c r="P12" s="246" t="s">
        <v>1320</v>
      </c>
      <c r="Q12" s="245"/>
      <c r="R12" s="245"/>
      <c r="S12" s="245"/>
      <c r="T12" s="245"/>
      <c r="U12" s="245"/>
      <c r="V12" s="245"/>
      <c r="W12" s="245"/>
    </row>
    <row r="13" spans="1:23" ht="15.75" customHeight="1">
      <c r="A13" s="227"/>
      <c r="B13" s="227"/>
      <c r="C13" s="227"/>
      <c r="D13" s="227"/>
      <c r="E13" s="227"/>
      <c r="F13" s="227"/>
      <c r="G13" s="227"/>
      <c r="H13" s="231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</row>
    <row r="14" spans="1:23" ht="15.75" customHeight="1">
      <c r="A14" s="227"/>
      <c r="B14" s="227"/>
      <c r="C14" s="227"/>
      <c r="D14" s="227"/>
      <c r="E14" s="227"/>
      <c r="F14" s="227"/>
      <c r="G14" s="227"/>
      <c r="H14" s="231"/>
      <c r="I14" s="245"/>
      <c r="J14" s="245"/>
      <c r="K14" s="245"/>
      <c r="L14" s="245"/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</row>
    <row r="15" spans="1:23" ht="15.75" customHeight="1">
      <c r="A15" s="227"/>
      <c r="B15" s="227"/>
      <c r="C15" s="227"/>
      <c r="D15" s="227"/>
      <c r="E15" s="227"/>
      <c r="F15" s="227"/>
      <c r="G15" s="227"/>
      <c r="H15" s="231"/>
      <c r="I15" s="245"/>
      <c r="J15" s="245"/>
      <c r="K15" s="245"/>
      <c r="L15" s="245"/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</row>
    <row r="16" spans="1:23" ht="15.75" customHeight="1">
      <c r="A16" s="227"/>
      <c r="B16" s="227"/>
      <c r="C16" s="227"/>
      <c r="D16" s="227"/>
      <c r="E16" s="227"/>
      <c r="F16" s="227"/>
      <c r="G16" s="227"/>
      <c r="H16" s="231"/>
      <c r="I16" s="245"/>
      <c r="J16" s="245"/>
      <c r="K16" s="245"/>
      <c r="L16" s="245"/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</row>
    <row r="17" spans="1:23" ht="15.75" customHeight="1">
      <c r="A17" s="232"/>
      <c r="B17" s="233"/>
      <c r="C17" s="233"/>
      <c r="D17" s="227"/>
      <c r="E17" s="227"/>
      <c r="F17" s="227"/>
      <c r="G17" s="227"/>
      <c r="H17" s="231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</row>
    <row r="18" spans="1:23" ht="15.75" customHeight="1">
      <c r="A18" s="232"/>
      <c r="B18" s="233"/>
      <c r="C18" s="233"/>
      <c r="D18" s="227"/>
      <c r="E18" s="227"/>
      <c r="F18" s="227"/>
      <c r="G18" s="227"/>
      <c r="H18" s="231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245"/>
      <c r="U18" s="245"/>
      <c r="V18" s="245"/>
      <c r="W18" s="245"/>
    </row>
    <row r="19" spans="1:23" ht="15.75" customHeight="1">
      <c r="A19" s="227"/>
      <c r="B19" s="227"/>
      <c r="C19" s="227"/>
      <c r="D19" s="227"/>
      <c r="E19" s="227"/>
      <c r="F19" s="227"/>
      <c r="G19" s="227"/>
      <c r="H19" s="231"/>
      <c r="I19" s="245"/>
      <c r="J19" s="245"/>
      <c r="K19" s="245"/>
      <c r="L19" s="245"/>
      <c r="M19" s="245"/>
      <c r="N19" s="245"/>
      <c r="O19" s="245"/>
      <c r="P19" s="245"/>
      <c r="Q19" s="245"/>
      <c r="R19" s="245"/>
      <c r="S19" s="245"/>
      <c r="T19" s="245"/>
      <c r="U19" s="245"/>
      <c r="V19" s="245"/>
      <c r="W19" s="245"/>
    </row>
    <row r="20" spans="1:23" ht="15.75" customHeight="1">
      <c r="A20" s="227"/>
      <c r="B20" s="227"/>
      <c r="C20" s="227"/>
      <c r="D20" s="227"/>
      <c r="E20" s="227"/>
      <c r="F20" s="227"/>
      <c r="G20" s="227"/>
      <c r="H20" s="231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  <c r="T20" s="245"/>
      <c r="U20" s="245"/>
      <c r="V20" s="245"/>
      <c r="W20" s="245"/>
    </row>
    <row r="21" spans="1:23" ht="15.75" customHeight="1">
      <c r="A21" s="249" t="s">
        <v>1208</v>
      </c>
      <c r="B21" s="448" t="s">
        <v>69</v>
      </c>
      <c r="C21" s="448"/>
      <c r="D21" s="448"/>
      <c r="E21" s="448"/>
      <c r="F21" s="448" t="s">
        <v>1313</v>
      </c>
      <c r="G21" s="464"/>
      <c r="H21" s="231"/>
      <c r="I21" s="245"/>
      <c r="J21" s="245"/>
      <c r="K21" s="245"/>
      <c r="L21" s="245"/>
      <c r="M21" s="245"/>
      <c r="N21" s="245"/>
      <c r="O21" s="245"/>
      <c r="P21" s="245"/>
      <c r="Q21" s="245"/>
      <c r="R21" s="245"/>
      <c r="S21" s="245"/>
      <c r="T21" s="245"/>
      <c r="U21" s="245"/>
      <c r="V21" s="245"/>
      <c r="W21" s="245"/>
    </row>
    <row r="22" spans="1:23" ht="15.75" customHeight="1">
      <c r="A22" s="473"/>
      <c r="B22" s="473"/>
      <c r="C22" s="473"/>
      <c r="D22" s="473"/>
      <c r="E22" s="473"/>
      <c r="F22" s="473"/>
      <c r="G22" s="473"/>
      <c r="H22" s="231"/>
      <c r="I22" s="245"/>
      <c r="J22" s="245"/>
      <c r="K22" s="245"/>
      <c r="L22" s="245"/>
      <c r="M22" s="245"/>
      <c r="N22" s="245"/>
      <c r="O22" s="245"/>
      <c r="P22" s="245"/>
      <c r="Q22" s="245"/>
      <c r="R22" s="245"/>
      <c r="S22" s="245"/>
      <c r="T22" s="245"/>
      <c r="U22" s="245"/>
      <c r="V22" s="245"/>
      <c r="W22" s="245"/>
    </row>
    <row r="23" spans="1:23" ht="15.75" customHeight="1">
      <c r="A23" s="473"/>
      <c r="B23" s="473"/>
      <c r="C23" s="473"/>
      <c r="D23" s="473"/>
      <c r="E23" s="473"/>
      <c r="F23" s="473"/>
      <c r="G23" s="473"/>
      <c r="H23" s="231"/>
      <c r="I23" s="245"/>
      <c r="J23" s="245"/>
      <c r="K23" s="245"/>
      <c r="L23" s="245"/>
      <c r="M23" s="245"/>
      <c r="N23" s="245"/>
      <c r="O23" s="245"/>
      <c r="P23" s="245"/>
      <c r="Q23" s="245"/>
      <c r="R23" s="245"/>
      <c r="S23" s="245"/>
      <c r="T23" s="245"/>
      <c r="U23" s="245"/>
      <c r="V23" s="245"/>
      <c r="W23" s="245"/>
    </row>
    <row r="24" spans="1:23" ht="15.75" customHeight="1" thickBot="1">
      <c r="A24" s="244"/>
      <c r="B24" s="234"/>
      <c r="C24" s="234"/>
      <c r="D24" s="234"/>
      <c r="E24" s="234"/>
      <c r="F24" s="234"/>
      <c r="G24" s="234"/>
      <c r="H24" s="231"/>
      <c r="I24" s="245"/>
      <c r="J24" s="245"/>
      <c r="K24" s="245"/>
      <c r="L24" s="245"/>
      <c r="M24" s="245"/>
      <c r="N24" s="245"/>
      <c r="O24" s="245"/>
      <c r="P24" s="245"/>
      <c r="Q24" s="245"/>
      <c r="R24" s="245"/>
      <c r="S24" s="245"/>
      <c r="T24" s="245"/>
      <c r="U24" s="245"/>
      <c r="V24" s="245"/>
      <c r="W24" s="245"/>
    </row>
    <row r="25" spans="1:23" ht="15.75" customHeight="1" thickBot="1">
      <c r="A25" s="248" t="s">
        <v>1314</v>
      </c>
      <c r="B25" s="459" t="s">
        <v>68</v>
      </c>
      <c r="C25" s="460"/>
      <c r="D25" s="460"/>
      <c r="E25" s="460"/>
      <c r="F25" s="461"/>
      <c r="G25" s="256"/>
      <c r="H25" s="257"/>
      <c r="I25" s="245"/>
      <c r="J25" s="245"/>
      <c r="K25" s="245"/>
      <c r="L25" s="245"/>
      <c r="M25" s="245"/>
      <c r="N25" s="245"/>
      <c r="O25" s="245"/>
      <c r="P25" s="245"/>
      <c r="Q25" s="245"/>
      <c r="R25" s="245"/>
      <c r="S25" s="245"/>
      <c r="T25" s="245"/>
      <c r="U25" s="245"/>
      <c r="V25" s="245"/>
      <c r="W25" s="245"/>
    </row>
    <row r="26" spans="1:23" ht="15.75" customHeight="1">
      <c r="A26" s="258"/>
      <c r="B26" s="462"/>
      <c r="C26" s="462"/>
      <c r="D26" s="462"/>
      <c r="E26" s="462"/>
      <c r="F26" s="462"/>
      <c r="G26" s="258"/>
      <c r="H26" s="227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245"/>
      <c r="T26" s="245"/>
      <c r="U26" s="245"/>
      <c r="V26" s="245"/>
      <c r="W26" s="245"/>
    </row>
    <row r="27" spans="1:23" ht="15.75" customHeight="1">
      <c r="A27" s="258"/>
      <c r="B27" s="258"/>
      <c r="C27" s="258"/>
      <c r="D27" s="258"/>
      <c r="E27" s="258"/>
      <c r="F27" s="258"/>
      <c r="G27" s="258"/>
      <c r="H27" s="227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245"/>
      <c r="T27" s="245"/>
      <c r="U27" s="245"/>
      <c r="V27" s="245"/>
      <c r="W27" s="245"/>
    </row>
    <row r="28" spans="1:23" ht="15.75" customHeight="1">
      <c r="C28" s="463" t="s">
        <v>67</v>
      </c>
      <c r="D28" s="463"/>
      <c r="E28" s="463"/>
      <c r="F28" s="259"/>
      <c r="G28" s="250"/>
      <c r="H28" s="250"/>
      <c r="I28" s="263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</row>
    <row r="29" spans="1:23" ht="15.75" customHeight="1" thickBot="1">
      <c r="A29" s="242"/>
      <c r="B29" s="243"/>
      <c r="C29" s="243"/>
      <c r="D29" s="243"/>
      <c r="E29" s="243"/>
      <c r="F29" s="243"/>
      <c r="G29" s="242"/>
      <c r="H29" s="231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5"/>
      <c r="T29" s="245"/>
      <c r="U29" s="245"/>
      <c r="V29" s="245"/>
      <c r="W29" s="245"/>
    </row>
    <row r="30" spans="1:23" ht="15.75" customHeight="1" thickBot="1">
      <c r="A30" s="248" t="s">
        <v>1315</v>
      </c>
      <c r="B30" s="459" t="s">
        <v>66</v>
      </c>
      <c r="C30" s="460"/>
      <c r="D30" s="460"/>
      <c r="E30" s="460"/>
      <c r="F30" s="461"/>
      <c r="G30" s="260"/>
      <c r="H30" s="231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5"/>
      <c r="T30" s="245"/>
      <c r="U30" s="245"/>
      <c r="V30" s="245"/>
      <c r="W30" s="245"/>
    </row>
    <row r="31" spans="1:23" ht="15.75" customHeight="1">
      <c r="A31" s="258"/>
      <c r="B31" s="462"/>
      <c r="C31" s="462"/>
      <c r="D31" s="462"/>
      <c r="E31" s="462"/>
      <c r="F31" s="462"/>
      <c r="G31" s="258"/>
      <c r="H31" s="231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5"/>
      <c r="T31" s="245"/>
      <c r="U31" s="245"/>
      <c r="V31" s="245"/>
      <c r="W31" s="245"/>
    </row>
    <row r="32" spans="1:23" ht="15.75" customHeight="1">
      <c r="A32" s="258"/>
      <c r="B32" s="258"/>
      <c r="C32" s="258"/>
      <c r="D32" s="258"/>
      <c r="E32" s="258"/>
      <c r="F32" s="258"/>
      <c r="G32" s="258"/>
      <c r="H32" s="231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</row>
    <row r="33" spans="1:23" ht="15.75" customHeight="1">
      <c r="C33" s="457" t="s">
        <v>65</v>
      </c>
      <c r="D33" s="458"/>
      <c r="E33" s="458"/>
      <c r="F33" s="259"/>
      <c r="G33" s="223"/>
      <c r="H33" s="231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</row>
    <row r="34" spans="1:23" ht="15.75" customHeight="1">
      <c r="C34" s="457" t="s">
        <v>64</v>
      </c>
      <c r="D34" s="458"/>
      <c r="E34" s="458"/>
      <c r="F34" s="261"/>
      <c r="G34" s="223"/>
      <c r="H34" s="231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</row>
    <row r="35" spans="1:23" ht="15.75" customHeight="1">
      <c r="C35" s="457" t="s">
        <v>63</v>
      </c>
      <c r="D35" s="458"/>
      <c r="E35" s="458"/>
      <c r="G35" s="223"/>
      <c r="H35" s="231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</row>
    <row r="36" spans="1:23" ht="15.75" customHeight="1">
      <c r="C36" s="457" t="s">
        <v>62</v>
      </c>
      <c r="D36" s="458"/>
      <c r="E36" s="458"/>
      <c r="F36" s="261"/>
      <c r="G36" s="223"/>
      <c r="H36" s="231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5"/>
      <c r="T36" s="245"/>
      <c r="U36" s="245"/>
      <c r="V36" s="245"/>
      <c r="W36" s="245"/>
    </row>
    <row r="37" spans="1:23" ht="15.75" customHeight="1" thickBot="1">
      <c r="A37" s="235"/>
      <c r="B37" s="235"/>
      <c r="C37" s="235"/>
      <c r="D37" s="235"/>
      <c r="E37" s="235"/>
      <c r="F37" s="235"/>
      <c r="G37" s="235"/>
      <c r="H37" s="231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</row>
    <row r="38" spans="1:23" ht="15.75" customHeight="1" thickBot="1">
      <c r="A38" s="248" t="s">
        <v>1316</v>
      </c>
      <c r="B38" s="459" t="s">
        <v>61</v>
      </c>
      <c r="C38" s="460"/>
      <c r="D38" s="460"/>
      <c r="E38" s="460"/>
      <c r="F38" s="461"/>
      <c r="G38" s="260"/>
      <c r="H38" s="231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</row>
    <row r="39" spans="1:23" ht="15.75" customHeight="1">
      <c r="A39" s="258"/>
      <c r="B39" s="462"/>
      <c r="C39" s="462"/>
      <c r="D39" s="462"/>
      <c r="E39" s="462"/>
      <c r="F39" s="462"/>
      <c r="G39" s="258"/>
      <c r="H39" s="231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</row>
    <row r="40" spans="1:23" ht="15.75" customHeight="1">
      <c r="A40" s="258"/>
      <c r="B40" s="241"/>
      <c r="C40" s="241"/>
      <c r="D40" s="241"/>
      <c r="E40" s="241"/>
      <c r="F40" s="241"/>
      <c r="G40" s="258"/>
      <c r="H40" s="231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</row>
    <row r="41" spans="1:23" ht="15.75" customHeight="1">
      <c r="C41" s="465" t="s">
        <v>60</v>
      </c>
      <c r="D41" s="466"/>
      <c r="E41" s="467"/>
      <c r="F41" s="223"/>
      <c r="G41" s="223"/>
      <c r="H41" s="231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</row>
    <row r="42" spans="1:23" ht="15.75" customHeight="1" thickBot="1">
      <c r="A42" s="235"/>
      <c r="B42" s="235"/>
      <c r="C42" s="235"/>
      <c r="D42" s="235"/>
      <c r="E42" s="235"/>
      <c r="F42" s="235"/>
      <c r="G42" s="235"/>
      <c r="H42" s="231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</row>
    <row r="43" spans="1:23" ht="15.75" customHeight="1" thickBot="1">
      <c r="A43" s="248" t="s">
        <v>1317</v>
      </c>
      <c r="B43" s="459" t="s">
        <v>59</v>
      </c>
      <c r="C43" s="460"/>
      <c r="D43" s="460"/>
      <c r="E43" s="460"/>
      <c r="F43" s="461"/>
      <c r="G43" s="251"/>
      <c r="H43" s="231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5"/>
      <c r="W43" s="245"/>
    </row>
    <row r="44" spans="1:23" ht="15.75" customHeight="1">
      <c r="B44" s="468"/>
      <c r="C44" s="468"/>
      <c r="D44" s="468"/>
      <c r="E44" s="468"/>
      <c r="F44" s="468"/>
      <c r="G44" s="241"/>
      <c r="H44" s="231"/>
      <c r="I44" s="245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</row>
    <row r="45" spans="1:23" ht="15.75" customHeight="1">
      <c r="B45" s="241"/>
      <c r="C45" s="241"/>
      <c r="D45" s="241"/>
      <c r="E45" s="241"/>
      <c r="F45" s="241"/>
      <c r="G45" s="241"/>
      <c r="H45" s="231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5"/>
      <c r="W45" s="245"/>
    </row>
    <row r="46" spans="1:23" ht="15.75" customHeight="1">
      <c r="B46" s="222"/>
      <c r="C46" s="465" t="s">
        <v>52</v>
      </c>
      <c r="D46" s="466"/>
      <c r="E46" s="467"/>
      <c r="F46" s="222"/>
      <c r="G46" s="222"/>
      <c r="H46" s="231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5"/>
      <c r="V46" s="245"/>
      <c r="W46" s="245"/>
    </row>
    <row r="47" spans="1:23" ht="15.75" customHeight="1">
      <c r="B47" s="222"/>
      <c r="C47" s="457" t="s">
        <v>1310</v>
      </c>
      <c r="D47" s="458"/>
      <c r="E47" s="470"/>
      <c r="F47" s="222"/>
      <c r="G47" s="222"/>
      <c r="H47" s="231"/>
      <c r="I47" s="245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</row>
    <row r="48" spans="1:23" ht="15.75" customHeight="1">
      <c r="B48" s="223"/>
      <c r="C48" s="472" t="s">
        <v>1309</v>
      </c>
      <c r="D48" s="472"/>
      <c r="E48" s="472"/>
      <c r="F48" s="223"/>
      <c r="G48" s="223"/>
      <c r="H48" s="231"/>
      <c r="I48" s="245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</row>
    <row r="49" spans="1:23" ht="15.75" customHeight="1">
      <c r="B49" s="223"/>
      <c r="C49" s="472" t="s">
        <v>58</v>
      </c>
      <c r="D49" s="472"/>
      <c r="E49" s="472"/>
      <c r="F49" s="223"/>
      <c r="G49" s="223"/>
      <c r="H49" s="236"/>
      <c r="I49" s="245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</row>
    <row r="50" spans="1:23" ht="15.75" customHeight="1">
      <c r="B50" s="223"/>
      <c r="C50" s="472" t="s">
        <v>57</v>
      </c>
      <c r="D50" s="472"/>
      <c r="E50" s="472"/>
      <c r="F50" s="223"/>
      <c r="G50" s="223"/>
      <c r="H50" s="231"/>
      <c r="I50" s="245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</row>
    <row r="51" spans="1:23" ht="15.75" customHeight="1">
      <c r="B51" s="223"/>
      <c r="C51" s="472" t="s">
        <v>56</v>
      </c>
      <c r="D51" s="472"/>
      <c r="E51" s="472"/>
      <c r="F51" s="223"/>
      <c r="G51" s="223"/>
      <c r="H51" s="231"/>
      <c r="I51" s="245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</row>
    <row r="52" spans="1:23" ht="15.75" customHeight="1">
      <c r="B52" s="223"/>
      <c r="C52" s="472" t="s">
        <v>55</v>
      </c>
      <c r="D52" s="472"/>
      <c r="E52" s="472"/>
      <c r="F52" s="223"/>
      <c r="G52" s="223"/>
      <c r="H52" s="231"/>
      <c r="I52" s="24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</row>
    <row r="53" spans="1:23" ht="15.75" customHeight="1">
      <c r="B53" s="223"/>
      <c r="C53" s="469" t="s">
        <v>54</v>
      </c>
      <c r="D53" s="469"/>
      <c r="E53" s="469"/>
      <c r="F53" s="223"/>
      <c r="G53" s="223"/>
      <c r="H53" s="231"/>
      <c r="I53" s="245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</row>
    <row r="54" spans="1:23" ht="15.75" customHeight="1" thickBot="1">
      <c r="B54" s="223"/>
      <c r="C54" s="240"/>
      <c r="D54" s="240"/>
      <c r="E54" s="240"/>
      <c r="F54" s="223"/>
      <c r="G54" s="223"/>
      <c r="H54" s="231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66"/>
      <c r="V54" s="268"/>
      <c r="W54" s="271"/>
    </row>
    <row r="55" spans="1:23" ht="15.75" customHeight="1" thickBot="1">
      <c r="A55" s="248" t="s">
        <v>1318</v>
      </c>
      <c r="B55" s="459" t="s">
        <v>53</v>
      </c>
      <c r="C55" s="460"/>
      <c r="D55" s="460"/>
      <c r="E55" s="460"/>
      <c r="F55" s="461"/>
      <c r="G55" s="257"/>
      <c r="H55" s="231"/>
      <c r="I55" s="227"/>
      <c r="J55" s="227"/>
      <c r="K55" s="227"/>
      <c r="L55" s="227"/>
      <c r="M55" s="227"/>
      <c r="N55" s="227"/>
      <c r="O55" s="227"/>
      <c r="P55" s="227"/>
      <c r="Q55" s="227"/>
      <c r="R55" s="227"/>
      <c r="S55" s="227"/>
      <c r="T55" s="227"/>
      <c r="U55" s="227"/>
      <c r="V55" s="227"/>
      <c r="W55" s="230"/>
    </row>
    <row r="56" spans="1:23" ht="15.75" customHeight="1">
      <c r="B56" s="471"/>
      <c r="C56" s="471"/>
      <c r="D56" s="471"/>
      <c r="E56" s="471"/>
      <c r="F56" s="471"/>
      <c r="G56" s="262"/>
      <c r="H56" s="231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30"/>
    </row>
    <row r="57" spans="1:23" ht="15.75" customHeight="1">
      <c r="B57" s="241"/>
      <c r="C57" s="241"/>
      <c r="D57" s="241"/>
      <c r="E57" s="241"/>
      <c r="F57" s="241"/>
      <c r="G57" s="262"/>
      <c r="H57" s="231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30"/>
    </row>
    <row r="58" spans="1:23" ht="15.75" customHeight="1">
      <c r="A58" s="229" t="s">
        <v>52</v>
      </c>
      <c r="B58" s="448" t="s">
        <v>69</v>
      </c>
      <c r="C58" s="448"/>
      <c r="D58" s="448"/>
      <c r="E58" s="448"/>
      <c r="F58" s="448"/>
      <c r="G58" s="252" t="s">
        <v>1311</v>
      </c>
      <c r="H58" s="231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227"/>
      <c r="W58" s="230"/>
    </row>
    <row r="59" spans="1:23" ht="15.75" customHeight="1">
      <c r="A59" s="250" t="s">
        <v>51</v>
      </c>
      <c r="B59" s="448" t="s">
        <v>69</v>
      </c>
      <c r="C59" s="448"/>
      <c r="D59" s="448"/>
      <c r="E59" s="448"/>
      <c r="F59" s="448"/>
      <c r="G59" s="252" t="s">
        <v>50</v>
      </c>
      <c r="H59" s="231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30"/>
    </row>
    <row r="60" spans="1:23" ht="15.75" customHeight="1">
      <c r="A60" s="229" t="s">
        <v>49</v>
      </c>
      <c r="B60" s="448" t="s">
        <v>69</v>
      </c>
      <c r="C60" s="448"/>
      <c r="D60" s="448"/>
      <c r="E60" s="448"/>
      <c r="F60" s="449"/>
      <c r="G60" s="252" t="s">
        <v>48</v>
      </c>
      <c r="H60" s="231"/>
      <c r="I60" s="227"/>
      <c r="J60" s="227"/>
      <c r="K60" s="227"/>
      <c r="L60" s="227"/>
      <c r="M60" s="227"/>
      <c r="N60" s="227"/>
      <c r="O60" s="227"/>
      <c r="P60" s="227"/>
      <c r="Q60" s="227"/>
      <c r="R60" s="227"/>
      <c r="S60" s="227"/>
      <c r="T60" s="227"/>
      <c r="U60" s="227"/>
      <c r="V60" s="227"/>
      <c r="W60" s="230"/>
    </row>
    <row r="61" spans="1:23" ht="15.75" customHeight="1">
      <c r="A61" s="229" t="s">
        <v>47</v>
      </c>
      <c r="B61" s="448" t="s">
        <v>69</v>
      </c>
      <c r="C61" s="448"/>
      <c r="D61" s="448"/>
      <c r="E61" s="448"/>
      <c r="F61" s="449"/>
      <c r="G61" s="252" t="s">
        <v>46</v>
      </c>
      <c r="H61" s="231"/>
      <c r="I61" s="227"/>
      <c r="J61" s="227"/>
      <c r="K61" s="227"/>
      <c r="L61" s="227"/>
      <c r="M61" s="227"/>
      <c r="N61" s="227"/>
      <c r="O61" s="227"/>
      <c r="P61" s="227"/>
      <c r="Q61" s="227"/>
      <c r="R61" s="227"/>
      <c r="S61" s="227"/>
      <c r="T61" s="227"/>
      <c r="U61" s="227"/>
      <c r="V61" s="227"/>
      <c r="W61" s="230"/>
    </row>
    <row r="62" spans="1:23" ht="15.75" customHeight="1">
      <c r="A62" s="229" t="s">
        <v>1321</v>
      </c>
      <c r="B62" s="448" t="s">
        <v>69</v>
      </c>
      <c r="C62" s="448"/>
      <c r="D62" s="448"/>
      <c r="E62" s="448"/>
      <c r="F62" s="449"/>
      <c r="G62" s="252" t="s">
        <v>45</v>
      </c>
      <c r="H62" s="231"/>
      <c r="I62" s="227"/>
      <c r="J62" s="227"/>
      <c r="K62" s="227"/>
      <c r="L62" s="227"/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30"/>
    </row>
    <row r="63" spans="1:23" ht="15.75" customHeight="1">
      <c r="A63" s="229" t="s">
        <v>44</v>
      </c>
      <c r="B63" s="448" t="s">
        <v>69</v>
      </c>
      <c r="C63" s="448"/>
      <c r="D63" s="448"/>
      <c r="E63" s="448"/>
      <c r="F63" s="449"/>
      <c r="G63" s="252" t="s">
        <v>43</v>
      </c>
      <c r="H63" s="231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30"/>
    </row>
    <row r="64" spans="1:23" ht="15.75" customHeight="1">
      <c r="A64" s="229" t="s">
        <v>33</v>
      </c>
      <c r="B64" s="448" t="s">
        <v>69</v>
      </c>
      <c r="C64" s="448"/>
      <c r="D64" s="448"/>
      <c r="E64" s="448"/>
      <c r="F64" s="449"/>
      <c r="G64" s="252" t="s">
        <v>42</v>
      </c>
      <c r="H64" s="231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30"/>
    </row>
    <row r="65" spans="1:23" ht="15.75" customHeight="1">
      <c r="A65" s="229" t="s">
        <v>33</v>
      </c>
      <c r="B65" s="448" t="s">
        <v>69</v>
      </c>
      <c r="C65" s="448"/>
      <c r="D65" s="448"/>
      <c r="E65" s="448"/>
      <c r="F65" s="449"/>
      <c r="G65" s="252" t="s">
        <v>41</v>
      </c>
      <c r="H65" s="231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30"/>
    </row>
    <row r="66" spans="1:23" ht="15.75" customHeight="1">
      <c r="A66" s="229" t="s">
        <v>1322</v>
      </c>
      <c r="B66" s="448" t="s">
        <v>69</v>
      </c>
      <c r="C66" s="448"/>
      <c r="D66" s="448"/>
      <c r="E66" s="448"/>
      <c r="F66" s="449"/>
      <c r="G66" s="252" t="s">
        <v>40</v>
      </c>
      <c r="H66" s="231"/>
      <c r="I66" s="227"/>
      <c r="J66" s="227"/>
      <c r="K66" s="227"/>
      <c r="L66" s="227"/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30"/>
    </row>
    <row r="67" spans="1:23" ht="15.75" customHeight="1">
      <c r="A67" s="229" t="s">
        <v>39</v>
      </c>
      <c r="B67" s="448" t="s">
        <v>69</v>
      </c>
      <c r="C67" s="448"/>
      <c r="D67" s="448"/>
      <c r="E67" s="448"/>
      <c r="F67" s="449"/>
      <c r="G67" s="252" t="s">
        <v>38</v>
      </c>
      <c r="H67" s="231"/>
      <c r="I67" s="227"/>
      <c r="J67" s="227"/>
      <c r="K67" s="227"/>
      <c r="L67" s="227"/>
      <c r="M67" s="227"/>
      <c r="N67" s="227"/>
      <c r="O67" s="227"/>
      <c r="P67" s="227"/>
      <c r="Q67" s="227"/>
      <c r="R67" s="227"/>
      <c r="S67" s="227"/>
      <c r="T67" s="227"/>
      <c r="U67" s="227"/>
      <c r="V67" s="227"/>
      <c r="W67" s="230"/>
    </row>
    <row r="68" spans="1:23" ht="15.75" customHeight="1">
      <c r="A68" s="229" t="s">
        <v>37</v>
      </c>
      <c r="B68" s="448" t="s">
        <v>69</v>
      </c>
      <c r="C68" s="448"/>
      <c r="D68" s="448"/>
      <c r="E68" s="448"/>
      <c r="F68" s="449"/>
      <c r="G68" s="252" t="s">
        <v>36</v>
      </c>
      <c r="H68" s="231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30"/>
    </row>
    <row r="69" spans="1:23" ht="15.75" customHeight="1">
      <c r="A69" s="229" t="s">
        <v>33</v>
      </c>
      <c r="B69" s="448" t="s">
        <v>69</v>
      </c>
      <c r="C69" s="448"/>
      <c r="D69" s="448"/>
      <c r="E69" s="448"/>
      <c r="F69" s="449"/>
      <c r="G69" s="252" t="s">
        <v>35</v>
      </c>
      <c r="H69" s="231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30"/>
    </row>
    <row r="70" spans="1:23" ht="15.75" customHeight="1">
      <c r="A70" s="229" t="s">
        <v>33</v>
      </c>
      <c r="B70" s="448" t="s">
        <v>69</v>
      </c>
      <c r="C70" s="448"/>
      <c r="D70" s="448"/>
      <c r="E70" s="448"/>
      <c r="F70" s="449"/>
      <c r="G70" s="252" t="s">
        <v>34</v>
      </c>
      <c r="H70" s="231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</row>
    <row r="71" spans="1:23" ht="15.75" customHeight="1">
      <c r="A71" s="229" t="s">
        <v>33</v>
      </c>
      <c r="B71" s="448" t="s">
        <v>69</v>
      </c>
      <c r="C71" s="448"/>
      <c r="D71" s="448"/>
      <c r="E71" s="448"/>
      <c r="F71" s="449"/>
      <c r="G71" s="252" t="s">
        <v>32</v>
      </c>
      <c r="H71" s="231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30"/>
    </row>
    <row r="72" spans="1:23" ht="15.75" customHeight="1" thickBot="1">
      <c r="A72" s="225"/>
      <c r="B72" s="225"/>
      <c r="C72" s="225"/>
      <c r="D72" s="225"/>
      <c r="E72" s="225"/>
      <c r="F72" s="224"/>
      <c r="G72" s="224"/>
      <c r="H72" s="237"/>
      <c r="I72" s="224"/>
      <c r="J72" s="224"/>
      <c r="K72" s="224"/>
      <c r="L72" s="224"/>
      <c r="M72" s="224"/>
      <c r="N72" s="224"/>
      <c r="O72" s="224"/>
      <c r="P72" s="224"/>
      <c r="Q72" s="224"/>
      <c r="R72" s="224"/>
      <c r="S72" s="224"/>
      <c r="T72" s="224"/>
      <c r="U72" s="224"/>
      <c r="V72" s="224"/>
      <c r="W72" s="238"/>
    </row>
    <row r="73" spans="1:23" ht="15.75" customHeight="1">
      <c r="V73" s="239"/>
      <c r="W73" s="239"/>
    </row>
    <row r="74" spans="1:23" ht="15.75" customHeight="1"/>
    <row r="75" spans="1:23" ht="15.75" customHeight="1">
      <c r="V75" s="239"/>
      <c r="W75" s="239"/>
    </row>
    <row r="76" spans="1:23" ht="15.75" customHeight="1">
      <c r="V76" s="239"/>
      <c r="W76" s="239"/>
    </row>
    <row r="77" spans="1:23" ht="15.75" customHeight="1">
      <c r="V77" s="239"/>
      <c r="W77" s="239"/>
    </row>
    <row r="78" spans="1:23" ht="15.75" customHeight="1"/>
    <row r="79" spans="1:23" ht="15.75" customHeight="1"/>
    <row r="80" spans="1:23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5243" spans="12:12">
      <c r="L5243" s="221">
        <v>35</v>
      </c>
    </row>
  </sheetData>
  <sheetProtection selectLockedCells="1"/>
  <mergeCells count="48">
    <mergeCell ref="F8:G8"/>
    <mergeCell ref="A22:G22"/>
    <mergeCell ref="A23:G23"/>
    <mergeCell ref="B3:G5"/>
    <mergeCell ref="A9:B9"/>
    <mergeCell ref="D9:E9"/>
    <mergeCell ref="C53:E53"/>
    <mergeCell ref="C46:E46"/>
    <mergeCell ref="C47:E47"/>
    <mergeCell ref="B55:F55"/>
    <mergeCell ref="B56:F56"/>
    <mergeCell ref="C48:E48"/>
    <mergeCell ref="C49:E49"/>
    <mergeCell ref="C50:E50"/>
    <mergeCell ref="C51:E51"/>
    <mergeCell ref="C52:E52"/>
    <mergeCell ref="C41:E41"/>
    <mergeCell ref="B30:F30"/>
    <mergeCell ref="B31:F31"/>
    <mergeCell ref="B43:F43"/>
    <mergeCell ref="B44:F44"/>
    <mergeCell ref="B39:F39"/>
    <mergeCell ref="B68:F68"/>
    <mergeCell ref="B69:F69"/>
    <mergeCell ref="B70:F70"/>
    <mergeCell ref="B71:F71"/>
    <mergeCell ref="H1:V7"/>
    <mergeCell ref="B21:E21"/>
    <mergeCell ref="B8:E8"/>
    <mergeCell ref="C33:E33"/>
    <mergeCell ref="C34:E34"/>
    <mergeCell ref="C35:E35"/>
    <mergeCell ref="C36:E36"/>
    <mergeCell ref="B25:F25"/>
    <mergeCell ref="B26:F26"/>
    <mergeCell ref="C28:E28"/>
    <mergeCell ref="F21:G21"/>
    <mergeCell ref="B38:F38"/>
    <mergeCell ref="B63:F63"/>
    <mergeCell ref="B64:F64"/>
    <mergeCell ref="B65:F65"/>
    <mergeCell ref="B66:F66"/>
    <mergeCell ref="B67:F67"/>
    <mergeCell ref="B58:F58"/>
    <mergeCell ref="B59:F59"/>
    <mergeCell ref="B60:F60"/>
    <mergeCell ref="B61:F61"/>
    <mergeCell ref="B62:F62"/>
  </mergeCells>
  <conditionalFormatting sqref="C33:E36 C33:E36 C41 C46:E53 G58:G71">
    <cfRule type="expression" dxfId="6" priority="1">
      <formula>AND(CELL("ligne")=ROW())</formula>
    </cfRule>
  </conditionalFormatting>
  <hyperlinks>
    <hyperlink ref="A9:B9" r:id="rId1" display="Vue réseau EP "/>
    <hyperlink ref="D9:E9" r:id="rId2" display="Vue réseau ENP "/>
  </hyperlinks>
  <pageMargins left="0.7" right="0.7" top="0.75" bottom="0.75" header="0.3" footer="0.3"/>
  <pageSetup paperSize="9" orientation="portrait" verticalDpi="0" r:id="rId3"/>
  <drawing r:id="rId4"/>
  <legacyDrawing r:id="rId5"/>
  <controls>
    <control shapeId="21509" r:id="rId6" name="Document2"/>
    <control shapeId="21507" r:id="rId7" name="Document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/>
  <dimension ref="A1:AO143"/>
  <sheetViews>
    <sheetView showFormulas="1" workbookViewId="0">
      <pane xSplit="1" ySplit="4" topLeftCell="B110" activePane="bottomRight" state="frozen"/>
      <selection pane="topRight" activeCell="B1" sqref="B1"/>
      <selection pane="bottomLeft" activeCell="A6" sqref="A6"/>
      <selection pane="bottomRight" activeCell="B141" sqref="B141"/>
    </sheetView>
  </sheetViews>
  <sheetFormatPr baseColWidth="10" defaultRowHeight="12.75"/>
  <cols>
    <col min="1" max="1" width="33.42578125" style="28" bestFit="1" customWidth="1"/>
    <col min="2" max="2" width="8.85546875" style="216" bestFit="1" customWidth="1"/>
    <col min="3" max="3" width="50.140625" style="28" bestFit="1" customWidth="1"/>
    <col min="4" max="4" width="6.140625" style="28" bestFit="1" customWidth="1"/>
    <col min="5" max="5" width="7.28515625" style="28" bestFit="1" customWidth="1"/>
    <col min="6" max="6" width="24.5703125" style="28" bestFit="1" customWidth="1"/>
    <col min="7" max="7" width="18.140625" style="28" bestFit="1" customWidth="1"/>
    <col min="8" max="8" width="7.42578125" style="28" bestFit="1" customWidth="1"/>
    <col min="9" max="9" width="7.7109375" style="4" bestFit="1" customWidth="1"/>
    <col min="10" max="10" width="61.5703125" style="28" bestFit="1" customWidth="1"/>
    <col min="11" max="11" width="15.7109375" style="4" bestFit="1" customWidth="1"/>
    <col min="12" max="12" width="91.5703125" style="4" bestFit="1" customWidth="1"/>
    <col min="13" max="13" width="20.5703125" style="4" bestFit="1" customWidth="1"/>
    <col min="14" max="14" width="11.42578125" style="4"/>
    <col min="15" max="15" width="11.5703125" style="4" bestFit="1" customWidth="1"/>
    <col min="16" max="16" width="6" style="4" bestFit="1" customWidth="1"/>
    <col min="17" max="17" width="6.85546875" style="4" bestFit="1" customWidth="1"/>
    <col min="18" max="18" width="99.28515625" style="4" bestFit="1" customWidth="1"/>
    <col min="19" max="19" width="18.85546875" style="4" bestFit="1" customWidth="1"/>
    <col min="20" max="20" width="5" style="4" bestFit="1" customWidth="1"/>
    <col min="21" max="21" width="10.140625" style="4" bestFit="1" customWidth="1"/>
    <col min="22" max="22" width="5.85546875" style="4" bestFit="1" customWidth="1"/>
    <col min="23" max="23" width="12.42578125" style="4" bestFit="1" customWidth="1"/>
    <col min="24" max="24" width="15.5703125" style="4" bestFit="1" customWidth="1"/>
    <col min="25" max="25" width="17.5703125" style="4" bestFit="1" customWidth="1"/>
    <col min="26" max="26" width="14.7109375" style="4" bestFit="1" customWidth="1"/>
    <col min="27" max="27" width="6.7109375" style="4" bestFit="1" customWidth="1"/>
    <col min="28" max="28" width="17.42578125" style="4" bestFit="1" customWidth="1"/>
    <col min="29" max="29" width="14.7109375" style="4" bestFit="1" customWidth="1"/>
    <col min="30" max="30" width="9.28515625" style="4" bestFit="1" customWidth="1"/>
    <col min="31" max="31" width="120" style="29" bestFit="1" customWidth="1"/>
    <col min="32" max="32" width="6.42578125" style="4" bestFit="1" customWidth="1"/>
    <col min="33" max="33" width="11.42578125" style="4" bestFit="1" customWidth="1"/>
    <col min="34" max="34" width="11.7109375" style="4" bestFit="1" customWidth="1"/>
    <col min="35" max="35" width="15.85546875" style="4" bestFit="1" customWidth="1"/>
    <col min="36" max="36" width="15" style="4" bestFit="1" customWidth="1"/>
    <col min="37" max="37" width="14" style="4" bestFit="1" customWidth="1"/>
    <col min="38" max="38" width="10.7109375" style="4" bestFit="1" customWidth="1"/>
    <col min="39" max="39" width="11.85546875" style="4" bestFit="1" customWidth="1"/>
    <col min="40" max="40" width="11.42578125" style="4"/>
    <col min="41" max="41" width="19.5703125" style="4" bestFit="1" customWidth="1"/>
    <col min="42" max="16384" width="11.42578125" style="4"/>
  </cols>
  <sheetData>
    <row r="1" spans="1:41" s="25" customFormat="1" ht="25.5" customHeight="1">
      <c r="A1" s="203" t="s">
        <v>1202</v>
      </c>
      <c r="B1" s="215" t="s">
        <v>1270</v>
      </c>
      <c r="C1" s="204"/>
      <c r="D1" s="204"/>
      <c r="E1" s="204"/>
      <c r="F1" s="204"/>
      <c r="G1" s="204"/>
      <c r="H1" s="204"/>
      <c r="I1" s="204"/>
      <c r="J1" s="204"/>
      <c r="K1" s="204"/>
      <c r="L1" s="207"/>
      <c r="M1" s="203" t="s">
        <v>1201</v>
      </c>
      <c r="N1" s="204"/>
      <c r="O1" s="204"/>
      <c r="P1" s="204"/>
      <c r="Q1" s="204"/>
      <c r="R1" s="207"/>
      <c r="S1" s="203" t="s">
        <v>1200</v>
      </c>
      <c r="T1" s="204"/>
      <c r="U1" s="204"/>
      <c r="V1" s="204"/>
      <c r="W1" s="204"/>
      <c r="X1" s="204"/>
      <c r="Y1" s="204"/>
      <c r="Z1" s="204"/>
      <c r="AA1" s="204"/>
      <c r="AB1" s="204"/>
      <c r="AC1" s="207"/>
      <c r="AD1" s="203" t="s">
        <v>1172</v>
      </c>
      <c r="AE1" s="204"/>
      <c r="AF1" s="204"/>
      <c r="AG1" s="204"/>
      <c r="AH1" s="203" t="s">
        <v>1199</v>
      </c>
      <c r="AI1" s="204"/>
      <c r="AJ1" s="204"/>
      <c r="AK1" s="204"/>
      <c r="AL1" s="204"/>
      <c r="AM1" s="205" t="s">
        <v>1198</v>
      </c>
      <c r="AN1" s="206"/>
      <c r="AO1" s="206"/>
    </row>
    <row r="2" spans="1:41">
      <c r="A2" s="26">
        <v>1</v>
      </c>
      <c r="B2" s="26">
        <v>2</v>
      </c>
      <c r="C2" s="26">
        <v>3</v>
      </c>
      <c r="D2" s="26">
        <v>4</v>
      </c>
      <c r="E2" s="26">
        <v>5</v>
      </c>
      <c r="F2" s="26">
        <v>6</v>
      </c>
      <c r="G2" s="27">
        <v>7</v>
      </c>
      <c r="H2" s="208" t="s">
        <v>1197</v>
      </c>
      <c r="I2" s="209"/>
      <c r="J2" s="27">
        <v>10</v>
      </c>
      <c r="K2" s="27">
        <v>11</v>
      </c>
      <c r="L2" s="27">
        <v>12</v>
      </c>
      <c r="M2" s="27">
        <v>13</v>
      </c>
      <c r="N2" s="27">
        <v>14</v>
      </c>
      <c r="O2" s="27">
        <v>15</v>
      </c>
      <c r="P2" s="27">
        <v>16</v>
      </c>
      <c r="Q2" s="27">
        <v>17</v>
      </c>
      <c r="R2" s="27">
        <v>18</v>
      </c>
      <c r="S2" s="27">
        <v>19</v>
      </c>
      <c r="T2" s="27">
        <v>20</v>
      </c>
      <c r="U2" s="27">
        <v>21</v>
      </c>
      <c r="V2" s="27">
        <v>22</v>
      </c>
      <c r="W2" s="27">
        <v>23</v>
      </c>
      <c r="X2" s="27">
        <v>24</v>
      </c>
      <c r="Y2" s="27">
        <v>25</v>
      </c>
      <c r="Z2" s="27">
        <v>26</v>
      </c>
      <c r="AA2" s="27">
        <v>27</v>
      </c>
      <c r="AB2" s="27">
        <v>28</v>
      </c>
      <c r="AC2" s="27">
        <v>29</v>
      </c>
      <c r="AD2" s="27">
        <v>30</v>
      </c>
      <c r="AE2" s="27">
        <v>31</v>
      </c>
      <c r="AF2" s="27">
        <v>32</v>
      </c>
      <c r="AG2" s="27">
        <v>33</v>
      </c>
      <c r="AH2" s="27">
        <v>34</v>
      </c>
      <c r="AI2" s="27">
        <v>35</v>
      </c>
      <c r="AJ2" s="27">
        <v>36</v>
      </c>
      <c r="AK2" s="27">
        <v>37</v>
      </c>
      <c r="AL2" s="27">
        <v>38</v>
      </c>
      <c r="AM2" s="27">
        <v>39</v>
      </c>
      <c r="AN2" s="27">
        <v>40</v>
      </c>
      <c r="AO2" s="27">
        <v>41</v>
      </c>
    </row>
    <row r="3" spans="1:41" ht="37.5" customHeight="1" thickBot="1"/>
    <row r="4" spans="1:41" ht="13.5" thickBot="1">
      <c r="A4" s="30" t="s">
        <v>1196</v>
      </c>
      <c r="B4" s="31" t="s">
        <v>1195</v>
      </c>
      <c r="C4" s="32" t="s">
        <v>1194</v>
      </c>
      <c r="D4" s="32" t="s">
        <v>1193</v>
      </c>
      <c r="E4" s="32" t="s">
        <v>1192</v>
      </c>
      <c r="F4" s="32" t="s">
        <v>1191</v>
      </c>
      <c r="G4" s="32" t="s">
        <v>1190</v>
      </c>
      <c r="H4" s="33" t="s">
        <v>1273</v>
      </c>
      <c r="I4" s="33" t="s">
        <v>1274</v>
      </c>
      <c r="J4" s="32" t="s">
        <v>1189</v>
      </c>
      <c r="K4" s="32" t="s">
        <v>1188</v>
      </c>
      <c r="L4" s="32" t="s">
        <v>1187</v>
      </c>
      <c r="M4" s="32" t="s">
        <v>1186</v>
      </c>
      <c r="N4" s="32" t="s">
        <v>1185</v>
      </c>
      <c r="O4" s="32" t="s">
        <v>1184</v>
      </c>
      <c r="P4" s="32" t="s">
        <v>1271</v>
      </c>
      <c r="Q4" s="32" t="s">
        <v>1272</v>
      </c>
      <c r="R4" s="34" t="s">
        <v>1182</v>
      </c>
      <c r="S4" s="32" t="s">
        <v>1181</v>
      </c>
      <c r="T4" s="32" t="s">
        <v>1173</v>
      </c>
      <c r="U4" s="32" t="s">
        <v>1180</v>
      </c>
      <c r="V4" s="32" t="s">
        <v>1179</v>
      </c>
      <c r="W4" s="32" t="s">
        <v>1178</v>
      </c>
      <c r="X4" s="34" t="s">
        <v>1177</v>
      </c>
      <c r="Y4" s="32" t="s">
        <v>1176</v>
      </c>
      <c r="Z4" s="32" t="s">
        <v>1175</v>
      </c>
      <c r="AA4" s="35" t="s">
        <v>1174</v>
      </c>
      <c r="AB4" s="35" t="s">
        <v>326</v>
      </c>
      <c r="AC4" s="35" t="s">
        <v>1173</v>
      </c>
      <c r="AD4" s="35" t="s">
        <v>1172</v>
      </c>
      <c r="AE4" s="35" t="s">
        <v>1171</v>
      </c>
      <c r="AF4" s="36" t="s">
        <v>1170</v>
      </c>
      <c r="AG4" s="36" t="s">
        <v>1169</v>
      </c>
      <c r="AH4" s="36" t="s">
        <v>476</v>
      </c>
      <c r="AI4" s="36" t="s">
        <v>1168</v>
      </c>
      <c r="AJ4" s="36" t="s">
        <v>1167</v>
      </c>
      <c r="AK4" s="36" t="s">
        <v>1166</v>
      </c>
      <c r="AL4" s="36" t="s">
        <v>1165</v>
      </c>
      <c r="AM4" s="36" t="s">
        <v>1164</v>
      </c>
      <c r="AN4" s="36" t="s">
        <v>1163</v>
      </c>
      <c r="AO4" s="36" t="s">
        <v>1162</v>
      </c>
    </row>
    <row r="5" spans="1:41">
      <c r="A5" s="37" t="s">
        <v>1161</v>
      </c>
      <c r="B5" s="38">
        <v>1</v>
      </c>
      <c r="C5" s="38" t="s">
        <v>1160</v>
      </c>
      <c r="D5" s="38" t="s">
        <v>1159</v>
      </c>
      <c r="E5" s="38" t="s">
        <v>100</v>
      </c>
      <c r="F5" s="38" t="s">
        <v>102</v>
      </c>
      <c r="G5" s="38" t="s">
        <v>101</v>
      </c>
      <c r="H5" s="38" t="s">
        <v>100</v>
      </c>
      <c r="I5" s="38" t="s">
        <v>99</v>
      </c>
      <c r="J5" s="38" t="s">
        <v>1158</v>
      </c>
      <c r="K5" s="38" t="s">
        <v>182</v>
      </c>
      <c r="L5" s="38" t="s">
        <v>73</v>
      </c>
      <c r="M5" s="38" t="s">
        <v>1157</v>
      </c>
      <c r="N5" s="38" t="s">
        <v>73</v>
      </c>
      <c r="O5" s="38" t="s">
        <v>85</v>
      </c>
      <c r="P5" s="210">
        <v>2</v>
      </c>
      <c r="Q5" s="210" t="s">
        <v>73</v>
      </c>
      <c r="R5" s="38" t="s">
        <v>1156</v>
      </c>
      <c r="S5" s="38" t="s">
        <v>94</v>
      </c>
      <c r="T5" s="38" t="s">
        <v>73</v>
      </c>
      <c r="U5" s="38" t="s">
        <v>73</v>
      </c>
      <c r="V5" s="38" t="s">
        <v>85</v>
      </c>
      <c r="W5" s="38" t="s">
        <v>1155</v>
      </c>
      <c r="X5" s="38" t="s">
        <v>1154</v>
      </c>
      <c r="Y5" s="38" t="s">
        <v>1153</v>
      </c>
      <c r="Z5" s="38" t="s">
        <v>74</v>
      </c>
      <c r="AA5" s="38" t="s">
        <v>175</v>
      </c>
      <c r="AB5" s="38" t="s">
        <v>174</v>
      </c>
      <c r="AC5" s="38" t="s">
        <v>173</v>
      </c>
      <c r="AD5" s="38" t="s">
        <v>186</v>
      </c>
      <c r="AE5" s="38" t="s">
        <v>360</v>
      </c>
      <c r="AF5" s="38" t="s">
        <v>85</v>
      </c>
      <c r="AG5" s="38" t="s">
        <v>73</v>
      </c>
      <c r="AH5" s="38" t="s">
        <v>73</v>
      </c>
      <c r="AI5" s="38">
        <v>2</v>
      </c>
      <c r="AJ5" s="38" t="s">
        <v>73</v>
      </c>
      <c r="AK5" s="38" t="s">
        <v>73</v>
      </c>
      <c r="AL5" s="38"/>
      <c r="AM5" s="38">
        <v>33.85</v>
      </c>
      <c r="AN5" s="38" t="s">
        <v>1152</v>
      </c>
      <c r="AO5" s="38" t="s">
        <v>73</v>
      </c>
    </row>
    <row r="6" spans="1:41">
      <c r="A6" s="37" t="s">
        <v>1151</v>
      </c>
      <c r="B6" s="38">
        <v>2</v>
      </c>
      <c r="C6" s="38" t="s">
        <v>1150</v>
      </c>
      <c r="D6" s="38" t="s">
        <v>1149</v>
      </c>
      <c r="E6" s="38" t="s">
        <v>80</v>
      </c>
      <c r="F6" s="38" t="s">
        <v>102</v>
      </c>
      <c r="G6" s="38" t="s">
        <v>101</v>
      </c>
      <c r="H6" s="38" t="s">
        <v>100</v>
      </c>
      <c r="I6" s="38" t="s">
        <v>99</v>
      </c>
      <c r="J6" s="38" t="s">
        <v>1148</v>
      </c>
      <c r="K6" s="38" t="s">
        <v>208</v>
      </c>
      <c r="L6" s="38" t="s">
        <v>73</v>
      </c>
      <c r="M6" s="38" t="s">
        <v>1147</v>
      </c>
      <c r="N6" s="38" t="s">
        <v>73</v>
      </c>
      <c r="O6" s="38" t="s">
        <v>85</v>
      </c>
      <c r="P6" s="210">
        <v>2</v>
      </c>
      <c r="Q6" s="210" t="s">
        <v>73</v>
      </c>
      <c r="R6" s="38" t="s">
        <v>73</v>
      </c>
      <c r="S6" s="38" t="s">
        <v>94</v>
      </c>
      <c r="T6" s="38" t="s">
        <v>73</v>
      </c>
      <c r="U6" s="38" t="s">
        <v>73</v>
      </c>
      <c r="V6" s="38" t="s">
        <v>85</v>
      </c>
      <c r="W6" s="38" t="s">
        <v>1146</v>
      </c>
      <c r="X6" s="38" t="s">
        <v>1145</v>
      </c>
      <c r="Y6" s="38" t="s">
        <v>1144</v>
      </c>
      <c r="Z6" s="38" t="s">
        <v>74</v>
      </c>
      <c r="AA6" s="38" t="s">
        <v>205</v>
      </c>
      <c r="AB6" s="38" t="s">
        <v>204</v>
      </c>
      <c r="AC6" s="38" t="s">
        <v>203</v>
      </c>
      <c r="AD6" s="38" t="s">
        <v>87</v>
      </c>
      <c r="AE6" s="38" t="s">
        <v>1143</v>
      </c>
      <c r="AF6" s="38" t="s">
        <v>73</v>
      </c>
      <c r="AG6" s="38" t="s">
        <v>85</v>
      </c>
      <c r="AH6" s="38" t="s">
        <v>73</v>
      </c>
      <c r="AI6" s="38" t="s">
        <v>73</v>
      </c>
      <c r="AJ6" s="38" t="s">
        <v>73</v>
      </c>
      <c r="AK6" s="38" t="s">
        <v>73</v>
      </c>
      <c r="AL6" s="38"/>
      <c r="AM6" s="38">
        <v>55.3</v>
      </c>
      <c r="AN6" s="38">
        <v>35</v>
      </c>
      <c r="AO6" s="38" t="s">
        <v>73</v>
      </c>
    </row>
    <row r="7" spans="1:41">
      <c r="A7" s="37" t="s">
        <v>1142</v>
      </c>
      <c r="B7" s="38">
        <v>3</v>
      </c>
      <c r="C7" s="38" t="s">
        <v>1141</v>
      </c>
      <c r="D7" s="38" t="s">
        <v>1140</v>
      </c>
      <c r="E7" s="38" t="s">
        <v>80</v>
      </c>
      <c r="F7" s="38" t="s">
        <v>102</v>
      </c>
      <c r="G7" s="38" t="s">
        <v>101</v>
      </c>
      <c r="H7" s="38" t="s">
        <v>100</v>
      </c>
      <c r="I7" s="38" t="s">
        <v>99</v>
      </c>
      <c r="J7" s="38" t="s">
        <v>1139</v>
      </c>
      <c r="K7" s="38" t="s">
        <v>76</v>
      </c>
      <c r="L7" s="38" t="s">
        <v>73</v>
      </c>
      <c r="M7" s="38" t="s">
        <v>73</v>
      </c>
      <c r="N7" s="38" t="s">
        <v>73</v>
      </c>
      <c r="O7" s="38" t="s">
        <v>85</v>
      </c>
      <c r="P7" s="210" t="s">
        <v>73</v>
      </c>
      <c r="Q7" s="210">
        <v>2</v>
      </c>
      <c r="R7" s="38" t="s">
        <v>1138</v>
      </c>
      <c r="S7" s="38" t="s">
        <v>94</v>
      </c>
      <c r="T7" s="38" t="s">
        <v>73</v>
      </c>
      <c r="U7" s="38" t="s">
        <v>73</v>
      </c>
      <c r="V7" s="38" t="s">
        <v>85</v>
      </c>
      <c r="W7" s="38" t="s">
        <v>1137</v>
      </c>
      <c r="X7" s="38" t="s">
        <v>1136</v>
      </c>
      <c r="Y7" s="38" t="s">
        <v>1135</v>
      </c>
      <c r="Z7" s="38" t="s">
        <v>74</v>
      </c>
      <c r="AA7" s="38" t="s">
        <v>154</v>
      </c>
      <c r="AB7" s="38" t="s">
        <v>153</v>
      </c>
      <c r="AC7" s="38" t="s">
        <v>152</v>
      </c>
      <c r="AD7" s="38" t="s">
        <v>87</v>
      </c>
      <c r="AE7" s="38" t="s">
        <v>1134</v>
      </c>
      <c r="AF7" s="38" t="s">
        <v>73</v>
      </c>
      <c r="AG7" s="38" t="s">
        <v>85</v>
      </c>
      <c r="AH7" s="38" t="s">
        <v>73</v>
      </c>
      <c r="AI7" s="38" t="s">
        <v>73</v>
      </c>
      <c r="AJ7" s="38" t="s">
        <v>73</v>
      </c>
      <c r="AK7" s="38" t="s">
        <v>73</v>
      </c>
      <c r="AL7" s="38"/>
      <c r="AM7" s="38">
        <v>78.599999999999994</v>
      </c>
      <c r="AN7" s="38" t="s">
        <v>73</v>
      </c>
      <c r="AO7" s="38" t="s">
        <v>1133</v>
      </c>
    </row>
    <row r="8" spans="1:41">
      <c r="A8" s="37" t="s">
        <v>1132</v>
      </c>
      <c r="B8" s="38">
        <v>4</v>
      </c>
      <c r="C8" s="38" t="s">
        <v>1131</v>
      </c>
      <c r="D8" s="38" t="s">
        <v>1130</v>
      </c>
      <c r="E8" s="38" t="s">
        <v>100</v>
      </c>
      <c r="F8" s="38" t="s">
        <v>148</v>
      </c>
      <c r="G8" s="38" t="s">
        <v>147</v>
      </c>
      <c r="H8" s="38" t="s">
        <v>100</v>
      </c>
      <c r="I8" s="38" t="s">
        <v>80</v>
      </c>
      <c r="J8" s="38" t="s">
        <v>1129</v>
      </c>
      <c r="K8" s="38" t="s">
        <v>159</v>
      </c>
      <c r="L8" s="38" t="s">
        <v>1120</v>
      </c>
      <c r="M8" s="38" t="s">
        <v>73</v>
      </c>
      <c r="N8" s="38" t="s">
        <v>85</v>
      </c>
      <c r="O8" s="38" t="s">
        <v>85</v>
      </c>
      <c r="P8" s="210" t="s">
        <v>73</v>
      </c>
      <c r="Q8" s="210">
        <v>4</v>
      </c>
      <c r="R8" s="38" t="s">
        <v>1128</v>
      </c>
      <c r="S8" s="38" t="s">
        <v>43</v>
      </c>
      <c r="T8" s="38" t="s">
        <v>73</v>
      </c>
      <c r="U8" s="38" t="s">
        <v>73</v>
      </c>
      <c r="V8" s="38" t="s">
        <v>73</v>
      </c>
      <c r="W8" s="38" t="s">
        <v>73</v>
      </c>
      <c r="X8" s="38" t="s">
        <v>73</v>
      </c>
      <c r="Y8" s="38" t="s">
        <v>73</v>
      </c>
      <c r="Z8" s="38" t="s">
        <v>74</v>
      </c>
      <c r="AA8" s="38" t="s">
        <v>314</v>
      </c>
      <c r="AB8" s="38" t="s">
        <v>313</v>
      </c>
      <c r="AC8" s="38" t="s">
        <v>107</v>
      </c>
      <c r="AD8" s="38" t="s">
        <v>138</v>
      </c>
      <c r="AE8" s="38" t="s">
        <v>1127</v>
      </c>
      <c r="AF8" s="38" t="s">
        <v>73</v>
      </c>
      <c r="AG8" s="38" t="s">
        <v>85</v>
      </c>
      <c r="AH8" s="38" t="s">
        <v>73</v>
      </c>
      <c r="AI8" s="38" t="s">
        <v>73</v>
      </c>
      <c r="AJ8" s="38" t="s">
        <v>73</v>
      </c>
      <c r="AK8" s="38" t="s">
        <v>73</v>
      </c>
      <c r="AL8" s="38"/>
      <c r="AM8" s="38">
        <v>35</v>
      </c>
      <c r="AN8" s="38" t="s">
        <v>73</v>
      </c>
      <c r="AO8" s="38" t="s">
        <v>1126</v>
      </c>
    </row>
    <row r="9" spans="1:41">
      <c r="A9" s="37" t="s">
        <v>1125</v>
      </c>
      <c r="B9" s="38">
        <v>5</v>
      </c>
      <c r="C9" s="38" t="s">
        <v>1124</v>
      </c>
      <c r="D9" s="38" t="s">
        <v>1123</v>
      </c>
      <c r="E9" s="38" t="s">
        <v>80</v>
      </c>
      <c r="F9" s="38" t="s">
        <v>148</v>
      </c>
      <c r="G9" s="38" t="s">
        <v>1122</v>
      </c>
      <c r="H9" s="38" t="s">
        <v>100</v>
      </c>
      <c r="I9" s="38" t="s">
        <v>80</v>
      </c>
      <c r="J9" s="38" t="s">
        <v>1121</v>
      </c>
      <c r="K9" s="38" t="s">
        <v>208</v>
      </c>
      <c r="L9" s="38" t="s">
        <v>1120</v>
      </c>
      <c r="M9" s="38" t="s">
        <v>73</v>
      </c>
      <c r="N9" s="38" t="s">
        <v>85</v>
      </c>
      <c r="O9" s="38" t="s">
        <v>85</v>
      </c>
      <c r="P9" s="210" t="s">
        <v>73</v>
      </c>
      <c r="Q9" s="210">
        <v>6</v>
      </c>
      <c r="R9" s="38" t="s">
        <v>598</v>
      </c>
      <c r="S9" s="38" t="s">
        <v>1119</v>
      </c>
      <c r="T9" s="38" t="s">
        <v>85</v>
      </c>
      <c r="U9" s="38" t="s">
        <v>73</v>
      </c>
      <c r="V9" s="38" t="s">
        <v>85</v>
      </c>
      <c r="W9" s="38" t="s">
        <v>1118</v>
      </c>
      <c r="X9" s="38" t="s">
        <v>1117</v>
      </c>
      <c r="Y9" s="38" t="s">
        <v>1116</v>
      </c>
      <c r="Z9" s="38" t="s">
        <v>1115</v>
      </c>
      <c r="AA9" s="38" t="s">
        <v>175</v>
      </c>
      <c r="AB9" s="38" t="s">
        <v>174</v>
      </c>
      <c r="AC9" s="38" t="s">
        <v>173</v>
      </c>
      <c r="AD9" s="38" t="s">
        <v>186</v>
      </c>
      <c r="AE9" s="38" t="s">
        <v>73</v>
      </c>
      <c r="AF9" s="38" t="s">
        <v>73</v>
      </c>
      <c r="AG9" s="38" t="s">
        <v>73</v>
      </c>
      <c r="AH9" s="38" t="s">
        <v>73</v>
      </c>
      <c r="AI9" s="38" t="s">
        <v>73</v>
      </c>
      <c r="AJ9" s="38" t="s">
        <v>73</v>
      </c>
      <c r="AK9" s="38" t="s">
        <v>73</v>
      </c>
      <c r="AL9" s="38"/>
      <c r="AM9" s="38">
        <v>30</v>
      </c>
      <c r="AN9" s="38" t="s">
        <v>73</v>
      </c>
      <c r="AO9" s="38" t="s">
        <v>73</v>
      </c>
    </row>
    <row r="10" spans="1:41" ht="12.75" customHeight="1">
      <c r="A10" s="37" t="s">
        <v>1114</v>
      </c>
      <c r="B10" s="38">
        <v>6</v>
      </c>
      <c r="C10" s="38" t="s">
        <v>1113</v>
      </c>
      <c r="D10" s="38" t="s">
        <v>1112</v>
      </c>
      <c r="E10" s="38" t="s">
        <v>80</v>
      </c>
      <c r="F10" s="38" t="s">
        <v>102</v>
      </c>
      <c r="G10" s="38" t="s">
        <v>73</v>
      </c>
      <c r="H10" s="38" t="s">
        <v>73</v>
      </c>
      <c r="I10" s="38" t="s">
        <v>73</v>
      </c>
      <c r="J10" s="38" t="s">
        <v>1111</v>
      </c>
      <c r="K10" s="38" t="s">
        <v>123</v>
      </c>
      <c r="L10" s="38" t="s">
        <v>166</v>
      </c>
      <c r="M10" s="38" t="s">
        <v>1110</v>
      </c>
      <c r="N10" s="38" t="s">
        <v>73</v>
      </c>
      <c r="O10" s="38" t="s">
        <v>73</v>
      </c>
      <c r="P10" s="210" t="s">
        <v>73</v>
      </c>
      <c r="Q10" s="210" t="s">
        <v>73</v>
      </c>
      <c r="R10" s="38" t="s">
        <v>1109</v>
      </c>
      <c r="S10" s="38" t="s">
        <v>73</v>
      </c>
      <c r="T10" s="38" t="s">
        <v>73</v>
      </c>
      <c r="U10" s="38" t="s">
        <v>73</v>
      </c>
      <c r="V10" s="38" t="s">
        <v>73</v>
      </c>
      <c r="W10" s="38" t="s">
        <v>73</v>
      </c>
      <c r="X10" s="38" t="s">
        <v>73</v>
      </c>
      <c r="Y10" s="38" t="s">
        <v>73</v>
      </c>
      <c r="Z10" s="38" t="s">
        <v>74</v>
      </c>
      <c r="AA10" s="38" t="s">
        <v>73</v>
      </c>
      <c r="AB10" s="38" t="s">
        <v>73</v>
      </c>
      <c r="AC10" s="38" t="s">
        <v>73</v>
      </c>
      <c r="AD10" s="38" t="s">
        <v>87</v>
      </c>
      <c r="AE10" s="38" t="s">
        <v>1108</v>
      </c>
      <c r="AF10" s="38" t="s">
        <v>73</v>
      </c>
      <c r="AG10" s="38" t="s">
        <v>73</v>
      </c>
      <c r="AH10" s="38" t="s">
        <v>73</v>
      </c>
      <c r="AI10" s="38" t="s">
        <v>73</v>
      </c>
      <c r="AJ10" s="38" t="s">
        <v>73</v>
      </c>
      <c r="AK10" s="38" t="s">
        <v>73</v>
      </c>
      <c r="AL10" s="38"/>
      <c r="AM10" s="38" t="s">
        <v>73</v>
      </c>
      <c r="AN10" s="38" t="s">
        <v>73</v>
      </c>
      <c r="AO10" s="38" t="s">
        <v>73</v>
      </c>
    </row>
    <row r="11" spans="1:41">
      <c r="A11" s="37" t="s">
        <v>1107</v>
      </c>
      <c r="B11" s="38">
        <v>7</v>
      </c>
      <c r="C11" s="38" t="s">
        <v>1106</v>
      </c>
      <c r="D11" s="38" t="s">
        <v>1105</v>
      </c>
      <c r="E11" s="38" t="s">
        <v>80</v>
      </c>
      <c r="F11" s="38" t="s">
        <v>102</v>
      </c>
      <c r="G11" s="38" t="s">
        <v>101</v>
      </c>
      <c r="H11" s="38" t="s">
        <v>100</v>
      </c>
      <c r="I11" s="38" t="s">
        <v>80</v>
      </c>
      <c r="J11" s="38" t="s">
        <v>1104</v>
      </c>
      <c r="K11" s="38" t="s">
        <v>123</v>
      </c>
      <c r="L11" s="38" t="s">
        <v>73</v>
      </c>
      <c r="M11" s="38" t="s">
        <v>73</v>
      </c>
      <c r="N11" s="38" t="s">
        <v>73</v>
      </c>
      <c r="O11" s="38" t="s">
        <v>85</v>
      </c>
      <c r="P11" s="210" t="s">
        <v>73</v>
      </c>
      <c r="Q11" s="210">
        <v>2</v>
      </c>
      <c r="R11" s="38" t="s">
        <v>73</v>
      </c>
      <c r="S11" s="38" t="s">
        <v>94</v>
      </c>
      <c r="T11" s="38" t="s">
        <v>73</v>
      </c>
      <c r="U11" s="38" t="s">
        <v>73</v>
      </c>
      <c r="V11" s="38" t="s">
        <v>85</v>
      </c>
      <c r="W11" s="38" t="s">
        <v>1103</v>
      </c>
      <c r="X11" s="38" t="s">
        <v>1102</v>
      </c>
      <c r="Y11" s="38" t="s">
        <v>1101</v>
      </c>
      <c r="Z11" s="38" t="s">
        <v>74</v>
      </c>
      <c r="AA11" s="38" t="s">
        <v>314</v>
      </c>
      <c r="AB11" s="38" t="s">
        <v>313</v>
      </c>
      <c r="AC11" s="38" t="s">
        <v>107</v>
      </c>
      <c r="AD11" s="38" t="s">
        <v>73</v>
      </c>
      <c r="AE11" s="38" t="s">
        <v>73</v>
      </c>
      <c r="AF11" s="38" t="s">
        <v>73</v>
      </c>
      <c r="AG11" s="38" t="s">
        <v>85</v>
      </c>
      <c r="AH11" s="38" t="s">
        <v>73</v>
      </c>
      <c r="AI11" s="38" t="s">
        <v>73</v>
      </c>
      <c r="AJ11" s="38" t="s">
        <v>73</v>
      </c>
      <c r="AK11" s="38" t="s">
        <v>73</v>
      </c>
      <c r="AL11" s="38"/>
      <c r="AM11" s="38">
        <v>67</v>
      </c>
      <c r="AN11" s="38" t="s">
        <v>73</v>
      </c>
      <c r="AO11" s="38" t="s">
        <v>1100</v>
      </c>
    </row>
    <row r="12" spans="1:41">
      <c r="A12" s="37" t="s">
        <v>1099</v>
      </c>
      <c r="B12" s="38">
        <v>8</v>
      </c>
      <c r="C12" s="38" t="s">
        <v>1098</v>
      </c>
      <c r="D12" s="38" t="s">
        <v>1097</v>
      </c>
      <c r="E12" s="38" t="s">
        <v>80</v>
      </c>
      <c r="F12" s="38" t="s">
        <v>102</v>
      </c>
      <c r="G12" s="38" t="s">
        <v>101</v>
      </c>
      <c r="H12" s="38" t="s">
        <v>100</v>
      </c>
      <c r="I12" s="38" t="s">
        <v>99</v>
      </c>
      <c r="J12" s="38" t="s">
        <v>1096</v>
      </c>
      <c r="K12" s="38" t="s">
        <v>159</v>
      </c>
      <c r="L12" s="38" t="s">
        <v>73</v>
      </c>
      <c r="M12" s="38" t="s">
        <v>1095</v>
      </c>
      <c r="N12" s="38" t="s">
        <v>73</v>
      </c>
      <c r="O12" s="38" t="s">
        <v>85</v>
      </c>
      <c r="P12" s="210">
        <v>2</v>
      </c>
      <c r="Q12" s="210" t="s">
        <v>73</v>
      </c>
      <c r="R12" s="38" t="s">
        <v>73</v>
      </c>
      <c r="S12" s="38" t="s">
        <v>94</v>
      </c>
      <c r="T12" s="38" t="s">
        <v>73</v>
      </c>
      <c r="U12" s="38" t="s">
        <v>73</v>
      </c>
      <c r="V12" s="38" t="s">
        <v>85</v>
      </c>
      <c r="W12" s="38" t="s">
        <v>1094</v>
      </c>
      <c r="X12" s="38" t="s">
        <v>1093</v>
      </c>
      <c r="Y12" s="38" t="s">
        <v>1092</v>
      </c>
      <c r="Z12" s="38" t="s">
        <v>74</v>
      </c>
      <c r="AA12" s="38" t="s">
        <v>154</v>
      </c>
      <c r="AB12" s="38" t="s">
        <v>153</v>
      </c>
      <c r="AC12" s="38" t="s">
        <v>152</v>
      </c>
      <c r="AD12" s="38" t="s">
        <v>186</v>
      </c>
      <c r="AE12" s="38" t="s">
        <v>1091</v>
      </c>
      <c r="AF12" s="38" t="s">
        <v>85</v>
      </c>
      <c r="AG12" s="38" t="s">
        <v>85</v>
      </c>
      <c r="AH12" s="38" t="s">
        <v>73</v>
      </c>
      <c r="AI12" s="38" t="s">
        <v>73</v>
      </c>
      <c r="AJ12" s="38" t="s">
        <v>73</v>
      </c>
      <c r="AK12" s="38" t="s">
        <v>73</v>
      </c>
      <c r="AL12" s="38"/>
      <c r="AM12" s="38">
        <v>41</v>
      </c>
      <c r="AN12" s="38" t="s">
        <v>73</v>
      </c>
      <c r="AO12" s="38" t="s">
        <v>73</v>
      </c>
    </row>
    <row r="13" spans="1:41">
      <c r="A13" s="37" t="s">
        <v>1090</v>
      </c>
      <c r="B13" s="38">
        <v>9</v>
      </c>
      <c r="C13" s="38" t="s">
        <v>1089</v>
      </c>
      <c r="D13" s="38" t="s">
        <v>1088</v>
      </c>
      <c r="E13" s="38" t="s">
        <v>100</v>
      </c>
      <c r="F13" s="38" t="s">
        <v>102</v>
      </c>
      <c r="G13" s="38" t="s">
        <v>101</v>
      </c>
      <c r="H13" s="38" t="s">
        <v>100</v>
      </c>
      <c r="I13" s="38" t="s">
        <v>99</v>
      </c>
      <c r="J13" s="38" t="s">
        <v>1087</v>
      </c>
      <c r="K13" s="38" t="s">
        <v>1086</v>
      </c>
      <c r="L13" s="38" t="s">
        <v>1085</v>
      </c>
      <c r="M13" s="38" t="s">
        <v>73</v>
      </c>
      <c r="N13" s="38" t="s">
        <v>73</v>
      </c>
      <c r="O13" s="38" t="s">
        <v>85</v>
      </c>
      <c r="P13" s="210">
        <v>2</v>
      </c>
      <c r="Q13" s="210" t="s">
        <v>73</v>
      </c>
      <c r="R13" s="38" t="s">
        <v>73</v>
      </c>
      <c r="S13" s="38" t="s">
        <v>94</v>
      </c>
      <c r="T13" s="38" t="s">
        <v>73</v>
      </c>
      <c r="U13" s="38" t="s">
        <v>73</v>
      </c>
      <c r="V13" s="38" t="s">
        <v>85</v>
      </c>
      <c r="W13" s="38" t="s">
        <v>1084</v>
      </c>
      <c r="X13" s="38" t="s">
        <v>1083</v>
      </c>
      <c r="Y13" s="38" t="s">
        <v>1082</v>
      </c>
      <c r="Z13" s="38" t="s">
        <v>74</v>
      </c>
      <c r="AA13" s="38" t="s">
        <v>141</v>
      </c>
      <c r="AB13" s="38" t="s">
        <v>140</v>
      </c>
      <c r="AC13" s="38" t="s">
        <v>139</v>
      </c>
      <c r="AD13" s="38" t="s">
        <v>186</v>
      </c>
      <c r="AE13" s="38" t="s">
        <v>1081</v>
      </c>
      <c r="AF13" s="38" t="s">
        <v>85</v>
      </c>
      <c r="AG13" s="38" t="s">
        <v>85</v>
      </c>
      <c r="AH13" s="38" t="s">
        <v>73</v>
      </c>
      <c r="AI13" s="38" t="s">
        <v>73</v>
      </c>
      <c r="AJ13" s="38" t="s">
        <v>73</v>
      </c>
      <c r="AK13" s="38" t="s">
        <v>73</v>
      </c>
      <c r="AL13" s="38"/>
      <c r="AM13" s="38">
        <v>32.299999999999997</v>
      </c>
      <c r="AN13" s="38" t="s">
        <v>73</v>
      </c>
      <c r="AO13" s="38" t="s">
        <v>73</v>
      </c>
    </row>
    <row r="14" spans="1:41">
      <c r="A14" s="37" t="s">
        <v>1080</v>
      </c>
      <c r="B14" s="38">
        <v>10</v>
      </c>
      <c r="C14" s="38" t="s">
        <v>1079</v>
      </c>
      <c r="D14" s="38" t="s">
        <v>1078</v>
      </c>
      <c r="E14" s="38" t="s">
        <v>80</v>
      </c>
      <c r="F14" s="38" t="s">
        <v>148</v>
      </c>
      <c r="G14" s="38" t="s">
        <v>199</v>
      </c>
      <c r="H14" s="38" t="s">
        <v>100</v>
      </c>
      <c r="I14" s="38" t="s">
        <v>100</v>
      </c>
      <c r="J14" s="38" t="s">
        <v>1077</v>
      </c>
      <c r="K14" s="38" t="s">
        <v>208</v>
      </c>
      <c r="L14" s="38" t="s">
        <v>1076</v>
      </c>
      <c r="M14" s="38" t="s">
        <v>73</v>
      </c>
      <c r="N14" s="38" t="s">
        <v>85</v>
      </c>
      <c r="O14" s="38" t="s">
        <v>85</v>
      </c>
      <c r="P14" s="210" t="s">
        <v>73</v>
      </c>
      <c r="Q14" s="210">
        <v>2</v>
      </c>
      <c r="R14" s="38" t="s">
        <v>598</v>
      </c>
      <c r="S14" s="38" t="s">
        <v>571</v>
      </c>
      <c r="T14" s="38" t="s">
        <v>73</v>
      </c>
      <c r="U14" s="38" t="s">
        <v>85</v>
      </c>
      <c r="V14" s="38" t="s">
        <v>73</v>
      </c>
      <c r="W14" s="38" t="s">
        <v>73</v>
      </c>
      <c r="X14" s="38" t="s">
        <v>73</v>
      </c>
      <c r="Y14" s="38" t="s">
        <v>73</v>
      </c>
      <c r="Z14" s="38" t="s">
        <v>74</v>
      </c>
      <c r="AA14" s="38" t="s">
        <v>205</v>
      </c>
      <c r="AB14" s="38" t="s">
        <v>204</v>
      </c>
      <c r="AC14" s="38" t="s">
        <v>203</v>
      </c>
      <c r="AD14" s="38" t="s">
        <v>87</v>
      </c>
      <c r="AE14" s="38" t="s">
        <v>73</v>
      </c>
      <c r="AF14" s="38" t="s">
        <v>73</v>
      </c>
      <c r="AG14" s="38" t="s">
        <v>85</v>
      </c>
      <c r="AH14" s="38" t="s">
        <v>73</v>
      </c>
      <c r="AI14" s="38" t="s">
        <v>73</v>
      </c>
      <c r="AJ14" s="38" t="s">
        <v>73</v>
      </c>
      <c r="AK14" s="38" t="s">
        <v>73</v>
      </c>
      <c r="AL14" s="38"/>
      <c r="AM14" s="38" t="s">
        <v>73</v>
      </c>
      <c r="AN14" s="38" t="s">
        <v>73</v>
      </c>
      <c r="AO14" s="38" t="s">
        <v>1075</v>
      </c>
    </row>
    <row r="15" spans="1:41">
      <c r="A15" s="37" t="s">
        <v>1074</v>
      </c>
      <c r="B15" s="38">
        <v>11</v>
      </c>
      <c r="C15" s="38" t="s">
        <v>1073</v>
      </c>
      <c r="D15" s="38" t="s">
        <v>1072</v>
      </c>
      <c r="E15" s="38" t="s">
        <v>80</v>
      </c>
      <c r="F15" s="38" t="s">
        <v>102</v>
      </c>
      <c r="G15" s="38" t="s">
        <v>101</v>
      </c>
      <c r="H15" s="38" t="s">
        <v>100</v>
      </c>
      <c r="I15" s="38" t="s">
        <v>80</v>
      </c>
      <c r="J15" s="38" t="s">
        <v>1071</v>
      </c>
      <c r="K15" s="38" t="s">
        <v>159</v>
      </c>
      <c r="L15" s="38" t="s">
        <v>73</v>
      </c>
      <c r="M15" s="38" t="s">
        <v>73</v>
      </c>
      <c r="N15" s="38" t="s">
        <v>73</v>
      </c>
      <c r="O15" s="38" t="s">
        <v>85</v>
      </c>
      <c r="P15" s="210" t="s">
        <v>73</v>
      </c>
      <c r="Q15" s="210">
        <v>4</v>
      </c>
      <c r="R15" s="38" t="s">
        <v>1070</v>
      </c>
      <c r="S15" s="38" t="s">
        <v>94</v>
      </c>
      <c r="T15" s="38" t="s">
        <v>73</v>
      </c>
      <c r="U15" s="38" t="s">
        <v>73</v>
      </c>
      <c r="V15" s="38" t="s">
        <v>85</v>
      </c>
      <c r="W15" s="38" t="s">
        <v>1069</v>
      </c>
      <c r="X15" s="38" t="s">
        <v>1068</v>
      </c>
      <c r="Y15" s="38" t="s">
        <v>1067</v>
      </c>
      <c r="Z15" s="38" t="s">
        <v>74</v>
      </c>
      <c r="AA15" s="38" t="s">
        <v>362</v>
      </c>
      <c r="AB15" s="38" t="s">
        <v>153</v>
      </c>
      <c r="AC15" s="38" t="s">
        <v>361</v>
      </c>
      <c r="AD15" s="38" t="s">
        <v>87</v>
      </c>
      <c r="AE15" s="38" t="s">
        <v>73</v>
      </c>
      <c r="AF15" s="38" t="s">
        <v>73</v>
      </c>
      <c r="AG15" s="38" t="s">
        <v>73</v>
      </c>
      <c r="AH15" s="38" t="s">
        <v>73</v>
      </c>
      <c r="AI15" s="38" t="s">
        <v>73</v>
      </c>
      <c r="AJ15" s="38" t="s">
        <v>73</v>
      </c>
      <c r="AK15" s="38" t="s">
        <v>73</v>
      </c>
      <c r="AL15" s="38"/>
      <c r="AM15" s="38" t="s">
        <v>73</v>
      </c>
      <c r="AN15" s="38" t="s">
        <v>73</v>
      </c>
      <c r="AO15" s="38" t="s">
        <v>1066</v>
      </c>
    </row>
    <row r="16" spans="1:41">
      <c r="A16" s="37" t="s">
        <v>1065</v>
      </c>
      <c r="B16" s="38" t="s">
        <v>1064</v>
      </c>
      <c r="C16" s="38" t="s">
        <v>1063</v>
      </c>
      <c r="D16" s="38" t="s">
        <v>1062</v>
      </c>
      <c r="E16" s="38" t="s">
        <v>100</v>
      </c>
      <c r="F16" s="38" t="s">
        <v>102</v>
      </c>
      <c r="G16" s="38" t="s">
        <v>101</v>
      </c>
      <c r="H16" s="38" t="s">
        <v>73</v>
      </c>
      <c r="I16" s="38" t="s">
        <v>73</v>
      </c>
      <c r="J16" s="38" t="s">
        <v>73</v>
      </c>
      <c r="K16" s="38" t="s">
        <v>133</v>
      </c>
      <c r="L16" s="38" t="s">
        <v>73</v>
      </c>
      <c r="M16" s="38" t="s">
        <v>1061</v>
      </c>
      <c r="N16" s="38" t="s">
        <v>73</v>
      </c>
      <c r="O16" s="38" t="s">
        <v>73</v>
      </c>
      <c r="P16" s="210" t="s">
        <v>73</v>
      </c>
      <c r="Q16" s="210" t="s">
        <v>73</v>
      </c>
      <c r="R16" s="38" t="s">
        <v>73</v>
      </c>
      <c r="S16" s="38" t="s">
        <v>73</v>
      </c>
      <c r="T16" s="38" t="s">
        <v>73</v>
      </c>
      <c r="U16" s="38" t="s">
        <v>73</v>
      </c>
      <c r="V16" s="38" t="s">
        <v>73</v>
      </c>
      <c r="W16" s="38" t="s">
        <v>73</v>
      </c>
      <c r="X16" s="38" t="s">
        <v>73</v>
      </c>
      <c r="Y16" s="38" t="s">
        <v>73</v>
      </c>
      <c r="Z16" s="38" t="s">
        <v>74</v>
      </c>
      <c r="AA16" s="38" t="s">
        <v>48</v>
      </c>
      <c r="AB16" s="38" t="s">
        <v>118</v>
      </c>
      <c r="AC16" s="38" t="s">
        <v>73</v>
      </c>
      <c r="AD16" s="38" t="s">
        <v>87</v>
      </c>
      <c r="AE16" s="38"/>
      <c r="AF16" s="38" t="s">
        <v>73</v>
      </c>
      <c r="AG16" s="38" t="s">
        <v>73</v>
      </c>
      <c r="AH16" s="38" t="s">
        <v>73</v>
      </c>
      <c r="AI16" s="38" t="s">
        <v>73</v>
      </c>
      <c r="AJ16" s="38" t="s">
        <v>73</v>
      </c>
      <c r="AK16" s="38" t="s">
        <v>73</v>
      </c>
      <c r="AL16" s="38"/>
      <c r="AM16" s="38" t="s">
        <v>73</v>
      </c>
      <c r="AN16" s="38" t="s">
        <v>73</v>
      </c>
      <c r="AO16" s="38" t="s">
        <v>73</v>
      </c>
    </row>
    <row r="17" spans="1:41">
      <c r="A17" s="37" t="s">
        <v>1060</v>
      </c>
      <c r="B17" s="38">
        <v>12</v>
      </c>
      <c r="C17" s="38" t="s">
        <v>1059</v>
      </c>
      <c r="D17" s="38" t="s">
        <v>1058</v>
      </c>
      <c r="E17" s="38" t="s">
        <v>100</v>
      </c>
      <c r="F17" s="38" t="s">
        <v>102</v>
      </c>
      <c r="G17" s="38" t="s">
        <v>101</v>
      </c>
      <c r="H17" s="38" t="s">
        <v>100</v>
      </c>
      <c r="I17" s="38" t="s">
        <v>80</v>
      </c>
      <c r="J17" s="38" t="s">
        <v>1057</v>
      </c>
      <c r="K17" s="38" t="s">
        <v>369</v>
      </c>
      <c r="L17" s="38" t="s">
        <v>73</v>
      </c>
      <c r="M17" s="38" t="s">
        <v>73</v>
      </c>
      <c r="N17" s="38" t="s">
        <v>73</v>
      </c>
      <c r="O17" s="38" t="s">
        <v>85</v>
      </c>
      <c r="P17" s="210" t="s">
        <v>73</v>
      </c>
      <c r="Q17" s="210" t="s">
        <v>73</v>
      </c>
      <c r="R17" s="38" t="s">
        <v>1056</v>
      </c>
      <c r="S17" s="38" t="s">
        <v>1055</v>
      </c>
      <c r="T17" s="38" t="s">
        <v>73</v>
      </c>
      <c r="U17" s="38" t="s">
        <v>73</v>
      </c>
      <c r="V17" s="38" t="s">
        <v>85</v>
      </c>
      <c r="W17" s="38" t="s">
        <v>73</v>
      </c>
      <c r="X17" s="38" t="s">
        <v>73</v>
      </c>
      <c r="Y17" s="38" t="s">
        <v>73</v>
      </c>
      <c r="Z17" s="38" t="s">
        <v>74</v>
      </c>
      <c r="AA17" s="38" t="s">
        <v>362</v>
      </c>
      <c r="AB17" s="38" t="s">
        <v>153</v>
      </c>
      <c r="AC17" s="38" t="s">
        <v>361</v>
      </c>
      <c r="AD17" s="38" t="s">
        <v>87</v>
      </c>
      <c r="AE17" s="38" t="s">
        <v>1054</v>
      </c>
      <c r="AF17" s="38" t="s">
        <v>73</v>
      </c>
      <c r="AG17" s="38" t="s">
        <v>73</v>
      </c>
      <c r="AH17" s="38" t="s">
        <v>73</v>
      </c>
      <c r="AI17" s="38" t="s">
        <v>73</v>
      </c>
      <c r="AJ17" s="38" t="s">
        <v>73</v>
      </c>
      <c r="AK17" s="38" t="s">
        <v>73</v>
      </c>
      <c r="AL17" s="38"/>
      <c r="AM17" s="38" t="s">
        <v>73</v>
      </c>
      <c r="AN17" s="38" t="s">
        <v>73</v>
      </c>
      <c r="AO17" s="38" t="s">
        <v>73</v>
      </c>
    </row>
    <row r="18" spans="1:41">
      <c r="A18" s="37" t="s">
        <v>1053</v>
      </c>
      <c r="B18" s="38">
        <v>13</v>
      </c>
      <c r="C18" s="38" t="s">
        <v>1052</v>
      </c>
      <c r="D18" s="38" t="s">
        <v>1051</v>
      </c>
      <c r="E18" s="188" t="s">
        <v>80</v>
      </c>
      <c r="F18" s="38" t="s">
        <v>476</v>
      </c>
      <c r="G18" s="38" t="s">
        <v>101</v>
      </c>
      <c r="H18" s="38" t="s">
        <v>99</v>
      </c>
      <c r="I18" s="38" t="s">
        <v>99</v>
      </c>
      <c r="J18" s="38" t="s">
        <v>1050</v>
      </c>
      <c r="K18" s="38" t="s">
        <v>76</v>
      </c>
      <c r="L18" s="38" t="s">
        <v>1049</v>
      </c>
      <c r="M18" s="38" t="s">
        <v>73</v>
      </c>
      <c r="N18" s="38" t="s">
        <v>73</v>
      </c>
      <c r="O18" s="38" t="s">
        <v>85</v>
      </c>
      <c r="P18" s="210">
        <v>2</v>
      </c>
      <c r="Q18" s="210" t="s">
        <v>73</v>
      </c>
      <c r="R18" s="38" t="s">
        <v>73</v>
      </c>
      <c r="S18" s="38" t="s">
        <v>282</v>
      </c>
      <c r="T18" s="38" t="s">
        <v>73</v>
      </c>
      <c r="U18" s="38" t="s">
        <v>73</v>
      </c>
      <c r="V18" s="38" t="s">
        <v>85</v>
      </c>
      <c r="W18" s="38" t="s">
        <v>1048</v>
      </c>
      <c r="X18" s="38" t="s">
        <v>1047</v>
      </c>
      <c r="Y18" s="38" t="s">
        <v>1046</v>
      </c>
      <c r="Z18" s="38" t="s">
        <v>74</v>
      </c>
      <c r="AA18" s="38" t="s">
        <v>362</v>
      </c>
      <c r="AB18" s="38" t="s">
        <v>153</v>
      </c>
      <c r="AC18" s="38" t="s">
        <v>361</v>
      </c>
      <c r="AD18" s="38" t="s">
        <v>87</v>
      </c>
      <c r="AE18" s="38" t="s">
        <v>73</v>
      </c>
      <c r="AF18" s="38" t="s">
        <v>73</v>
      </c>
      <c r="AG18" s="38" t="s">
        <v>73</v>
      </c>
      <c r="AH18" s="38" t="s">
        <v>73</v>
      </c>
      <c r="AI18" s="38" t="s">
        <v>73</v>
      </c>
      <c r="AJ18" s="38" t="s">
        <v>73</v>
      </c>
      <c r="AK18" s="38" t="s">
        <v>73</v>
      </c>
      <c r="AL18" s="38"/>
      <c r="AM18" s="38" t="s">
        <v>73</v>
      </c>
      <c r="AN18" s="38" t="s">
        <v>73</v>
      </c>
      <c r="AO18" s="38" t="s">
        <v>73</v>
      </c>
    </row>
    <row r="19" spans="1:41">
      <c r="A19" s="37" t="s">
        <v>1045</v>
      </c>
      <c r="B19" s="38">
        <v>14</v>
      </c>
      <c r="C19" s="38" t="s">
        <v>1044</v>
      </c>
      <c r="D19" s="38" t="s">
        <v>1043</v>
      </c>
      <c r="E19" s="38" t="s">
        <v>100</v>
      </c>
      <c r="F19" s="38" t="s">
        <v>148</v>
      </c>
      <c r="G19" s="38" t="s">
        <v>101</v>
      </c>
      <c r="H19" s="38" t="s">
        <v>100</v>
      </c>
      <c r="I19" s="38" t="s">
        <v>80</v>
      </c>
      <c r="J19" s="38" t="s">
        <v>1042</v>
      </c>
      <c r="K19" s="38" t="s">
        <v>293</v>
      </c>
      <c r="L19" s="38" t="s">
        <v>73</v>
      </c>
      <c r="M19" s="38" t="s">
        <v>1041</v>
      </c>
      <c r="N19" s="38" t="s">
        <v>73</v>
      </c>
      <c r="O19" s="38" t="s">
        <v>85</v>
      </c>
      <c r="P19" s="210" t="s">
        <v>73</v>
      </c>
      <c r="Q19" s="210">
        <v>2</v>
      </c>
      <c r="R19" s="38" t="s">
        <v>1040</v>
      </c>
      <c r="S19" s="38" t="s">
        <v>290</v>
      </c>
      <c r="T19" s="38" t="s">
        <v>73</v>
      </c>
      <c r="U19" s="38" t="s">
        <v>85</v>
      </c>
      <c r="V19" s="38" t="s">
        <v>73</v>
      </c>
      <c r="W19" s="38" t="s">
        <v>73</v>
      </c>
      <c r="X19" s="38" t="s">
        <v>73</v>
      </c>
      <c r="Y19" s="38" t="s">
        <v>73</v>
      </c>
      <c r="Z19" s="38" t="s">
        <v>74</v>
      </c>
      <c r="AA19" s="38" t="s">
        <v>141</v>
      </c>
      <c r="AB19" s="38" t="s">
        <v>140</v>
      </c>
      <c r="AC19" s="38" t="s">
        <v>139</v>
      </c>
      <c r="AD19" s="38" t="s">
        <v>87</v>
      </c>
      <c r="AE19" s="38" t="s">
        <v>1039</v>
      </c>
      <c r="AF19" s="38" t="s">
        <v>73</v>
      </c>
      <c r="AG19" s="38" t="s">
        <v>73</v>
      </c>
      <c r="AH19" s="38" t="s">
        <v>73</v>
      </c>
      <c r="AI19" s="38" t="s">
        <v>73</v>
      </c>
      <c r="AJ19" s="38" t="s">
        <v>73</v>
      </c>
      <c r="AK19" s="38" t="s">
        <v>73</v>
      </c>
      <c r="AL19" s="38"/>
      <c r="AM19" s="38" t="s">
        <v>73</v>
      </c>
      <c r="AN19" s="38" t="s">
        <v>73</v>
      </c>
      <c r="AO19" s="38" t="s">
        <v>73</v>
      </c>
    </row>
    <row r="20" spans="1:41">
      <c r="A20" s="37" t="s">
        <v>1038</v>
      </c>
      <c r="B20" s="38">
        <v>15</v>
      </c>
      <c r="C20" s="38" t="s">
        <v>1037</v>
      </c>
      <c r="D20" s="38" t="s">
        <v>1036</v>
      </c>
      <c r="E20" s="38" t="s">
        <v>80</v>
      </c>
      <c r="F20" s="38" t="s">
        <v>102</v>
      </c>
      <c r="G20" s="38" t="s">
        <v>101</v>
      </c>
      <c r="H20" s="38" t="s">
        <v>100</v>
      </c>
      <c r="I20" s="38" t="s">
        <v>80</v>
      </c>
      <c r="J20" s="38" t="s">
        <v>1035</v>
      </c>
      <c r="K20" s="38" t="s">
        <v>237</v>
      </c>
      <c r="L20" s="38" t="s">
        <v>73</v>
      </c>
      <c r="M20" s="38" t="s">
        <v>1034</v>
      </c>
      <c r="N20" s="38" t="s">
        <v>85</v>
      </c>
      <c r="O20" s="38" t="s">
        <v>85</v>
      </c>
      <c r="P20" s="210" t="s">
        <v>73</v>
      </c>
      <c r="Q20" s="210">
        <v>2</v>
      </c>
      <c r="R20" s="38" t="s">
        <v>1033</v>
      </c>
      <c r="S20" s="38" t="s">
        <v>242</v>
      </c>
      <c r="T20" s="38" t="s">
        <v>73</v>
      </c>
      <c r="U20" s="38" t="s">
        <v>85</v>
      </c>
      <c r="V20" s="38" t="s">
        <v>73</v>
      </c>
      <c r="W20" s="38" t="s">
        <v>73</v>
      </c>
      <c r="X20" s="38" t="s">
        <v>73</v>
      </c>
      <c r="Y20" s="38" t="s">
        <v>73</v>
      </c>
      <c r="Z20" s="38" t="s">
        <v>74</v>
      </c>
      <c r="AA20" s="38" t="s">
        <v>230</v>
      </c>
      <c r="AB20" s="38" t="s">
        <v>229</v>
      </c>
      <c r="AC20" s="38" t="s">
        <v>228</v>
      </c>
      <c r="AD20" s="38" t="s">
        <v>87</v>
      </c>
      <c r="AE20" s="38" t="s">
        <v>1032</v>
      </c>
      <c r="AF20" s="38" t="s">
        <v>73</v>
      </c>
      <c r="AG20" s="38" t="s">
        <v>85</v>
      </c>
      <c r="AH20" s="38" t="s">
        <v>73</v>
      </c>
      <c r="AI20" s="38" t="s">
        <v>73</v>
      </c>
      <c r="AJ20" s="38" t="s">
        <v>73</v>
      </c>
      <c r="AK20" s="38" t="s">
        <v>73</v>
      </c>
      <c r="AL20" s="38"/>
      <c r="AM20" s="38" t="s">
        <v>73</v>
      </c>
      <c r="AN20" s="38" t="s">
        <v>73</v>
      </c>
      <c r="AO20" s="38" t="s">
        <v>1031</v>
      </c>
    </row>
    <row r="21" spans="1:41">
      <c r="A21" s="37" t="s">
        <v>1030</v>
      </c>
      <c r="B21" s="38">
        <v>17</v>
      </c>
      <c r="C21" s="38" t="s">
        <v>1029</v>
      </c>
      <c r="D21" s="38" t="s">
        <v>1028</v>
      </c>
      <c r="E21" s="38" t="s">
        <v>80</v>
      </c>
      <c r="F21" s="38" t="s">
        <v>476</v>
      </c>
      <c r="G21" s="38" t="s">
        <v>199</v>
      </c>
      <c r="H21" s="38" t="s">
        <v>100</v>
      </c>
      <c r="I21" s="38" t="s">
        <v>80</v>
      </c>
      <c r="J21" s="38" t="s">
        <v>1027</v>
      </c>
      <c r="K21" s="38" t="s">
        <v>159</v>
      </c>
      <c r="L21" s="38" t="s">
        <v>73</v>
      </c>
      <c r="M21" s="38" t="s">
        <v>73</v>
      </c>
      <c r="N21" s="38" t="s">
        <v>73</v>
      </c>
      <c r="O21" s="38" t="s">
        <v>85</v>
      </c>
      <c r="P21" s="210">
        <v>2</v>
      </c>
      <c r="Q21" s="210" t="s">
        <v>73</v>
      </c>
      <c r="R21" s="38" t="s">
        <v>1026</v>
      </c>
      <c r="S21" s="38" t="s">
        <v>282</v>
      </c>
      <c r="T21" s="38" t="s">
        <v>73</v>
      </c>
      <c r="U21" s="38" t="s">
        <v>73</v>
      </c>
      <c r="V21" s="38" t="s">
        <v>85</v>
      </c>
      <c r="W21" s="38" t="s">
        <v>1025</v>
      </c>
      <c r="X21" s="38" t="s">
        <v>1024</v>
      </c>
      <c r="Y21" s="38" t="s">
        <v>924</v>
      </c>
      <c r="Z21" s="38" t="s">
        <v>74</v>
      </c>
      <c r="AA21" s="38" t="s">
        <v>951</v>
      </c>
      <c r="AB21" s="38" t="s">
        <v>153</v>
      </c>
      <c r="AC21" s="38" t="s">
        <v>950</v>
      </c>
      <c r="AD21" s="38" t="s">
        <v>87</v>
      </c>
      <c r="AE21" s="38" t="s">
        <v>73</v>
      </c>
      <c r="AF21" s="38" t="s">
        <v>73</v>
      </c>
      <c r="AG21" s="38" t="s">
        <v>73</v>
      </c>
      <c r="AH21" s="38" t="s">
        <v>73</v>
      </c>
      <c r="AI21" s="38" t="s">
        <v>73</v>
      </c>
      <c r="AJ21" s="38" t="s">
        <v>73</v>
      </c>
      <c r="AK21" s="38" t="s">
        <v>73</v>
      </c>
      <c r="AL21" s="38"/>
      <c r="AM21" s="38" t="s">
        <v>73</v>
      </c>
      <c r="AN21" s="38" t="s">
        <v>73</v>
      </c>
      <c r="AO21" s="38" t="s">
        <v>73</v>
      </c>
    </row>
    <row r="22" spans="1:41">
      <c r="A22" s="37" t="s">
        <v>1023</v>
      </c>
      <c r="B22" s="38">
        <v>18</v>
      </c>
      <c r="C22" s="38" t="s">
        <v>1022</v>
      </c>
      <c r="D22" s="38" t="s">
        <v>1021</v>
      </c>
      <c r="E22" s="38" t="s">
        <v>99</v>
      </c>
      <c r="F22" s="38" t="s">
        <v>476</v>
      </c>
      <c r="G22" s="38" t="s">
        <v>101</v>
      </c>
      <c r="H22" s="38" t="s">
        <v>100</v>
      </c>
      <c r="I22" s="38" t="s">
        <v>80</v>
      </c>
      <c r="J22" s="38" t="s">
        <v>1020</v>
      </c>
      <c r="K22" s="38" t="s">
        <v>76</v>
      </c>
      <c r="L22" s="38" t="s">
        <v>73</v>
      </c>
      <c r="M22" s="38" t="s">
        <v>73</v>
      </c>
      <c r="N22" s="38" t="s">
        <v>73</v>
      </c>
      <c r="O22" s="38" t="s">
        <v>85</v>
      </c>
      <c r="P22" s="210">
        <v>2</v>
      </c>
      <c r="Q22" s="210" t="s">
        <v>73</v>
      </c>
      <c r="R22" s="38" t="s">
        <v>1019</v>
      </c>
      <c r="S22" s="38" t="s">
        <v>282</v>
      </c>
      <c r="T22" s="38" t="s">
        <v>73</v>
      </c>
      <c r="U22" s="38" t="s">
        <v>73</v>
      </c>
      <c r="V22" s="38" t="s">
        <v>85</v>
      </c>
      <c r="W22" s="38" t="s">
        <v>1018</v>
      </c>
      <c r="X22" s="38" t="s">
        <v>1017</v>
      </c>
      <c r="Y22" s="38" t="s">
        <v>1016</v>
      </c>
      <c r="Z22" s="38" t="s">
        <v>74</v>
      </c>
      <c r="AA22" s="38" t="s">
        <v>951</v>
      </c>
      <c r="AB22" s="38" t="s">
        <v>153</v>
      </c>
      <c r="AC22" s="38" t="s">
        <v>950</v>
      </c>
      <c r="AD22" s="38" t="s">
        <v>87</v>
      </c>
      <c r="AE22" s="38" t="s">
        <v>73</v>
      </c>
      <c r="AF22" s="38" t="s">
        <v>73</v>
      </c>
      <c r="AG22" s="38" t="s">
        <v>85</v>
      </c>
      <c r="AH22" s="38" t="s">
        <v>73</v>
      </c>
      <c r="AI22" s="38" t="s">
        <v>73</v>
      </c>
      <c r="AJ22" s="38" t="s">
        <v>73</v>
      </c>
      <c r="AK22" s="38" t="s">
        <v>73</v>
      </c>
      <c r="AL22" s="38"/>
      <c r="AM22" s="38" t="s">
        <v>73</v>
      </c>
      <c r="AN22" s="38" t="s">
        <v>73</v>
      </c>
      <c r="AO22" s="38" t="s">
        <v>73</v>
      </c>
    </row>
    <row r="23" spans="1:41">
      <c r="A23" s="37" t="s">
        <v>1015</v>
      </c>
      <c r="B23" s="38">
        <v>19</v>
      </c>
      <c r="C23" s="38" t="s">
        <v>1014</v>
      </c>
      <c r="D23" s="38" t="s">
        <v>1013</v>
      </c>
      <c r="E23" s="38" t="s">
        <v>100</v>
      </c>
      <c r="F23" s="38" t="s">
        <v>476</v>
      </c>
      <c r="G23" s="38" t="s">
        <v>1012</v>
      </c>
      <c r="H23" s="38" t="s">
        <v>100</v>
      </c>
      <c r="I23" s="38" t="s">
        <v>80</v>
      </c>
      <c r="J23" s="38" t="s">
        <v>1011</v>
      </c>
      <c r="K23" s="38" t="s">
        <v>76</v>
      </c>
      <c r="L23" s="38" t="s">
        <v>1010</v>
      </c>
      <c r="M23" s="38" t="s">
        <v>73</v>
      </c>
      <c r="N23" s="38" t="s">
        <v>73</v>
      </c>
      <c r="O23" s="38" t="s">
        <v>85</v>
      </c>
      <c r="P23" s="210">
        <v>2</v>
      </c>
      <c r="Q23" s="210" t="s">
        <v>73</v>
      </c>
      <c r="R23" s="38" t="s">
        <v>73</v>
      </c>
      <c r="S23" s="38" t="s">
        <v>571</v>
      </c>
      <c r="T23" s="38" t="s">
        <v>73</v>
      </c>
      <c r="U23" s="38" t="s">
        <v>73</v>
      </c>
      <c r="V23" s="38" t="s">
        <v>85</v>
      </c>
      <c r="W23" s="38" t="s">
        <v>1009</v>
      </c>
      <c r="X23" s="38" t="s">
        <v>1008</v>
      </c>
      <c r="Y23" s="38" t="s">
        <v>1007</v>
      </c>
      <c r="Z23" s="38" t="s">
        <v>74</v>
      </c>
      <c r="AA23" s="38" t="s">
        <v>951</v>
      </c>
      <c r="AB23" s="38" t="s">
        <v>153</v>
      </c>
      <c r="AC23" s="38" t="s">
        <v>950</v>
      </c>
      <c r="AD23" s="38" t="s">
        <v>87</v>
      </c>
      <c r="AE23" s="38" t="s">
        <v>1006</v>
      </c>
      <c r="AF23" s="38" t="s">
        <v>73</v>
      </c>
      <c r="AG23" s="38" t="s">
        <v>73</v>
      </c>
      <c r="AH23" s="38" t="s">
        <v>73</v>
      </c>
      <c r="AI23" s="38" t="s">
        <v>73</v>
      </c>
      <c r="AJ23" s="38" t="s">
        <v>73</v>
      </c>
      <c r="AK23" s="38" t="s">
        <v>73</v>
      </c>
      <c r="AL23" s="38"/>
      <c r="AM23" s="38" t="s">
        <v>73</v>
      </c>
      <c r="AN23" s="38" t="s">
        <v>73</v>
      </c>
      <c r="AO23" s="38" t="s">
        <v>73</v>
      </c>
    </row>
    <row r="24" spans="1:41">
      <c r="A24" s="37" t="s">
        <v>1005</v>
      </c>
      <c r="B24" s="38">
        <v>20</v>
      </c>
      <c r="C24" s="38" t="s">
        <v>1004</v>
      </c>
      <c r="D24" s="38" t="s">
        <v>1003</v>
      </c>
      <c r="E24" s="38" t="s">
        <v>99</v>
      </c>
      <c r="F24" s="38" t="s">
        <v>476</v>
      </c>
      <c r="G24" s="38" t="s">
        <v>650</v>
      </c>
      <c r="H24" s="38" t="s">
        <v>99</v>
      </c>
      <c r="I24" s="38" t="s">
        <v>99</v>
      </c>
      <c r="J24" s="38" t="s">
        <v>1002</v>
      </c>
      <c r="K24" s="38" t="s">
        <v>76</v>
      </c>
      <c r="L24" s="38" t="s">
        <v>1001</v>
      </c>
      <c r="M24" s="38" t="s">
        <v>73</v>
      </c>
      <c r="N24" s="38" t="s">
        <v>73</v>
      </c>
      <c r="O24" s="38" t="s">
        <v>85</v>
      </c>
      <c r="P24" s="210" t="s">
        <v>73</v>
      </c>
      <c r="Q24" s="210">
        <v>2</v>
      </c>
      <c r="R24" s="38" t="s">
        <v>1000</v>
      </c>
      <c r="S24" s="38" t="s">
        <v>282</v>
      </c>
      <c r="T24" s="38" t="s">
        <v>73</v>
      </c>
      <c r="U24" s="38" t="s">
        <v>73</v>
      </c>
      <c r="V24" s="38" t="s">
        <v>85</v>
      </c>
      <c r="W24" s="38" t="s">
        <v>999</v>
      </c>
      <c r="X24" s="38" t="s">
        <v>998</v>
      </c>
      <c r="Y24" s="38" t="s">
        <v>997</v>
      </c>
      <c r="Z24" s="38" t="s">
        <v>74</v>
      </c>
      <c r="AA24" s="38" t="s">
        <v>951</v>
      </c>
      <c r="AB24" s="38" t="s">
        <v>153</v>
      </c>
      <c r="AC24" s="38" t="s">
        <v>950</v>
      </c>
      <c r="AD24" s="38" t="s">
        <v>87</v>
      </c>
      <c r="AE24" s="38" t="s">
        <v>996</v>
      </c>
      <c r="AF24" s="38" t="s">
        <v>73</v>
      </c>
      <c r="AG24" s="38" t="s">
        <v>73</v>
      </c>
      <c r="AH24" s="38" t="s">
        <v>73</v>
      </c>
      <c r="AI24" s="38" t="s">
        <v>73</v>
      </c>
      <c r="AJ24" s="38" t="s">
        <v>73</v>
      </c>
      <c r="AK24" s="38" t="s">
        <v>73</v>
      </c>
      <c r="AL24" s="38"/>
      <c r="AM24" s="38" t="s">
        <v>73</v>
      </c>
      <c r="AN24" s="38" t="s">
        <v>73</v>
      </c>
      <c r="AO24" s="38" t="s">
        <v>73</v>
      </c>
    </row>
    <row r="25" spans="1:41">
      <c r="A25" s="37" t="s">
        <v>995</v>
      </c>
      <c r="B25" s="38">
        <v>21</v>
      </c>
      <c r="C25" s="38" t="s">
        <v>994</v>
      </c>
      <c r="D25" s="38" t="s">
        <v>993</v>
      </c>
      <c r="E25" s="38" t="s">
        <v>80</v>
      </c>
      <c r="F25" s="38" t="s">
        <v>476</v>
      </c>
      <c r="G25" s="38" t="s">
        <v>199</v>
      </c>
      <c r="H25" s="38" t="s">
        <v>100</v>
      </c>
      <c r="I25" s="38" t="s">
        <v>80</v>
      </c>
      <c r="J25" s="38" t="s">
        <v>992</v>
      </c>
      <c r="K25" s="38" t="s">
        <v>123</v>
      </c>
      <c r="L25" s="38" t="s">
        <v>73</v>
      </c>
      <c r="M25" s="38" t="s">
        <v>73</v>
      </c>
      <c r="N25" s="38" t="s">
        <v>73</v>
      </c>
      <c r="O25" s="38" t="s">
        <v>85</v>
      </c>
      <c r="P25" s="210">
        <v>2</v>
      </c>
      <c r="Q25" s="210" t="s">
        <v>73</v>
      </c>
      <c r="R25" s="38" t="s">
        <v>73</v>
      </c>
      <c r="S25" s="38" t="s">
        <v>282</v>
      </c>
      <c r="T25" s="38" t="s">
        <v>73</v>
      </c>
      <c r="U25" s="38" t="s">
        <v>73</v>
      </c>
      <c r="V25" s="38" t="s">
        <v>85</v>
      </c>
      <c r="W25" s="38" t="s">
        <v>991</v>
      </c>
      <c r="X25" s="38" t="s">
        <v>990</v>
      </c>
      <c r="Y25" s="38" t="s">
        <v>989</v>
      </c>
      <c r="Z25" s="38" t="s">
        <v>74</v>
      </c>
      <c r="AA25" s="38" t="s">
        <v>951</v>
      </c>
      <c r="AB25" s="38" t="s">
        <v>153</v>
      </c>
      <c r="AC25" s="38" t="s">
        <v>950</v>
      </c>
      <c r="AD25" s="38" t="s">
        <v>87</v>
      </c>
      <c r="AE25" s="38" t="s">
        <v>73</v>
      </c>
      <c r="AF25" s="38" t="s">
        <v>73</v>
      </c>
      <c r="AG25" s="38" t="s">
        <v>73</v>
      </c>
      <c r="AH25" s="38" t="s">
        <v>73</v>
      </c>
      <c r="AI25" s="38" t="s">
        <v>73</v>
      </c>
      <c r="AJ25" s="38" t="s">
        <v>73</v>
      </c>
      <c r="AK25" s="38" t="s">
        <v>73</v>
      </c>
      <c r="AL25" s="38"/>
      <c r="AM25" s="38" t="s">
        <v>73</v>
      </c>
      <c r="AN25" s="38" t="s">
        <v>73</v>
      </c>
      <c r="AO25" s="38" t="s">
        <v>73</v>
      </c>
    </row>
    <row r="26" spans="1:41">
      <c r="A26" s="37" t="s">
        <v>988</v>
      </c>
      <c r="B26" s="38">
        <v>22</v>
      </c>
      <c r="C26" s="38" t="s">
        <v>987</v>
      </c>
      <c r="D26" s="38" t="s">
        <v>986</v>
      </c>
      <c r="E26" s="38" t="s">
        <v>80</v>
      </c>
      <c r="F26" s="38" t="s">
        <v>476</v>
      </c>
      <c r="G26" s="38" t="s">
        <v>199</v>
      </c>
      <c r="H26" s="38" t="s">
        <v>100</v>
      </c>
      <c r="I26" s="38" t="s">
        <v>80</v>
      </c>
      <c r="J26" s="38" t="s">
        <v>985</v>
      </c>
      <c r="K26" s="38" t="s">
        <v>123</v>
      </c>
      <c r="L26" s="38" t="s">
        <v>984</v>
      </c>
      <c r="M26" s="38" t="s">
        <v>73</v>
      </c>
      <c r="N26" s="38" t="s">
        <v>73</v>
      </c>
      <c r="O26" s="38" t="s">
        <v>85</v>
      </c>
      <c r="P26" s="210">
        <v>2</v>
      </c>
      <c r="Q26" s="210" t="s">
        <v>73</v>
      </c>
      <c r="R26" s="38" t="s">
        <v>73</v>
      </c>
      <c r="S26" s="38" t="s">
        <v>282</v>
      </c>
      <c r="T26" s="38" t="s">
        <v>73</v>
      </c>
      <c r="U26" s="38" t="s">
        <v>73</v>
      </c>
      <c r="V26" s="38" t="s">
        <v>85</v>
      </c>
      <c r="W26" s="38" t="s">
        <v>983</v>
      </c>
      <c r="X26" s="38" t="s">
        <v>982</v>
      </c>
      <c r="Y26" s="38" t="s">
        <v>981</v>
      </c>
      <c r="Z26" s="38" t="s">
        <v>74</v>
      </c>
      <c r="AA26" s="38" t="s">
        <v>951</v>
      </c>
      <c r="AB26" s="38" t="s">
        <v>153</v>
      </c>
      <c r="AC26" s="38" t="s">
        <v>950</v>
      </c>
      <c r="AD26" s="38" t="s">
        <v>87</v>
      </c>
      <c r="AE26" s="38" t="s">
        <v>73</v>
      </c>
      <c r="AF26" s="38" t="s">
        <v>73</v>
      </c>
      <c r="AG26" s="38" t="s">
        <v>73</v>
      </c>
      <c r="AH26" s="38" t="s">
        <v>73</v>
      </c>
      <c r="AI26" s="38" t="s">
        <v>73</v>
      </c>
      <c r="AJ26" s="38" t="s">
        <v>73</v>
      </c>
      <c r="AK26" s="38" t="s">
        <v>73</v>
      </c>
      <c r="AL26" s="38"/>
      <c r="AM26" s="38" t="s">
        <v>73</v>
      </c>
      <c r="AN26" s="38" t="s">
        <v>73</v>
      </c>
      <c r="AO26" s="38" t="s">
        <v>73</v>
      </c>
    </row>
    <row r="27" spans="1:41">
      <c r="A27" s="37" t="s">
        <v>980</v>
      </c>
      <c r="B27" s="38">
        <v>23</v>
      </c>
      <c r="C27" s="38" t="s">
        <v>979</v>
      </c>
      <c r="D27" s="38" t="s">
        <v>978</v>
      </c>
      <c r="E27" s="38" t="s">
        <v>80</v>
      </c>
      <c r="F27" s="38" t="s">
        <v>476</v>
      </c>
      <c r="G27" s="38" t="s">
        <v>199</v>
      </c>
      <c r="H27" s="38" t="s">
        <v>100</v>
      </c>
      <c r="I27" s="38" t="s">
        <v>80</v>
      </c>
      <c r="J27" s="38" t="s">
        <v>977</v>
      </c>
      <c r="K27" s="38" t="s">
        <v>369</v>
      </c>
      <c r="L27" s="38" t="s">
        <v>73</v>
      </c>
      <c r="M27" s="38" t="s">
        <v>73</v>
      </c>
      <c r="N27" s="38" t="s">
        <v>73</v>
      </c>
      <c r="O27" s="38" t="s">
        <v>85</v>
      </c>
      <c r="P27" s="210">
        <v>2</v>
      </c>
      <c r="Q27" s="210" t="s">
        <v>73</v>
      </c>
      <c r="R27" s="38" t="s">
        <v>976</v>
      </c>
      <c r="S27" s="38" t="s">
        <v>282</v>
      </c>
      <c r="T27" s="38" t="s">
        <v>73</v>
      </c>
      <c r="U27" s="38" t="s">
        <v>73</v>
      </c>
      <c r="V27" s="38" t="s">
        <v>85</v>
      </c>
      <c r="W27" s="38" t="s">
        <v>975</v>
      </c>
      <c r="X27" s="38" t="s">
        <v>974</v>
      </c>
      <c r="Y27" s="38" t="s">
        <v>973</v>
      </c>
      <c r="Z27" s="38" t="s">
        <v>74</v>
      </c>
      <c r="AA27" s="38" t="s">
        <v>951</v>
      </c>
      <c r="AB27" s="38" t="s">
        <v>153</v>
      </c>
      <c r="AC27" s="38" t="s">
        <v>950</v>
      </c>
      <c r="AD27" s="38" t="s">
        <v>87</v>
      </c>
      <c r="AE27" s="38" t="s">
        <v>73</v>
      </c>
      <c r="AF27" s="38" t="s">
        <v>73</v>
      </c>
      <c r="AG27" s="38" t="s">
        <v>73</v>
      </c>
      <c r="AH27" s="38" t="s">
        <v>73</v>
      </c>
      <c r="AI27" s="38" t="s">
        <v>73</v>
      </c>
      <c r="AJ27" s="38" t="s">
        <v>73</v>
      </c>
      <c r="AK27" s="38" t="s">
        <v>73</v>
      </c>
      <c r="AL27" s="38"/>
      <c r="AM27" s="38" t="s">
        <v>73</v>
      </c>
      <c r="AN27" s="38" t="s">
        <v>73</v>
      </c>
      <c r="AO27" s="38" t="s">
        <v>73</v>
      </c>
    </row>
    <row r="28" spans="1:41">
      <c r="A28" s="37" t="s">
        <v>972</v>
      </c>
      <c r="B28" s="38">
        <v>24</v>
      </c>
      <c r="C28" s="38" t="s">
        <v>971</v>
      </c>
      <c r="D28" s="38" t="s">
        <v>970</v>
      </c>
      <c r="E28" s="38" t="s">
        <v>80</v>
      </c>
      <c r="F28" s="38" t="s">
        <v>476</v>
      </c>
      <c r="G28" s="38" t="s">
        <v>199</v>
      </c>
      <c r="H28" s="38" t="s">
        <v>100</v>
      </c>
      <c r="I28" s="38" t="s">
        <v>80</v>
      </c>
      <c r="J28" s="38" t="s">
        <v>969</v>
      </c>
      <c r="K28" s="38" t="s">
        <v>369</v>
      </c>
      <c r="L28" s="38" t="s">
        <v>968</v>
      </c>
      <c r="M28" s="38" t="s">
        <v>967</v>
      </c>
      <c r="N28" s="38" t="s">
        <v>73</v>
      </c>
      <c r="O28" s="38" t="s">
        <v>85</v>
      </c>
      <c r="P28" s="210">
        <v>2</v>
      </c>
      <c r="Q28" s="210" t="s">
        <v>73</v>
      </c>
      <c r="R28" s="38" t="s">
        <v>966</v>
      </c>
      <c r="S28" s="38" t="s">
        <v>282</v>
      </c>
      <c r="T28" s="38" t="s">
        <v>73</v>
      </c>
      <c r="U28" s="38" t="s">
        <v>73</v>
      </c>
      <c r="V28" s="38" t="s">
        <v>85</v>
      </c>
      <c r="W28" s="38" t="s">
        <v>965</v>
      </c>
      <c r="X28" s="38" t="s">
        <v>964</v>
      </c>
      <c r="Y28" s="38" t="s">
        <v>963</v>
      </c>
      <c r="Z28" s="38" t="s">
        <v>74</v>
      </c>
      <c r="AA28" s="38" t="s">
        <v>951</v>
      </c>
      <c r="AB28" s="38" t="s">
        <v>153</v>
      </c>
      <c r="AC28" s="38" t="s">
        <v>950</v>
      </c>
      <c r="AD28" s="38" t="s">
        <v>87</v>
      </c>
      <c r="AE28" s="38" t="s">
        <v>962</v>
      </c>
      <c r="AF28" s="38" t="s">
        <v>73</v>
      </c>
      <c r="AG28" s="38" t="s">
        <v>73</v>
      </c>
      <c r="AH28" s="38" t="s">
        <v>73</v>
      </c>
      <c r="AI28" s="38" t="s">
        <v>73</v>
      </c>
      <c r="AJ28" s="38" t="s">
        <v>73</v>
      </c>
      <c r="AK28" s="38" t="s">
        <v>73</v>
      </c>
      <c r="AL28" s="38"/>
      <c r="AM28" s="38" t="s">
        <v>73</v>
      </c>
      <c r="AN28" s="38" t="s">
        <v>73</v>
      </c>
      <c r="AO28" s="38" t="s">
        <v>73</v>
      </c>
    </row>
    <row r="29" spans="1:41">
      <c r="A29" s="37" t="s">
        <v>961</v>
      </c>
      <c r="B29" s="38">
        <v>26</v>
      </c>
      <c r="C29" s="38" t="s">
        <v>960</v>
      </c>
      <c r="D29" s="38" t="s">
        <v>959</v>
      </c>
      <c r="E29" s="188" t="s">
        <v>99</v>
      </c>
      <c r="F29" s="38" t="s">
        <v>476</v>
      </c>
      <c r="G29" s="38" t="s">
        <v>101</v>
      </c>
      <c r="H29" s="38" t="s">
        <v>100</v>
      </c>
      <c r="I29" s="38" t="s">
        <v>80</v>
      </c>
      <c r="J29" s="38" t="s">
        <v>958</v>
      </c>
      <c r="K29" s="38" t="s">
        <v>493</v>
      </c>
      <c r="L29" s="38" t="s">
        <v>957</v>
      </c>
      <c r="M29" s="38" t="s">
        <v>956</v>
      </c>
      <c r="N29" s="38" t="s">
        <v>73</v>
      </c>
      <c r="O29" s="38" t="s">
        <v>85</v>
      </c>
      <c r="P29" s="210">
        <v>2</v>
      </c>
      <c r="Q29" s="210" t="s">
        <v>73</v>
      </c>
      <c r="R29" s="38" t="s">
        <v>955</v>
      </c>
      <c r="S29" s="38" t="s">
        <v>282</v>
      </c>
      <c r="T29" s="38" t="s">
        <v>73</v>
      </c>
      <c r="U29" s="38" t="s">
        <v>73</v>
      </c>
      <c r="V29" s="38" t="s">
        <v>85</v>
      </c>
      <c r="W29" s="38" t="s">
        <v>954</v>
      </c>
      <c r="X29" s="38" t="s">
        <v>953</v>
      </c>
      <c r="Y29" s="38" t="s">
        <v>952</v>
      </c>
      <c r="Z29" s="38" t="s">
        <v>74</v>
      </c>
      <c r="AA29" s="38" t="s">
        <v>951</v>
      </c>
      <c r="AB29" s="38" t="s">
        <v>153</v>
      </c>
      <c r="AC29" s="38" t="s">
        <v>950</v>
      </c>
      <c r="AD29" s="38" t="s">
        <v>87</v>
      </c>
      <c r="AE29" s="38" t="s">
        <v>949</v>
      </c>
      <c r="AF29" s="38" t="s">
        <v>73</v>
      </c>
      <c r="AG29" s="38" t="s">
        <v>85</v>
      </c>
      <c r="AH29" s="38" t="s">
        <v>73</v>
      </c>
      <c r="AI29" s="38" t="s">
        <v>73</v>
      </c>
      <c r="AJ29" s="38" t="s">
        <v>73</v>
      </c>
      <c r="AK29" s="38" t="s">
        <v>73</v>
      </c>
      <c r="AL29" s="38"/>
      <c r="AM29" s="38" t="s">
        <v>73</v>
      </c>
      <c r="AN29" s="38" t="s">
        <v>73</v>
      </c>
      <c r="AO29" s="38" t="s">
        <v>73</v>
      </c>
    </row>
    <row r="30" spans="1:41">
      <c r="A30" s="37" t="s">
        <v>948</v>
      </c>
      <c r="B30" s="38">
        <v>27</v>
      </c>
      <c r="C30" s="38" t="s">
        <v>947</v>
      </c>
      <c r="D30" s="38" t="s">
        <v>946</v>
      </c>
      <c r="E30" s="38" t="s">
        <v>80</v>
      </c>
      <c r="F30" s="38" t="s">
        <v>102</v>
      </c>
      <c r="G30" s="38" t="s">
        <v>101</v>
      </c>
      <c r="H30" s="38" t="s">
        <v>100</v>
      </c>
      <c r="I30" s="38" t="s">
        <v>80</v>
      </c>
      <c r="J30" s="38" t="s">
        <v>945</v>
      </c>
      <c r="K30" s="38" t="s">
        <v>123</v>
      </c>
      <c r="L30" s="38" t="s">
        <v>73</v>
      </c>
      <c r="M30" s="38" t="s">
        <v>73</v>
      </c>
      <c r="N30" s="38" t="s">
        <v>73</v>
      </c>
      <c r="O30" s="38" t="s">
        <v>85</v>
      </c>
      <c r="P30" s="210" t="s">
        <v>73</v>
      </c>
      <c r="Q30" s="210">
        <v>2</v>
      </c>
      <c r="R30" s="38" t="s">
        <v>73</v>
      </c>
      <c r="S30" s="38" t="s">
        <v>94</v>
      </c>
      <c r="T30" s="38" t="s">
        <v>73</v>
      </c>
      <c r="U30" s="38" t="s">
        <v>85</v>
      </c>
      <c r="V30" s="38" t="s">
        <v>73</v>
      </c>
      <c r="W30" s="38" t="s">
        <v>73</v>
      </c>
      <c r="X30" s="38" t="s">
        <v>73</v>
      </c>
      <c r="Y30" s="38" t="s">
        <v>73</v>
      </c>
      <c r="Z30" s="38" t="s">
        <v>74</v>
      </c>
      <c r="AA30" s="38" t="s">
        <v>189</v>
      </c>
      <c r="AB30" s="38" t="s">
        <v>188</v>
      </c>
      <c r="AC30" s="38" t="s">
        <v>187</v>
      </c>
      <c r="AD30" s="38" t="s">
        <v>87</v>
      </c>
      <c r="AE30" s="38" t="s">
        <v>73</v>
      </c>
      <c r="AF30" s="38" t="s">
        <v>73</v>
      </c>
      <c r="AG30" s="38" t="s">
        <v>73</v>
      </c>
      <c r="AH30" s="38" t="s">
        <v>73</v>
      </c>
      <c r="AI30" s="38" t="s">
        <v>73</v>
      </c>
      <c r="AJ30" s="38" t="s">
        <v>73</v>
      </c>
      <c r="AK30" s="38" t="s">
        <v>73</v>
      </c>
      <c r="AL30" s="38"/>
      <c r="AM30" s="38" t="s">
        <v>73</v>
      </c>
      <c r="AN30" s="38" t="s">
        <v>73</v>
      </c>
      <c r="AO30" s="38" t="s">
        <v>944</v>
      </c>
    </row>
    <row r="31" spans="1:41">
      <c r="A31" s="37" t="s">
        <v>943</v>
      </c>
      <c r="B31" s="38">
        <v>28</v>
      </c>
      <c r="C31" s="38" t="s">
        <v>942</v>
      </c>
      <c r="D31" s="38" t="s">
        <v>941</v>
      </c>
      <c r="E31" s="38" t="s">
        <v>100</v>
      </c>
      <c r="F31" s="38" t="s">
        <v>148</v>
      </c>
      <c r="G31" s="38" t="s">
        <v>101</v>
      </c>
      <c r="H31" s="38" t="s">
        <v>100</v>
      </c>
      <c r="I31" s="38" t="s">
        <v>80</v>
      </c>
      <c r="J31" s="38" t="s">
        <v>73</v>
      </c>
      <c r="K31" s="38" t="s">
        <v>123</v>
      </c>
      <c r="L31" s="38" t="s">
        <v>73</v>
      </c>
      <c r="M31" s="38" t="s">
        <v>73</v>
      </c>
      <c r="N31" s="38" t="s">
        <v>73</v>
      </c>
      <c r="O31" s="38" t="s">
        <v>85</v>
      </c>
      <c r="P31" s="210" t="s">
        <v>73</v>
      </c>
      <c r="Q31" s="210" t="s">
        <v>73</v>
      </c>
      <c r="R31" s="38" t="s">
        <v>73</v>
      </c>
      <c r="S31" s="38" t="s">
        <v>190</v>
      </c>
      <c r="T31" s="38" t="s">
        <v>73</v>
      </c>
      <c r="U31" s="38" t="s">
        <v>85</v>
      </c>
      <c r="V31" s="38" t="s">
        <v>73</v>
      </c>
      <c r="W31" s="38" t="s">
        <v>73</v>
      </c>
      <c r="X31" s="38" t="s">
        <v>73</v>
      </c>
      <c r="Y31" s="38" t="s">
        <v>73</v>
      </c>
      <c r="Z31" s="38" t="s">
        <v>74</v>
      </c>
      <c r="AA31" s="38" t="s">
        <v>189</v>
      </c>
      <c r="AB31" s="38" t="s">
        <v>188</v>
      </c>
      <c r="AC31" s="38" t="s">
        <v>187</v>
      </c>
      <c r="AD31" s="38" t="s">
        <v>87</v>
      </c>
      <c r="AE31" s="38" t="s">
        <v>73</v>
      </c>
      <c r="AF31" s="38" t="s">
        <v>73</v>
      </c>
      <c r="AG31" s="38" t="s">
        <v>73</v>
      </c>
      <c r="AH31" s="38" t="s">
        <v>73</v>
      </c>
      <c r="AI31" s="38" t="s">
        <v>73</v>
      </c>
      <c r="AJ31" s="38" t="s">
        <v>73</v>
      </c>
      <c r="AK31" s="38" t="s">
        <v>73</v>
      </c>
      <c r="AL31" s="38"/>
      <c r="AM31" s="38" t="s">
        <v>73</v>
      </c>
      <c r="AN31" s="38" t="s">
        <v>73</v>
      </c>
      <c r="AO31" s="38" t="s">
        <v>73</v>
      </c>
    </row>
    <row r="32" spans="1:41">
      <c r="A32" s="37" t="s">
        <v>940</v>
      </c>
      <c r="B32" s="38">
        <v>29</v>
      </c>
      <c r="C32" s="38" t="s">
        <v>939</v>
      </c>
      <c r="D32" s="38" t="s">
        <v>938</v>
      </c>
      <c r="E32" s="38" t="s">
        <v>80</v>
      </c>
      <c r="F32" s="38" t="s">
        <v>102</v>
      </c>
      <c r="G32" s="38" t="s">
        <v>101</v>
      </c>
      <c r="H32" s="38" t="s">
        <v>100</v>
      </c>
      <c r="I32" s="38" t="s">
        <v>99</v>
      </c>
      <c r="J32" s="38" t="s">
        <v>937</v>
      </c>
      <c r="K32" s="38" t="s">
        <v>123</v>
      </c>
      <c r="L32" s="38" t="s">
        <v>73</v>
      </c>
      <c r="M32" s="38" t="s">
        <v>936</v>
      </c>
      <c r="N32" s="38" t="s">
        <v>85</v>
      </c>
      <c r="O32" s="38" t="s">
        <v>85</v>
      </c>
      <c r="P32" s="210" t="s">
        <v>73</v>
      </c>
      <c r="Q32" s="210">
        <v>2</v>
      </c>
      <c r="R32" s="38" t="s">
        <v>73</v>
      </c>
      <c r="S32" s="38" t="s">
        <v>94</v>
      </c>
      <c r="T32" s="38" t="s">
        <v>73</v>
      </c>
      <c r="U32" s="38" t="s">
        <v>73</v>
      </c>
      <c r="V32" s="38" t="s">
        <v>85</v>
      </c>
      <c r="W32" s="38" t="s">
        <v>935</v>
      </c>
      <c r="X32" s="38" t="s">
        <v>934</v>
      </c>
      <c r="Y32" s="38" t="s">
        <v>933</v>
      </c>
      <c r="Z32" s="38" t="s">
        <v>74</v>
      </c>
      <c r="AA32" s="38" t="s">
        <v>90</v>
      </c>
      <c r="AB32" s="38" t="s">
        <v>89</v>
      </c>
      <c r="AC32" s="38" t="s">
        <v>88</v>
      </c>
      <c r="AD32" s="38" t="s">
        <v>87</v>
      </c>
      <c r="AE32" s="38" t="s">
        <v>172</v>
      </c>
      <c r="AF32" s="38" t="s">
        <v>85</v>
      </c>
      <c r="AG32" s="38" t="s">
        <v>73</v>
      </c>
      <c r="AH32" s="38" t="s">
        <v>73</v>
      </c>
      <c r="AI32" s="38" t="s">
        <v>73</v>
      </c>
      <c r="AJ32" s="38" t="s">
        <v>73</v>
      </c>
      <c r="AK32" s="38" t="s">
        <v>73</v>
      </c>
      <c r="AL32" s="38"/>
      <c r="AM32" s="38" t="s">
        <v>73</v>
      </c>
      <c r="AN32" s="38" t="s">
        <v>73</v>
      </c>
      <c r="AO32" s="38" t="s">
        <v>932</v>
      </c>
    </row>
    <row r="33" spans="1:41">
      <c r="A33" s="37" t="s">
        <v>931</v>
      </c>
      <c r="B33" s="38">
        <v>30</v>
      </c>
      <c r="C33" s="38" t="s">
        <v>930</v>
      </c>
      <c r="D33" s="38" t="s">
        <v>929</v>
      </c>
      <c r="E33" s="38" t="s">
        <v>80</v>
      </c>
      <c r="F33" s="38" t="s">
        <v>102</v>
      </c>
      <c r="G33" s="38" t="s">
        <v>101</v>
      </c>
      <c r="H33" s="38" t="s">
        <v>100</v>
      </c>
      <c r="I33" s="38" t="s">
        <v>99</v>
      </c>
      <c r="J33" s="38" t="s">
        <v>928</v>
      </c>
      <c r="K33" s="38" t="s">
        <v>76</v>
      </c>
      <c r="L33" s="38" t="s">
        <v>73</v>
      </c>
      <c r="M33" s="38" t="s">
        <v>927</v>
      </c>
      <c r="N33" s="38" t="s">
        <v>73</v>
      </c>
      <c r="O33" s="38" t="s">
        <v>85</v>
      </c>
      <c r="P33" s="210">
        <v>2</v>
      </c>
      <c r="Q33" s="210" t="s">
        <v>73</v>
      </c>
      <c r="R33" s="38" t="s">
        <v>73</v>
      </c>
      <c r="S33" s="38" t="s">
        <v>94</v>
      </c>
      <c r="T33" s="38" t="s">
        <v>73</v>
      </c>
      <c r="U33" s="38" t="s">
        <v>73</v>
      </c>
      <c r="V33" s="38" t="s">
        <v>85</v>
      </c>
      <c r="W33" s="38" t="s">
        <v>926</v>
      </c>
      <c r="X33" s="38" t="s">
        <v>925</v>
      </c>
      <c r="Y33" s="38" t="s">
        <v>924</v>
      </c>
      <c r="Z33" s="38" t="s">
        <v>74</v>
      </c>
      <c r="AA33" s="38" t="s">
        <v>154</v>
      </c>
      <c r="AB33" s="38" t="s">
        <v>153</v>
      </c>
      <c r="AC33" s="38" t="s">
        <v>152</v>
      </c>
      <c r="AD33" s="38" t="s">
        <v>87</v>
      </c>
      <c r="AE33" s="38" t="s">
        <v>263</v>
      </c>
      <c r="AF33" s="38" t="s">
        <v>85</v>
      </c>
      <c r="AG33" s="38" t="s">
        <v>73</v>
      </c>
      <c r="AH33" s="38" t="s">
        <v>73</v>
      </c>
      <c r="AI33" s="38" t="s">
        <v>73</v>
      </c>
      <c r="AJ33" s="38" t="s">
        <v>73</v>
      </c>
      <c r="AK33" s="38" t="s">
        <v>73</v>
      </c>
      <c r="AL33" s="38"/>
      <c r="AM33" s="38" t="s">
        <v>73</v>
      </c>
      <c r="AN33" s="38" t="s">
        <v>73</v>
      </c>
      <c r="AO33" s="38" t="s">
        <v>73</v>
      </c>
    </row>
    <row r="34" spans="1:41">
      <c r="A34" s="37" t="s">
        <v>923</v>
      </c>
      <c r="B34" s="38">
        <v>31</v>
      </c>
      <c r="C34" s="38" t="s">
        <v>922</v>
      </c>
      <c r="D34" s="38" t="s">
        <v>921</v>
      </c>
      <c r="E34" s="38" t="s">
        <v>80</v>
      </c>
      <c r="F34" s="38" t="s">
        <v>102</v>
      </c>
      <c r="G34" s="38" t="s">
        <v>101</v>
      </c>
      <c r="H34" s="38" t="s">
        <v>100</v>
      </c>
      <c r="I34" s="38" t="s">
        <v>99</v>
      </c>
      <c r="J34" s="38" t="s">
        <v>920</v>
      </c>
      <c r="K34" s="38" t="s">
        <v>369</v>
      </c>
      <c r="L34" s="38" t="s">
        <v>73</v>
      </c>
      <c r="M34" s="38" t="s">
        <v>73</v>
      </c>
      <c r="N34" s="38" t="s">
        <v>85</v>
      </c>
      <c r="O34" s="38" t="s">
        <v>85</v>
      </c>
      <c r="P34" s="210" t="s">
        <v>73</v>
      </c>
      <c r="Q34" s="210">
        <v>2</v>
      </c>
      <c r="R34" s="38" t="s">
        <v>73</v>
      </c>
      <c r="S34" s="38" t="s">
        <v>94</v>
      </c>
      <c r="T34" s="38" t="s">
        <v>73</v>
      </c>
      <c r="U34" s="38" t="s">
        <v>73</v>
      </c>
      <c r="V34" s="38" t="s">
        <v>85</v>
      </c>
      <c r="W34" s="38" t="s">
        <v>919</v>
      </c>
      <c r="X34" s="38" t="s">
        <v>918</v>
      </c>
      <c r="Y34" s="38" t="s">
        <v>917</v>
      </c>
      <c r="Z34" s="38" t="s">
        <v>74</v>
      </c>
      <c r="AA34" s="38" t="s">
        <v>90</v>
      </c>
      <c r="AB34" s="38" t="s">
        <v>89</v>
      </c>
      <c r="AC34" s="38" t="s">
        <v>88</v>
      </c>
      <c r="AD34" s="38" t="s">
        <v>87</v>
      </c>
      <c r="AE34" s="38" t="s">
        <v>172</v>
      </c>
      <c r="AF34" s="38" t="s">
        <v>85</v>
      </c>
      <c r="AG34" s="38" t="s">
        <v>85</v>
      </c>
      <c r="AH34" s="38" t="s">
        <v>73</v>
      </c>
      <c r="AI34" s="38" t="s">
        <v>73</v>
      </c>
      <c r="AJ34" s="38" t="s">
        <v>73</v>
      </c>
      <c r="AK34" s="38" t="s">
        <v>73</v>
      </c>
      <c r="AL34" s="38"/>
      <c r="AM34" s="38" t="s">
        <v>73</v>
      </c>
      <c r="AN34" s="38" t="s">
        <v>73</v>
      </c>
      <c r="AO34" s="38" t="s">
        <v>916</v>
      </c>
    </row>
    <row r="35" spans="1:41">
      <c r="A35" s="37" t="s">
        <v>915</v>
      </c>
      <c r="B35" s="38">
        <v>32</v>
      </c>
      <c r="C35" s="38" t="s">
        <v>914</v>
      </c>
      <c r="D35" s="38" t="s">
        <v>913</v>
      </c>
      <c r="E35" s="38" t="s">
        <v>99</v>
      </c>
      <c r="F35" s="38" t="s">
        <v>102</v>
      </c>
      <c r="G35" s="38" t="s">
        <v>101</v>
      </c>
      <c r="H35" s="38" t="s">
        <v>100</v>
      </c>
      <c r="I35" s="38" t="s">
        <v>80</v>
      </c>
      <c r="J35" s="38" t="s">
        <v>912</v>
      </c>
      <c r="K35" s="38" t="s">
        <v>208</v>
      </c>
      <c r="L35" s="38" t="s">
        <v>73</v>
      </c>
      <c r="M35" s="38" t="s">
        <v>911</v>
      </c>
      <c r="N35" s="38" t="s">
        <v>73</v>
      </c>
      <c r="O35" s="38" t="s">
        <v>85</v>
      </c>
      <c r="P35" s="210" t="s">
        <v>73</v>
      </c>
      <c r="Q35" s="210">
        <v>4</v>
      </c>
      <c r="R35" s="38" t="s">
        <v>910</v>
      </c>
      <c r="S35" s="38" t="s">
        <v>94</v>
      </c>
      <c r="T35" s="38" t="s">
        <v>73</v>
      </c>
      <c r="U35" s="38" t="s">
        <v>73</v>
      </c>
      <c r="V35" s="38" t="s">
        <v>85</v>
      </c>
      <c r="W35" s="38" t="s">
        <v>909</v>
      </c>
      <c r="X35" s="38" t="s">
        <v>908</v>
      </c>
      <c r="Y35" s="38" t="s">
        <v>907</v>
      </c>
      <c r="Z35" s="38" t="s">
        <v>74</v>
      </c>
      <c r="AA35" s="38" t="s">
        <v>175</v>
      </c>
      <c r="AB35" s="38" t="s">
        <v>174</v>
      </c>
      <c r="AC35" s="38" t="s">
        <v>173</v>
      </c>
      <c r="AD35" s="38" t="s">
        <v>87</v>
      </c>
      <c r="AE35" s="38" t="s">
        <v>73</v>
      </c>
      <c r="AF35" s="38" t="s">
        <v>73</v>
      </c>
      <c r="AG35" s="38" t="s">
        <v>73</v>
      </c>
      <c r="AH35" s="38" t="s">
        <v>73</v>
      </c>
      <c r="AI35" s="38" t="s">
        <v>73</v>
      </c>
      <c r="AJ35" s="38" t="s">
        <v>73</v>
      </c>
      <c r="AK35" s="38" t="s">
        <v>73</v>
      </c>
      <c r="AL35" s="38"/>
      <c r="AM35" s="38" t="s">
        <v>73</v>
      </c>
      <c r="AN35" s="38" t="s">
        <v>73</v>
      </c>
      <c r="AO35" s="38" t="s">
        <v>906</v>
      </c>
    </row>
    <row r="36" spans="1:41">
      <c r="A36" s="37" t="s">
        <v>905</v>
      </c>
      <c r="B36" s="38">
        <v>33</v>
      </c>
      <c r="C36" s="38" t="s">
        <v>904</v>
      </c>
      <c r="D36" s="38" t="s">
        <v>903</v>
      </c>
      <c r="E36" s="38" t="s">
        <v>80</v>
      </c>
      <c r="F36" s="38" t="s">
        <v>102</v>
      </c>
      <c r="G36" s="38" t="s">
        <v>101</v>
      </c>
      <c r="H36" s="38" t="s">
        <v>100</v>
      </c>
      <c r="I36" s="38" t="s">
        <v>99</v>
      </c>
      <c r="J36" s="38" t="s">
        <v>902</v>
      </c>
      <c r="K36" s="38" t="s">
        <v>901</v>
      </c>
      <c r="L36" s="38" t="s">
        <v>73</v>
      </c>
      <c r="M36" s="38" t="s">
        <v>900</v>
      </c>
      <c r="N36" s="38" t="s">
        <v>73</v>
      </c>
      <c r="O36" s="38" t="s">
        <v>85</v>
      </c>
      <c r="P36" s="210" t="s">
        <v>73</v>
      </c>
      <c r="Q36" s="210">
        <v>2</v>
      </c>
      <c r="R36" s="38" t="s">
        <v>73</v>
      </c>
      <c r="S36" s="38" t="s">
        <v>94</v>
      </c>
      <c r="T36" s="38" t="s">
        <v>73</v>
      </c>
      <c r="U36" s="38" t="s">
        <v>73</v>
      </c>
      <c r="V36" s="38" t="s">
        <v>85</v>
      </c>
      <c r="W36" s="38" t="s">
        <v>899</v>
      </c>
      <c r="X36" s="38" t="s">
        <v>898</v>
      </c>
      <c r="Y36" s="38" t="s">
        <v>897</v>
      </c>
      <c r="Z36" s="38" t="s">
        <v>74</v>
      </c>
      <c r="AA36" s="38" t="s">
        <v>141</v>
      </c>
      <c r="AB36" s="38" t="s">
        <v>140</v>
      </c>
      <c r="AC36" s="38" t="s">
        <v>139</v>
      </c>
      <c r="AD36" s="38" t="s">
        <v>87</v>
      </c>
      <c r="AE36" s="38" t="s">
        <v>896</v>
      </c>
      <c r="AF36" s="38" t="s">
        <v>85</v>
      </c>
      <c r="AG36" s="38" t="s">
        <v>73</v>
      </c>
      <c r="AH36" s="38" t="s">
        <v>73</v>
      </c>
      <c r="AI36" s="38" t="s">
        <v>73</v>
      </c>
      <c r="AJ36" s="38" t="s">
        <v>73</v>
      </c>
      <c r="AK36" s="38" t="s">
        <v>73</v>
      </c>
      <c r="AL36" s="38"/>
      <c r="AM36" s="38" t="s">
        <v>73</v>
      </c>
      <c r="AN36" s="38" t="s">
        <v>73</v>
      </c>
      <c r="AO36" s="38" t="s">
        <v>895</v>
      </c>
    </row>
    <row r="37" spans="1:41">
      <c r="A37" s="37" t="s">
        <v>894</v>
      </c>
      <c r="B37" s="38">
        <v>34</v>
      </c>
      <c r="C37" s="38" t="s">
        <v>893</v>
      </c>
      <c r="D37" s="38" t="s">
        <v>892</v>
      </c>
      <c r="E37" s="38" t="s">
        <v>100</v>
      </c>
      <c r="F37" s="38" t="s">
        <v>102</v>
      </c>
      <c r="G37" s="38" t="s">
        <v>101</v>
      </c>
      <c r="H37" s="38" t="s">
        <v>100</v>
      </c>
      <c r="I37" s="38" t="s">
        <v>100</v>
      </c>
      <c r="J37" s="38" t="s">
        <v>891</v>
      </c>
      <c r="K37" s="38" t="s">
        <v>76</v>
      </c>
      <c r="L37" s="38" t="s">
        <v>73</v>
      </c>
      <c r="M37" s="38" t="s">
        <v>73</v>
      </c>
      <c r="N37" s="38" t="s">
        <v>73</v>
      </c>
      <c r="O37" s="38" t="s">
        <v>85</v>
      </c>
      <c r="P37" s="210" t="s">
        <v>73</v>
      </c>
      <c r="Q37" s="210">
        <v>2</v>
      </c>
      <c r="R37" s="38" t="s">
        <v>670</v>
      </c>
      <c r="S37" s="38" t="s">
        <v>94</v>
      </c>
      <c r="T37" s="38" t="s">
        <v>73</v>
      </c>
      <c r="U37" s="38" t="s">
        <v>85</v>
      </c>
      <c r="V37" s="38" t="s">
        <v>73</v>
      </c>
      <c r="W37" s="38" t="s">
        <v>73</v>
      </c>
      <c r="X37" s="38" t="s">
        <v>73</v>
      </c>
      <c r="Y37" s="38" t="s">
        <v>73</v>
      </c>
      <c r="Z37" s="38" t="s">
        <v>74</v>
      </c>
      <c r="AA37" s="38" t="s">
        <v>214</v>
      </c>
      <c r="AB37" s="38" t="s">
        <v>153</v>
      </c>
      <c r="AC37" s="38" t="s">
        <v>213</v>
      </c>
      <c r="AD37" s="38" t="s">
        <v>87</v>
      </c>
      <c r="AE37" s="38" t="s">
        <v>73</v>
      </c>
      <c r="AF37" s="38" t="s">
        <v>73</v>
      </c>
      <c r="AG37" s="38" t="s">
        <v>73</v>
      </c>
      <c r="AH37" s="38" t="s">
        <v>73</v>
      </c>
      <c r="AI37" s="38" t="s">
        <v>73</v>
      </c>
      <c r="AJ37" s="38" t="s">
        <v>73</v>
      </c>
      <c r="AK37" s="38" t="s">
        <v>73</v>
      </c>
      <c r="AL37" s="38"/>
      <c r="AM37" s="38" t="s">
        <v>73</v>
      </c>
      <c r="AN37" s="38" t="s">
        <v>73</v>
      </c>
      <c r="AO37" s="38" t="s">
        <v>890</v>
      </c>
    </row>
    <row r="38" spans="1:41">
      <c r="A38" s="37" t="s">
        <v>889</v>
      </c>
      <c r="B38" s="38">
        <v>35</v>
      </c>
      <c r="C38" s="38" t="s">
        <v>888</v>
      </c>
      <c r="D38" s="38" t="s">
        <v>887</v>
      </c>
      <c r="E38" s="38" t="s">
        <v>100</v>
      </c>
      <c r="F38" s="38" t="s">
        <v>102</v>
      </c>
      <c r="G38" s="38" t="s">
        <v>101</v>
      </c>
      <c r="H38" s="38" t="s">
        <v>100</v>
      </c>
      <c r="I38" s="38" t="s">
        <v>99</v>
      </c>
      <c r="J38" s="38" t="s">
        <v>886</v>
      </c>
      <c r="K38" s="38" t="s">
        <v>885</v>
      </c>
      <c r="L38" s="38" t="s">
        <v>73</v>
      </c>
      <c r="M38" s="38" t="s">
        <v>73</v>
      </c>
      <c r="N38" s="38" t="s">
        <v>73</v>
      </c>
      <c r="O38" s="38" t="s">
        <v>85</v>
      </c>
      <c r="P38" s="210">
        <v>2</v>
      </c>
      <c r="Q38" s="210" t="s">
        <v>73</v>
      </c>
      <c r="R38" s="38" t="s">
        <v>73</v>
      </c>
      <c r="S38" s="38" t="s">
        <v>94</v>
      </c>
      <c r="T38" s="38" t="s">
        <v>85</v>
      </c>
      <c r="U38" s="38" t="s">
        <v>73</v>
      </c>
      <c r="V38" s="38" t="s">
        <v>85</v>
      </c>
      <c r="W38" s="38" t="s">
        <v>884</v>
      </c>
      <c r="X38" s="38" t="s">
        <v>883</v>
      </c>
      <c r="Y38" s="38" t="s">
        <v>882</v>
      </c>
      <c r="Z38" s="38" t="s">
        <v>881</v>
      </c>
      <c r="AA38" s="38" t="s">
        <v>141</v>
      </c>
      <c r="AB38" s="38" t="s">
        <v>140</v>
      </c>
      <c r="AC38" s="38" t="s">
        <v>139</v>
      </c>
      <c r="AD38" s="38" t="s">
        <v>186</v>
      </c>
      <c r="AE38" s="38" t="s">
        <v>880</v>
      </c>
      <c r="AF38" s="38" t="s">
        <v>85</v>
      </c>
      <c r="AG38" s="38" t="s">
        <v>85</v>
      </c>
      <c r="AH38" s="38" t="s">
        <v>73</v>
      </c>
      <c r="AI38" s="38" t="s">
        <v>73</v>
      </c>
      <c r="AJ38" s="38" t="s">
        <v>73</v>
      </c>
      <c r="AK38" s="38" t="s">
        <v>73</v>
      </c>
      <c r="AL38" s="38"/>
      <c r="AM38" s="38" t="s">
        <v>73</v>
      </c>
      <c r="AN38" s="38" t="s">
        <v>73</v>
      </c>
      <c r="AO38" s="38" t="s">
        <v>73</v>
      </c>
    </row>
    <row r="39" spans="1:41">
      <c r="A39" s="37" t="s">
        <v>879</v>
      </c>
      <c r="B39" s="38">
        <v>36</v>
      </c>
      <c r="C39" s="38" t="s">
        <v>878</v>
      </c>
      <c r="D39" s="38" t="s">
        <v>877</v>
      </c>
      <c r="E39" s="38" t="s">
        <v>100</v>
      </c>
      <c r="F39" s="38" t="s">
        <v>102</v>
      </c>
      <c r="G39" s="38" t="s">
        <v>101</v>
      </c>
      <c r="H39" s="38" t="s">
        <v>100</v>
      </c>
      <c r="I39" s="38" t="s">
        <v>80</v>
      </c>
      <c r="J39" s="38" t="s">
        <v>876</v>
      </c>
      <c r="K39" s="38" t="s">
        <v>123</v>
      </c>
      <c r="L39" s="38" t="s">
        <v>875</v>
      </c>
      <c r="M39" s="38" t="s">
        <v>73</v>
      </c>
      <c r="N39" s="38" t="s">
        <v>73</v>
      </c>
      <c r="O39" s="38" t="s">
        <v>85</v>
      </c>
      <c r="P39" s="210">
        <v>2</v>
      </c>
      <c r="Q39" s="210" t="s">
        <v>73</v>
      </c>
      <c r="R39" s="38" t="s">
        <v>73</v>
      </c>
      <c r="S39" s="38" t="s">
        <v>190</v>
      </c>
      <c r="T39" s="38" t="s">
        <v>73</v>
      </c>
      <c r="U39" s="38" t="s">
        <v>85</v>
      </c>
      <c r="V39" s="38" t="s">
        <v>73</v>
      </c>
      <c r="W39" s="38" t="s">
        <v>73</v>
      </c>
      <c r="X39" s="38" t="s">
        <v>73</v>
      </c>
      <c r="Y39" s="38" t="s">
        <v>73</v>
      </c>
      <c r="Z39" s="38" t="s">
        <v>74</v>
      </c>
      <c r="AA39" s="38" t="s">
        <v>189</v>
      </c>
      <c r="AB39" s="38" t="s">
        <v>188</v>
      </c>
      <c r="AC39" s="38" t="s">
        <v>187</v>
      </c>
      <c r="AD39" s="38" t="s">
        <v>186</v>
      </c>
      <c r="AE39" s="38" t="s">
        <v>73</v>
      </c>
      <c r="AF39" s="38" t="s">
        <v>73</v>
      </c>
      <c r="AG39" s="38" t="s">
        <v>73</v>
      </c>
      <c r="AH39" s="38" t="s">
        <v>73</v>
      </c>
      <c r="AI39" s="38" t="s">
        <v>73</v>
      </c>
      <c r="AJ39" s="38" t="s">
        <v>73</v>
      </c>
      <c r="AK39" s="38" t="s">
        <v>73</v>
      </c>
      <c r="AL39" s="38"/>
      <c r="AM39" s="38" t="s">
        <v>73</v>
      </c>
      <c r="AN39" s="38" t="s">
        <v>73</v>
      </c>
      <c r="AO39" s="38" t="s">
        <v>73</v>
      </c>
    </row>
    <row r="40" spans="1:41">
      <c r="A40" s="37" t="s">
        <v>874</v>
      </c>
      <c r="B40" s="38">
        <v>37</v>
      </c>
      <c r="C40" s="38" t="s">
        <v>873</v>
      </c>
      <c r="D40" s="38" t="s">
        <v>872</v>
      </c>
      <c r="E40" s="38" t="s">
        <v>80</v>
      </c>
      <c r="F40" s="38" t="s">
        <v>148</v>
      </c>
      <c r="G40" s="38" t="s">
        <v>161</v>
      </c>
      <c r="H40" s="38" t="s">
        <v>100</v>
      </c>
      <c r="I40" s="38" t="s">
        <v>80</v>
      </c>
      <c r="J40" s="38" t="s">
        <v>871</v>
      </c>
      <c r="K40" s="38" t="s">
        <v>123</v>
      </c>
      <c r="L40" s="38" t="s">
        <v>870</v>
      </c>
      <c r="M40" s="38" t="s">
        <v>73</v>
      </c>
      <c r="N40" s="38" t="s">
        <v>85</v>
      </c>
      <c r="O40" s="38" t="s">
        <v>85</v>
      </c>
      <c r="P40" s="210" t="s">
        <v>73</v>
      </c>
      <c r="Q40" s="210" t="s">
        <v>73</v>
      </c>
      <c r="R40" s="38" t="s">
        <v>73</v>
      </c>
      <c r="S40" s="38" t="s">
        <v>326</v>
      </c>
      <c r="T40" s="38" t="s">
        <v>73</v>
      </c>
      <c r="U40" s="38" t="s">
        <v>73</v>
      </c>
      <c r="V40" s="38" t="s">
        <v>73</v>
      </c>
      <c r="W40" s="38" t="s">
        <v>73</v>
      </c>
      <c r="X40" s="38" t="s">
        <v>73</v>
      </c>
      <c r="Y40" s="38" t="s">
        <v>73</v>
      </c>
      <c r="Z40" s="38" t="s">
        <v>74</v>
      </c>
      <c r="AA40" s="38" t="s">
        <v>189</v>
      </c>
      <c r="AB40" s="38" t="s">
        <v>188</v>
      </c>
      <c r="AC40" s="38" t="s">
        <v>187</v>
      </c>
      <c r="AD40" s="38" t="s">
        <v>186</v>
      </c>
      <c r="AE40" s="38" t="s">
        <v>73</v>
      </c>
      <c r="AF40" s="38" t="s">
        <v>73</v>
      </c>
      <c r="AG40" s="38" t="s">
        <v>85</v>
      </c>
      <c r="AH40" s="38" t="s">
        <v>73</v>
      </c>
      <c r="AI40" s="38" t="s">
        <v>73</v>
      </c>
      <c r="AJ40" s="38" t="s">
        <v>73</v>
      </c>
      <c r="AK40" s="38" t="s">
        <v>73</v>
      </c>
      <c r="AL40" s="38"/>
      <c r="AM40" s="38" t="s">
        <v>73</v>
      </c>
      <c r="AN40" s="38" t="s">
        <v>73</v>
      </c>
      <c r="AO40" s="38" t="s">
        <v>73</v>
      </c>
    </row>
    <row r="41" spans="1:41">
      <c r="A41" s="37" t="s">
        <v>869</v>
      </c>
      <c r="B41" s="38">
        <v>38</v>
      </c>
      <c r="C41" s="38" t="s">
        <v>868</v>
      </c>
      <c r="D41" s="38" t="s">
        <v>867</v>
      </c>
      <c r="E41" s="38" t="s">
        <v>80</v>
      </c>
      <c r="F41" s="38" t="s">
        <v>102</v>
      </c>
      <c r="G41" s="38" t="s">
        <v>101</v>
      </c>
      <c r="H41" s="38" t="s">
        <v>100</v>
      </c>
      <c r="I41" s="38" t="s">
        <v>80</v>
      </c>
      <c r="J41" s="38" t="s">
        <v>866</v>
      </c>
      <c r="K41" s="38" t="s">
        <v>76</v>
      </c>
      <c r="L41" s="38" t="s">
        <v>73</v>
      </c>
      <c r="M41" s="38" t="s">
        <v>73</v>
      </c>
      <c r="N41" s="38" t="s">
        <v>73</v>
      </c>
      <c r="O41" s="38" t="s">
        <v>85</v>
      </c>
      <c r="P41" s="210" t="s">
        <v>73</v>
      </c>
      <c r="Q41" s="210">
        <v>4</v>
      </c>
      <c r="R41" s="38" t="s">
        <v>865</v>
      </c>
      <c r="S41" s="38" t="s">
        <v>94</v>
      </c>
      <c r="T41" s="38" t="s">
        <v>73</v>
      </c>
      <c r="U41" s="38" t="s">
        <v>85</v>
      </c>
      <c r="V41" s="38" t="s">
        <v>73</v>
      </c>
      <c r="W41" s="38" t="s">
        <v>73</v>
      </c>
      <c r="X41" s="38" t="s">
        <v>73</v>
      </c>
      <c r="Y41" s="38" t="s">
        <v>73</v>
      </c>
      <c r="Z41" s="38" t="s">
        <v>74</v>
      </c>
      <c r="AA41" s="38" t="s">
        <v>214</v>
      </c>
      <c r="AB41" s="38" t="s">
        <v>153</v>
      </c>
      <c r="AC41" s="38" t="s">
        <v>213</v>
      </c>
      <c r="AD41" s="38" t="s">
        <v>87</v>
      </c>
      <c r="AE41" s="38" t="s">
        <v>73</v>
      </c>
      <c r="AF41" s="38" t="s">
        <v>73</v>
      </c>
      <c r="AG41" s="38" t="s">
        <v>73</v>
      </c>
      <c r="AH41" s="38" t="s">
        <v>73</v>
      </c>
      <c r="AI41" s="38" t="s">
        <v>73</v>
      </c>
      <c r="AJ41" s="38" t="s">
        <v>73</v>
      </c>
      <c r="AK41" s="38" t="s">
        <v>73</v>
      </c>
      <c r="AL41" s="38"/>
      <c r="AM41" s="38" t="s">
        <v>73</v>
      </c>
      <c r="AN41" s="38" t="s">
        <v>73</v>
      </c>
      <c r="AO41" s="38" t="s">
        <v>864</v>
      </c>
    </row>
    <row r="42" spans="1:41">
      <c r="A42" s="37" t="s">
        <v>863</v>
      </c>
      <c r="B42" s="38">
        <v>39</v>
      </c>
      <c r="C42" s="38" t="s">
        <v>862</v>
      </c>
      <c r="D42" s="38" t="s">
        <v>861</v>
      </c>
      <c r="E42" s="38" t="s">
        <v>100</v>
      </c>
      <c r="F42" s="38" t="s">
        <v>102</v>
      </c>
      <c r="G42" s="38" t="s">
        <v>101</v>
      </c>
      <c r="H42" s="38" t="s">
        <v>100</v>
      </c>
      <c r="I42" s="38" t="s">
        <v>100</v>
      </c>
      <c r="J42" s="38" t="s">
        <v>860</v>
      </c>
      <c r="K42" s="38" t="s">
        <v>208</v>
      </c>
      <c r="L42" s="38" t="s">
        <v>859</v>
      </c>
      <c r="M42" s="38" t="s">
        <v>73</v>
      </c>
      <c r="N42" s="38" t="s">
        <v>73</v>
      </c>
      <c r="O42" s="38" t="s">
        <v>85</v>
      </c>
      <c r="P42" s="210" t="s">
        <v>73</v>
      </c>
      <c r="Q42" s="210">
        <v>4</v>
      </c>
      <c r="R42" s="38" t="s">
        <v>73</v>
      </c>
      <c r="S42" s="38" t="s">
        <v>94</v>
      </c>
      <c r="T42" s="38" t="s">
        <v>73</v>
      </c>
      <c r="U42" s="38" t="s">
        <v>73</v>
      </c>
      <c r="V42" s="38" t="s">
        <v>85</v>
      </c>
      <c r="W42" s="38" t="s">
        <v>858</v>
      </c>
      <c r="X42" s="38" t="s">
        <v>857</v>
      </c>
      <c r="Y42" s="38" t="s">
        <v>856</v>
      </c>
      <c r="Z42" s="38" t="s">
        <v>74</v>
      </c>
      <c r="AA42" s="38" t="s">
        <v>205</v>
      </c>
      <c r="AB42" s="38" t="s">
        <v>204</v>
      </c>
      <c r="AC42" s="38" t="s">
        <v>203</v>
      </c>
      <c r="AD42" s="38" t="s">
        <v>87</v>
      </c>
      <c r="AE42" s="38" t="s">
        <v>73</v>
      </c>
      <c r="AF42" s="38" t="s">
        <v>73</v>
      </c>
      <c r="AG42" s="38" t="s">
        <v>85</v>
      </c>
      <c r="AH42" s="38" t="s">
        <v>73</v>
      </c>
      <c r="AI42" s="38" t="s">
        <v>73</v>
      </c>
      <c r="AJ42" s="38" t="s">
        <v>73</v>
      </c>
      <c r="AK42" s="38" t="s">
        <v>73</v>
      </c>
      <c r="AL42" s="38"/>
      <c r="AM42" s="38" t="s">
        <v>73</v>
      </c>
      <c r="AN42" s="38" t="s">
        <v>73</v>
      </c>
      <c r="AO42" s="38" t="s">
        <v>855</v>
      </c>
    </row>
    <row r="43" spans="1:41">
      <c r="A43" s="37" t="s">
        <v>854</v>
      </c>
      <c r="B43" s="38">
        <v>40</v>
      </c>
      <c r="C43" s="38" t="s">
        <v>853</v>
      </c>
      <c r="D43" s="38" t="s">
        <v>852</v>
      </c>
      <c r="E43" s="38" t="s">
        <v>73</v>
      </c>
      <c r="F43" s="38" t="s">
        <v>102</v>
      </c>
      <c r="G43" s="38" t="s">
        <v>101</v>
      </c>
      <c r="H43" s="38" t="s">
        <v>73</v>
      </c>
      <c r="I43" s="38" t="s">
        <v>73</v>
      </c>
      <c r="J43" s="38" t="s">
        <v>851</v>
      </c>
      <c r="K43" s="38" t="s">
        <v>73</v>
      </c>
      <c r="L43" s="38" t="s">
        <v>850</v>
      </c>
      <c r="M43" s="38" t="s">
        <v>73</v>
      </c>
      <c r="N43" s="38" t="s">
        <v>73</v>
      </c>
      <c r="O43" s="38" t="s">
        <v>73</v>
      </c>
      <c r="P43" s="210" t="s">
        <v>73</v>
      </c>
      <c r="Q43" s="210" t="s">
        <v>73</v>
      </c>
      <c r="R43" s="38" t="s">
        <v>73</v>
      </c>
      <c r="S43" s="38" t="s">
        <v>73</v>
      </c>
      <c r="T43" s="38" t="s">
        <v>73</v>
      </c>
      <c r="U43" s="38" t="s">
        <v>73</v>
      </c>
      <c r="V43" s="38" t="s">
        <v>73</v>
      </c>
      <c r="W43" s="38" t="s">
        <v>73</v>
      </c>
      <c r="X43" s="38" t="s">
        <v>73</v>
      </c>
      <c r="Y43" s="38" t="s">
        <v>73</v>
      </c>
      <c r="Z43" s="38" t="s">
        <v>73</v>
      </c>
      <c r="AA43" s="38" t="s">
        <v>90</v>
      </c>
      <c r="AB43" s="38" t="s">
        <v>89</v>
      </c>
      <c r="AC43" s="38" t="s">
        <v>73</v>
      </c>
      <c r="AD43" s="38" t="s">
        <v>87</v>
      </c>
      <c r="AE43" s="38" t="s">
        <v>73</v>
      </c>
      <c r="AF43" s="38" t="s">
        <v>73</v>
      </c>
      <c r="AG43" s="38" t="s">
        <v>73</v>
      </c>
      <c r="AH43" s="38" t="s">
        <v>73</v>
      </c>
      <c r="AI43" s="38" t="s">
        <v>73</v>
      </c>
      <c r="AJ43" s="38" t="s">
        <v>73</v>
      </c>
      <c r="AK43" s="38" t="s">
        <v>73</v>
      </c>
      <c r="AL43" s="38"/>
      <c r="AM43" s="38" t="s">
        <v>73</v>
      </c>
      <c r="AN43" s="38" t="s">
        <v>73</v>
      </c>
      <c r="AO43" s="38" t="s">
        <v>849</v>
      </c>
    </row>
    <row r="44" spans="1:41">
      <c r="A44" s="37" t="s">
        <v>848</v>
      </c>
      <c r="B44" s="38">
        <v>41</v>
      </c>
      <c r="C44" s="38" t="s">
        <v>847</v>
      </c>
      <c r="D44" s="38" t="s">
        <v>846</v>
      </c>
      <c r="E44" s="38" t="s">
        <v>99</v>
      </c>
      <c r="F44" s="38" t="s">
        <v>102</v>
      </c>
      <c r="G44" s="38" t="s">
        <v>101</v>
      </c>
      <c r="H44" s="38" t="s">
        <v>100</v>
      </c>
      <c r="I44" s="38" t="s">
        <v>80</v>
      </c>
      <c r="J44" s="38" t="s">
        <v>845</v>
      </c>
      <c r="K44" s="38" t="s">
        <v>123</v>
      </c>
      <c r="L44" s="38" t="s">
        <v>844</v>
      </c>
      <c r="M44" s="38" t="s">
        <v>843</v>
      </c>
      <c r="N44" s="38" t="s">
        <v>73</v>
      </c>
      <c r="O44" s="38" t="s">
        <v>85</v>
      </c>
      <c r="P44" s="210" t="s">
        <v>73</v>
      </c>
      <c r="Q44" s="210">
        <v>4</v>
      </c>
      <c r="R44" s="38" t="s">
        <v>73</v>
      </c>
      <c r="S44" s="38" t="s">
        <v>190</v>
      </c>
      <c r="T44" s="38" t="s">
        <v>73</v>
      </c>
      <c r="U44" s="38" t="s">
        <v>85</v>
      </c>
      <c r="V44" s="38" t="s">
        <v>73</v>
      </c>
      <c r="W44" s="38" t="s">
        <v>73</v>
      </c>
      <c r="X44" s="38" t="s">
        <v>73</v>
      </c>
      <c r="Y44" s="38" t="s">
        <v>73</v>
      </c>
      <c r="Z44" s="38" t="s">
        <v>74</v>
      </c>
      <c r="AA44" s="38" t="s">
        <v>189</v>
      </c>
      <c r="AB44" s="38" t="s">
        <v>188</v>
      </c>
      <c r="AC44" s="38" t="s">
        <v>187</v>
      </c>
      <c r="AD44" s="38" t="s">
        <v>87</v>
      </c>
      <c r="AE44" s="38" t="s">
        <v>842</v>
      </c>
      <c r="AF44" s="38" t="s">
        <v>85</v>
      </c>
      <c r="AG44" s="38" t="s">
        <v>73</v>
      </c>
      <c r="AH44" s="38" t="s">
        <v>73</v>
      </c>
      <c r="AI44" s="38" t="s">
        <v>73</v>
      </c>
      <c r="AJ44" s="38" t="s">
        <v>73</v>
      </c>
      <c r="AK44" s="38" t="s">
        <v>73</v>
      </c>
      <c r="AL44" s="38"/>
      <c r="AM44" s="38" t="s">
        <v>73</v>
      </c>
      <c r="AN44" s="38" t="s">
        <v>73</v>
      </c>
      <c r="AO44" s="38" t="s">
        <v>841</v>
      </c>
    </row>
    <row r="45" spans="1:41">
      <c r="A45" s="37" t="s">
        <v>840</v>
      </c>
      <c r="B45" s="38">
        <v>42</v>
      </c>
      <c r="C45" s="38" t="s">
        <v>839</v>
      </c>
      <c r="D45" s="38" t="s">
        <v>838</v>
      </c>
      <c r="E45" s="38" t="s">
        <v>100</v>
      </c>
      <c r="F45" s="38" t="s">
        <v>102</v>
      </c>
      <c r="G45" s="38" t="s">
        <v>101</v>
      </c>
      <c r="H45" s="38" t="s">
        <v>100</v>
      </c>
      <c r="I45" s="38" t="s">
        <v>80</v>
      </c>
      <c r="J45" s="38" t="s">
        <v>837</v>
      </c>
      <c r="K45" s="38" t="s">
        <v>133</v>
      </c>
      <c r="L45" s="38" t="s">
        <v>73</v>
      </c>
      <c r="M45" s="38" t="s">
        <v>73</v>
      </c>
      <c r="N45" s="38" t="s">
        <v>85</v>
      </c>
      <c r="O45" s="38" t="s">
        <v>85</v>
      </c>
      <c r="P45" s="210" t="s">
        <v>73</v>
      </c>
      <c r="Q45" s="210">
        <v>2</v>
      </c>
      <c r="R45" s="38" t="s">
        <v>73</v>
      </c>
      <c r="S45" s="38" t="s">
        <v>73</v>
      </c>
      <c r="T45" s="38" t="s">
        <v>73</v>
      </c>
      <c r="U45" s="38" t="s">
        <v>73</v>
      </c>
      <c r="V45" s="38" t="s">
        <v>73</v>
      </c>
      <c r="W45" s="38" t="s">
        <v>73</v>
      </c>
      <c r="X45" s="38" t="s">
        <v>73</v>
      </c>
      <c r="Y45" s="38" t="s">
        <v>775</v>
      </c>
      <c r="Z45" s="38" t="s">
        <v>74</v>
      </c>
      <c r="AA45" s="38" t="s">
        <v>73</v>
      </c>
      <c r="AB45" s="38" t="s">
        <v>73</v>
      </c>
      <c r="AC45" s="38" t="s">
        <v>73</v>
      </c>
      <c r="AD45" s="38" t="s">
        <v>87</v>
      </c>
      <c r="AE45" s="38" t="s">
        <v>836</v>
      </c>
      <c r="AF45" s="38" t="s">
        <v>73</v>
      </c>
      <c r="AG45" s="38" t="s">
        <v>73</v>
      </c>
      <c r="AH45" s="38" t="s">
        <v>73</v>
      </c>
      <c r="AI45" s="38" t="s">
        <v>73</v>
      </c>
      <c r="AJ45" s="38" t="s">
        <v>73</v>
      </c>
      <c r="AK45" s="38" t="s">
        <v>73</v>
      </c>
      <c r="AL45" s="38"/>
      <c r="AM45" s="38" t="s">
        <v>73</v>
      </c>
      <c r="AN45" s="38" t="s">
        <v>73</v>
      </c>
      <c r="AO45" s="38" t="s">
        <v>835</v>
      </c>
    </row>
    <row r="46" spans="1:41">
      <c r="A46" s="37" t="s">
        <v>834</v>
      </c>
      <c r="B46" s="38">
        <v>43</v>
      </c>
      <c r="C46" s="38" t="s">
        <v>833</v>
      </c>
      <c r="D46" s="38" t="s">
        <v>832</v>
      </c>
      <c r="E46" s="38" t="s">
        <v>80</v>
      </c>
      <c r="F46" s="38" t="s">
        <v>476</v>
      </c>
      <c r="G46" s="38" t="s">
        <v>101</v>
      </c>
      <c r="H46" s="38" t="s">
        <v>100</v>
      </c>
      <c r="I46" s="38" t="s">
        <v>100</v>
      </c>
      <c r="J46" s="38" t="s">
        <v>831</v>
      </c>
      <c r="K46" s="38" t="s">
        <v>76</v>
      </c>
      <c r="L46" s="38" t="s">
        <v>73</v>
      </c>
      <c r="M46" s="38" t="s">
        <v>73</v>
      </c>
      <c r="N46" s="38" t="s">
        <v>73</v>
      </c>
      <c r="O46" s="38" t="s">
        <v>85</v>
      </c>
      <c r="P46" s="210">
        <v>2</v>
      </c>
      <c r="Q46" s="210" t="s">
        <v>73</v>
      </c>
      <c r="R46" s="38" t="s">
        <v>830</v>
      </c>
      <c r="S46" s="38" t="s">
        <v>282</v>
      </c>
      <c r="T46" s="38" t="s">
        <v>73</v>
      </c>
      <c r="U46" s="38" t="s">
        <v>85</v>
      </c>
      <c r="V46" s="38" t="s">
        <v>73</v>
      </c>
      <c r="W46" s="38" t="s">
        <v>829</v>
      </c>
      <c r="X46" s="38" t="s">
        <v>829</v>
      </c>
      <c r="Y46" s="38" t="s">
        <v>829</v>
      </c>
      <c r="Z46" s="38" t="s">
        <v>74</v>
      </c>
      <c r="AA46" s="38" t="s">
        <v>230</v>
      </c>
      <c r="AB46" s="38" t="s">
        <v>229</v>
      </c>
      <c r="AC46" s="38" t="s">
        <v>228</v>
      </c>
      <c r="AD46" s="38" t="s">
        <v>87</v>
      </c>
      <c r="AE46" s="38" t="s">
        <v>828</v>
      </c>
      <c r="AF46" s="38" t="s">
        <v>73</v>
      </c>
      <c r="AG46" s="38" t="s">
        <v>73</v>
      </c>
      <c r="AH46" s="38" t="s">
        <v>73</v>
      </c>
      <c r="AI46" s="38" t="s">
        <v>73</v>
      </c>
      <c r="AJ46" s="38" t="s">
        <v>73</v>
      </c>
      <c r="AK46" s="38" t="s">
        <v>73</v>
      </c>
      <c r="AL46" s="38"/>
      <c r="AM46" s="38" t="s">
        <v>73</v>
      </c>
      <c r="AN46" s="38" t="s">
        <v>73</v>
      </c>
      <c r="AO46" s="38" t="s">
        <v>73</v>
      </c>
    </row>
    <row r="47" spans="1:41">
      <c r="A47" s="37" t="s">
        <v>827</v>
      </c>
      <c r="B47" s="38">
        <v>44</v>
      </c>
      <c r="C47" s="38" t="s">
        <v>826</v>
      </c>
      <c r="D47" s="38" t="s">
        <v>825</v>
      </c>
      <c r="E47" s="38" t="s">
        <v>100</v>
      </c>
      <c r="F47" s="38" t="s">
        <v>102</v>
      </c>
      <c r="G47" s="38" t="s">
        <v>101</v>
      </c>
      <c r="H47" s="38" t="s">
        <v>100</v>
      </c>
      <c r="I47" s="38" t="s">
        <v>100</v>
      </c>
      <c r="J47" s="38" t="s">
        <v>824</v>
      </c>
      <c r="K47" s="38" t="s">
        <v>123</v>
      </c>
      <c r="L47" s="38" t="s">
        <v>73</v>
      </c>
      <c r="M47" s="38" t="s">
        <v>73</v>
      </c>
      <c r="N47" s="38" t="s">
        <v>73</v>
      </c>
      <c r="O47" s="38" t="s">
        <v>85</v>
      </c>
      <c r="P47" s="210" t="s">
        <v>73</v>
      </c>
      <c r="Q47" s="210">
        <v>4</v>
      </c>
      <c r="R47" s="38" t="s">
        <v>73</v>
      </c>
      <c r="S47" s="38" t="s">
        <v>94</v>
      </c>
      <c r="T47" s="38" t="s">
        <v>73</v>
      </c>
      <c r="U47" s="38" t="s">
        <v>73</v>
      </c>
      <c r="V47" s="38" t="s">
        <v>85</v>
      </c>
      <c r="W47" s="38" t="s">
        <v>823</v>
      </c>
      <c r="X47" s="38" t="s">
        <v>822</v>
      </c>
      <c r="Y47" s="38" t="s">
        <v>821</v>
      </c>
      <c r="Z47" s="38" t="s">
        <v>74</v>
      </c>
      <c r="AA47" s="38" t="s">
        <v>119</v>
      </c>
      <c r="AB47" s="38" t="s">
        <v>118</v>
      </c>
      <c r="AC47" s="38" t="s">
        <v>117</v>
      </c>
      <c r="AD47" s="38" t="s">
        <v>87</v>
      </c>
      <c r="AE47" s="38" t="s">
        <v>73</v>
      </c>
      <c r="AF47" s="38" t="s">
        <v>73</v>
      </c>
      <c r="AG47" s="38" t="s">
        <v>73</v>
      </c>
      <c r="AH47" s="38" t="s">
        <v>73</v>
      </c>
      <c r="AI47" s="38" t="s">
        <v>73</v>
      </c>
      <c r="AJ47" s="38" t="s">
        <v>73</v>
      </c>
      <c r="AK47" s="38" t="s">
        <v>73</v>
      </c>
      <c r="AL47" s="38"/>
      <c r="AM47" s="38" t="s">
        <v>73</v>
      </c>
      <c r="AN47" s="38" t="s">
        <v>73</v>
      </c>
      <c r="AO47" s="38" t="s">
        <v>820</v>
      </c>
    </row>
    <row r="48" spans="1:41">
      <c r="A48" s="37" t="s">
        <v>819</v>
      </c>
      <c r="B48" s="38">
        <v>45</v>
      </c>
      <c r="C48" s="38" t="s">
        <v>818</v>
      </c>
      <c r="D48" s="38" t="s">
        <v>817</v>
      </c>
      <c r="E48" s="38" t="s">
        <v>99</v>
      </c>
      <c r="F48" s="38" t="s">
        <v>102</v>
      </c>
      <c r="G48" s="38" t="s">
        <v>112</v>
      </c>
      <c r="H48" s="38" t="s">
        <v>100</v>
      </c>
      <c r="I48" s="38" t="s">
        <v>99</v>
      </c>
      <c r="J48" s="38" t="s">
        <v>816</v>
      </c>
      <c r="K48" s="38" t="s">
        <v>159</v>
      </c>
      <c r="L48" s="38" t="s">
        <v>73</v>
      </c>
      <c r="M48" s="38" t="s">
        <v>73</v>
      </c>
      <c r="N48" s="38" t="s">
        <v>73</v>
      </c>
      <c r="O48" s="38" t="s">
        <v>85</v>
      </c>
      <c r="P48" s="210">
        <v>2</v>
      </c>
      <c r="Q48" s="210" t="s">
        <v>73</v>
      </c>
      <c r="R48" s="38" t="s">
        <v>815</v>
      </c>
      <c r="S48" s="38" t="s">
        <v>94</v>
      </c>
      <c r="T48" s="38" t="s">
        <v>73</v>
      </c>
      <c r="U48" s="38" t="s">
        <v>73</v>
      </c>
      <c r="V48" s="38" t="s">
        <v>85</v>
      </c>
      <c r="W48" s="38" t="s">
        <v>814</v>
      </c>
      <c r="X48" s="38" t="s">
        <v>813</v>
      </c>
      <c r="Y48" s="38" t="s">
        <v>812</v>
      </c>
      <c r="Z48" s="38" t="s">
        <v>74</v>
      </c>
      <c r="AA48" s="38" t="s">
        <v>314</v>
      </c>
      <c r="AB48" s="38" t="s">
        <v>313</v>
      </c>
      <c r="AC48" s="38" t="s">
        <v>107</v>
      </c>
      <c r="AD48" s="38" t="s">
        <v>138</v>
      </c>
      <c r="AE48" s="38" t="s">
        <v>811</v>
      </c>
      <c r="AF48" s="38" t="s">
        <v>85</v>
      </c>
      <c r="AG48" s="38" t="s">
        <v>73</v>
      </c>
      <c r="AH48" s="38" t="s">
        <v>73</v>
      </c>
      <c r="AI48" s="38" t="s">
        <v>73</v>
      </c>
      <c r="AJ48" s="38" t="s">
        <v>73</v>
      </c>
      <c r="AK48" s="38" t="s">
        <v>73</v>
      </c>
      <c r="AL48" s="38"/>
      <c r="AM48" s="38" t="s">
        <v>73</v>
      </c>
      <c r="AN48" s="38" t="s">
        <v>73</v>
      </c>
      <c r="AO48" s="38" t="s">
        <v>810</v>
      </c>
    </row>
    <row r="49" spans="1:41">
      <c r="A49" s="37" t="s">
        <v>1287</v>
      </c>
      <c r="B49" s="216">
        <v>143</v>
      </c>
      <c r="C49" s="38" t="s">
        <v>184</v>
      </c>
      <c r="D49" s="28" t="s">
        <v>1294</v>
      </c>
      <c r="E49" s="216" t="s">
        <v>100</v>
      </c>
      <c r="F49" s="28" t="s">
        <v>102</v>
      </c>
      <c r="G49" s="28" t="s">
        <v>101</v>
      </c>
      <c r="H49" s="28" t="s">
        <v>73</v>
      </c>
      <c r="I49" s="38" t="s">
        <v>73</v>
      </c>
      <c r="K49" s="38" t="s">
        <v>182</v>
      </c>
      <c r="L49" s="38" t="s">
        <v>73</v>
      </c>
      <c r="M49" s="38" t="s">
        <v>1296</v>
      </c>
      <c r="N49" s="38" t="s">
        <v>85</v>
      </c>
      <c r="O49" s="38" t="s">
        <v>85</v>
      </c>
      <c r="P49" s="4">
        <v>2</v>
      </c>
      <c r="Q49" s="38" t="s">
        <v>73</v>
      </c>
      <c r="R49" s="38" t="s">
        <v>1297</v>
      </c>
      <c r="S49" s="38" t="s">
        <v>282</v>
      </c>
      <c r="T49" s="38" t="s">
        <v>73</v>
      </c>
      <c r="U49" s="38" t="s">
        <v>73</v>
      </c>
      <c r="V49" s="38" t="s">
        <v>85</v>
      </c>
      <c r="W49" s="38" t="s">
        <v>178</v>
      </c>
      <c r="X49" s="38" t="s">
        <v>177</v>
      </c>
      <c r="Y49" s="38" t="s">
        <v>176</v>
      </c>
      <c r="Z49" s="38" t="s">
        <v>74</v>
      </c>
      <c r="AA49" s="38" t="s">
        <v>36</v>
      </c>
      <c r="AB49" s="38" t="s">
        <v>174</v>
      </c>
      <c r="AC49" s="38" t="s">
        <v>173</v>
      </c>
      <c r="AD49" s="38" t="s">
        <v>87</v>
      </c>
      <c r="AE49" s="38" t="s">
        <v>172</v>
      </c>
      <c r="AF49" s="38" t="s">
        <v>85</v>
      </c>
      <c r="AG49" s="38" t="s">
        <v>85</v>
      </c>
      <c r="AH49" s="4">
        <v>3</v>
      </c>
      <c r="AI49" s="4">
        <v>5</v>
      </c>
      <c r="AJ49" s="38" t="s">
        <v>73</v>
      </c>
      <c r="AK49" s="38" t="s">
        <v>73</v>
      </c>
      <c r="AM49" s="4" t="s">
        <v>73</v>
      </c>
      <c r="AN49" s="4" t="s">
        <v>73</v>
      </c>
      <c r="AO49" s="4" t="s">
        <v>1298</v>
      </c>
    </row>
    <row r="50" spans="1:41">
      <c r="A50" s="37" t="s">
        <v>809</v>
      </c>
      <c r="B50" s="38">
        <v>46</v>
      </c>
      <c r="C50" s="38" t="s">
        <v>808</v>
      </c>
      <c r="D50" s="38" t="s">
        <v>807</v>
      </c>
      <c r="E50" s="38" t="s">
        <v>80</v>
      </c>
      <c r="F50" s="38" t="s">
        <v>162</v>
      </c>
      <c r="G50" s="38" t="s">
        <v>346</v>
      </c>
      <c r="H50" s="38" t="s">
        <v>100</v>
      </c>
      <c r="I50" s="38" t="s">
        <v>100</v>
      </c>
      <c r="J50" s="38" t="s">
        <v>806</v>
      </c>
      <c r="K50" s="38" t="s">
        <v>293</v>
      </c>
      <c r="L50" s="38" t="s">
        <v>73</v>
      </c>
      <c r="M50" s="38" t="s">
        <v>805</v>
      </c>
      <c r="N50" s="38" t="s">
        <v>73</v>
      </c>
      <c r="O50" s="38" t="s">
        <v>85</v>
      </c>
      <c r="P50" s="210" t="s">
        <v>73</v>
      </c>
      <c r="Q50" s="210">
        <v>2</v>
      </c>
      <c r="R50" s="38" t="s">
        <v>73</v>
      </c>
      <c r="S50" s="38" t="s">
        <v>94</v>
      </c>
      <c r="T50" s="38" t="s">
        <v>73</v>
      </c>
      <c r="U50" s="38" t="s">
        <v>73</v>
      </c>
      <c r="V50" s="38" t="s">
        <v>85</v>
      </c>
      <c r="W50" s="38" t="s">
        <v>804</v>
      </c>
      <c r="X50" s="38" t="s">
        <v>803</v>
      </c>
      <c r="Y50" s="38" t="s">
        <v>802</v>
      </c>
      <c r="Z50" s="38" t="s">
        <v>74</v>
      </c>
      <c r="AA50" s="38" t="s">
        <v>141</v>
      </c>
      <c r="AB50" s="38" t="s">
        <v>140</v>
      </c>
      <c r="AC50" s="38" t="s">
        <v>139</v>
      </c>
      <c r="AD50" s="38" t="s">
        <v>87</v>
      </c>
      <c r="AE50" s="38" t="s">
        <v>73</v>
      </c>
      <c r="AF50" s="38" t="s">
        <v>73</v>
      </c>
      <c r="AG50" s="38" t="s">
        <v>85</v>
      </c>
      <c r="AH50" s="38" t="s">
        <v>73</v>
      </c>
      <c r="AI50" s="38" t="s">
        <v>73</v>
      </c>
      <c r="AJ50" s="38" t="s">
        <v>73</v>
      </c>
      <c r="AK50" s="38" t="s">
        <v>73</v>
      </c>
      <c r="AL50" s="38"/>
      <c r="AM50" s="38" t="s">
        <v>73</v>
      </c>
      <c r="AN50" s="38" t="s">
        <v>73</v>
      </c>
      <c r="AO50" s="38" t="s">
        <v>73</v>
      </c>
    </row>
    <row r="51" spans="1:41">
      <c r="A51" s="37" t="s">
        <v>801</v>
      </c>
      <c r="B51" s="38">
        <v>47</v>
      </c>
      <c r="C51" s="38" t="s">
        <v>800</v>
      </c>
      <c r="D51" s="38" t="s">
        <v>799</v>
      </c>
      <c r="E51" s="38" t="s">
        <v>80</v>
      </c>
      <c r="F51" s="38" t="s">
        <v>162</v>
      </c>
      <c r="G51" s="38" t="s">
        <v>147</v>
      </c>
      <c r="H51" s="38" t="s">
        <v>100</v>
      </c>
      <c r="I51" s="38" t="s">
        <v>80</v>
      </c>
      <c r="J51" s="38" t="s">
        <v>798</v>
      </c>
      <c r="K51" s="38" t="s">
        <v>208</v>
      </c>
      <c r="L51" s="38" t="s">
        <v>797</v>
      </c>
      <c r="M51" s="38" t="s">
        <v>73</v>
      </c>
      <c r="N51" s="38" t="s">
        <v>73</v>
      </c>
      <c r="O51" s="38" t="s">
        <v>85</v>
      </c>
      <c r="P51" s="210" t="s">
        <v>73</v>
      </c>
      <c r="Q51" s="210">
        <v>2</v>
      </c>
      <c r="R51" s="38" t="s">
        <v>73</v>
      </c>
      <c r="S51" s="38" t="s">
        <v>94</v>
      </c>
      <c r="T51" s="38" t="s">
        <v>73</v>
      </c>
      <c r="U51" s="38" t="s">
        <v>73</v>
      </c>
      <c r="V51" s="38" t="s">
        <v>85</v>
      </c>
      <c r="W51" s="38" t="s">
        <v>796</v>
      </c>
      <c r="X51" s="38" t="s">
        <v>795</v>
      </c>
      <c r="Y51" s="38" t="s">
        <v>794</v>
      </c>
      <c r="Z51" s="38" t="s">
        <v>74</v>
      </c>
      <c r="AA51" s="38" t="s">
        <v>175</v>
      </c>
      <c r="AB51" s="38" t="s">
        <v>174</v>
      </c>
      <c r="AC51" s="38" t="s">
        <v>173</v>
      </c>
      <c r="AD51" s="38" t="s">
        <v>87</v>
      </c>
      <c r="AE51" s="38" t="s">
        <v>73</v>
      </c>
      <c r="AF51" s="38" t="s">
        <v>73</v>
      </c>
      <c r="AG51" s="38" t="s">
        <v>85</v>
      </c>
      <c r="AH51" s="38" t="s">
        <v>73</v>
      </c>
      <c r="AI51" s="38" t="s">
        <v>73</v>
      </c>
      <c r="AJ51" s="38" t="s">
        <v>73</v>
      </c>
      <c r="AK51" s="38" t="s">
        <v>73</v>
      </c>
      <c r="AL51" s="38"/>
      <c r="AM51" s="38" t="s">
        <v>73</v>
      </c>
      <c r="AN51" s="38" t="s">
        <v>73</v>
      </c>
      <c r="AO51" s="38" t="s">
        <v>73</v>
      </c>
    </row>
    <row r="52" spans="1:41">
      <c r="A52" s="37" t="s">
        <v>793</v>
      </c>
      <c r="B52" s="38">
        <v>48</v>
      </c>
      <c r="C52" s="38" t="s">
        <v>792</v>
      </c>
      <c r="D52" s="38" t="s">
        <v>791</v>
      </c>
      <c r="E52" s="38" t="s">
        <v>80</v>
      </c>
      <c r="F52" s="38" t="s">
        <v>102</v>
      </c>
      <c r="G52" s="38" t="s">
        <v>101</v>
      </c>
      <c r="H52" s="38" t="s">
        <v>100</v>
      </c>
      <c r="I52" s="38" t="s">
        <v>100</v>
      </c>
      <c r="J52" s="38" t="s">
        <v>790</v>
      </c>
      <c r="K52" s="38" t="s">
        <v>493</v>
      </c>
      <c r="L52" s="38" t="s">
        <v>789</v>
      </c>
      <c r="M52" s="38" t="s">
        <v>73</v>
      </c>
      <c r="N52" s="38" t="s">
        <v>73</v>
      </c>
      <c r="O52" s="38" t="s">
        <v>85</v>
      </c>
      <c r="P52" s="210" t="s">
        <v>73</v>
      </c>
      <c r="Q52" s="210">
        <v>2</v>
      </c>
      <c r="R52" s="38" t="s">
        <v>788</v>
      </c>
      <c r="S52" s="38" t="s">
        <v>94</v>
      </c>
      <c r="T52" s="38" t="s">
        <v>73</v>
      </c>
      <c r="U52" s="38" t="s">
        <v>73</v>
      </c>
      <c r="V52" s="38" t="s">
        <v>85</v>
      </c>
      <c r="W52" s="38" t="s">
        <v>787</v>
      </c>
      <c r="X52" s="38" t="s">
        <v>786</v>
      </c>
      <c r="Y52" s="38" t="s">
        <v>785</v>
      </c>
      <c r="Z52" s="38" t="s">
        <v>74</v>
      </c>
      <c r="AA52" s="38" t="s">
        <v>362</v>
      </c>
      <c r="AB52" s="38" t="s">
        <v>153</v>
      </c>
      <c r="AC52" s="38" t="s">
        <v>361</v>
      </c>
      <c r="AD52" s="38" t="s">
        <v>87</v>
      </c>
      <c r="AE52" s="38" t="s">
        <v>784</v>
      </c>
      <c r="AF52" s="38" t="s">
        <v>73</v>
      </c>
      <c r="AG52" s="38" t="s">
        <v>73</v>
      </c>
      <c r="AH52" s="38" t="s">
        <v>73</v>
      </c>
      <c r="AI52" s="38" t="s">
        <v>73</v>
      </c>
      <c r="AJ52" s="38" t="s">
        <v>73</v>
      </c>
      <c r="AK52" s="38" t="s">
        <v>73</v>
      </c>
      <c r="AL52" s="38"/>
      <c r="AM52" s="38" t="s">
        <v>73</v>
      </c>
      <c r="AN52" s="38" t="s">
        <v>73</v>
      </c>
      <c r="AO52" s="38" t="s">
        <v>783</v>
      </c>
    </row>
    <row r="53" spans="1:41">
      <c r="A53" s="37" t="s">
        <v>782</v>
      </c>
      <c r="B53" s="38">
        <v>49</v>
      </c>
      <c r="C53" s="38" t="s">
        <v>781</v>
      </c>
      <c r="D53" s="38" t="s">
        <v>780</v>
      </c>
      <c r="E53" s="38" t="s">
        <v>80</v>
      </c>
      <c r="F53" s="38" t="s">
        <v>321</v>
      </c>
      <c r="G53" s="38" t="s">
        <v>218</v>
      </c>
      <c r="H53" s="38" t="s">
        <v>100</v>
      </c>
      <c r="I53" s="38" t="s">
        <v>80</v>
      </c>
      <c r="J53" s="38" t="s">
        <v>779</v>
      </c>
      <c r="K53" s="38" t="s">
        <v>133</v>
      </c>
      <c r="L53" s="38" t="s">
        <v>73</v>
      </c>
      <c r="M53" s="38" t="s">
        <v>73</v>
      </c>
      <c r="N53" s="38" t="s">
        <v>73</v>
      </c>
      <c r="O53" s="38" t="s">
        <v>85</v>
      </c>
      <c r="P53" s="210" t="s">
        <v>73</v>
      </c>
      <c r="Q53" s="210" t="s">
        <v>73</v>
      </c>
      <c r="R53" s="38" t="s">
        <v>73</v>
      </c>
      <c r="S53" s="38" t="s">
        <v>326</v>
      </c>
      <c r="T53" s="38" t="s">
        <v>73</v>
      </c>
      <c r="U53" s="38" t="s">
        <v>85</v>
      </c>
      <c r="V53" s="38" t="s">
        <v>73</v>
      </c>
      <c r="W53" s="38" t="s">
        <v>73</v>
      </c>
      <c r="X53" s="38" t="s">
        <v>73</v>
      </c>
      <c r="Y53" s="38" t="s">
        <v>73</v>
      </c>
      <c r="Z53" s="38" t="s">
        <v>74</v>
      </c>
      <c r="AA53" s="38" t="s">
        <v>119</v>
      </c>
      <c r="AB53" s="38" t="s">
        <v>118</v>
      </c>
      <c r="AC53" s="38" t="s">
        <v>117</v>
      </c>
      <c r="AD53" s="38" t="s">
        <v>87</v>
      </c>
      <c r="AE53" s="38" t="s">
        <v>73</v>
      </c>
      <c r="AF53" s="38" t="s">
        <v>73</v>
      </c>
      <c r="AG53" s="38" t="s">
        <v>73</v>
      </c>
      <c r="AH53" s="38" t="s">
        <v>73</v>
      </c>
      <c r="AI53" s="38" t="s">
        <v>73</v>
      </c>
      <c r="AJ53" s="38" t="s">
        <v>73</v>
      </c>
      <c r="AK53" s="38" t="s">
        <v>73</v>
      </c>
      <c r="AL53" s="38"/>
      <c r="AM53" s="38" t="s">
        <v>73</v>
      </c>
      <c r="AN53" s="38" t="s">
        <v>73</v>
      </c>
      <c r="AO53" s="38" t="s">
        <v>73</v>
      </c>
    </row>
    <row r="54" spans="1:41">
      <c r="A54" s="37" t="s">
        <v>778</v>
      </c>
      <c r="B54" s="38">
        <v>52</v>
      </c>
      <c r="C54" s="38" t="s">
        <v>777</v>
      </c>
      <c r="D54" s="38" t="s">
        <v>776</v>
      </c>
      <c r="E54" s="38" t="s">
        <v>100</v>
      </c>
      <c r="F54" s="38" t="s">
        <v>102</v>
      </c>
      <c r="G54" s="38" t="s">
        <v>101</v>
      </c>
      <c r="H54" s="38" t="s">
        <v>100</v>
      </c>
      <c r="I54" s="38" t="s">
        <v>80</v>
      </c>
      <c r="J54" s="38"/>
      <c r="K54" s="38" t="s">
        <v>133</v>
      </c>
      <c r="L54" s="38" t="s">
        <v>73</v>
      </c>
      <c r="M54" s="38" t="s">
        <v>73</v>
      </c>
      <c r="N54" s="38" t="s">
        <v>73</v>
      </c>
      <c r="O54" s="38" t="s">
        <v>85</v>
      </c>
      <c r="P54" s="210" t="s">
        <v>73</v>
      </c>
      <c r="Q54" s="210" t="s">
        <v>73</v>
      </c>
      <c r="R54" s="38" t="s">
        <v>73</v>
      </c>
      <c r="S54" s="38" t="s">
        <v>73</v>
      </c>
      <c r="T54" s="38" t="s">
        <v>73</v>
      </c>
      <c r="U54" s="38" t="s">
        <v>73</v>
      </c>
      <c r="V54" s="38" t="s">
        <v>73</v>
      </c>
      <c r="W54" s="38" t="s">
        <v>73</v>
      </c>
      <c r="X54" s="38" t="s">
        <v>73</v>
      </c>
      <c r="Y54" s="38" t="s">
        <v>775</v>
      </c>
      <c r="Z54" s="38" t="s">
        <v>74</v>
      </c>
      <c r="AA54" s="38" t="s">
        <v>73</v>
      </c>
      <c r="AB54" s="38" t="s">
        <v>73</v>
      </c>
      <c r="AC54" s="38"/>
      <c r="AD54" s="38" t="s">
        <v>73</v>
      </c>
      <c r="AE54" s="38" t="s">
        <v>774</v>
      </c>
      <c r="AF54" s="38" t="s">
        <v>73</v>
      </c>
      <c r="AG54" s="38" t="s">
        <v>85</v>
      </c>
      <c r="AH54" s="38" t="s">
        <v>73</v>
      </c>
      <c r="AI54" s="38" t="s">
        <v>73</v>
      </c>
      <c r="AJ54" s="38" t="s">
        <v>73</v>
      </c>
      <c r="AK54" s="38" t="s">
        <v>73</v>
      </c>
      <c r="AL54" s="38"/>
      <c r="AM54" s="38" t="s">
        <v>73</v>
      </c>
      <c r="AN54" s="38" t="s">
        <v>73</v>
      </c>
      <c r="AO54" s="38" t="s">
        <v>73</v>
      </c>
    </row>
    <row r="55" spans="1:41">
      <c r="A55" s="37" t="s">
        <v>773</v>
      </c>
      <c r="B55" s="38">
        <v>53</v>
      </c>
      <c r="C55" s="38" t="s">
        <v>772</v>
      </c>
      <c r="D55" s="38" t="s">
        <v>771</v>
      </c>
      <c r="E55" s="38" t="s">
        <v>80</v>
      </c>
      <c r="F55" s="38" t="s">
        <v>102</v>
      </c>
      <c r="G55" s="38" t="s">
        <v>101</v>
      </c>
      <c r="H55" s="38" t="s">
        <v>100</v>
      </c>
      <c r="I55" s="38" t="s">
        <v>80</v>
      </c>
      <c r="J55" s="38" t="s">
        <v>770</v>
      </c>
      <c r="K55" s="38" t="s">
        <v>159</v>
      </c>
      <c r="L55" s="38" t="s">
        <v>73</v>
      </c>
      <c r="M55" s="38" t="s">
        <v>750</v>
      </c>
      <c r="N55" s="38" t="s">
        <v>85</v>
      </c>
      <c r="O55" s="38" t="s">
        <v>85</v>
      </c>
      <c r="P55" s="210" t="s">
        <v>73</v>
      </c>
      <c r="Q55" s="210">
        <v>4</v>
      </c>
      <c r="R55" s="38" t="s">
        <v>769</v>
      </c>
      <c r="S55" s="38" t="s">
        <v>94</v>
      </c>
      <c r="T55" s="38" t="s">
        <v>85</v>
      </c>
      <c r="U55" s="38" t="s">
        <v>73</v>
      </c>
      <c r="V55" s="38" t="s">
        <v>85</v>
      </c>
      <c r="W55" s="38" t="s">
        <v>768</v>
      </c>
      <c r="X55" s="38" t="s">
        <v>767</v>
      </c>
      <c r="Y55" s="38" t="s">
        <v>766</v>
      </c>
      <c r="Z55" s="38" t="s">
        <v>765</v>
      </c>
      <c r="AA55" s="38" t="s">
        <v>362</v>
      </c>
      <c r="AB55" s="38" t="s">
        <v>153</v>
      </c>
      <c r="AC55" s="38" t="s">
        <v>361</v>
      </c>
      <c r="AD55" s="38" t="s">
        <v>87</v>
      </c>
      <c r="AE55" s="38" t="s">
        <v>764</v>
      </c>
      <c r="AF55" s="38" t="s">
        <v>73</v>
      </c>
      <c r="AG55" s="38" t="s">
        <v>73</v>
      </c>
      <c r="AH55" s="38" t="s">
        <v>73</v>
      </c>
      <c r="AI55" s="38" t="s">
        <v>73</v>
      </c>
      <c r="AJ55" s="38" t="s">
        <v>73</v>
      </c>
      <c r="AK55" s="38" t="s">
        <v>73</v>
      </c>
      <c r="AL55" s="38"/>
      <c r="AM55" s="38" t="s">
        <v>73</v>
      </c>
      <c r="AN55" s="38" t="s">
        <v>73</v>
      </c>
      <c r="AO55" s="38" t="s">
        <v>763</v>
      </c>
    </row>
    <row r="56" spans="1:41">
      <c r="A56" s="37" t="s">
        <v>762</v>
      </c>
      <c r="B56" s="38">
        <v>54</v>
      </c>
      <c r="C56" s="38" t="s">
        <v>761</v>
      </c>
      <c r="D56" s="38" t="s">
        <v>760</v>
      </c>
      <c r="E56" s="38" t="s">
        <v>100</v>
      </c>
      <c r="F56" s="38" t="s">
        <v>102</v>
      </c>
      <c r="G56" s="38" t="s">
        <v>448</v>
      </c>
      <c r="H56" s="38" t="s">
        <v>100</v>
      </c>
      <c r="I56" s="38" t="s">
        <v>80</v>
      </c>
      <c r="J56" s="38" t="s">
        <v>759</v>
      </c>
      <c r="K56" s="38" t="s">
        <v>159</v>
      </c>
      <c r="L56" s="38" t="s">
        <v>758</v>
      </c>
      <c r="M56" s="38" t="s">
        <v>750</v>
      </c>
      <c r="N56" s="38" t="s">
        <v>73</v>
      </c>
      <c r="O56" s="38" t="s">
        <v>85</v>
      </c>
      <c r="P56" s="210">
        <v>2</v>
      </c>
      <c r="Q56" s="210" t="s">
        <v>73</v>
      </c>
      <c r="R56" s="38" t="s">
        <v>757</v>
      </c>
      <c r="S56" s="38" t="s">
        <v>748</v>
      </c>
      <c r="T56" s="38" t="s">
        <v>73</v>
      </c>
      <c r="U56" s="38" t="s">
        <v>73</v>
      </c>
      <c r="V56" s="38" t="s">
        <v>85</v>
      </c>
      <c r="W56" s="38" t="s">
        <v>748</v>
      </c>
      <c r="X56" s="38" t="s">
        <v>748</v>
      </c>
      <c r="Y56" s="38" t="s">
        <v>748</v>
      </c>
      <c r="Z56" s="38" t="s">
        <v>74</v>
      </c>
      <c r="AA56" s="38" t="s">
        <v>362</v>
      </c>
      <c r="AB56" s="38" t="s">
        <v>153</v>
      </c>
      <c r="AC56" s="38" t="s">
        <v>361</v>
      </c>
      <c r="AD56" s="38" t="s">
        <v>87</v>
      </c>
      <c r="AE56" s="38" t="s">
        <v>73</v>
      </c>
      <c r="AF56" s="38" t="s">
        <v>73</v>
      </c>
      <c r="AG56" s="38" t="s">
        <v>73</v>
      </c>
      <c r="AH56" s="38" t="s">
        <v>73</v>
      </c>
      <c r="AI56" s="38" t="s">
        <v>73</v>
      </c>
      <c r="AJ56" s="38" t="s">
        <v>73</v>
      </c>
      <c r="AK56" s="38" t="s">
        <v>73</v>
      </c>
      <c r="AL56" s="38"/>
      <c r="AM56" s="38" t="s">
        <v>73</v>
      </c>
      <c r="AN56" s="38" t="s">
        <v>73</v>
      </c>
      <c r="AO56" s="38" t="s">
        <v>756</v>
      </c>
    </row>
    <row r="57" spans="1:41">
      <c r="A57" s="37" t="s">
        <v>755</v>
      </c>
      <c r="B57" s="38">
        <v>55</v>
      </c>
      <c r="C57" s="38" t="s">
        <v>754</v>
      </c>
      <c r="D57" s="38" t="s">
        <v>753</v>
      </c>
      <c r="E57" s="38" t="s">
        <v>100</v>
      </c>
      <c r="F57" s="38" t="s">
        <v>102</v>
      </c>
      <c r="G57" s="38" t="s">
        <v>112</v>
      </c>
      <c r="H57" s="38" t="s">
        <v>100</v>
      </c>
      <c r="I57" s="38" t="s">
        <v>80</v>
      </c>
      <c r="J57" s="38" t="s">
        <v>752</v>
      </c>
      <c r="K57" s="38" t="s">
        <v>159</v>
      </c>
      <c r="L57" s="38" t="s">
        <v>751</v>
      </c>
      <c r="M57" s="38" t="s">
        <v>750</v>
      </c>
      <c r="N57" s="38" t="s">
        <v>85</v>
      </c>
      <c r="O57" s="38" t="s">
        <v>85</v>
      </c>
      <c r="P57" s="210" t="s">
        <v>73</v>
      </c>
      <c r="Q57" s="210">
        <v>2</v>
      </c>
      <c r="R57" s="38" t="s">
        <v>749</v>
      </c>
      <c r="S57" s="38" t="s">
        <v>748</v>
      </c>
      <c r="T57" s="38" t="s">
        <v>73</v>
      </c>
      <c r="U57" s="38" t="s">
        <v>73</v>
      </c>
      <c r="V57" s="38" t="s">
        <v>85</v>
      </c>
      <c r="W57" s="38" t="s">
        <v>748</v>
      </c>
      <c r="X57" s="38" t="s">
        <v>748</v>
      </c>
      <c r="Y57" s="38" t="s">
        <v>748</v>
      </c>
      <c r="Z57" s="38" t="s">
        <v>74</v>
      </c>
      <c r="AA57" s="38" t="s">
        <v>362</v>
      </c>
      <c r="AB57" s="38" t="s">
        <v>153</v>
      </c>
      <c r="AC57" s="38" t="s">
        <v>361</v>
      </c>
      <c r="AD57" s="38" t="s">
        <v>87</v>
      </c>
      <c r="AE57" s="38" t="s">
        <v>747</v>
      </c>
      <c r="AF57" s="38" t="s">
        <v>73</v>
      </c>
      <c r="AG57" s="38" t="s">
        <v>73</v>
      </c>
      <c r="AH57" s="38" t="s">
        <v>73</v>
      </c>
      <c r="AI57" s="38" t="s">
        <v>73</v>
      </c>
      <c r="AJ57" s="38" t="s">
        <v>73</v>
      </c>
      <c r="AK57" s="38" t="s">
        <v>73</v>
      </c>
      <c r="AL57" s="38"/>
      <c r="AM57" s="38" t="s">
        <v>73</v>
      </c>
      <c r="AN57" s="38" t="s">
        <v>73</v>
      </c>
      <c r="AO57" s="38" t="s">
        <v>746</v>
      </c>
    </row>
    <row r="58" spans="1:41">
      <c r="A58" s="37" t="s">
        <v>745</v>
      </c>
      <c r="B58" s="38">
        <v>56</v>
      </c>
      <c r="C58" s="38" t="s">
        <v>744</v>
      </c>
      <c r="D58" s="38" t="s">
        <v>743</v>
      </c>
      <c r="E58" s="38" t="s">
        <v>100</v>
      </c>
      <c r="F58" s="38" t="s">
        <v>321</v>
      </c>
      <c r="G58" s="38" t="s">
        <v>739</v>
      </c>
      <c r="H58" s="38" t="s">
        <v>100</v>
      </c>
      <c r="I58" s="38" t="s">
        <v>80</v>
      </c>
      <c r="J58" s="38" t="s">
        <v>738</v>
      </c>
      <c r="K58" s="38" t="s">
        <v>123</v>
      </c>
      <c r="L58" s="38" t="s">
        <v>73</v>
      </c>
      <c r="M58" s="38" t="s">
        <v>73</v>
      </c>
      <c r="N58" s="38" t="s">
        <v>73</v>
      </c>
      <c r="O58" s="38" t="s">
        <v>85</v>
      </c>
      <c r="P58" s="210">
        <v>2</v>
      </c>
      <c r="Q58" s="210" t="s">
        <v>73</v>
      </c>
      <c r="R58" s="38" t="s">
        <v>73</v>
      </c>
      <c r="S58" s="38" t="s">
        <v>190</v>
      </c>
      <c r="T58" s="38" t="s">
        <v>73</v>
      </c>
      <c r="U58" s="38" t="s">
        <v>85</v>
      </c>
      <c r="V58" s="38" t="s">
        <v>73</v>
      </c>
      <c r="W58" s="38" t="s">
        <v>73</v>
      </c>
      <c r="X58" s="38" t="s">
        <v>73</v>
      </c>
      <c r="Y58" s="38" t="s">
        <v>73</v>
      </c>
      <c r="Z58" s="38" t="s">
        <v>74</v>
      </c>
      <c r="AA58" s="38" t="s">
        <v>189</v>
      </c>
      <c r="AB58" s="38" t="s">
        <v>188</v>
      </c>
      <c r="AC58" s="38" t="s">
        <v>187</v>
      </c>
      <c r="AD58" s="38" t="s">
        <v>87</v>
      </c>
      <c r="AE58" s="38" t="s">
        <v>73</v>
      </c>
      <c r="AF58" s="38" t="s">
        <v>73</v>
      </c>
      <c r="AG58" s="38" t="s">
        <v>73</v>
      </c>
      <c r="AH58" s="38" t="s">
        <v>73</v>
      </c>
      <c r="AI58" s="38" t="s">
        <v>73</v>
      </c>
      <c r="AJ58" s="38" t="s">
        <v>73</v>
      </c>
      <c r="AK58" s="38" t="s">
        <v>73</v>
      </c>
      <c r="AL58" s="38"/>
      <c r="AM58" s="38" t="s">
        <v>73</v>
      </c>
      <c r="AN58" s="38" t="s">
        <v>73</v>
      </c>
      <c r="AO58" s="38" t="s">
        <v>73</v>
      </c>
    </row>
    <row r="59" spans="1:41">
      <c r="A59" s="37" t="s">
        <v>742</v>
      </c>
      <c r="B59" s="38">
        <v>57</v>
      </c>
      <c r="C59" s="38" t="s">
        <v>741</v>
      </c>
      <c r="D59" s="38" t="s">
        <v>740</v>
      </c>
      <c r="E59" s="38" t="s">
        <v>80</v>
      </c>
      <c r="F59" s="38" t="s">
        <v>321</v>
      </c>
      <c r="G59" s="38" t="s">
        <v>739</v>
      </c>
      <c r="H59" s="38" t="s">
        <v>100</v>
      </c>
      <c r="I59" s="38" t="s">
        <v>80</v>
      </c>
      <c r="J59" s="38" t="s">
        <v>738</v>
      </c>
      <c r="K59" s="38" t="s">
        <v>123</v>
      </c>
      <c r="L59" s="38" t="s">
        <v>737</v>
      </c>
      <c r="M59" s="38" t="s">
        <v>73</v>
      </c>
      <c r="N59" s="38" t="s">
        <v>73</v>
      </c>
      <c r="O59" s="38" t="s">
        <v>85</v>
      </c>
      <c r="P59" s="210" t="s">
        <v>73</v>
      </c>
      <c r="Q59" s="210" t="s">
        <v>73</v>
      </c>
      <c r="R59" s="38" t="s">
        <v>73</v>
      </c>
      <c r="S59" s="38" t="s">
        <v>190</v>
      </c>
      <c r="T59" s="38" t="s">
        <v>73</v>
      </c>
      <c r="U59" s="38" t="s">
        <v>85</v>
      </c>
      <c r="V59" s="38" t="s">
        <v>73</v>
      </c>
      <c r="W59" s="38" t="s">
        <v>73</v>
      </c>
      <c r="X59" s="38" t="s">
        <v>73</v>
      </c>
      <c r="Y59" s="38" t="s">
        <v>73</v>
      </c>
      <c r="Z59" s="38" t="s">
        <v>74</v>
      </c>
      <c r="AA59" s="38" t="s">
        <v>189</v>
      </c>
      <c r="AB59" s="38" t="s">
        <v>188</v>
      </c>
      <c r="AC59" s="38" t="s">
        <v>187</v>
      </c>
      <c r="AD59" s="38" t="s">
        <v>87</v>
      </c>
      <c r="AE59" s="38" t="s">
        <v>73</v>
      </c>
      <c r="AF59" s="38" t="s">
        <v>73</v>
      </c>
      <c r="AG59" s="38" t="s">
        <v>73</v>
      </c>
      <c r="AH59" s="38" t="s">
        <v>73</v>
      </c>
      <c r="AI59" s="38" t="s">
        <v>73</v>
      </c>
      <c r="AJ59" s="38" t="s">
        <v>73</v>
      </c>
      <c r="AK59" s="38" t="s">
        <v>73</v>
      </c>
      <c r="AL59" s="38"/>
      <c r="AM59" s="38" t="s">
        <v>73</v>
      </c>
      <c r="AN59" s="38" t="s">
        <v>73</v>
      </c>
      <c r="AO59" s="38" t="s">
        <v>73</v>
      </c>
    </row>
    <row r="60" spans="1:41">
      <c r="A60" s="37" t="s">
        <v>736</v>
      </c>
      <c r="B60" s="38">
        <v>58</v>
      </c>
      <c r="C60" s="38" t="s">
        <v>735</v>
      </c>
      <c r="D60" s="38" t="s">
        <v>734</v>
      </c>
      <c r="E60" s="38" t="s">
        <v>100</v>
      </c>
      <c r="F60" s="38" t="s">
        <v>733</v>
      </c>
      <c r="G60" s="38" t="s">
        <v>78</v>
      </c>
      <c r="H60" s="38" t="s">
        <v>73</v>
      </c>
      <c r="I60" s="38" t="s">
        <v>73</v>
      </c>
      <c r="J60" s="38" t="s">
        <v>732</v>
      </c>
      <c r="K60" s="38" t="s">
        <v>159</v>
      </c>
      <c r="L60" s="38" t="s">
        <v>731</v>
      </c>
      <c r="M60" s="38" t="s">
        <v>73</v>
      </c>
      <c r="N60" s="38" t="s">
        <v>73</v>
      </c>
      <c r="O60" s="38" t="s">
        <v>73</v>
      </c>
      <c r="P60" s="210" t="s">
        <v>73</v>
      </c>
      <c r="Q60" s="210" t="s">
        <v>73</v>
      </c>
      <c r="R60" s="38" t="s">
        <v>73</v>
      </c>
      <c r="S60" s="38" t="s">
        <v>73</v>
      </c>
      <c r="T60" s="38" t="s">
        <v>73</v>
      </c>
      <c r="U60" s="38" t="s">
        <v>73</v>
      </c>
      <c r="V60" s="38" t="s">
        <v>73</v>
      </c>
      <c r="W60" s="38" t="s">
        <v>73</v>
      </c>
      <c r="X60" s="38" t="s">
        <v>73</v>
      </c>
      <c r="Y60" s="38" t="s">
        <v>73</v>
      </c>
      <c r="Z60" s="38"/>
      <c r="AA60" s="38" t="s">
        <v>73</v>
      </c>
      <c r="AB60" s="38" t="s">
        <v>73</v>
      </c>
      <c r="AC60" s="38"/>
      <c r="AD60" s="38" t="s">
        <v>73</v>
      </c>
      <c r="AE60" s="38" t="s">
        <v>73</v>
      </c>
      <c r="AF60" s="38" t="s">
        <v>73</v>
      </c>
      <c r="AG60" s="38" t="s">
        <v>73</v>
      </c>
      <c r="AH60" s="38" t="s">
        <v>73</v>
      </c>
      <c r="AI60" s="38" t="s">
        <v>73</v>
      </c>
      <c r="AJ60" s="38" t="s">
        <v>73</v>
      </c>
      <c r="AK60" s="38" t="s">
        <v>73</v>
      </c>
      <c r="AL60" s="38"/>
      <c r="AM60" s="38" t="s">
        <v>73</v>
      </c>
      <c r="AN60" s="38" t="s">
        <v>73</v>
      </c>
      <c r="AO60" s="38" t="s">
        <v>73</v>
      </c>
    </row>
    <row r="61" spans="1:41">
      <c r="A61" s="37" t="s">
        <v>730</v>
      </c>
      <c r="B61" s="38">
        <v>59</v>
      </c>
      <c r="C61" s="38" t="s">
        <v>729</v>
      </c>
      <c r="D61" s="38" t="s">
        <v>728</v>
      </c>
      <c r="E61" s="38" t="s">
        <v>100</v>
      </c>
      <c r="F61" s="38" t="s">
        <v>102</v>
      </c>
      <c r="G61" s="38" t="s">
        <v>101</v>
      </c>
      <c r="H61" s="38" t="s">
        <v>99</v>
      </c>
      <c r="I61" s="38" t="s">
        <v>99</v>
      </c>
      <c r="J61" s="38" t="s">
        <v>727</v>
      </c>
      <c r="K61" s="38" t="s">
        <v>110</v>
      </c>
      <c r="L61" s="38" t="s">
        <v>73</v>
      </c>
      <c r="M61" s="38" t="s">
        <v>73</v>
      </c>
      <c r="N61" s="38" t="s">
        <v>73</v>
      </c>
      <c r="O61" s="38" t="s">
        <v>85</v>
      </c>
      <c r="P61" s="210">
        <v>2</v>
      </c>
      <c r="Q61" s="210" t="s">
        <v>73</v>
      </c>
      <c r="R61" s="38" t="s">
        <v>73</v>
      </c>
      <c r="S61" s="38" t="s">
        <v>94</v>
      </c>
      <c r="T61" s="38" t="s">
        <v>73</v>
      </c>
      <c r="U61" s="38" t="s">
        <v>73</v>
      </c>
      <c r="V61" s="38" t="s">
        <v>85</v>
      </c>
      <c r="W61" s="38" t="s">
        <v>726</v>
      </c>
      <c r="X61" s="38" t="s">
        <v>725</v>
      </c>
      <c r="Y61" s="38" t="s">
        <v>724</v>
      </c>
      <c r="Z61" s="38" t="s">
        <v>74</v>
      </c>
      <c r="AA61" s="38" t="s">
        <v>154</v>
      </c>
      <c r="AB61" s="38" t="s">
        <v>153</v>
      </c>
      <c r="AC61" s="38" t="s">
        <v>152</v>
      </c>
      <c r="AD61" s="38" t="s">
        <v>87</v>
      </c>
      <c r="AE61" s="38" t="s">
        <v>73</v>
      </c>
      <c r="AF61" s="38" t="s">
        <v>85</v>
      </c>
      <c r="AG61" s="38" t="s">
        <v>85</v>
      </c>
      <c r="AH61" s="38" t="s">
        <v>73</v>
      </c>
      <c r="AI61" s="38" t="s">
        <v>73</v>
      </c>
      <c r="AJ61" s="38" t="s">
        <v>73</v>
      </c>
      <c r="AK61" s="38" t="s">
        <v>73</v>
      </c>
      <c r="AL61" s="38"/>
      <c r="AM61" s="38" t="s">
        <v>73</v>
      </c>
      <c r="AN61" s="38" t="s">
        <v>73</v>
      </c>
      <c r="AO61" s="38" t="s">
        <v>73</v>
      </c>
    </row>
    <row r="62" spans="1:41">
      <c r="A62" s="37" t="s">
        <v>723</v>
      </c>
      <c r="B62" s="38">
        <v>60</v>
      </c>
      <c r="C62" s="38" t="s">
        <v>722</v>
      </c>
      <c r="D62" s="38" t="s">
        <v>721</v>
      </c>
      <c r="E62" s="38" t="s">
        <v>80</v>
      </c>
      <c r="F62" s="38" t="s">
        <v>720</v>
      </c>
      <c r="G62" s="38" t="s">
        <v>650</v>
      </c>
      <c r="H62" s="38" t="s">
        <v>100</v>
      </c>
      <c r="I62" s="38" t="s">
        <v>80</v>
      </c>
      <c r="J62" s="38" t="s">
        <v>719</v>
      </c>
      <c r="K62" s="38" t="s">
        <v>293</v>
      </c>
      <c r="L62" s="38" t="s">
        <v>718</v>
      </c>
      <c r="M62" s="38" t="s">
        <v>717</v>
      </c>
      <c r="N62" s="38" t="s">
        <v>73</v>
      </c>
      <c r="O62" s="38" t="s">
        <v>85</v>
      </c>
      <c r="P62" s="210">
        <v>2</v>
      </c>
      <c r="Q62" s="210" t="s">
        <v>73</v>
      </c>
      <c r="R62" s="38" t="s">
        <v>716</v>
      </c>
      <c r="S62" s="38" t="s">
        <v>290</v>
      </c>
      <c r="T62" s="38" t="s">
        <v>73</v>
      </c>
      <c r="U62" s="38" t="s">
        <v>85</v>
      </c>
      <c r="V62" s="38" t="s">
        <v>73</v>
      </c>
      <c r="W62" s="38" t="s">
        <v>73</v>
      </c>
      <c r="X62" s="38" t="s">
        <v>73</v>
      </c>
      <c r="Y62" s="38" t="s">
        <v>73</v>
      </c>
      <c r="Z62" s="38" t="s">
        <v>74</v>
      </c>
      <c r="AA62" s="38" t="s">
        <v>141</v>
      </c>
      <c r="AB62" s="38" t="s">
        <v>140</v>
      </c>
      <c r="AC62" s="38" t="s">
        <v>139</v>
      </c>
      <c r="AD62" s="38" t="s">
        <v>186</v>
      </c>
      <c r="AE62" s="38" t="s">
        <v>715</v>
      </c>
      <c r="AF62" s="38" t="s">
        <v>73</v>
      </c>
      <c r="AG62" s="38" t="s">
        <v>73</v>
      </c>
      <c r="AH62" s="38" t="s">
        <v>73</v>
      </c>
      <c r="AI62" s="38" t="s">
        <v>73</v>
      </c>
      <c r="AJ62" s="38" t="s">
        <v>73</v>
      </c>
      <c r="AK62" s="38" t="s">
        <v>73</v>
      </c>
      <c r="AL62" s="38"/>
      <c r="AM62" s="38" t="s">
        <v>73</v>
      </c>
      <c r="AN62" s="38" t="s">
        <v>73</v>
      </c>
      <c r="AO62" s="38" t="s">
        <v>73</v>
      </c>
    </row>
    <row r="63" spans="1:41">
      <c r="A63" s="37" t="s">
        <v>714</v>
      </c>
      <c r="B63" s="38">
        <v>61</v>
      </c>
      <c r="C63" s="38" t="s">
        <v>713</v>
      </c>
      <c r="D63" s="38" t="s">
        <v>712</v>
      </c>
      <c r="E63" s="38" t="s">
        <v>711</v>
      </c>
      <c r="F63" s="38" t="s">
        <v>321</v>
      </c>
      <c r="G63" s="38" t="s">
        <v>650</v>
      </c>
      <c r="H63" s="38" t="s">
        <v>100</v>
      </c>
      <c r="I63" s="38" t="s">
        <v>80</v>
      </c>
      <c r="J63" s="38" t="s">
        <v>710</v>
      </c>
      <c r="K63" s="38" t="s">
        <v>293</v>
      </c>
      <c r="L63" s="38" t="s">
        <v>709</v>
      </c>
      <c r="M63" s="38" t="s">
        <v>708</v>
      </c>
      <c r="N63" s="38" t="s">
        <v>85</v>
      </c>
      <c r="O63" s="38" t="s">
        <v>85</v>
      </c>
      <c r="P63" s="210" t="s">
        <v>73</v>
      </c>
      <c r="Q63" s="210" t="s">
        <v>73</v>
      </c>
      <c r="R63" s="38" t="s">
        <v>707</v>
      </c>
      <c r="S63" s="38" t="s">
        <v>290</v>
      </c>
      <c r="T63" s="38" t="s">
        <v>73</v>
      </c>
      <c r="U63" s="38" t="s">
        <v>85</v>
      </c>
      <c r="V63" s="38" t="s">
        <v>73</v>
      </c>
      <c r="W63" s="38" t="s">
        <v>73</v>
      </c>
      <c r="X63" s="38" t="s">
        <v>73</v>
      </c>
      <c r="Y63" s="38" t="s">
        <v>73</v>
      </c>
      <c r="Z63" s="38" t="s">
        <v>74</v>
      </c>
      <c r="AA63" s="38" t="s">
        <v>141</v>
      </c>
      <c r="AB63" s="38" t="s">
        <v>140</v>
      </c>
      <c r="AC63" s="38" t="s">
        <v>139</v>
      </c>
      <c r="AD63" s="38" t="s">
        <v>186</v>
      </c>
      <c r="AE63" s="38" t="s">
        <v>706</v>
      </c>
      <c r="AF63" s="38" t="s">
        <v>73</v>
      </c>
      <c r="AG63" s="38" t="s">
        <v>73</v>
      </c>
      <c r="AH63" s="38" t="s">
        <v>73</v>
      </c>
      <c r="AI63" s="38" t="s">
        <v>73</v>
      </c>
      <c r="AJ63" s="38" t="s">
        <v>73</v>
      </c>
      <c r="AK63" s="38" t="s">
        <v>73</v>
      </c>
      <c r="AL63" s="38"/>
      <c r="AM63" s="38" t="s">
        <v>73</v>
      </c>
      <c r="AN63" s="38" t="s">
        <v>73</v>
      </c>
      <c r="AO63" s="38" t="s">
        <v>705</v>
      </c>
    </row>
    <row r="64" spans="1:41">
      <c r="A64" s="37" t="s">
        <v>704</v>
      </c>
      <c r="B64" s="38">
        <v>62</v>
      </c>
      <c r="C64" s="38" t="s">
        <v>703</v>
      </c>
      <c r="D64" s="38" t="s">
        <v>702</v>
      </c>
      <c r="E64" s="38" t="s">
        <v>80</v>
      </c>
      <c r="F64" s="38" t="s">
        <v>148</v>
      </c>
      <c r="G64" s="38" t="s">
        <v>199</v>
      </c>
      <c r="H64" s="38" t="s">
        <v>100</v>
      </c>
      <c r="I64" s="38" t="s">
        <v>99</v>
      </c>
      <c r="J64" s="38" t="s">
        <v>701</v>
      </c>
      <c r="K64" s="38" t="s">
        <v>293</v>
      </c>
      <c r="L64" s="38" t="s">
        <v>700</v>
      </c>
      <c r="M64" s="38" t="s">
        <v>699</v>
      </c>
      <c r="N64" s="38" t="s">
        <v>85</v>
      </c>
      <c r="O64" s="38" t="s">
        <v>85</v>
      </c>
      <c r="P64" s="210" t="s">
        <v>73</v>
      </c>
      <c r="Q64" s="210" t="s">
        <v>73</v>
      </c>
      <c r="R64" s="38" t="s">
        <v>698</v>
      </c>
      <c r="S64" s="38" t="s">
        <v>326</v>
      </c>
      <c r="T64" s="38" t="s">
        <v>73</v>
      </c>
      <c r="U64" s="38" t="s">
        <v>85</v>
      </c>
      <c r="V64" s="38" t="s">
        <v>73</v>
      </c>
      <c r="W64" s="38" t="s">
        <v>73</v>
      </c>
      <c r="X64" s="38" t="s">
        <v>73</v>
      </c>
      <c r="Y64" s="38" t="s">
        <v>73</v>
      </c>
      <c r="Z64" s="38" t="s">
        <v>74</v>
      </c>
      <c r="AA64" s="38" t="s">
        <v>141</v>
      </c>
      <c r="AB64" s="38" t="s">
        <v>140</v>
      </c>
      <c r="AC64" s="38" t="s">
        <v>139</v>
      </c>
      <c r="AD64" s="38" t="s">
        <v>87</v>
      </c>
      <c r="AE64" s="38" t="s">
        <v>73</v>
      </c>
      <c r="AF64" s="38" t="s">
        <v>85</v>
      </c>
      <c r="AG64" s="38" t="s">
        <v>73</v>
      </c>
      <c r="AH64" s="38" t="s">
        <v>73</v>
      </c>
      <c r="AI64" s="38" t="s">
        <v>73</v>
      </c>
      <c r="AJ64" s="38" t="s">
        <v>73</v>
      </c>
      <c r="AK64" s="38" t="s">
        <v>73</v>
      </c>
      <c r="AL64" s="38"/>
      <c r="AM64" s="38" t="s">
        <v>73</v>
      </c>
      <c r="AN64" s="38" t="s">
        <v>73</v>
      </c>
      <c r="AO64" s="38" t="s">
        <v>73</v>
      </c>
    </row>
    <row r="65" spans="1:41">
      <c r="A65" s="37" t="s">
        <v>697</v>
      </c>
      <c r="B65" s="38">
        <v>63</v>
      </c>
      <c r="C65" s="38" t="s">
        <v>696</v>
      </c>
      <c r="D65" s="38" t="s">
        <v>695</v>
      </c>
      <c r="E65" s="38" t="s">
        <v>99</v>
      </c>
      <c r="F65" s="38" t="s">
        <v>148</v>
      </c>
      <c r="G65" s="38" t="s">
        <v>218</v>
      </c>
      <c r="H65" s="38" t="s">
        <v>100</v>
      </c>
      <c r="I65" s="38" t="s">
        <v>80</v>
      </c>
      <c r="J65" s="38" t="s">
        <v>694</v>
      </c>
      <c r="K65" s="38" t="s">
        <v>76</v>
      </c>
      <c r="L65" s="38" t="s">
        <v>73</v>
      </c>
      <c r="M65" s="38" t="s">
        <v>73</v>
      </c>
      <c r="N65" s="38" t="s">
        <v>85</v>
      </c>
      <c r="O65" s="38" t="s">
        <v>85</v>
      </c>
      <c r="P65" s="210" t="s">
        <v>73</v>
      </c>
      <c r="Q65" s="210" t="s">
        <v>73</v>
      </c>
      <c r="R65" s="38" t="s">
        <v>693</v>
      </c>
      <c r="S65" s="38" t="s">
        <v>326</v>
      </c>
      <c r="T65" s="38" t="s">
        <v>73</v>
      </c>
      <c r="U65" s="38" t="s">
        <v>73</v>
      </c>
      <c r="V65" s="38" t="s">
        <v>73</v>
      </c>
      <c r="W65" s="38" t="s">
        <v>73</v>
      </c>
      <c r="X65" s="38" t="s">
        <v>73</v>
      </c>
      <c r="Y65" s="38" t="s">
        <v>73</v>
      </c>
      <c r="Z65" s="38" t="s">
        <v>74</v>
      </c>
      <c r="AA65" s="38" t="s">
        <v>214</v>
      </c>
      <c r="AB65" s="38" t="s">
        <v>153</v>
      </c>
      <c r="AC65" s="38" t="s">
        <v>213</v>
      </c>
      <c r="AD65" s="38" t="s">
        <v>87</v>
      </c>
      <c r="AE65" s="38" t="s">
        <v>73</v>
      </c>
      <c r="AF65" s="38" t="s">
        <v>73</v>
      </c>
      <c r="AG65" s="38" t="s">
        <v>85</v>
      </c>
      <c r="AH65" s="38" t="s">
        <v>73</v>
      </c>
      <c r="AI65" s="38" t="s">
        <v>73</v>
      </c>
      <c r="AJ65" s="38" t="s">
        <v>73</v>
      </c>
      <c r="AK65" s="38" t="s">
        <v>73</v>
      </c>
      <c r="AL65" s="38"/>
      <c r="AM65" s="38" t="s">
        <v>73</v>
      </c>
      <c r="AN65" s="38" t="s">
        <v>73</v>
      </c>
      <c r="AO65" s="38" t="s">
        <v>73</v>
      </c>
    </row>
    <row r="66" spans="1:41">
      <c r="A66" s="37" t="s">
        <v>692</v>
      </c>
      <c r="B66" s="38">
        <v>64</v>
      </c>
      <c r="C66" s="38" t="s">
        <v>691</v>
      </c>
      <c r="D66" s="38" t="s">
        <v>690</v>
      </c>
      <c r="E66" s="38" t="s">
        <v>99</v>
      </c>
      <c r="F66" s="38" t="s">
        <v>102</v>
      </c>
      <c r="G66" s="38" t="s">
        <v>650</v>
      </c>
      <c r="H66" s="38" t="s">
        <v>100</v>
      </c>
      <c r="I66" s="38" t="s">
        <v>100</v>
      </c>
      <c r="J66" s="38" t="s">
        <v>678</v>
      </c>
      <c r="K66" s="38" t="s">
        <v>76</v>
      </c>
      <c r="L66" s="38" t="s">
        <v>689</v>
      </c>
      <c r="M66" s="38" t="s">
        <v>73</v>
      </c>
      <c r="N66" s="38" t="s">
        <v>73</v>
      </c>
      <c r="O66" s="38" t="s">
        <v>85</v>
      </c>
      <c r="P66" s="210">
        <v>2</v>
      </c>
      <c r="Q66" s="210" t="s">
        <v>73</v>
      </c>
      <c r="R66" s="38" t="s">
        <v>663</v>
      </c>
      <c r="S66" s="38" t="s">
        <v>215</v>
      </c>
      <c r="T66" s="38" t="s">
        <v>73</v>
      </c>
      <c r="U66" s="38" t="s">
        <v>85</v>
      </c>
      <c r="V66" s="38" t="s">
        <v>73</v>
      </c>
      <c r="W66" s="38" t="s">
        <v>73</v>
      </c>
      <c r="X66" s="38" t="s">
        <v>73</v>
      </c>
      <c r="Y66" s="38" t="s">
        <v>73</v>
      </c>
      <c r="Z66" s="38" t="s">
        <v>74</v>
      </c>
      <c r="AA66" s="38" t="s">
        <v>214</v>
      </c>
      <c r="AB66" s="38" t="s">
        <v>153</v>
      </c>
      <c r="AC66" s="38" t="s">
        <v>213</v>
      </c>
      <c r="AD66" s="38" t="s">
        <v>87</v>
      </c>
      <c r="AE66" s="38" t="s">
        <v>73</v>
      </c>
      <c r="AF66" s="38" t="s">
        <v>73</v>
      </c>
      <c r="AG66" s="38" t="s">
        <v>73</v>
      </c>
      <c r="AH66" s="38" t="s">
        <v>73</v>
      </c>
      <c r="AI66" s="38" t="s">
        <v>73</v>
      </c>
      <c r="AJ66" s="38" t="s">
        <v>73</v>
      </c>
      <c r="AK66" s="38" t="s">
        <v>73</v>
      </c>
      <c r="AL66" s="38"/>
      <c r="AM66" s="38" t="s">
        <v>73</v>
      </c>
      <c r="AN66" s="38" t="s">
        <v>73</v>
      </c>
      <c r="AO66" s="38" t="s">
        <v>73</v>
      </c>
    </row>
    <row r="67" spans="1:41">
      <c r="A67" s="37" t="s">
        <v>688</v>
      </c>
      <c r="B67" s="38">
        <v>65</v>
      </c>
      <c r="C67" s="38" t="s">
        <v>687</v>
      </c>
      <c r="D67" s="38" t="s">
        <v>686</v>
      </c>
      <c r="E67" s="188" t="s">
        <v>1286</v>
      </c>
      <c r="F67" s="38" t="s">
        <v>102</v>
      </c>
      <c r="G67" s="38" t="s">
        <v>685</v>
      </c>
      <c r="H67" s="38" t="s">
        <v>99</v>
      </c>
      <c r="I67" s="38" t="s">
        <v>99</v>
      </c>
      <c r="J67" s="38" t="s">
        <v>655</v>
      </c>
      <c r="K67" s="38" t="s">
        <v>76</v>
      </c>
      <c r="L67" s="38" t="s">
        <v>73</v>
      </c>
      <c r="M67" s="38" t="s">
        <v>73</v>
      </c>
      <c r="N67" s="38" t="s">
        <v>85</v>
      </c>
      <c r="O67" s="38" t="s">
        <v>85</v>
      </c>
      <c r="P67" s="210">
        <v>2</v>
      </c>
      <c r="Q67" s="210">
        <v>4</v>
      </c>
      <c r="R67" s="38" t="s">
        <v>684</v>
      </c>
      <c r="S67" s="38" t="s">
        <v>94</v>
      </c>
      <c r="T67" s="38" t="s">
        <v>73</v>
      </c>
      <c r="U67" s="38" t="s">
        <v>85</v>
      </c>
      <c r="V67" s="38" t="s">
        <v>73</v>
      </c>
      <c r="W67" s="38" t="s">
        <v>73</v>
      </c>
      <c r="X67" s="38" t="s">
        <v>73</v>
      </c>
      <c r="Y67" s="38" t="s">
        <v>73</v>
      </c>
      <c r="Z67" s="38" t="s">
        <v>74</v>
      </c>
      <c r="AA67" s="38" t="s">
        <v>214</v>
      </c>
      <c r="AB67" s="38" t="s">
        <v>153</v>
      </c>
      <c r="AC67" s="38" t="s">
        <v>213</v>
      </c>
      <c r="AD67" s="38" t="s">
        <v>87</v>
      </c>
      <c r="AE67" s="38" t="s">
        <v>683</v>
      </c>
      <c r="AF67" s="38" t="s">
        <v>73</v>
      </c>
      <c r="AG67" s="38" t="s">
        <v>73</v>
      </c>
      <c r="AH67" s="38" t="s">
        <v>73</v>
      </c>
      <c r="AI67" s="38" t="s">
        <v>73</v>
      </c>
      <c r="AJ67" s="38" t="s">
        <v>73</v>
      </c>
      <c r="AK67" s="38" t="s">
        <v>73</v>
      </c>
      <c r="AL67" s="38"/>
      <c r="AM67" s="38" t="s">
        <v>73</v>
      </c>
      <c r="AN67" s="38" t="s">
        <v>73</v>
      </c>
      <c r="AO67" s="38" t="s">
        <v>682</v>
      </c>
    </row>
    <row r="68" spans="1:41">
      <c r="A68" s="37" t="s">
        <v>681</v>
      </c>
      <c r="B68" s="38">
        <v>66</v>
      </c>
      <c r="C68" s="38" t="s">
        <v>680</v>
      </c>
      <c r="D68" s="38" t="s">
        <v>679</v>
      </c>
      <c r="E68" s="188" t="s">
        <v>99</v>
      </c>
      <c r="F68" s="38" t="s">
        <v>102</v>
      </c>
      <c r="G68" s="38" t="s">
        <v>650</v>
      </c>
      <c r="H68" s="38" t="s">
        <v>100</v>
      </c>
      <c r="I68" s="38" t="s">
        <v>100</v>
      </c>
      <c r="J68" s="38" t="s">
        <v>678</v>
      </c>
      <c r="K68" s="38" t="s">
        <v>76</v>
      </c>
      <c r="L68" s="38" t="s">
        <v>677</v>
      </c>
      <c r="M68" s="38" t="s">
        <v>73</v>
      </c>
      <c r="N68" s="38" t="s">
        <v>73</v>
      </c>
      <c r="O68" s="38" t="s">
        <v>85</v>
      </c>
      <c r="P68" s="210">
        <v>2</v>
      </c>
      <c r="Q68" s="210">
        <v>2</v>
      </c>
      <c r="R68" s="38" t="s">
        <v>676</v>
      </c>
      <c r="S68" s="38" t="s">
        <v>641</v>
      </c>
      <c r="T68" s="38" t="s">
        <v>73</v>
      </c>
      <c r="U68" s="38" t="s">
        <v>85</v>
      </c>
      <c r="V68" s="38" t="s">
        <v>73</v>
      </c>
      <c r="W68" s="38" t="s">
        <v>73</v>
      </c>
      <c r="X68" s="38" t="s">
        <v>73</v>
      </c>
      <c r="Y68" s="38" t="s">
        <v>73</v>
      </c>
      <c r="Z68" s="38" t="s">
        <v>74</v>
      </c>
      <c r="AA68" s="38" t="s">
        <v>214</v>
      </c>
      <c r="AB68" s="38" t="s">
        <v>153</v>
      </c>
      <c r="AC68" s="38" t="s">
        <v>213</v>
      </c>
      <c r="AD68" s="38" t="s">
        <v>87</v>
      </c>
      <c r="AE68" s="38" t="s">
        <v>73</v>
      </c>
      <c r="AF68" s="38" t="s">
        <v>73</v>
      </c>
      <c r="AG68" s="38" t="s">
        <v>73</v>
      </c>
      <c r="AH68" s="38" t="s">
        <v>73</v>
      </c>
      <c r="AI68" s="38" t="s">
        <v>73</v>
      </c>
      <c r="AJ68" s="38" t="s">
        <v>73</v>
      </c>
      <c r="AK68" s="38" t="s">
        <v>73</v>
      </c>
      <c r="AL68" s="38"/>
      <c r="AM68" s="38" t="s">
        <v>73</v>
      </c>
      <c r="AN68" s="38" t="s">
        <v>73</v>
      </c>
      <c r="AO68" s="38" t="s">
        <v>675</v>
      </c>
    </row>
    <row r="69" spans="1:41">
      <c r="A69" s="37" t="s">
        <v>674</v>
      </c>
      <c r="B69" s="38">
        <v>68</v>
      </c>
      <c r="C69" s="38" t="s">
        <v>673</v>
      </c>
      <c r="D69" s="38" t="s">
        <v>672</v>
      </c>
      <c r="E69" s="38" t="s">
        <v>99</v>
      </c>
      <c r="F69" s="38" t="s">
        <v>102</v>
      </c>
      <c r="G69" s="38" t="s">
        <v>101</v>
      </c>
      <c r="H69" s="38" t="s">
        <v>99</v>
      </c>
      <c r="I69" s="38" t="s">
        <v>99</v>
      </c>
      <c r="J69" s="38" t="s">
        <v>671</v>
      </c>
      <c r="K69" s="38" t="s">
        <v>76</v>
      </c>
      <c r="L69" s="38" t="s">
        <v>73</v>
      </c>
      <c r="M69" s="38" t="s">
        <v>73</v>
      </c>
      <c r="N69" s="38" t="s">
        <v>73</v>
      </c>
      <c r="O69" s="38" t="s">
        <v>85</v>
      </c>
      <c r="P69" s="210" t="s">
        <v>73</v>
      </c>
      <c r="Q69" s="210">
        <v>6</v>
      </c>
      <c r="R69" s="38" t="s">
        <v>670</v>
      </c>
      <c r="S69" s="38" t="s">
        <v>94</v>
      </c>
      <c r="T69" s="38" t="s">
        <v>73</v>
      </c>
      <c r="U69" s="38" t="s">
        <v>85</v>
      </c>
      <c r="V69" s="38" t="s">
        <v>73</v>
      </c>
      <c r="W69" s="38" t="s">
        <v>73</v>
      </c>
      <c r="X69" s="38" t="s">
        <v>73</v>
      </c>
      <c r="Y69" s="38" t="s">
        <v>73</v>
      </c>
      <c r="Z69" s="38" t="s">
        <v>74</v>
      </c>
      <c r="AA69" s="38" t="s">
        <v>214</v>
      </c>
      <c r="AB69" s="38" t="s">
        <v>153</v>
      </c>
      <c r="AC69" s="38" t="s">
        <v>213</v>
      </c>
      <c r="AD69" s="38" t="s">
        <v>87</v>
      </c>
      <c r="AE69" s="38" t="s">
        <v>669</v>
      </c>
      <c r="AF69" s="38" t="s">
        <v>73</v>
      </c>
      <c r="AG69" s="38" t="s">
        <v>73</v>
      </c>
      <c r="AH69" s="38" t="s">
        <v>73</v>
      </c>
      <c r="AI69" s="38" t="s">
        <v>73</v>
      </c>
      <c r="AJ69" s="38" t="s">
        <v>73</v>
      </c>
      <c r="AK69" s="38" t="s">
        <v>73</v>
      </c>
      <c r="AL69" s="38"/>
      <c r="AM69" s="38" t="s">
        <v>73</v>
      </c>
      <c r="AN69" s="38" t="s">
        <v>73</v>
      </c>
      <c r="AO69" s="38" t="s">
        <v>668</v>
      </c>
    </row>
    <row r="70" spans="1:41">
      <c r="A70" s="37" t="s">
        <v>667</v>
      </c>
      <c r="B70" s="38">
        <v>69</v>
      </c>
      <c r="C70" s="38" t="s">
        <v>666</v>
      </c>
      <c r="D70" s="38" t="s">
        <v>665</v>
      </c>
      <c r="E70" s="38" t="s">
        <v>99</v>
      </c>
      <c r="F70" s="38" t="s">
        <v>102</v>
      </c>
      <c r="G70" s="38" t="s">
        <v>101</v>
      </c>
      <c r="H70" s="38" t="s">
        <v>100</v>
      </c>
      <c r="I70" s="38" t="s">
        <v>100</v>
      </c>
      <c r="J70" s="38" t="s">
        <v>664</v>
      </c>
      <c r="K70" s="38" t="s">
        <v>76</v>
      </c>
      <c r="L70" s="38" t="s">
        <v>73</v>
      </c>
      <c r="M70" s="38" t="s">
        <v>73</v>
      </c>
      <c r="N70" s="38" t="s">
        <v>73</v>
      </c>
      <c r="O70" s="38" t="s">
        <v>85</v>
      </c>
      <c r="P70" s="210">
        <v>2</v>
      </c>
      <c r="Q70" s="210" t="s">
        <v>73</v>
      </c>
      <c r="R70" s="38" t="s">
        <v>663</v>
      </c>
      <c r="S70" s="38" t="s">
        <v>215</v>
      </c>
      <c r="T70" s="38" t="s">
        <v>73</v>
      </c>
      <c r="U70" s="38" t="s">
        <v>85</v>
      </c>
      <c r="V70" s="38" t="s">
        <v>73</v>
      </c>
      <c r="W70" s="38" t="s">
        <v>73</v>
      </c>
      <c r="X70" s="38" t="s">
        <v>73</v>
      </c>
      <c r="Y70" s="38" t="s">
        <v>73</v>
      </c>
      <c r="Z70" s="38" t="s">
        <v>74</v>
      </c>
      <c r="AA70" s="38" t="s">
        <v>214</v>
      </c>
      <c r="AB70" s="38" t="s">
        <v>153</v>
      </c>
      <c r="AC70" s="38" t="s">
        <v>213</v>
      </c>
      <c r="AD70" s="38" t="s">
        <v>87</v>
      </c>
      <c r="AE70" s="38" t="s">
        <v>73</v>
      </c>
      <c r="AF70" s="38" t="s">
        <v>73</v>
      </c>
      <c r="AG70" s="38" t="s">
        <v>73</v>
      </c>
      <c r="AH70" s="38" t="s">
        <v>73</v>
      </c>
      <c r="AI70" s="38" t="s">
        <v>73</v>
      </c>
      <c r="AJ70" s="38" t="s">
        <v>73</v>
      </c>
      <c r="AK70" s="38" t="s">
        <v>73</v>
      </c>
      <c r="AL70" s="38"/>
      <c r="AM70" s="38" t="s">
        <v>73</v>
      </c>
      <c r="AN70" s="38" t="s">
        <v>73</v>
      </c>
      <c r="AO70" s="38" t="s">
        <v>73</v>
      </c>
    </row>
    <row r="71" spans="1:41">
      <c r="A71" s="37" t="s">
        <v>662</v>
      </c>
      <c r="B71" s="38">
        <v>70</v>
      </c>
      <c r="C71" s="38" t="s">
        <v>661</v>
      </c>
      <c r="D71" s="38" t="s">
        <v>660</v>
      </c>
      <c r="E71" s="38" t="s">
        <v>99</v>
      </c>
      <c r="F71" s="38" t="s">
        <v>148</v>
      </c>
      <c r="G71" s="38" t="s">
        <v>218</v>
      </c>
      <c r="H71" s="38" t="s">
        <v>100</v>
      </c>
      <c r="I71" s="38" t="s">
        <v>100</v>
      </c>
      <c r="J71" s="38" t="s">
        <v>643</v>
      </c>
      <c r="K71" s="38" t="s">
        <v>76</v>
      </c>
      <c r="L71" s="38" t="s">
        <v>73</v>
      </c>
      <c r="M71" s="38" t="s">
        <v>73</v>
      </c>
      <c r="N71" s="38" t="s">
        <v>85</v>
      </c>
      <c r="O71" s="38" t="s">
        <v>85</v>
      </c>
      <c r="P71" s="210" t="s">
        <v>73</v>
      </c>
      <c r="Q71" s="210" t="s">
        <v>73</v>
      </c>
      <c r="R71" s="38" t="s">
        <v>659</v>
      </c>
      <c r="S71" s="38" t="s">
        <v>215</v>
      </c>
      <c r="T71" s="38" t="s">
        <v>73</v>
      </c>
      <c r="U71" s="38" t="s">
        <v>85</v>
      </c>
      <c r="V71" s="38" t="s">
        <v>73</v>
      </c>
      <c r="W71" s="38" t="s">
        <v>73</v>
      </c>
      <c r="X71" s="38" t="s">
        <v>73</v>
      </c>
      <c r="Y71" s="38" t="s">
        <v>73</v>
      </c>
      <c r="Z71" s="38" t="s">
        <v>74</v>
      </c>
      <c r="AA71" s="38" t="s">
        <v>214</v>
      </c>
      <c r="AB71" s="38" t="s">
        <v>153</v>
      </c>
      <c r="AC71" s="38" t="s">
        <v>213</v>
      </c>
      <c r="AD71" s="38" t="s">
        <v>87</v>
      </c>
      <c r="AE71" s="38" t="s">
        <v>73</v>
      </c>
      <c r="AF71" s="38" t="s">
        <v>73</v>
      </c>
      <c r="AG71" s="38" t="s">
        <v>85</v>
      </c>
      <c r="AH71" s="38" t="s">
        <v>73</v>
      </c>
      <c r="AI71" s="38" t="s">
        <v>73</v>
      </c>
      <c r="AJ71" s="38" t="s">
        <v>73</v>
      </c>
      <c r="AK71" s="38" t="s">
        <v>73</v>
      </c>
      <c r="AL71" s="38"/>
      <c r="AM71" s="38" t="s">
        <v>73</v>
      </c>
      <c r="AN71" s="38" t="s">
        <v>73</v>
      </c>
      <c r="AO71" s="38" t="s">
        <v>73</v>
      </c>
    </row>
    <row r="72" spans="1:41">
      <c r="A72" s="37" t="s">
        <v>658</v>
      </c>
      <c r="B72" s="38">
        <v>71</v>
      </c>
      <c r="C72" s="38" t="s">
        <v>657</v>
      </c>
      <c r="D72" s="38" t="s">
        <v>656</v>
      </c>
      <c r="E72" s="38" t="s">
        <v>80</v>
      </c>
      <c r="F72" s="38" t="s">
        <v>321</v>
      </c>
      <c r="G72" s="38" t="s">
        <v>218</v>
      </c>
      <c r="H72" s="38" t="s">
        <v>100</v>
      </c>
      <c r="I72" s="38" t="s">
        <v>80</v>
      </c>
      <c r="J72" s="38" t="s">
        <v>655</v>
      </c>
      <c r="K72" s="38" t="s">
        <v>76</v>
      </c>
      <c r="L72" s="38" t="s">
        <v>73</v>
      </c>
      <c r="M72" s="38" t="s">
        <v>73</v>
      </c>
      <c r="N72" s="38" t="s">
        <v>73</v>
      </c>
      <c r="O72" s="38" t="s">
        <v>85</v>
      </c>
      <c r="P72" s="210" t="s">
        <v>73</v>
      </c>
      <c r="Q72" s="210" t="s">
        <v>73</v>
      </c>
      <c r="R72" s="38" t="s">
        <v>73</v>
      </c>
      <c r="S72" s="38" t="s">
        <v>215</v>
      </c>
      <c r="T72" s="38" t="s">
        <v>73</v>
      </c>
      <c r="U72" s="38" t="s">
        <v>85</v>
      </c>
      <c r="V72" s="38" t="s">
        <v>73</v>
      </c>
      <c r="W72" s="38" t="s">
        <v>73</v>
      </c>
      <c r="X72" s="38" t="s">
        <v>73</v>
      </c>
      <c r="Y72" s="38" t="s">
        <v>73</v>
      </c>
      <c r="Z72" s="38" t="s">
        <v>74</v>
      </c>
      <c r="AA72" s="38" t="s">
        <v>214</v>
      </c>
      <c r="AB72" s="38" t="s">
        <v>153</v>
      </c>
      <c r="AC72" s="38" t="s">
        <v>213</v>
      </c>
      <c r="AD72" s="38" t="s">
        <v>87</v>
      </c>
      <c r="AE72" s="38" t="s">
        <v>654</v>
      </c>
      <c r="AF72" s="38" t="s">
        <v>73</v>
      </c>
      <c r="AG72" s="38" t="s">
        <v>73</v>
      </c>
      <c r="AH72" s="38" t="s">
        <v>73</v>
      </c>
      <c r="AI72" s="38" t="s">
        <v>73</v>
      </c>
      <c r="AJ72" s="38" t="s">
        <v>73</v>
      </c>
      <c r="AK72" s="38" t="s">
        <v>73</v>
      </c>
      <c r="AL72" s="38"/>
      <c r="AM72" s="38" t="s">
        <v>73</v>
      </c>
      <c r="AN72" s="38" t="s">
        <v>73</v>
      </c>
      <c r="AO72" s="38" t="s">
        <v>73</v>
      </c>
    </row>
    <row r="73" spans="1:41">
      <c r="A73" s="37" t="s">
        <v>653</v>
      </c>
      <c r="B73" s="38">
        <v>72</v>
      </c>
      <c r="C73" s="38" t="s">
        <v>652</v>
      </c>
      <c r="D73" s="38" t="s">
        <v>651</v>
      </c>
      <c r="E73" s="38" t="s">
        <v>99</v>
      </c>
      <c r="F73" s="38" t="s">
        <v>102</v>
      </c>
      <c r="G73" s="38" t="s">
        <v>650</v>
      </c>
      <c r="H73" s="38" t="s">
        <v>100</v>
      </c>
      <c r="I73" s="38" t="s">
        <v>80</v>
      </c>
      <c r="J73" s="38" t="s">
        <v>649</v>
      </c>
      <c r="K73" s="38" t="s">
        <v>76</v>
      </c>
      <c r="L73" s="38" t="s">
        <v>73</v>
      </c>
      <c r="M73" s="38" t="s">
        <v>73</v>
      </c>
      <c r="N73" s="38" t="s">
        <v>85</v>
      </c>
      <c r="O73" s="38" t="s">
        <v>85</v>
      </c>
      <c r="P73" s="210" t="s">
        <v>73</v>
      </c>
      <c r="Q73" s="210">
        <v>6</v>
      </c>
      <c r="R73" s="38" t="s">
        <v>73</v>
      </c>
      <c r="S73" s="38" t="s">
        <v>94</v>
      </c>
      <c r="T73" s="38" t="s">
        <v>73</v>
      </c>
      <c r="U73" s="38" t="s">
        <v>85</v>
      </c>
      <c r="V73" s="38" t="s">
        <v>73</v>
      </c>
      <c r="W73" s="38" t="s">
        <v>73</v>
      </c>
      <c r="X73" s="38" t="s">
        <v>73</v>
      </c>
      <c r="Y73" s="38" t="s">
        <v>73</v>
      </c>
      <c r="Z73" s="38" t="s">
        <v>74</v>
      </c>
      <c r="AA73" s="38" t="s">
        <v>214</v>
      </c>
      <c r="AB73" s="38" t="s">
        <v>153</v>
      </c>
      <c r="AC73" s="38" t="s">
        <v>213</v>
      </c>
      <c r="AD73" s="38" t="s">
        <v>87</v>
      </c>
      <c r="AE73" s="38" t="s">
        <v>648</v>
      </c>
      <c r="AF73" s="38" t="s">
        <v>73</v>
      </c>
      <c r="AG73" s="38" t="s">
        <v>73</v>
      </c>
      <c r="AH73" s="38" t="s">
        <v>73</v>
      </c>
      <c r="AI73" s="38" t="s">
        <v>73</v>
      </c>
      <c r="AJ73" s="38" t="s">
        <v>73</v>
      </c>
      <c r="AK73" s="38" t="s">
        <v>73</v>
      </c>
      <c r="AL73" s="38"/>
      <c r="AM73" s="38" t="s">
        <v>73</v>
      </c>
      <c r="AN73" s="38" t="s">
        <v>73</v>
      </c>
      <c r="AO73" s="38" t="s">
        <v>647</v>
      </c>
    </row>
    <row r="74" spans="1:41">
      <c r="A74" s="37" t="s">
        <v>646</v>
      </c>
      <c r="B74" s="38">
        <v>73</v>
      </c>
      <c r="C74" s="38" t="s">
        <v>645</v>
      </c>
      <c r="D74" s="38" t="s">
        <v>644</v>
      </c>
      <c r="E74" s="38" t="s">
        <v>80</v>
      </c>
      <c r="F74" s="38" t="s">
        <v>102</v>
      </c>
      <c r="G74" s="38" t="s">
        <v>101</v>
      </c>
      <c r="H74" s="38" t="s">
        <v>100</v>
      </c>
      <c r="I74" s="38" t="s">
        <v>100</v>
      </c>
      <c r="J74" s="38" t="s">
        <v>643</v>
      </c>
      <c r="K74" s="38" t="s">
        <v>76</v>
      </c>
      <c r="L74" s="38" t="s">
        <v>73</v>
      </c>
      <c r="M74" s="38" t="s">
        <v>73</v>
      </c>
      <c r="N74" s="38" t="s">
        <v>73</v>
      </c>
      <c r="O74" s="38" t="s">
        <v>85</v>
      </c>
      <c r="P74" s="210" t="s">
        <v>73</v>
      </c>
      <c r="Q74" s="210">
        <v>4</v>
      </c>
      <c r="R74" s="38" t="s">
        <v>642</v>
      </c>
      <c r="S74" s="38" t="s">
        <v>641</v>
      </c>
      <c r="T74" s="38" t="s">
        <v>73</v>
      </c>
      <c r="U74" s="38" t="s">
        <v>85</v>
      </c>
      <c r="V74" s="38" t="s">
        <v>73</v>
      </c>
      <c r="W74" s="38" t="s">
        <v>73</v>
      </c>
      <c r="X74" s="38" t="s">
        <v>73</v>
      </c>
      <c r="Y74" s="38" t="s">
        <v>73</v>
      </c>
      <c r="Z74" s="38" t="s">
        <v>74</v>
      </c>
      <c r="AA74" s="38" t="s">
        <v>214</v>
      </c>
      <c r="AB74" s="38" t="s">
        <v>153</v>
      </c>
      <c r="AC74" s="38" t="s">
        <v>213</v>
      </c>
      <c r="AD74" s="38" t="s">
        <v>87</v>
      </c>
      <c r="AE74" s="38" t="s">
        <v>640</v>
      </c>
      <c r="AF74" s="38" t="s">
        <v>73</v>
      </c>
      <c r="AG74" s="38" t="s">
        <v>73</v>
      </c>
      <c r="AH74" s="38" t="s">
        <v>73</v>
      </c>
      <c r="AI74" s="38" t="s">
        <v>73</v>
      </c>
      <c r="AJ74" s="38" t="s">
        <v>73</v>
      </c>
      <c r="AK74" s="38" t="s">
        <v>73</v>
      </c>
      <c r="AL74" s="38"/>
      <c r="AM74" s="38" t="s">
        <v>73</v>
      </c>
      <c r="AN74" s="38" t="s">
        <v>73</v>
      </c>
      <c r="AO74" s="38" t="s">
        <v>639</v>
      </c>
    </row>
    <row r="75" spans="1:41">
      <c r="A75" s="37" t="s">
        <v>638</v>
      </c>
      <c r="B75" s="38">
        <v>74</v>
      </c>
      <c r="C75" s="38" t="s">
        <v>637</v>
      </c>
      <c r="D75" s="38" t="s">
        <v>636</v>
      </c>
      <c r="E75" s="38" t="s">
        <v>99</v>
      </c>
      <c r="F75" s="38" t="s">
        <v>102</v>
      </c>
      <c r="G75" s="38" t="s">
        <v>112</v>
      </c>
      <c r="H75" s="38" t="s">
        <v>100</v>
      </c>
      <c r="I75" s="38" t="s">
        <v>99</v>
      </c>
      <c r="J75" s="38" t="s">
        <v>635</v>
      </c>
      <c r="K75" s="38" t="s">
        <v>159</v>
      </c>
      <c r="L75" s="38" t="s">
        <v>634</v>
      </c>
      <c r="M75" s="38" t="s">
        <v>73</v>
      </c>
      <c r="N75" s="38" t="s">
        <v>73</v>
      </c>
      <c r="O75" s="38" t="s">
        <v>85</v>
      </c>
      <c r="P75" s="210" t="s">
        <v>73</v>
      </c>
      <c r="Q75" s="210">
        <v>2</v>
      </c>
      <c r="R75" s="38" t="s">
        <v>73</v>
      </c>
      <c r="S75" s="38" t="s">
        <v>94</v>
      </c>
      <c r="T75" s="38" t="s">
        <v>73</v>
      </c>
      <c r="U75" s="38" t="s">
        <v>73</v>
      </c>
      <c r="V75" s="38" t="s">
        <v>85</v>
      </c>
      <c r="W75" s="38" t="s">
        <v>619</v>
      </c>
      <c r="X75" s="38" t="s">
        <v>618</v>
      </c>
      <c r="Y75" s="38" t="s">
        <v>617</v>
      </c>
      <c r="Z75" s="38" t="s">
        <v>74</v>
      </c>
      <c r="AA75" s="38" t="s">
        <v>314</v>
      </c>
      <c r="AB75" s="38" t="s">
        <v>313</v>
      </c>
      <c r="AC75" s="38" t="s">
        <v>107</v>
      </c>
      <c r="AD75" s="38" t="s">
        <v>87</v>
      </c>
      <c r="AE75" s="38" t="s">
        <v>73</v>
      </c>
      <c r="AF75" s="38" t="s">
        <v>73</v>
      </c>
      <c r="AG75" s="38" t="s">
        <v>73</v>
      </c>
      <c r="AH75" s="38" t="s">
        <v>73</v>
      </c>
      <c r="AI75" s="38" t="s">
        <v>73</v>
      </c>
      <c r="AJ75" s="38" t="s">
        <v>73</v>
      </c>
      <c r="AK75" s="38" t="s">
        <v>73</v>
      </c>
      <c r="AL75" s="38"/>
      <c r="AM75" s="38" t="s">
        <v>73</v>
      </c>
      <c r="AN75" s="38" t="s">
        <v>73</v>
      </c>
      <c r="AO75" s="38" t="s">
        <v>633</v>
      </c>
    </row>
    <row r="76" spans="1:41">
      <c r="A76" s="37" t="s">
        <v>632</v>
      </c>
      <c r="B76" s="38">
        <v>141</v>
      </c>
      <c r="C76" s="38" t="s">
        <v>631</v>
      </c>
      <c r="D76" s="38" t="s">
        <v>630</v>
      </c>
      <c r="E76" s="38" t="s">
        <v>100</v>
      </c>
      <c r="F76" s="38" t="s">
        <v>449</v>
      </c>
      <c r="G76" s="38" t="s">
        <v>101</v>
      </c>
      <c r="H76" s="38" t="s">
        <v>80</v>
      </c>
      <c r="I76" s="38" t="s">
        <v>80</v>
      </c>
      <c r="J76" s="38" t="s">
        <v>629</v>
      </c>
      <c r="K76" s="38" t="s">
        <v>159</v>
      </c>
      <c r="L76" s="38" t="s">
        <v>73</v>
      </c>
      <c r="M76" s="38" t="s">
        <v>73</v>
      </c>
      <c r="N76" s="38" t="s">
        <v>73</v>
      </c>
      <c r="O76" s="38" t="s">
        <v>73</v>
      </c>
      <c r="P76" s="210" t="s">
        <v>73</v>
      </c>
      <c r="Q76" s="210" t="s">
        <v>73</v>
      </c>
      <c r="R76" s="38" t="s">
        <v>628</v>
      </c>
      <c r="S76" s="38" t="s">
        <v>620</v>
      </c>
      <c r="T76" s="38" t="s">
        <v>73</v>
      </c>
      <c r="U76" s="38" t="s">
        <v>73</v>
      </c>
      <c r="V76" s="38" t="s">
        <v>85</v>
      </c>
      <c r="W76" s="38" t="s">
        <v>619</v>
      </c>
      <c r="X76" s="38" t="s">
        <v>618</v>
      </c>
      <c r="Y76" s="38" t="s">
        <v>617</v>
      </c>
      <c r="Z76" s="38" t="s">
        <v>74</v>
      </c>
      <c r="AA76" s="38" t="s">
        <v>314</v>
      </c>
      <c r="AB76" s="38" t="s">
        <v>313</v>
      </c>
      <c r="AC76" s="38" t="s">
        <v>107</v>
      </c>
      <c r="AD76" s="38" t="s">
        <v>138</v>
      </c>
      <c r="AE76" s="38" t="s">
        <v>627</v>
      </c>
      <c r="AF76" s="38" t="s">
        <v>73</v>
      </c>
      <c r="AG76" s="38" t="s">
        <v>73</v>
      </c>
      <c r="AH76" s="38" t="s">
        <v>73</v>
      </c>
      <c r="AI76" s="38" t="s">
        <v>73</v>
      </c>
      <c r="AJ76" s="38" t="s">
        <v>73</v>
      </c>
      <c r="AK76" s="38" t="s">
        <v>73</v>
      </c>
      <c r="AL76" s="38"/>
      <c r="AM76" s="38" t="s">
        <v>73</v>
      </c>
      <c r="AN76" s="38" t="s">
        <v>73</v>
      </c>
      <c r="AO76" s="38" t="s">
        <v>626</v>
      </c>
    </row>
    <row r="77" spans="1:41">
      <c r="A77" s="37" t="s">
        <v>625</v>
      </c>
      <c r="B77" s="38">
        <v>142</v>
      </c>
      <c r="C77" s="38" t="s">
        <v>624</v>
      </c>
      <c r="D77" s="38" t="s">
        <v>623</v>
      </c>
      <c r="E77" s="38" t="s">
        <v>100</v>
      </c>
      <c r="F77" s="38" t="s">
        <v>449</v>
      </c>
      <c r="G77" s="38" t="s">
        <v>101</v>
      </c>
      <c r="H77" s="38" t="s">
        <v>80</v>
      </c>
      <c r="I77" s="38" t="s">
        <v>80</v>
      </c>
      <c r="J77" s="38" t="s">
        <v>622</v>
      </c>
      <c r="K77" s="38" t="s">
        <v>159</v>
      </c>
      <c r="L77" s="38" t="s">
        <v>73</v>
      </c>
      <c r="M77" s="38" t="s">
        <v>73</v>
      </c>
      <c r="N77" s="38" t="s">
        <v>85</v>
      </c>
      <c r="O77" s="38" t="s">
        <v>85</v>
      </c>
      <c r="P77" s="210" t="s">
        <v>73</v>
      </c>
      <c r="Q77" s="210" t="s">
        <v>73</v>
      </c>
      <c r="R77" s="38" t="s">
        <v>621</v>
      </c>
      <c r="S77" s="38" t="s">
        <v>620</v>
      </c>
      <c r="T77" s="38" t="s">
        <v>73</v>
      </c>
      <c r="U77" s="38" t="s">
        <v>73</v>
      </c>
      <c r="V77" s="38" t="s">
        <v>85</v>
      </c>
      <c r="W77" s="38" t="s">
        <v>619</v>
      </c>
      <c r="X77" s="38" t="s">
        <v>618</v>
      </c>
      <c r="Y77" s="38" t="s">
        <v>617</v>
      </c>
      <c r="Z77" s="38" t="s">
        <v>74</v>
      </c>
      <c r="AA77" s="38" t="s">
        <v>314</v>
      </c>
      <c r="AB77" s="38" t="s">
        <v>313</v>
      </c>
      <c r="AC77" s="38" t="s">
        <v>107</v>
      </c>
      <c r="AD77" s="38" t="s">
        <v>87</v>
      </c>
      <c r="AE77" s="38" t="s">
        <v>616</v>
      </c>
      <c r="AF77" s="38" t="s">
        <v>73</v>
      </c>
      <c r="AG77" s="38" t="s">
        <v>85</v>
      </c>
      <c r="AH77" s="38" t="s">
        <v>73</v>
      </c>
      <c r="AI77" s="38" t="s">
        <v>73</v>
      </c>
      <c r="AJ77" s="38" t="s">
        <v>73</v>
      </c>
      <c r="AK77" s="38" t="s">
        <v>73</v>
      </c>
      <c r="AL77" s="38"/>
      <c r="AM77" s="38" t="s">
        <v>73</v>
      </c>
      <c r="AN77" s="38" t="s">
        <v>73</v>
      </c>
      <c r="AO77" s="38" t="s">
        <v>615</v>
      </c>
    </row>
    <row r="78" spans="1:41">
      <c r="A78" s="37" t="s">
        <v>614</v>
      </c>
      <c r="B78" s="38">
        <v>75</v>
      </c>
      <c r="C78" s="38" t="s">
        <v>613</v>
      </c>
      <c r="D78" s="38" t="s">
        <v>612</v>
      </c>
      <c r="E78" s="38" t="s">
        <v>100</v>
      </c>
      <c r="F78" s="38" t="s">
        <v>102</v>
      </c>
      <c r="G78" s="38" t="s">
        <v>73</v>
      </c>
      <c r="H78" s="38" t="s">
        <v>73</v>
      </c>
      <c r="I78" s="38" t="s">
        <v>73</v>
      </c>
      <c r="J78" s="38" t="s">
        <v>73</v>
      </c>
      <c r="K78" s="38" t="s">
        <v>208</v>
      </c>
      <c r="L78" s="38" t="s">
        <v>166</v>
      </c>
      <c r="M78" s="38" t="s">
        <v>73</v>
      </c>
      <c r="N78" s="38" t="s">
        <v>73</v>
      </c>
      <c r="O78" s="38" t="s">
        <v>73</v>
      </c>
      <c r="P78" s="210" t="s">
        <v>73</v>
      </c>
      <c r="Q78" s="210" t="s">
        <v>73</v>
      </c>
      <c r="R78" s="38" t="s">
        <v>73</v>
      </c>
      <c r="S78" s="38" t="s">
        <v>73</v>
      </c>
      <c r="T78" s="38" t="s">
        <v>73</v>
      </c>
      <c r="U78" s="38" t="s">
        <v>73</v>
      </c>
      <c r="V78" s="38" t="s">
        <v>73</v>
      </c>
      <c r="W78" s="38" t="s">
        <v>73</v>
      </c>
      <c r="X78" s="38" t="s">
        <v>73</v>
      </c>
      <c r="Y78" s="38" t="s">
        <v>73</v>
      </c>
      <c r="Z78" s="38" t="s">
        <v>73</v>
      </c>
      <c r="AA78" s="38" t="s">
        <v>73</v>
      </c>
      <c r="AB78" s="38" t="s">
        <v>73</v>
      </c>
      <c r="AC78" s="38" t="s">
        <v>73</v>
      </c>
      <c r="AD78" s="38" t="s">
        <v>73</v>
      </c>
      <c r="AE78" s="38" t="s">
        <v>73</v>
      </c>
      <c r="AF78" s="38" t="s">
        <v>73</v>
      </c>
      <c r="AG78" s="38" t="s">
        <v>73</v>
      </c>
      <c r="AH78" s="38" t="s">
        <v>73</v>
      </c>
      <c r="AI78" s="38" t="s">
        <v>73</v>
      </c>
      <c r="AJ78" s="38" t="s">
        <v>73</v>
      </c>
      <c r="AK78" s="38" t="s">
        <v>73</v>
      </c>
      <c r="AL78" s="38"/>
      <c r="AM78" s="38" t="s">
        <v>73</v>
      </c>
      <c r="AN78" s="38" t="s">
        <v>73</v>
      </c>
      <c r="AO78" s="38" t="s">
        <v>73</v>
      </c>
    </row>
    <row r="79" spans="1:41">
      <c r="A79" s="37" t="s">
        <v>611</v>
      </c>
      <c r="B79" s="38">
        <v>76</v>
      </c>
      <c r="C79" s="38" t="s">
        <v>610</v>
      </c>
      <c r="D79" s="38" t="s">
        <v>609</v>
      </c>
      <c r="E79" s="38" t="s">
        <v>100</v>
      </c>
      <c r="F79" s="38" t="s">
        <v>476</v>
      </c>
      <c r="G79" s="38" t="s">
        <v>101</v>
      </c>
      <c r="H79" s="38" t="s">
        <v>100</v>
      </c>
      <c r="I79" s="38" t="s">
        <v>80</v>
      </c>
      <c r="J79" s="38" t="s">
        <v>608</v>
      </c>
      <c r="K79" s="38" t="s">
        <v>208</v>
      </c>
      <c r="L79" s="38" t="s">
        <v>73</v>
      </c>
      <c r="M79" s="38" t="s">
        <v>73</v>
      </c>
      <c r="N79" s="38" t="s">
        <v>73</v>
      </c>
      <c r="O79" s="38" t="s">
        <v>85</v>
      </c>
      <c r="P79" s="210" t="s">
        <v>73</v>
      </c>
      <c r="Q79" s="210" t="s">
        <v>73</v>
      </c>
      <c r="R79" s="38" t="s">
        <v>73</v>
      </c>
      <c r="S79" s="38" t="s">
        <v>94</v>
      </c>
      <c r="T79" s="38" t="s">
        <v>73</v>
      </c>
      <c r="U79" s="38" t="s">
        <v>73</v>
      </c>
      <c r="V79" s="38" t="s">
        <v>85</v>
      </c>
      <c r="W79" s="38" t="s">
        <v>607</v>
      </c>
      <c r="X79" s="38" t="s">
        <v>606</v>
      </c>
      <c r="Y79" s="38" t="s">
        <v>605</v>
      </c>
      <c r="Z79" s="38" t="s">
        <v>74</v>
      </c>
      <c r="AA79" s="38" t="s">
        <v>205</v>
      </c>
      <c r="AB79" s="38" t="s">
        <v>204</v>
      </c>
      <c r="AC79" s="38" t="s">
        <v>203</v>
      </c>
      <c r="AD79" s="38" t="s">
        <v>87</v>
      </c>
      <c r="AE79" s="38" t="s">
        <v>604</v>
      </c>
      <c r="AF79" s="38" t="s">
        <v>73</v>
      </c>
      <c r="AG79" s="38" t="s">
        <v>85</v>
      </c>
      <c r="AH79" s="38" t="s">
        <v>73</v>
      </c>
      <c r="AI79" s="38" t="s">
        <v>73</v>
      </c>
      <c r="AJ79" s="38" t="s">
        <v>73</v>
      </c>
      <c r="AK79" s="38" t="s">
        <v>73</v>
      </c>
      <c r="AL79" s="38"/>
      <c r="AM79" s="38" t="s">
        <v>73</v>
      </c>
      <c r="AN79" s="38" t="s">
        <v>73</v>
      </c>
      <c r="AO79" s="38" t="s">
        <v>73</v>
      </c>
    </row>
    <row r="80" spans="1:41">
      <c r="A80" s="37" t="s">
        <v>603</v>
      </c>
      <c r="B80" s="38">
        <v>77</v>
      </c>
      <c r="C80" s="38" t="s">
        <v>602</v>
      </c>
      <c r="D80" s="38" t="s">
        <v>601</v>
      </c>
      <c r="E80" s="38" t="s">
        <v>80</v>
      </c>
      <c r="F80" s="38" t="s">
        <v>148</v>
      </c>
      <c r="G80" s="38" t="s">
        <v>199</v>
      </c>
      <c r="H80" s="38" t="s">
        <v>100</v>
      </c>
      <c r="I80" s="38" t="s">
        <v>80</v>
      </c>
      <c r="J80" s="38" t="s">
        <v>600</v>
      </c>
      <c r="K80" s="38" t="s">
        <v>208</v>
      </c>
      <c r="L80" s="38" t="s">
        <v>599</v>
      </c>
      <c r="M80" s="38" t="s">
        <v>73</v>
      </c>
      <c r="N80" s="38" t="s">
        <v>85</v>
      </c>
      <c r="O80" s="38" t="s">
        <v>85</v>
      </c>
      <c r="P80" s="210" t="s">
        <v>73</v>
      </c>
      <c r="Q80" s="210" t="s">
        <v>73</v>
      </c>
      <c r="R80" s="38" t="s">
        <v>598</v>
      </c>
      <c r="S80" s="38" t="s">
        <v>326</v>
      </c>
      <c r="T80" s="38" t="s">
        <v>73</v>
      </c>
      <c r="U80" s="38" t="s">
        <v>73</v>
      </c>
      <c r="V80" s="38" t="s">
        <v>73</v>
      </c>
      <c r="W80" s="38" t="s">
        <v>73</v>
      </c>
      <c r="X80" s="38" t="s">
        <v>73</v>
      </c>
      <c r="Y80" s="38" t="s">
        <v>73</v>
      </c>
      <c r="Z80" s="38" t="s">
        <v>74</v>
      </c>
      <c r="AA80" s="38" t="s">
        <v>175</v>
      </c>
      <c r="AB80" s="38" t="s">
        <v>174</v>
      </c>
      <c r="AC80" s="38" t="s">
        <v>173</v>
      </c>
      <c r="AD80" s="38" t="s">
        <v>186</v>
      </c>
      <c r="AE80" s="38" t="s">
        <v>597</v>
      </c>
      <c r="AF80" s="38" t="s">
        <v>73</v>
      </c>
      <c r="AG80" s="38" t="s">
        <v>73</v>
      </c>
      <c r="AH80" s="38" t="s">
        <v>73</v>
      </c>
      <c r="AI80" s="38" t="s">
        <v>73</v>
      </c>
      <c r="AJ80" s="38" t="s">
        <v>73</v>
      </c>
      <c r="AK80" s="38" t="s">
        <v>73</v>
      </c>
      <c r="AL80" s="38"/>
      <c r="AM80" s="38" t="s">
        <v>73</v>
      </c>
      <c r="AN80" s="38" t="s">
        <v>73</v>
      </c>
      <c r="AO80" s="38" t="s">
        <v>73</v>
      </c>
    </row>
    <row r="81" spans="1:41">
      <c r="A81" s="37" t="s">
        <v>596</v>
      </c>
      <c r="B81" s="38">
        <v>78</v>
      </c>
      <c r="C81" s="38" t="s">
        <v>595</v>
      </c>
      <c r="D81" s="38" t="s">
        <v>594</v>
      </c>
      <c r="E81" s="38" t="s">
        <v>80</v>
      </c>
      <c r="F81" s="38" t="s">
        <v>102</v>
      </c>
      <c r="G81" s="38" t="s">
        <v>101</v>
      </c>
      <c r="H81" s="38" t="s">
        <v>100</v>
      </c>
      <c r="I81" s="38" t="s">
        <v>99</v>
      </c>
      <c r="J81" s="38" t="s">
        <v>593</v>
      </c>
      <c r="K81" s="38" t="s">
        <v>237</v>
      </c>
      <c r="L81" s="38" t="s">
        <v>73</v>
      </c>
      <c r="M81" s="38" t="s">
        <v>592</v>
      </c>
      <c r="N81" s="38" t="s">
        <v>73</v>
      </c>
      <c r="O81" s="38" t="s">
        <v>85</v>
      </c>
      <c r="P81" s="210">
        <v>2</v>
      </c>
      <c r="Q81" s="210">
        <v>2</v>
      </c>
      <c r="R81" s="38" t="s">
        <v>73</v>
      </c>
      <c r="S81" s="38" t="s">
        <v>94</v>
      </c>
      <c r="T81" s="38" t="s">
        <v>85</v>
      </c>
      <c r="U81" s="38" t="s">
        <v>73</v>
      </c>
      <c r="V81" s="38" t="s">
        <v>85</v>
      </c>
      <c r="W81" s="38" t="s">
        <v>591</v>
      </c>
      <c r="X81" s="38" t="s">
        <v>590</v>
      </c>
      <c r="Y81" s="38" t="s">
        <v>589</v>
      </c>
      <c r="Z81" s="38" t="s">
        <v>588</v>
      </c>
      <c r="AA81" s="38" t="s">
        <v>230</v>
      </c>
      <c r="AB81" s="38" t="s">
        <v>229</v>
      </c>
      <c r="AC81" s="38" t="s">
        <v>228</v>
      </c>
      <c r="AD81" s="38" t="s">
        <v>186</v>
      </c>
      <c r="AE81" s="38" t="s">
        <v>587</v>
      </c>
      <c r="AF81" s="38" t="s">
        <v>73</v>
      </c>
      <c r="AG81" s="38" t="s">
        <v>73</v>
      </c>
      <c r="AH81" s="38" t="s">
        <v>73</v>
      </c>
      <c r="AI81" s="38" t="s">
        <v>73</v>
      </c>
      <c r="AJ81" s="38" t="s">
        <v>73</v>
      </c>
      <c r="AK81" s="38" t="s">
        <v>73</v>
      </c>
      <c r="AL81" s="38"/>
      <c r="AM81" s="38" t="s">
        <v>73</v>
      </c>
      <c r="AN81" s="38" t="s">
        <v>73</v>
      </c>
      <c r="AO81" s="38" t="s">
        <v>586</v>
      </c>
    </row>
    <row r="82" spans="1:41">
      <c r="A82" s="37" t="s">
        <v>585</v>
      </c>
      <c r="B82" s="38">
        <v>79</v>
      </c>
      <c r="C82" s="38" t="s">
        <v>584</v>
      </c>
      <c r="D82" s="38" t="s">
        <v>583</v>
      </c>
      <c r="E82" s="38" t="s">
        <v>80</v>
      </c>
      <c r="F82" s="38" t="s">
        <v>102</v>
      </c>
      <c r="G82" s="38" t="s">
        <v>101</v>
      </c>
      <c r="H82" s="38" t="s">
        <v>100</v>
      </c>
      <c r="I82" s="38" t="s">
        <v>100</v>
      </c>
      <c r="J82" s="38" t="s">
        <v>582</v>
      </c>
      <c r="K82" s="38" t="s">
        <v>76</v>
      </c>
      <c r="L82" s="38" t="s">
        <v>73</v>
      </c>
      <c r="M82" s="38" t="s">
        <v>73</v>
      </c>
      <c r="N82" s="38" t="s">
        <v>73</v>
      </c>
      <c r="O82" s="38" t="s">
        <v>85</v>
      </c>
      <c r="P82" s="210" t="s">
        <v>73</v>
      </c>
      <c r="Q82" s="210">
        <v>2</v>
      </c>
      <c r="R82" s="38" t="s">
        <v>581</v>
      </c>
      <c r="S82" s="38" t="s">
        <v>94</v>
      </c>
      <c r="T82" s="38" t="s">
        <v>73</v>
      </c>
      <c r="U82" s="38" t="s">
        <v>73</v>
      </c>
      <c r="V82" s="38" t="s">
        <v>85</v>
      </c>
      <c r="W82" s="38" t="s">
        <v>580</v>
      </c>
      <c r="X82" s="38" t="s">
        <v>579</v>
      </c>
      <c r="Y82" s="38" t="s">
        <v>578</v>
      </c>
      <c r="Z82" s="38" t="s">
        <v>74</v>
      </c>
      <c r="AA82" s="38" t="s">
        <v>230</v>
      </c>
      <c r="AB82" s="38" t="s">
        <v>229</v>
      </c>
      <c r="AC82" s="38" t="s">
        <v>228</v>
      </c>
      <c r="AD82" s="38" t="s">
        <v>87</v>
      </c>
      <c r="AE82" s="38" t="s">
        <v>73</v>
      </c>
      <c r="AF82" s="38" t="s">
        <v>73</v>
      </c>
      <c r="AG82" s="38" t="s">
        <v>85</v>
      </c>
      <c r="AH82" s="38" t="s">
        <v>73</v>
      </c>
      <c r="AI82" s="38" t="s">
        <v>73</v>
      </c>
      <c r="AJ82" s="38" t="s">
        <v>73</v>
      </c>
      <c r="AK82" s="38" t="s">
        <v>73</v>
      </c>
      <c r="AL82" s="38"/>
      <c r="AM82" s="38" t="s">
        <v>73</v>
      </c>
      <c r="AN82" s="38" t="s">
        <v>73</v>
      </c>
      <c r="AO82" s="38" t="s">
        <v>577</v>
      </c>
    </row>
    <row r="83" spans="1:41">
      <c r="A83" s="37" t="s">
        <v>576</v>
      </c>
      <c r="B83" s="38">
        <v>80</v>
      </c>
      <c r="C83" s="38" t="s">
        <v>575</v>
      </c>
      <c r="D83" s="38" t="s">
        <v>574</v>
      </c>
      <c r="E83" s="38" t="s">
        <v>80</v>
      </c>
      <c r="F83" s="38" t="s">
        <v>476</v>
      </c>
      <c r="G83" s="38" t="s">
        <v>199</v>
      </c>
      <c r="H83" s="38" t="s">
        <v>100</v>
      </c>
      <c r="I83" s="38" t="s">
        <v>80</v>
      </c>
      <c r="J83" s="38" t="s">
        <v>573</v>
      </c>
      <c r="K83" s="38" t="s">
        <v>528</v>
      </c>
      <c r="L83" s="38" t="s">
        <v>484</v>
      </c>
      <c r="M83" s="38" t="s">
        <v>572</v>
      </c>
      <c r="N83" s="38" t="s">
        <v>73</v>
      </c>
      <c r="O83" s="38" t="s">
        <v>85</v>
      </c>
      <c r="P83" s="210">
        <v>2</v>
      </c>
      <c r="Q83" s="210" t="s">
        <v>73</v>
      </c>
      <c r="R83" s="38" t="s">
        <v>73</v>
      </c>
      <c r="S83" s="38" t="s">
        <v>571</v>
      </c>
      <c r="T83" s="38" t="s">
        <v>73</v>
      </c>
      <c r="U83" s="38" t="s">
        <v>73</v>
      </c>
      <c r="V83" s="38" t="s">
        <v>85</v>
      </c>
      <c r="W83" s="38" t="s">
        <v>570</v>
      </c>
      <c r="X83" s="38" t="s">
        <v>569</v>
      </c>
      <c r="Y83" s="38" t="s">
        <v>568</v>
      </c>
      <c r="Z83" s="38" t="s">
        <v>74</v>
      </c>
      <c r="AA83" s="38" t="s">
        <v>470</v>
      </c>
      <c r="AB83" s="38" t="s">
        <v>153</v>
      </c>
      <c r="AC83" s="38" t="s">
        <v>469</v>
      </c>
      <c r="AD83" s="38" t="s">
        <v>87</v>
      </c>
      <c r="AE83" s="38" t="s">
        <v>567</v>
      </c>
      <c r="AF83" s="38" t="s">
        <v>73</v>
      </c>
      <c r="AG83" s="38" t="s">
        <v>73</v>
      </c>
      <c r="AH83" s="38" t="s">
        <v>73</v>
      </c>
      <c r="AI83" s="38" t="s">
        <v>73</v>
      </c>
      <c r="AJ83" s="38" t="s">
        <v>73</v>
      </c>
      <c r="AK83" s="38" t="s">
        <v>73</v>
      </c>
      <c r="AL83" s="38"/>
      <c r="AM83" s="38" t="s">
        <v>73</v>
      </c>
      <c r="AN83" s="38" t="s">
        <v>73</v>
      </c>
      <c r="AO83" s="38" t="s">
        <v>73</v>
      </c>
    </row>
    <row r="84" spans="1:41">
      <c r="A84" s="37" t="s">
        <v>566</v>
      </c>
      <c r="B84" s="38">
        <v>81</v>
      </c>
      <c r="C84" s="38" t="s">
        <v>565</v>
      </c>
      <c r="D84" s="38" t="s">
        <v>564</v>
      </c>
      <c r="E84" s="38" t="s">
        <v>99</v>
      </c>
      <c r="F84" s="38" t="s">
        <v>476</v>
      </c>
      <c r="G84" s="38" t="s">
        <v>199</v>
      </c>
      <c r="H84" s="38" t="s">
        <v>100</v>
      </c>
      <c r="I84" s="38" t="s">
        <v>80</v>
      </c>
      <c r="J84" s="38" t="s">
        <v>563</v>
      </c>
      <c r="K84" s="38" t="s">
        <v>159</v>
      </c>
      <c r="L84" s="38" t="s">
        <v>73</v>
      </c>
      <c r="M84" s="38" t="s">
        <v>562</v>
      </c>
      <c r="N84" s="38" t="s">
        <v>73</v>
      </c>
      <c r="O84" s="38" t="s">
        <v>85</v>
      </c>
      <c r="P84" s="210">
        <v>2</v>
      </c>
      <c r="Q84" s="210" t="s">
        <v>73</v>
      </c>
      <c r="R84" s="38" t="s">
        <v>561</v>
      </c>
      <c r="S84" s="38" t="s">
        <v>282</v>
      </c>
      <c r="T84" s="38" t="s">
        <v>73</v>
      </c>
      <c r="U84" s="38" t="s">
        <v>73</v>
      </c>
      <c r="V84" s="38" t="s">
        <v>85</v>
      </c>
      <c r="W84" s="38" t="s">
        <v>560</v>
      </c>
      <c r="X84" s="38" t="s">
        <v>559</v>
      </c>
      <c r="Y84" s="38" t="s">
        <v>558</v>
      </c>
      <c r="Z84" s="38" t="s">
        <v>74</v>
      </c>
      <c r="AA84" s="38" t="s">
        <v>470</v>
      </c>
      <c r="AB84" s="38" t="s">
        <v>153</v>
      </c>
      <c r="AC84" s="38" t="s">
        <v>469</v>
      </c>
      <c r="AD84" s="38" t="s">
        <v>87</v>
      </c>
      <c r="AE84" s="38" t="s">
        <v>73</v>
      </c>
      <c r="AF84" s="38" t="s">
        <v>73</v>
      </c>
      <c r="AG84" s="38" t="s">
        <v>73</v>
      </c>
      <c r="AH84" s="38" t="s">
        <v>73</v>
      </c>
      <c r="AI84" s="38" t="s">
        <v>73</v>
      </c>
      <c r="AJ84" s="38" t="s">
        <v>73</v>
      </c>
      <c r="AK84" s="38" t="s">
        <v>73</v>
      </c>
      <c r="AL84" s="38"/>
      <c r="AM84" s="38" t="s">
        <v>73</v>
      </c>
      <c r="AN84" s="38" t="s">
        <v>73</v>
      </c>
      <c r="AO84" s="38" t="s">
        <v>73</v>
      </c>
    </row>
    <row r="85" spans="1:41">
      <c r="A85" s="37" t="s">
        <v>557</v>
      </c>
      <c r="B85" s="38">
        <v>82</v>
      </c>
      <c r="C85" s="38" t="s">
        <v>556</v>
      </c>
      <c r="D85" s="38" t="s">
        <v>555</v>
      </c>
      <c r="E85" s="38" t="s">
        <v>99</v>
      </c>
      <c r="F85" s="38" t="s">
        <v>476</v>
      </c>
      <c r="G85" s="38" t="s">
        <v>199</v>
      </c>
      <c r="H85" s="38" t="s">
        <v>100</v>
      </c>
      <c r="I85" s="38" t="s">
        <v>80</v>
      </c>
      <c r="J85" s="38" t="s">
        <v>554</v>
      </c>
      <c r="K85" s="38" t="s">
        <v>159</v>
      </c>
      <c r="L85" s="38" t="s">
        <v>73</v>
      </c>
      <c r="M85" s="38" t="s">
        <v>553</v>
      </c>
      <c r="N85" s="38" t="s">
        <v>73</v>
      </c>
      <c r="O85" s="38" t="s">
        <v>85</v>
      </c>
      <c r="P85" s="210">
        <v>2</v>
      </c>
      <c r="Q85" s="210" t="s">
        <v>73</v>
      </c>
      <c r="R85" s="38" t="s">
        <v>73</v>
      </c>
      <c r="S85" s="38" t="s">
        <v>282</v>
      </c>
      <c r="T85" s="38" t="s">
        <v>73</v>
      </c>
      <c r="U85" s="38" t="s">
        <v>73</v>
      </c>
      <c r="V85" s="38" t="s">
        <v>85</v>
      </c>
      <c r="W85" s="38" t="s">
        <v>552</v>
      </c>
      <c r="X85" s="38" t="s">
        <v>551</v>
      </c>
      <c r="Y85" s="38" t="s">
        <v>550</v>
      </c>
      <c r="Z85" s="38" t="s">
        <v>74</v>
      </c>
      <c r="AA85" s="38" t="s">
        <v>470</v>
      </c>
      <c r="AB85" s="38" t="s">
        <v>153</v>
      </c>
      <c r="AC85" s="38" t="s">
        <v>469</v>
      </c>
      <c r="AD85" s="38" t="s">
        <v>87</v>
      </c>
      <c r="AE85" s="38" t="s">
        <v>73</v>
      </c>
      <c r="AF85" s="38" t="s">
        <v>73</v>
      </c>
      <c r="AG85" s="38" t="s">
        <v>73</v>
      </c>
      <c r="AH85" s="38" t="s">
        <v>73</v>
      </c>
      <c r="AI85" s="38" t="s">
        <v>73</v>
      </c>
      <c r="AJ85" s="38" t="s">
        <v>73</v>
      </c>
      <c r="AK85" s="38" t="s">
        <v>73</v>
      </c>
      <c r="AL85" s="38"/>
      <c r="AM85" s="38" t="s">
        <v>73</v>
      </c>
      <c r="AN85" s="38" t="s">
        <v>73</v>
      </c>
      <c r="AO85" s="38" t="s">
        <v>73</v>
      </c>
    </row>
    <row r="86" spans="1:41">
      <c r="A86" s="37" t="s">
        <v>549</v>
      </c>
      <c r="B86" s="38">
        <v>83</v>
      </c>
      <c r="C86" s="38" t="s">
        <v>548</v>
      </c>
      <c r="D86" s="38" t="s">
        <v>547</v>
      </c>
      <c r="E86" s="38" t="s">
        <v>80</v>
      </c>
      <c r="F86" s="38" t="s">
        <v>476</v>
      </c>
      <c r="G86" s="38" t="s">
        <v>199</v>
      </c>
      <c r="H86" s="38" t="s">
        <v>100</v>
      </c>
      <c r="I86" s="38" t="s">
        <v>80</v>
      </c>
      <c r="J86" s="38" t="s">
        <v>546</v>
      </c>
      <c r="K86" s="38" t="s">
        <v>510</v>
      </c>
      <c r="L86" s="38" t="s">
        <v>73</v>
      </c>
      <c r="M86" s="38" t="s">
        <v>545</v>
      </c>
      <c r="N86" s="38" t="s">
        <v>73</v>
      </c>
      <c r="O86" s="38" t="s">
        <v>85</v>
      </c>
      <c r="P86" s="210">
        <v>2</v>
      </c>
      <c r="Q86" s="210" t="s">
        <v>73</v>
      </c>
      <c r="R86" s="38" t="s">
        <v>73</v>
      </c>
      <c r="S86" s="38" t="s">
        <v>282</v>
      </c>
      <c r="T86" s="38" t="s">
        <v>73</v>
      </c>
      <c r="U86" s="38" t="s">
        <v>73</v>
      </c>
      <c r="V86" s="38" t="s">
        <v>85</v>
      </c>
      <c r="W86" s="38" t="s">
        <v>544</v>
      </c>
      <c r="X86" s="38" t="s">
        <v>543</v>
      </c>
      <c r="Y86" s="38" t="s">
        <v>542</v>
      </c>
      <c r="Z86" s="38" t="s">
        <v>74</v>
      </c>
      <c r="AA86" s="38" t="s">
        <v>470</v>
      </c>
      <c r="AB86" s="38" t="s">
        <v>153</v>
      </c>
      <c r="AC86" s="38" t="s">
        <v>469</v>
      </c>
      <c r="AD86" s="38" t="s">
        <v>87</v>
      </c>
      <c r="AE86" s="38" t="s">
        <v>73</v>
      </c>
      <c r="AF86" s="38" t="s">
        <v>73</v>
      </c>
      <c r="AG86" s="38" t="s">
        <v>73</v>
      </c>
      <c r="AH86" s="38" t="s">
        <v>73</v>
      </c>
      <c r="AI86" s="38" t="s">
        <v>73</v>
      </c>
      <c r="AJ86" s="38" t="s">
        <v>73</v>
      </c>
      <c r="AK86" s="38" t="s">
        <v>73</v>
      </c>
      <c r="AL86" s="38"/>
      <c r="AM86" s="38" t="s">
        <v>73</v>
      </c>
      <c r="AN86" s="38" t="s">
        <v>73</v>
      </c>
      <c r="AO86" s="38" t="s">
        <v>73</v>
      </c>
    </row>
    <row r="87" spans="1:41">
      <c r="A87" s="37" t="s">
        <v>541</v>
      </c>
      <c r="B87" s="38">
        <v>84</v>
      </c>
      <c r="C87" s="38" t="s">
        <v>540</v>
      </c>
      <c r="D87" s="38" t="s">
        <v>539</v>
      </c>
      <c r="E87" s="38" t="s">
        <v>99</v>
      </c>
      <c r="F87" s="38" t="s">
        <v>476</v>
      </c>
      <c r="G87" s="38" t="s">
        <v>199</v>
      </c>
      <c r="H87" s="38" t="s">
        <v>100</v>
      </c>
      <c r="I87" s="38" t="s">
        <v>80</v>
      </c>
      <c r="J87" s="38" t="s">
        <v>538</v>
      </c>
      <c r="K87" s="38" t="s">
        <v>510</v>
      </c>
      <c r="L87" s="38" t="s">
        <v>73</v>
      </c>
      <c r="M87" s="38" t="s">
        <v>537</v>
      </c>
      <c r="N87" s="38" t="s">
        <v>73</v>
      </c>
      <c r="O87" s="38" t="s">
        <v>85</v>
      </c>
      <c r="P87" s="210">
        <v>2</v>
      </c>
      <c r="Q87" s="210" t="s">
        <v>73</v>
      </c>
      <c r="R87" s="38" t="s">
        <v>73</v>
      </c>
      <c r="S87" s="38" t="s">
        <v>282</v>
      </c>
      <c r="T87" s="38" t="s">
        <v>73</v>
      </c>
      <c r="U87" s="38" t="s">
        <v>73</v>
      </c>
      <c r="V87" s="38" t="s">
        <v>85</v>
      </c>
      <c r="W87" s="38" t="s">
        <v>536</v>
      </c>
      <c r="X87" s="38" t="s">
        <v>535</v>
      </c>
      <c r="Y87" s="38" t="s">
        <v>534</v>
      </c>
      <c r="Z87" s="38" t="s">
        <v>74</v>
      </c>
      <c r="AA87" s="38" t="s">
        <v>470</v>
      </c>
      <c r="AB87" s="38" t="s">
        <v>153</v>
      </c>
      <c r="AC87" s="38" t="s">
        <v>469</v>
      </c>
      <c r="AD87" s="38" t="s">
        <v>87</v>
      </c>
      <c r="AE87" s="38" t="s">
        <v>533</v>
      </c>
      <c r="AF87" s="38" t="s">
        <v>73</v>
      </c>
      <c r="AG87" s="38" t="s">
        <v>73</v>
      </c>
      <c r="AH87" s="38" t="s">
        <v>73</v>
      </c>
      <c r="AI87" s="38" t="s">
        <v>73</v>
      </c>
      <c r="AJ87" s="38" t="s">
        <v>73</v>
      </c>
      <c r="AK87" s="38" t="s">
        <v>73</v>
      </c>
      <c r="AL87" s="38"/>
      <c r="AM87" s="38" t="s">
        <v>73</v>
      </c>
      <c r="AN87" s="38" t="s">
        <v>73</v>
      </c>
      <c r="AO87" s="38" t="s">
        <v>73</v>
      </c>
    </row>
    <row r="88" spans="1:41">
      <c r="A88" s="37" t="s">
        <v>532</v>
      </c>
      <c r="B88" s="38">
        <v>85</v>
      </c>
      <c r="C88" s="38" t="s">
        <v>531</v>
      </c>
      <c r="D88" s="38" t="s">
        <v>530</v>
      </c>
      <c r="E88" s="38" t="s">
        <v>80</v>
      </c>
      <c r="F88" s="38" t="s">
        <v>476</v>
      </c>
      <c r="G88" s="38" t="s">
        <v>199</v>
      </c>
      <c r="H88" s="38" t="s">
        <v>100</v>
      </c>
      <c r="I88" s="38" t="s">
        <v>99</v>
      </c>
      <c r="J88" s="38" t="s">
        <v>529</v>
      </c>
      <c r="K88" s="38" t="s">
        <v>528</v>
      </c>
      <c r="L88" s="38" t="s">
        <v>527</v>
      </c>
      <c r="M88" s="38" t="s">
        <v>526</v>
      </c>
      <c r="N88" s="38" t="s">
        <v>73</v>
      </c>
      <c r="O88" s="38" t="s">
        <v>85</v>
      </c>
      <c r="P88" s="210">
        <v>2</v>
      </c>
      <c r="Q88" s="210" t="s">
        <v>73</v>
      </c>
      <c r="R88" s="38" t="s">
        <v>73</v>
      </c>
      <c r="S88" s="38" t="s">
        <v>282</v>
      </c>
      <c r="T88" s="38" t="s">
        <v>73</v>
      </c>
      <c r="U88" s="38" t="s">
        <v>73</v>
      </c>
      <c r="V88" s="38" t="s">
        <v>85</v>
      </c>
      <c r="W88" s="38" t="s">
        <v>525</v>
      </c>
      <c r="X88" s="38" t="s">
        <v>524</v>
      </c>
      <c r="Y88" s="38" t="s">
        <v>523</v>
      </c>
      <c r="Z88" s="38" t="s">
        <v>74</v>
      </c>
      <c r="AA88" s="38" t="s">
        <v>470</v>
      </c>
      <c r="AB88" s="38" t="s">
        <v>153</v>
      </c>
      <c r="AC88" s="38" t="s">
        <v>469</v>
      </c>
      <c r="AD88" s="38" t="s">
        <v>87</v>
      </c>
      <c r="AE88" s="38" t="s">
        <v>73</v>
      </c>
      <c r="AF88" s="38" t="s">
        <v>85</v>
      </c>
      <c r="AG88" s="38" t="s">
        <v>73</v>
      </c>
      <c r="AH88" s="38" t="s">
        <v>73</v>
      </c>
      <c r="AI88" s="38" t="s">
        <v>73</v>
      </c>
      <c r="AJ88" s="38" t="s">
        <v>73</v>
      </c>
      <c r="AK88" s="38" t="s">
        <v>73</v>
      </c>
      <c r="AL88" s="38"/>
      <c r="AM88" s="38" t="s">
        <v>73</v>
      </c>
      <c r="AN88" s="38" t="s">
        <v>73</v>
      </c>
      <c r="AO88" s="38" t="s">
        <v>73</v>
      </c>
    </row>
    <row r="89" spans="1:41">
      <c r="A89" s="37" t="s">
        <v>522</v>
      </c>
      <c r="B89" s="38">
        <v>86</v>
      </c>
      <c r="C89" s="38" t="s">
        <v>521</v>
      </c>
      <c r="D89" s="38" t="s">
        <v>520</v>
      </c>
      <c r="E89" s="38" t="s">
        <v>80</v>
      </c>
      <c r="F89" s="38" t="s">
        <v>476</v>
      </c>
      <c r="G89" s="38" t="s">
        <v>199</v>
      </c>
      <c r="H89" s="38" t="s">
        <v>100</v>
      </c>
      <c r="I89" s="38" t="s">
        <v>80</v>
      </c>
      <c r="J89" s="38" t="s">
        <v>519</v>
      </c>
      <c r="K89" s="38" t="s">
        <v>159</v>
      </c>
      <c r="L89" s="38" t="s">
        <v>518</v>
      </c>
      <c r="M89" s="38" t="s">
        <v>73</v>
      </c>
      <c r="N89" s="38" t="s">
        <v>73</v>
      </c>
      <c r="O89" s="38" t="s">
        <v>85</v>
      </c>
      <c r="P89" s="210">
        <v>2</v>
      </c>
      <c r="Q89" s="210" t="s">
        <v>73</v>
      </c>
      <c r="R89" s="38" t="s">
        <v>73</v>
      </c>
      <c r="S89" s="38" t="s">
        <v>282</v>
      </c>
      <c r="T89" s="38" t="s">
        <v>73</v>
      </c>
      <c r="U89" s="38" t="s">
        <v>73</v>
      </c>
      <c r="V89" s="38" t="s">
        <v>85</v>
      </c>
      <c r="W89" s="38" t="s">
        <v>517</v>
      </c>
      <c r="X89" s="38" t="s">
        <v>516</v>
      </c>
      <c r="Y89" s="38" t="s">
        <v>515</v>
      </c>
      <c r="Z89" s="38" t="s">
        <v>74</v>
      </c>
      <c r="AA89" s="38" t="s">
        <v>470</v>
      </c>
      <c r="AB89" s="38" t="s">
        <v>153</v>
      </c>
      <c r="AC89" s="38" t="s">
        <v>469</v>
      </c>
      <c r="AD89" s="38" t="s">
        <v>87</v>
      </c>
      <c r="AE89" s="38" t="s">
        <v>73</v>
      </c>
      <c r="AF89" s="38" t="s">
        <v>73</v>
      </c>
      <c r="AG89" s="38" t="s">
        <v>73</v>
      </c>
      <c r="AH89" s="38" t="s">
        <v>73</v>
      </c>
      <c r="AI89" s="38" t="s">
        <v>73</v>
      </c>
      <c r="AJ89" s="38" t="s">
        <v>73</v>
      </c>
      <c r="AK89" s="38" t="s">
        <v>73</v>
      </c>
      <c r="AL89" s="38"/>
      <c r="AM89" s="38" t="s">
        <v>73</v>
      </c>
      <c r="AN89" s="38" t="s">
        <v>73</v>
      </c>
      <c r="AO89" s="38" t="s">
        <v>73</v>
      </c>
    </row>
    <row r="90" spans="1:41">
      <c r="A90" s="37" t="s">
        <v>514</v>
      </c>
      <c r="B90" s="38">
        <v>87</v>
      </c>
      <c r="C90" s="38" t="s">
        <v>513</v>
      </c>
      <c r="D90" s="38" t="s">
        <v>512</v>
      </c>
      <c r="E90" s="38" t="s">
        <v>80</v>
      </c>
      <c r="F90" s="38" t="s">
        <v>476</v>
      </c>
      <c r="G90" s="38" t="s">
        <v>199</v>
      </c>
      <c r="H90" s="38" t="s">
        <v>100</v>
      </c>
      <c r="I90" s="38" t="s">
        <v>80</v>
      </c>
      <c r="J90" s="38" t="s">
        <v>511</v>
      </c>
      <c r="K90" s="38" t="s">
        <v>510</v>
      </c>
      <c r="L90" s="38" t="s">
        <v>73</v>
      </c>
      <c r="M90" s="38" t="s">
        <v>73</v>
      </c>
      <c r="N90" s="38" t="s">
        <v>73</v>
      </c>
      <c r="O90" s="38" t="s">
        <v>85</v>
      </c>
      <c r="P90" s="210">
        <v>2</v>
      </c>
      <c r="Q90" s="210" t="s">
        <v>73</v>
      </c>
      <c r="R90" s="38" t="s">
        <v>73</v>
      </c>
      <c r="S90" s="38" t="s">
        <v>282</v>
      </c>
      <c r="T90" s="38" t="s">
        <v>73</v>
      </c>
      <c r="U90" s="38" t="s">
        <v>73</v>
      </c>
      <c r="V90" s="38" t="s">
        <v>85</v>
      </c>
      <c r="W90" s="38" t="s">
        <v>509</v>
      </c>
      <c r="X90" s="38" t="s">
        <v>508</v>
      </c>
      <c r="Y90" s="38" t="s">
        <v>507</v>
      </c>
      <c r="Z90" s="38" t="s">
        <v>74</v>
      </c>
      <c r="AA90" s="38" t="s">
        <v>470</v>
      </c>
      <c r="AB90" s="38" t="s">
        <v>153</v>
      </c>
      <c r="AC90" s="38" t="s">
        <v>469</v>
      </c>
      <c r="AD90" s="38" t="s">
        <v>87</v>
      </c>
      <c r="AE90" s="38" t="s">
        <v>73</v>
      </c>
      <c r="AF90" s="38" t="s">
        <v>73</v>
      </c>
      <c r="AG90" s="38" t="s">
        <v>73</v>
      </c>
      <c r="AH90" s="38" t="s">
        <v>73</v>
      </c>
      <c r="AI90" s="38" t="s">
        <v>73</v>
      </c>
      <c r="AJ90" s="38" t="s">
        <v>73</v>
      </c>
      <c r="AK90" s="38" t="s">
        <v>73</v>
      </c>
      <c r="AL90" s="38"/>
      <c r="AM90" s="38" t="s">
        <v>73</v>
      </c>
      <c r="AN90" s="38" t="s">
        <v>73</v>
      </c>
      <c r="AO90" s="38" t="s">
        <v>73</v>
      </c>
    </row>
    <row r="91" spans="1:41">
      <c r="A91" s="37" t="s">
        <v>506</v>
      </c>
      <c r="B91" s="38">
        <v>88</v>
      </c>
      <c r="C91" s="38" t="s">
        <v>505</v>
      </c>
      <c r="D91" s="38" t="s">
        <v>504</v>
      </c>
      <c r="E91" s="38" t="s">
        <v>80</v>
      </c>
      <c r="F91" s="38" t="s">
        <v>476</v>
      </c>
      <c r="G91" s="38" t="s">
        <v>199</v>
      </c>
      <c r="H91" s="38" t="s">
        <v>100</v>
      </c>
      <c r="I91" s="38" t="s">
        <v>80</v>
      </c>
      <c r="J91" s="38" t="s">
        <v>503</v>
      </c>
      <c r="K91" s="38" t="s">
        <v>208</v>
      </c>
      <c r="L91" s="38" t="s">
        <v>502</v>
      </c>
      <c r="M91" s="38" t="s">
        <v>73</v>
      </c>
      <c r="N91" s="38" t="s">
        <v>73</v>
      </c>
      <c r="O91" s="38" t="s">
        <v>85</v>
      </c>
      <c r="P91" s="210">
        <v>2</v>
      </c>
      <c r="Q91" s="210" t="s">
        <v>73</v>
      </c>
      <c r="R91" s="38" t="s">
        <v>73</v>
      </c>
      <c r="S91" s="38" t="s">
        <v>282</v>
      </c>
      <c r="T91" s="38" t="s">
        <v>73</v>
      </c>
      <c r="U91" s="38" t="s">
        <v>73</v>
      </c>
      <c r="V91" s="38" t="s">
        <v>85</v>
      </c>
      <c r="W91" s="38" t="s">
        <v>501</v>
      </c>
      <c r="X91" s="38" t="s">
        <v>500</v>
      </c>
      <c r="Y91" s="38" t="s">
        <v>499</v>
      </c>
      <c r="Z91" s="38" t="s">
        <v>74</v>
      </c>
      <c r="AA91" s="38" t="s">
        <v>470</v>
      </c>
      <c r="AB91" s="38" t="s">
        <v>153</v>
      </c>
      <c r="AC91" s="38" t="s">
        <v>469</v>
      </c>
      <c r="AD91" s="38" t="s">
        <v>87</v>
      </c>
      <c r="AE91" s="38" t="s">
        <v>73</v>
      </c>
      <c r="AF91" s="38" t="s">
        <v>73</v>
      </c>
      <c r="AG91" s="38" t="s">
        <v>73</v>
      </c>
      <c r="AH91" s="38" t="s">
        <v>73</v>
      </c>
      <c r="AI91" s="38" t="s">
        <v>73</v>
      </c>
      <c r="AJ91" s="38" t="s">
        <v>73</v>
      </c>
      <c r="AK91" s="38" t="s">
        <v>73</v>
      </c>
      <c r="AL91" s="38"/>
      <c r="AM91" s="38" t="s">
        <v>73</v>
      </c>
      <c r="AN91" s="38" t="s">
        <v>73</v>
      </c>
      <c r="AO91" s="38" t="s">
        <v>73</v>
      </c>
    </row>
    <row r="92" spans="1:41">
      <c r="A92" s="37" t="s">
        <v>498</v>
      </c>
      <c r="B92" s="38">
        <v>89</v>
      </c>
      <c r="C92" s="38" t="s">
        <v>497</v>
      </c>
      <c r="D92" s="38" t="s">
        <v>496</v>
      </c>
      <c r="E92" s="38" t="s">
        <v>100</v>
      </c>
      <c r="F92" s="38" t="s">
        <v>476</v>
      </c>
      <c r="G92" s="38" t="s">
        <v>495</v>
      </c>
      <c r="H92" s="38" t="s">
        <v>100</v>
      </c>
      <c r="I92" s="38" t="s">
        <v>100</v>
      </c>
      <c r="J92" s="38" t="s">
        <v>494</v>
      </c>
      <c r="K92" s="38" t="s">
        <v>493</v>
      </c>
      <c r="L92" s="38" t="s">
        <v>492</v>
      </c>
      <c r="M92" s="38" t="s">
        <v>73</v>
      </c>
      <c r="N92" s="38" t="s">
        <v>73</v>
      </c>
      <c r="O92" s="38" t="s">
        <v>85</v>
      </c>
      <c r="P92" s="210">
        <v>2</v>
      </c>
      <c r="Q92" s="210" t="s">
        <v>73</v>
      </c>
      <c r="R92" s="38" t="s">
        <v>491</v>
      </c>
      <c r="S92" s="38" t="s">
        <v>282</v>
      </c>
      <c r="T92" s="38" t="s">
        <v>73</v>
      </c>
      <c r="U92" s="38" t="s">
        <v>73</v>
      </c>
      <c r="V92" s="38" t="s">
        <v>85</v>
      </c>
      <c r="W92" s="38" t="s">
        <v>73</v>
      </c>
      <c r="X92" s="38" t="s">
        <v>73</v>
      </c>
      <c r="Y92" s="38" t="s">
        <v>490</v>
      </c>
      <c r="Z92" s="38" t="s">
        <v>74</v>
      </c>
      <c r="AA92" s="38" t="s">
        <v>470</v>
      </c>
      <c r="AB92" s="38" t="s">
        <v>153</v>
      </c>
      <c r="AC92" s="38" t="s">
        <v>469</v>
      </c>
      <c r="AD92" s="38" t="s">
        <v>87</v>
      </c>
      <c r="AE92" s="38" t="s">
        <v>73</v>
      </c>
      <c r="AF92" s="38" t="s">
        <v>73</v>
      </c>
      <c r="AG92" s="38" t="s">
        <v>73</v>
      </c>
      <c r="AH92" s="38" t="s">
        <v>73</v>
      </c>
      <c r="AI92" s="38" t="s">
        <v>73</v>
      </c>
      <c r="AJ92" s="38" t="s">
        <v>73</v>
      </c>
      <c r="AK92" s="38" t="s">
        <v>73</v>
      </c>
      <c r="AL92" s="38"/>
      <c r="AM92" s="38" t="s">
        <v>73</v>
      </c>
      <c r="AN92" s="38" t="s">
        <v>73</v>
      </c>
      <c r="AO92" s="38" t="s">
        <v>73</v>
      </c>
    </row>
    <row r="93" spans="1:41">
      <c r="A93" s="37" t="s">
        <v>489</v>
      </c>
      <c r="B93" s="38">
        <v>90</v>
      </c>
      <c r="C93" s="38" t="s">
        <v>488</v>
      </c>
      <c r="D93" s="38" t="s">
        <v>487</v>
      </c>
      <c r="E93" s="38" t="s">
        <v>99</v>
      </c>
      <c r="F93" s="38" t="s">
        <v>476</v>
      </c>
      <c r="G93" s="38" t="s">
        <v>199</v>
      </c>
      <c r="H93" s="38" t="s">
        <v>100</v>
      </c>
      <c r="I93" s="38" t="s">
        <v>80</v>
      </c>
      <c r="J93" s="38" t="s">
        <v>486</v>
      </c>
      <c r="K93" s="38" t="s">
        <v>485</v>
      </c>
      <c r="L93" s="38" t="s">
        <v>484</v>
      </c>
      <c r="M93" s="38" t="s">
        <v>483</v>
      </c>
      <c r="N93" s="38" t="s">
        <v>73</v>
      </c>
      <c r="O93" s="38" t="s">
        <v>85</v>
      </c>
      <c r="P93" s="210">
        <v>2</v>
      </c>
      <c r="Q93" s="210" t="s">
        <v>73</v>
      </c>
      <c r="R93" s="38" t="s">
        <v>73</v>
      </c>
      <c r="S93" s="38" t="s">
        <v>282</v>
      </c>
      <c r="T93" s="38" t="s">
        <v>73</v>
      </c>
      <c r="U93" s="38" t="s">
        <v>73</v>
      </c>
      <c r="V93" s="38" t="s">
        <v>85</v>
      </c>
      <c r="W93" s="38" t="s">
        <v>482</v>
      </c>
      <c r="X93" s="38" t="s">
        <v>481</v>
      </c>
      <c r="Y93" s="38" t="s">
        <v>480</v>
      </c>
      <c r="Z93" s="38" t="s">
        <v>74</v>
      </c>
      <c r="AA93" s="38" t="s">
        <v>470</v>
      </c>
      <c r="AB93" s="38" t="s">
        <v>153</v>
      </c>
      <c r="AC93" s="38" t="s">
        <v>469</v>
      </c>
      <c r="AD93" s="38" t="s">
        <v>87</v>
      </c>
      <c r="AE93" s="38" t="s">
        <v>73</v>
      </c>
      <c r="AF93" s="38" t="s">
        <v>85</v>
      </c>
      <c r="AG93" s="38" t="s">
        <v>73</v>
      </c>
      <c r="AH93" s="38" t="s">
        <v>73</v>
      </c>
      <c r="AI93" s="38" t="s">
        <v>73</v>
      </c>
      <c r="AJ93" s="38" t="s">
        <v>73</v>
      </c>
      <c r="AK93" s="38" t="s">
        <v>73</v>
      </c>
      <c r="AL93" s="38"/>
      <c r="AM93" s="38" t="s">
        <v>73</v>
      </c>
      <c r="AN93" s="38" t="s">
        <v>73</v>
      </c>
      <c r="AO93" s="38" t="s">
        <v>73</v>
      </c>
    </row>
    <row r="94" spans="1:41">
      <c r="A94" s="37" t="s">
        <v>479</v>
      </c>
      <c r="B94" s="38">
        <v>91</v>
      </c>
      <c r="C94" s="38" t="s">
        <v>478</v>
      </c>
      <c r="D94" s="38" t="s">
        <v>477</v>
      </c>
      <c r="E94" s="38" t="s">
        <v>80</v>
      </c>
      <c r="F94" s="38" t="s">
        <v>476</v>
      </c>
      <c r="G94" s="38" t="s">
        <v>199</v>
      </c>
      <c r="H94" s="38" t="s">
        <v>100</v>
      </c>
      <c r="I94" s="38" t="s">
        <v>80</v>
      </c>
      <c r="J94" s="38" t="s">
        <v>475</v>
      </c>
      <c r="K94" s="38" t="s">
        <v>474</v>
      </c>
      <c r="L94" s="38" t="s">
        <v>73</v>
      </c>
      <c r="M94" s="38" t="s">
        <v>73</v>
      </c>
      <c r="N94" s="38" t="s">
        <v>73</v>
      </c>
      <c r="O94" s="38" t="s">
        <v>85</v>
      </c>
      <c r="P94" s="210">
        <v>2</v>
      </c>
      <c r="Q94" s="210" t="s">
        <v>73</v>
      </c>
      <c r="R94" s="38" t="s">
        <v>73</v>
      </c>
      <c r="S94" s="38" t="s">
        <v>282</v>
      </c>
      <c r="T94" s="38" t="s">
        <v>73</v>
      </c>
      <c r="U94" s="38" t="s">
        <v>73</v>
      </c>
      <c r="V94" s="38" t="s">
        <v>85</v>
      </c>
      <c r="W94" s="38" t="s">
        <v>473</v>
      </c>
      <c r="X94" s="38" t="s">
        <v>472</v>
      </c>
      <c r="Y94" s="38" t="s">
        <v>471</v>
      </c>
      <c r="Z94" s="38" t="s">
        <v>74</v>
      </c>
      <c r="AA94" s="38" t="s">
        <v>470</v>
      </c>
      <c r="AB94" s="38" t="s">
        <v>153</v>
      </c>
      <c r="AC94" s="38" t="s">
        <v>469</v>
      </c>
      <c r="AD94" s="38" t="s">
        <v>87</v>
      </c>
      <c r="AE94" s="38" t="s">
        <v>73</v>
      </c>
      <c r="AF94" s="38" t="s">
        <v>85</v>
      </c>
      <c r="AG94" s="38" t="s">
        <v>73</v>
      </c>
      <c r="AH94" s="38" t="s">
        <v>73</v>
      </c>
      <c r="AI94" s="38" t="s">
        <v>73</v>
      </c>
      <c r="AJ94" s="38" t="s">
        <v>73</v>
      </c>
      <c r="AK94" s="38" t="s">
        <v>73</v>
      </c>
      <c r="AL94" s="38"/>
      <c r="AM94" s="38" t="s">
        <v>73</v>
      </c>
      <c r="AN94" s="38" t="s">
        <v>73</v>
      </c>
      <c r="AO94" s="38" t="s">
        <v>73</v>
      </c>
    </row>
    <row r="95" spans="1:41">
      <c r="A95" s="37" t="s">
        <v>468</v>
      </c>
      <c r="B95" s="38">
        <v>92</v>
      </c>
      <c r="C95" s="38" t="s">
        <v>467</v>
      </c>
      <c r="D95" s="38" t="s">
        <v>466</v>
      </c>
      <c r="E95" s="38" t="s">
        <v>80</v>
      </c>
      <c r="F95" s="38" t="s">
        <v>102</v>
      </c>
      <c r="G95" s="38" t="s">
        <v>101</v>
      </c>
      <c r="H95" s="38" t="s">
        <v>100</v>
      </c>
      <c r="I95" s="38" t="s">
        <v>80</v>
      </c>
      <c r="J95" s="38" t="s">
        <v>465</v>
      </c>
      <c r="K95" s="38" t="s">
        <v>237</v>
      </c>
      <c r="L95" s="38" t="s">
        <v>464</v>
      </c>
      <c r="M95" s="38" t="s">
        <v>73</v>
      </c>
      <c r="N95" s="38" t="s">
        <v>85</v>
      </c>
      <c r="O95" s="38" t="s">
        <v>85</v>
      </c>
      <c r="P95" s="210" t="s">
        <v>73</v>
      </c>
      <c r="Q95" s="210">
        <v>6</v>
      </c>
      <c r="R95" s="38" t="s">
        <v>463</v>
      </c>
      <c r="S95" s="38" t="s">
        <v>94</v>
      </c>
      <c r="T95" s="38" t="s">
        <v>73</v>
      </c>
      <c r="U95" s="38" t="s">
        <v>73</v>
      </c>
      <c r="V95" s="38" t="s">
        <v>85</v>
      </c>
      <c r="W95" s="38" t="s">
        <v>462</v>
      </c>
      <c r="X95" s="38" t="s">
        <v>461</v>
      </c>
      <c r="Y95" s="38" t="s">
        <v>460</v>
      </c>
      <c r="Z95" s="38" t="s">
        <v>74</v>
      </c>
      <c r="AA95" s="38" t="s">
        <v>230</v>
      </c>
      <c r="AB95" s="38" t="s">
        <v>229</v>
      </c>
      <c r="AC95" s="38" t="s">
        <v>228</v>
      </c>
      <c r="AD95" s="38" t="s">
        <v>87</v>
      </c>
      <c r="AE95" s="38" t="s">
        <v>73</v>
      </c>
      <c r="AF95" s="38" t="s">
        <v>73</v>
      </c>
      <c r="AG95" s="38" t="s">
        <v>85</v>
      </c>
      <c r="AH95" s="38" t="s">
        <v>73</v>
      </c>
      <c r="AI95" s="38" t="s">
        <v>73</v>
      </c>
      <c r="AJ95" s="38" t="s">
        <v>73</v>
      </c>
      <c r="AK95" s="38" t="s">
        <v>73</v>
      </c>
      <c r="AL95" s="38"/>
      <c r="AM95" s="38" t="s">
        <v>73</v>
      </c>
      <c r="AN95" s="38" t="s">
        <v>73</v>
      </c>
      <c r="AO95" s="38" t="s">
        <v>459</v>
      </c>
    </row>
    <row r="96" spans="1:41">
      <c r="A96" s="37" t="s">
        <v>458</v>
      </c>
      <c r="B96" s="38">
        <v>93</v>
      </c>
      <c r="C96" s="38" t="s">
        <v>457</v>
      </c>
      <c r="D96" s="38" t="s">
        <v>456</v>
      </c>
      <c r="E96" s="38" t="s">
        <v>80</v>
      </c>
      <c r="F96" s="38" t="s">
        <v>102</v>
      </c>
      <c r="G96" s="38" t="s">
        <v>101</v>
      </c>
      <c r="H96" s="38" t="s">
        <v>100</v>
      </c>
      <c r="I96" s="38" t="s">
        <v>80</v>
      </c>
      <c r="J96" s="38" t="s">
        <v>455</v>
      </c>
      <c r="K96" s="38" t="s">
        <v>208</v>
      </c>
      <c r="L96" s="38" t="s">
        <v>73</v>
      </c>
      <c r="M96" s="38" t="s">
        <v>454</v>
      </c>
      <c r="N96" s="38" t="s">
        <v>73</v>
      </c>
      <c r="O96" s="38" t="s">
        <v>85</v>
      </c>
      <c r="P96" s="210" t="s">
        <v>73</v>
      </c>
      <c r="Q96" s="210">
        <v>10</v>
      </c>
      <c r="R96" s="38" t="s">
        <v>73</v>
      </c>
      <c r="S96" s="38" t="s">
        <v>326</v>
      </c>
      <c r="T96" s="38" t="s">
        <v>73</v>
      </c>
      <c r="U96" s="38" t="s">
        <v>73</v>
      </c>
      <c r="V96" s="38" t="s">
        <v>73</v>
      </c>
      <c r="W96" s="38" t="s">
        <v>73</v>
      </c>
      <c r="X96" s="38" t="s">
        <v>73</v>
      </c>
      <c r="Y96" s="38" t="s">
        <v>73</v>
      </c>
      <c r="Z96" s="38" t="s">
        <v>74</v>
      </c>
      <c r="AA96" s="38" t="s">
        <v>205</v>
      </c>
      <c r="AB96" s="38" t="s">
        <v>204</v>
      </c>
      <c r="AC96" s="38" t="s">
        <v>203</v>
      </c>
      <c r="AD96" s="38" t="s">
        <v>87</v>
      </c>
      <c r="AE96" s="38" t="s">
        <v>73</v>
      </c>
      <c r="AF96" s="38" t="s">
        <v>73</v>
      </c>
      <c r="AG96" s="38" t="s">
        <v>73</v>
      </c>
      <c r="AH96" s="38" t="s">
        <v>73</v>
      </c>
      <c r="AI96" s="38" t="s">
        <v>73</v>
      </c>
      <c r="AJ96" s="38" t="s">
        <v>73</v>
      </c>
      <c r="AK96" s="38" t="s">
        <v>73</v>
      </c>
      <c r="AL96" s="38"/>
      <c r="AM96" s="38" t="s">
        <v>73</v>
      </c>
      <c r="AN96" s="38" t="s">
        <v>73</v>
      </c>
      <c r="AO96" s="38" t="s">
        <v>453</v>
      </c>
    </row>
    <row r="97" spans="1:41">
      <c r="A97" s="37" t="s">
        <v>452</v>
      </c>
      <c r="B97" s="38">
        <v>94</v>
      </c>
      <c r="C97" s="38" t="s">
        <v>451</v>
      </c>
      <c r="D97" s="38" t="s">
        <v>450</v>
      </c>
      <c r="E97" s="38" t="s">
        <v>100</v>
      </c>
      <c r="F97" s="38" t="s">
        <v>449</v>
      </c>
      <c r="G97" s="38" t="s">
        <v>448</v>
      </c>
      <c r="H97" s="38" t="s">
        <v>100</v>
      </c>
      <c r="I97" s="38" t="s">
        <v>80</v>
      </c>
      <c r="J97" s="38" t="s">
        <v>447</v>
      </c>
      <c r="K97" s="38" t="s">
        <v>369</v>
      </c>
      <c r="L97" s="38" t="s">
        <v>73</v>
      </c>
      <c r="M97" s="38" t="s">
        <v>73</v>
      </c>
      <c r="N97" s="38" t="s">
        <v>436</v>
      </c>
      <c r="O97" s="38" t="s">
        <v>85</v>
      </c>
      <c r="P97" s="210" t="s">
        <v>73</v>
      </c>
      <c r="Q97" s="210" t="s">
        <v>73</v>
      </c>
      <c r="R97" s="38" t="s">
        <v>446</v>
      </c>
      <c r="S97" s="38" t="s">
        <v>445</v>
      </c>
      <c r="T97" s="38" t="s">
        <v>73</v>
      </c>
      <c r="U97" s="38" t="s">
        <v>73</v>
      </c>
      <c r="V97" s="38" t="s">
        <v>85</v>
      </c>
      <c r="W97" s="38" t="s">
        <v>445</v>
      </c>
      <c r="X97" s="38" t="s">
        <v>445</v>
      </c>
      <c r="Y97" s="38" t="s">
        <v>445</v>
      </c>
      <c r="Z97" s="38" t="s">
        <v>74</v>
      </c>
      <c r="AA97" s="38" t="s">
        <v>362</v>
      </c>
      <c r="AB97" s="38" t="s">
        <v>153</v>
      </c>
      <c r="AC97" s="38" t="s">
        <v>361</v>
      </c>
      <c r="AD97" s="38" t="s">
        <v>87</v>
      </c>
      <c r="AE97" s="38" t="s">
        <v>444</v>
      </c>
      <c r="AF97" s="38" t="s">
        <v>73</v>
      </c>
      <c r="AG97" s="38" t="s">
        <v>73</v>
      </c>
      <c r="AH97" s="38" t="s">
        <v>73</v>
      </c>
      <c r="AI97" s="38" t="s">
        <v>73</v>
      </c>
      <c r="AJ97" s="38" t="s">
        <v>73</v>
      </c>
      <c r="AK97" s="38" t="s">
        <v>73</v>
      </c>
      <c r="AL97" s="38"/>
      <c r="AM97" s="38" t="s">
        <v>73</v>
      </c>
      <c r="AN97" s="38" t="s">
        <v>73</v>
      </c>
      <c r="AO97" s="38" t="s">
        <v>443</v>
      </c>
    </row>
    <row r="98" spans="1:41">
      <c r="A98" s="37" t="s">
        <v>442</v>
      </c>
      <c r="B98" s="38">
        <v>95</v>
      </c>
      <c r="C98" s="38" t="s">
        <v>441</v>
      </c>
      <c r="D98" s="38" t="s">
        <v>440</v>
      </c>
      <c r="E98" s="38" t="s">
        <v>99</v>
      </c>
      <c r="F98" s="38" t="s">
        <v>102</v>
      </c>
      <c r="G98" s="38" t="s">
        <v>101</v>
      </c>
      <c r="H98" s="38" t="s">
        <v>100</v>
      </c>
      <c r="I98" s="38" t="s">
        <v>80</v>
      </c>
      <c r="J98" s="38" t="s">
        <v>439</v>
      </c>
      <c r="K98" s="38" t="s">
        <v>369</v>
      </c>
      <c r="L98" s="38" t="s">
        <v>438</v>
      </c>
      <c r="M98" s="38" t="s">
        <v>437</v>
      </c>
      <c r="N98" s="38" t="s">
        <v>436</v>
      </c>
      <c r="O98" s="38" t="s">
        <v>85</v>
      </c>
      <c r="P98" s="210" t="s">
        <v>73</v>
      </c>
      <c r="Q98" s="210" t="s">
        <v>73</v>
      </c>
      <c r="R98" s="38" t="s">
        <v>73</v>
      </c>
      <c r="S98" s="38" t="s">
        <v>94</v>
      </c>
      <c r="T98" s="38" t="s">
        <v>73</v>
      </c>
      <c r="U98" s="38" t="s">
        <v>73</v>
      </c>
      <c r="V98" s="38" t="s">
        <v>85</v>
      </c>
      <c r="W98" s="38" t="s">
        <v>435</v>
      </c>
      <c r="X98" s="38" t="s">
        <v>434</v>
      </c>
      <c r="Y98" s="38" t="s">
        <v>433</v>
      </c>
      <c r="Z98" s="38" t="s">
        <v>74</v>
      </c>
      <c r="AA98" s="38" t="s">
        <v>362</v>
      </c>
      <c r="AB98" s="38" t="s">
        <v>153</v>
      </c>
      <c r="AC98" s="38" t="s">
        <v>361</v>
      </c>
      <c r="AD98" s="38" t="s">
        <v>87</v>
      </c>
      <c r="AE98" s="38" t="s">
        <v>432</v>
      </c>
      <c r="AF98" s="38" t="s">
        <v>73</v>
      </c>
      <c r="AG98" s="38" t="s">
        <v>73</v>
      </c>
      <c r="AH98" s="38" t="s">
        <v>73</v>
      </c>
      <c r="AI98" s="38" t="s">
        <v>73</v>
      </c>
      <c r="AJ98" s="38" t="s">
        <v>73</v>
      </c>
      <c r="AK98" s="38" t="s">
        <v>73</v>
      </c>
      <c r="AL98" s="38"/>
      <c r="AM98" s="38" t="s">
        <v>73</v>
      </c>
      <c r="AN98" s="38" t="s">
        <v>73</v>
      </c>
      <c r="AO98" s="38" t="s">
        <v>431</v>
      </c>
    </row>
    <row r="99" spans="1:41">
      <c r="A99" s="37" t="s">
        <v>430</v>
      </c>
      <c r="B99" s="38">
        <v>96</v>
      </c>
      <c r="C99" s="38" t="s">
        <v>429</v>
      </c>
      <c r="D99" s="38" t="s">
        <v>428</v>
      </c>
      <c r="E99" s="38" t="s">
        <v>80</v>
      </c>
      <c r="F99" s="38" t="s">
        <v>102</v>
      </c>
      <c r="G99" s="38" t="s">
        <v>101</v>
      </c>
      <c r="H99" s="38" t="s">
        <v>100</v>
      </c>
      <c r="I99" s="38" t="s">
        <v>99</v>
      </c>
      <c r="J99" s="38" t="s">
        <v>427</v>
      </c>
      <c r="K99" s="38" t="s">
        <v>133</v>
      </c>
      <c r="L99" s="38" t="s">
        <v>73</v>
      </c>
      <c r="M99" s="38" t="s">
        <v>73</v>
      </c>
      <c r="N99" s="38" t="s">
        <v>73</v>
      </c>
      <c r="O99" s="38" t="s">
        <v>85</v>
      </c>
      <c r="P99" s="210" t="s">
        <v>73</v>
      </c>
      <c r="Q99" s="210">
        <v>2</v>
      </c>
      <c r="R99" s="38" t="s">
        <v>73</v>
      </c>
      <c r="S99" s="38" t="s">
        <v>94</v>
      </c>
      <c r="T99" s="38" t="s">
        <v>73</v>
      </c>
      <c r="U99" s="38" t="s">
        <v>73</v>
      </c>
      <c r="V99" s="38" t="s">
        <v>85</v>
      </c>
      <c r="W99" s="38" t="s">
        <v>426</v>
      </c>
      <c r="X99" s="38" t="s">
        <v>425</v>
      </c>
      <c r="Y99" s="38" t="s">
        <v>424</v>
      </c>
      <c r="Z99" s="38" t="s">
        <v>74</v>
      </c>
      <c r="AA99" s="38" t="s">
        <v>119</v>
      </c>
      <c r="AB99" s="38" t="s">
        <v>118</v>
      </c>
      <c r="AC99" s="38" t="s">
        <v>117</v>
      </c>
      <c r="AD99" s="38" t="s">
        <v>186</v>
      </c>
      <c r="AE99" s="38" t="s">
        <v>423</v>
      </c>
      <c r="AF99" s="38" t="s">
        <v>85</v>
      </c>
      <c r="AG99" s="38" t="s">
        <v>73</v>
      </c>
      <c r="AH99" s="38" t="s">
        <v>73</v>
      </c>
      <c r="AI99" s="38" t="s">
        <v>73</v>
      </c>
      <c r="AJ99" s="38" t="s">
        <v>73</v>
      </c>
      <c r="AK99" s="38" t="s">
        <v>73</v>
      </c>
      <c r="AL99" s="38"/>
      <c r="AM99" s="38" t="s">
        <v>73</v>
      </c>
      <c r="AN99" s="38" t="s">
        <v>73</v>
      </c>
      <c r="AO99" s="38" t="s">
        <v>422</v>
      </c>
    </row>
    <row r="100" spans="1:41">
      <c r="A100" s="37" t="s">
        <v>421</v>
      </c>
      <c r="B100" s="38">
        <v>97</v>
      </c>
      <c r="C100" s="38" t="s">
        <v>420</v>
      </c>
      <c r="D100" s="38" t="s">
        <v>419</v>
      </c>
      <c r="E100" s="38" t="s">
        <v>100</v>
      </c>
      <c r="F100" s="38" t="s">
        <v>102</v>
      </c>
      <c r="G100" s="38" t="s">
        <v>101</v>
      </c>
      <c r="H100" s="38" t="s">
        <v>100</v>
      </c>
      <c r="I100" s="38" t="s">
        <v>80</v>
      </c>
      <c r="J100" s="38" t="s">
        <v>418</v>
      </c>
      <c r="K100" s="38" t="s">
        <v>293</v>
      </c>
      <c r="L100" s="38" t="s">
        <v>73</v>
      </c>
      <c r="M100" s="38" t="s">
        <v>73</v>
      </c>
      <c r="N100" s="38" t="s">
        <v>85</v>
      </c>
      <c r="O100" s="38" t="s">
        <v>85</v>
      </c>
      <c r="P100" s="210" t="s">
        <v>73</v>
      </c>
      <c r="Q100" s="210">
        <v>4</v>
      </c>
      <c r="R100" s="38" t="s">
        <v>73</v>
      </c>
      <c r="S100" s="38" t="s">
        <v>94</v>
      </c>
      <c r="T100" s="38" t="s">
        <v>73</v>
      </c>
      <c r="U100" s="38" t="s">
        <v>73</v>
      </c>
      <c r="V100" s="38" t="s">
        <v>85</v>
      </c>
      <c r="W100" s="38" t="s">
        <v>417</v>
      </c>
      <c r="X100" s="38" t="s">
        <v>416</v>
      </c>
      <c r="Y100" s="38" t="s">
        <v>415</v>
      </c>
      <c r="Z100" s="38" t="s">
        <v>74</v>
      </c>
      <c r="AA100" s="38" t="s">
        <v>141</v>
      </c>
      <c r="AB100" s="38" t="s">
        <v>140</v>
      </c>
      <c r="AC100" s="38" t="s">
        <v>139</v>
      </c>
      <c r="AD100" s="38" t="s">
        <v>87</v>
      </c>
      <c r="AE100" s="38" t="s">
        <v>73</v>
      </c>
      <c r="AF100" s="38" t="s">
        <v>73</v>
      </c>
      <c r="AG100" s="38" t="s">
        <v>73</v>
      </c>
      <c r="AH100" s="38" t="s">
        <v>73</v>
      </c>
      <c r="AI100" s="38" t="s">
        <v>73</v>
      </c>
      <c r="AJ100" s="38" t="s">
        <v>73</v>
      </c>
      <c r="AK100" s="38" t="s">
        <v>73</v>
      </c>
      <c r="AL100" s="38"/>
      <c r="AM100" s="38" t="s">
        <v>73</v>
      </c>
      <c r="AN100" s="38" t="s">
        <v>73</v>
      </c>
      <c r="AO100" s="38" t="s">
        <v>414</v>
      </c>
    </row>
    <row r="101" spans="1:41">
      <c r="A101" s="37" t="s">
        <v>413</v>
      </c>
      <c r="B101" s="38">
        <v>98</v>
      </c>
      <c r="C101" s="38" t="s">
        <v>412</v>
      </c>
      <c r="D101" s="38" t="s">
        <v>411</v>
      </c>
      <c r="E101" s="38" t="s">
        <v>100</v>
      </c>
      <c r="F101" s="38" t="s">
        <v>102</v>
      </c>
      <c r="G101" s="38" t="s">
        <v>101</v>
      </c>
      <c r="H101" s="38" t="s">
        <v>100</v>
      </c>
      <c r="I101" s="38" t="s">
        <v>80</v>
      </c>
      <c r="J101" s="38" t="s">
        <v>410</v>
      </c>
      <c r="K101" s="38" t="s">
        <v>293</v>
      </c>
      <c r="L101" s="38" t="s">
        <v>73</v>
      </c>
      <c r="M101" s="38" t="s">
        <v>73</v>
      </c>
      <c r="N101" s="38" t="s">
        <v>73</v>
      </c>
      <c r="O101" s="38" t="s">
        <v>85</v>
      </c>
      <c r="P101" s="210" t="s">
        <v>73</v>
      </c>
      <c r="Q101" s="210">
        <v>2</v>
      </c>
      <c r="R101" s="38" t="s">
        <v>73</v>
      </c>
      <c r="S101" s="38" t="s">
        <v>94</v>
      </c>
      <c r="T101" s="38" t="s">
        <v>73</v>
      </c>
      <c r="U101" s="38" t="s">
        <v>73</v>
      </c>
      <c r="V101" s="38" t="s">
        <v>85</v>
      </c>
      <c r="W101" s="38" t="s">
        <v>409</v>
      </c>
      <c r="X101" s="38" t="s">
        <v>408</v>
      </c>
      <c r="Y101" s="38" t="s">
        <v>407</v>
      </c>
      <c r="Z101" s="38" t="s">
        <v>74</v>
      </c>
      <c r="AA101" s="38" t="s">
        <v>141</v>
      </c>
      <c r="AB101" s="38" t="s">
        <v>140</v>
      </c>
      <c r="AC101" s="38" t="s">
        <v>139</v>
      </c>
      <c r="AD101" s="38" t="s">
        <v>87</v>
      </c>
      <c r="AE101" s="38" t="s">
        <v>73</v>
      </c>
      <c r="AF101" s="38" t="s">
        <v>73</v>
      </c>
      <c r="AG101" s="38" t="s">
        <v>73</v>
      </c>
      <c r="AH101" s="38" t="s">
        <v>73</v>
      </c>
      <c r="AI101" s="38" t="s">
        <v>73</v>
      </c>
      <c r="AJ101" s="38" t="s">
        <v>73</v>
      </c>
      <c r="AK101" s="38" t="s">
        <v>73</v>
      </c>
      <c r="AL101" s="38"/>
      <c r="AM101" s="38" t="s">
        <v>73</v>
      </c>
      <c r="AN101" s="38" t="s">
        <v>73</v>
      </c>
      <c r="AO101" s="38" t="s">
        <v>406</v>
      </c>
    </row>
    <row r="102" spans="1:41">
      <c r="A102" s="37" t="s">
        <v>405</v>
      </c>
      <c r="B102" s="38">
        <v>99</v>
      </c>
      <c r="C102" s="38" t="s">
        <v>404</v>
      </c>
      <c r="D102" s="38" t="s">
        <v>403</v>
      </c>
      <c r="E102" s="38" t="s">
        <v>100</v>
      </c>
      <c r="F102" s="38" t="s">
        <v>102</v>
      </c>
      <c r="G102" s="38" t="s">
        <v>101</v>
      </c>
      <c r="H102" s="38" t="s">
        <v>100</v>
      </c>
      <c r="I102" s="38" t="s">
        <v>80</v>
      </c>
      <c r="J102" s="38" t="s">
        <v>402</v>
      </c>
      <c r="K102" s="38" t="s">
        <v>76</v>
      </c>
      <c r="L102" s="38" t="s">
        <v>73</v>
      </c>
      <c r="M102" s="38" t="s">
        <v>73</v>
      </c>
      <c r="N102" s="38" t="s">
        <v>73</v>
      </c>
      <c r="O102" s="38" t="s">
        <v>85</v>
      </c>
      <c r="P102" s="210">
        <v>2</v>
      </c>
      <c r="Q102" s="210">
        <v>2</v>
      </c>
      <c r="R102" s="38" t="s">
        <v>73</v>
      </c>
      <c r="S102" s="38" t="s">
        <v>94</v>
      </c>
      <c r="T102" s="38" t="s">
        <v>73</v>
      </c>
      <c r="U102" s="38" t="s">
        <v>73</v>
      </c>
      <c r="V102" s="38" t="s">
        <v>85</v>
      </c>
      <c r="W102" s="38" t="s">
        <v>401</v>
      </c>
      <c r="X102" s="38" t="s">
        <v>400</v>
      </c>
      <c r="Y102" s="38" t="s">
        <v>399</v>
      </c>
      <c r="Z102" s="38" t="s">
        <v>74</v>
      </c>
      <c r="AA102" s="38" t="s">
        <v>230</v>
      </c>
      <c r="AB102" s="38" t="s">
        <v>229</v>
      </c>
      <c r="AC102" s="38" t="s">
        <v>228</v>
      </c>
      <c r="AD102" s="38" t="s">
        <v>87</v>
      </c>
      <c r="AE102" s="38" t="s">
        <v>73</v>
      </c>
      <c r="AF102" s="38" t="s">
        <v>73</v>
      </c>
      <c r="AG102" s="38" t="s">
        <v>73</v>
      </c>
      <c r="AH102" s="38" t="s">
        <v>73</v>
      </c>
      <c r="AI102" s="38" t="s">
        <v>73</v>
      </c>
      <c r="AJ102" s="38" t="s">
        <v>73</v>
      </c>
      <c r="AK102" s="38" t="s">
        <v>73</v>
      </c>
      <c r="AL102" s="38"/>
      <c r="AM102" s="38" t="s">
        <v>73</v>
      </c>
      <c r="AN102" s="38" t="s">
        <v>73</v>
      </c>
      <c r="AO102" s="38" t="s">
        <v>398</v>
      </c>
    </row>
    <row r="103" spans="1:41">
      <c r="A103" s="37" t="s">
        <v>397</v>
      </c>
      <c r="B103" s="38">
        <v>100</v>
      </c>
      <c r="C103" s="38" t="s">
        <v>396</v>
      </c>
      <c r="D103" s="38" t="s">
        <v>395</v>
      </c>
      <c r="E103" s="38" t="s">
        <v>80</v>
      </c>
      <c r="F103" s="38" t="s">
        <v>102</v>
      </c>
      <c r="G103" s="38" t="s">
        <v>101</v>
      </c>
      <c r="H103" s="38" t="s">
        <v>100</v>
      </c>
      <c r="I103" s="38" t="s">
        <v>80</v>
      </c>
      <c r="J103" s="38" t="s">
        <v>389</v>
      </c>
      <c r="K103" s="38" t="s">
        <v>369</v>
      </c>
      <c r="L103" s="38" t="s">
        <v>73</v>
      </c>
      <c r="M103" s="38" t="s">
        <v>394</v>
      </c>
      <c r="N103" s="38" t="s">
        <v>73</v>
      </c>
      <c r="O103" s="38" t="s">
        <v>85</v>
      </c>
      <c r="P103" s="210" t="s">
        <v>73</v>
      </c>
      <c r="Q103" s="210">
        <v>2</v>
      </c>
      <c r="R103" s="38" t="s">
        <v>73</v>
      </c>
      <c r="S103" s="38" t="s">
        <v>326</v>
      </c>
      <c r="T103" s="38" t="s">
        <v>73</v>
      </c>
      <c r="U103" s="38" t="s">
        <v>73</v>
      </c>
      <c r="V103" s="38" t="s">
        <v>73</v>
      </c>
      <c r="W103" s="38" t="s">
        <v>73</v>
      </c>
      <c r="X103" s="38" t="s">
        <v>73</v>
      </c>
      <c r="Y103" s="38" t="s">
        <v>73</v>
      </c>
      <c r="Z103" s="38" t="s">
        <v>74</v>
      </c>
      <c r="AA103" s="38" t="s">
        <v>90</v>
      </c>
      <c r="AB103" s="38" t="s">
        <v>89</v>
      </c>
      <c r="AC103" s="38" t="s">
        <v>88</v>
      </c>
      <c r="AD103" s="38" t="s">
        <v>87</v>
      </c>
      <c r="AE103" s="38" t="s">
        <v>73</v>
      </c>
      <c r="AF103" s="38" t="s">
        <v>73</v>
      </c>
      <c r="AG103" s="38" t="s">
        <v>73</v>
      </c>
      <c r="AH103" s="38" t="s">
        <v>73</v>
      </c>
      <c r="AI103" s="38" t="s">
        <v>73</v>
      </c>
      <c r="AJ103" s="38" t="s">
        <v>73</v>
      </c>
      <c r="AK103" s="38" t="s">
        <v>73</v>
      </c>
      <c r="AL103" s="38"/>
      <c r="AM103" s="38" t="s">
        <v>73</v>
      </c>
      <c r="AN103" s="38" t="s">
        <v>73</v>
      </c>
      <c r="AO103" s="38" t="s">
        <v>393</v>
      </c>
    </row>
    <row r="104" spans="1:41">
      <c r="A104" s="37" t="s">
        <v>392</v>
      </c>
      <c r="B104" s="38">
        <v>101</v>
      </c>
      <c r="C104" s="38" t="s">
        <v>391</v>
      </c>
      <c r="D104" s="38" t="s">
        <v>390</v>
      </c>
      <c r="E104" s="38" t="s">
        <v>100</v>
      </c>
      <c r="F104" s="38" t="s">
        <v>102</v>
      </c>
      <c r="G104" s="38" t="s">
        <v>101</v>
      </c>
      <c r="H104" s="38" t="s">
        <v>100</v>
      </c>
      <c r="I104" s="38" t="s">
        <v>80</v>
      </c>
      <c r="J104" s="38" t="s">
        <v>389</v>
      </c>
      <c r="K104" s="38" t="s">
        <v>369</v>
      </c>
      <c r="L104" s="38" t="s">
        <v>73</v>
      </c>
      <c r="M104" s="38" t="s">
        <v>73</v>
      </c>
      <c r="N104" s="38" t="s">
        <v>73</v>
      </c>
      <c r="O104" s="38" t="s">
        <v>85</v>
      </c>
      <c r="P104" s="210" t="s">
        <v>73</v>
      </c>
      <c r="Q104" s="210">
        <v>4</v>
      </c>
      <c r="R104" s="38" t="s">
        <v>73</v>
      </c>
      <c r="S104" s="38" t="s">
        <v>388</v>
      </c>
      <c r="T104" s="38" t="s">
        <v>73</v>
      </c>
      <c r="U104" s="38" t="s">
        <v>85</v>
      </c>
      <c r="V104" s="38" t="s">
        <v>73</v>
      </c>
      <c r="W104" s="38" t="s">
        <v>73</v>
      </c>
      <c r="X104" s="38" t="s">
        <v>73</v>
      </c>
      <c r="Y104" s="38" t="s">
        <v>73</v>
      </c>
      <c r="Z104" s="38" t="s">
        <v>74</v>
      </c>
      <c r="AA104" s="38" t="s">
        <v>90</v>
      </c>
      <c r="AB104" s="38" t="s">
        <v>89</v>
      </c>
      <c r="AC104" s="38" t="s">
        <v>88</v>
      </c>
      <c r="AD104" s="38" t="s">
        <v>87</v>
      </c>
      <c r="AE104" s="38" t="s">
        <v>387</v>
      </c>
      <c r="AF104" s="38" t="s">
        <v>73</v>
      </c>
      <c r="AG104" s="38" t="s">
        <v>73</v>
      </c>
      <c r="AH104" s="38" t="s">
        <v>73</v>
      </c>
      <c r="AI104" s="38" t="s">
        <v>73</v>
      </c>
      <c r="AJ104" s="38" t="s">
        <v>73</v>
      </c>
      <c r="AK104" s="38" t="s">
        <v>73</v>
      </c>
      <c r="AL104" s="38"/>
      <c r="AM104" s="38" t="s">
        <v>73</v>
      </c>
      <c r="AN104" s="38" t="s">
        <v>73</v>
      </c>
      <c r="AO104" s="38" t="s">
        <v>386</v>
      </c>
    </row>
    <row r="105" spans="1:41">
      <c r="A105" s="37" t="s">
        <v>385</v>
      </c>
      <c r="B105" s="38">
        <v>102</v>
      </c>
      <c r="C105" s="38" t="s">
        <v>384</v>
      </c>
      <c r="D105" s="38" t="s">
        <v>383</v>
      </c>
      <c r="E105" s="38" t="s">
        <v>100</v>
      </c>
      <c r="F105" s="38" t="s">
        <v>102</v>
      </c>
      <c r="G105" s="38" t="s">
        <v>101</v>
      </c>
      <c r="H105" s="38" t="s">
        <v>100</v>
      </c>
      <c r="I105" s="38" t="s">
        <v>80</v>
      </c>
      <c r="J105" s="38" t="s">
        <v>382</v>
      </c>
      <c r="K105" s="38" t="s">
        <v>159</v>
      </c>
      <c r="L105" s="38" t="s">
        <v>73</v>
      </c>
      <c r="M105" s="38" t="s">
        <v>73</v>
      </c>
      <c r="N105" s="38" t="s">
        <v>73</v>
      </c>
      <c r="O105" s="38" t="s">
        <v>85</v>
      </c>
      <c r="P105" s="210" t="s">
        <v>73</v>
      </c>
      <c r="Q105" s="210">
        <v>4</v>
      </c>
      <c r="R105" s="38" t="s">
        <v>381</v>
      </c>
      <c r="S105" s="38" t="s">
        <v>380</v>
      </c>
      <c r="T105" s="38" t="s">
        <v>73</v>
      </c>
      <c r="U105" s="38" t="s">
        <v>73</v>
      </c>
      <c r="V105" s="38" t="s">
        <v>85</v>
      </c>
      <c r="W105" s="38" t="s">
        <v>380</v>
      </c>
      <c r="X105" s="38" t="s">
        <v>380</v>
      </c>
      <c r="Y105" s="38" t="s">
        <v>380</v>
      </c>
      <c r="Z105" s="38" t="s">
        <v>74</v>
      </c>
      <c r="AA105" s="38" t="s">
        <v>362</v>
      </c>
      <c r="AB105" s="38" t="s">
        <v>153</v>
      </c>
      <c r="AC105" s="38" t="s">
        <v>361</v>
      </c>
      <c r="AD105" s="38" t="s">
        <v>87</v>
      </c>
      <c r="AE105" s="38" t="s">
        <v>73</v>
      </c>
      <c r="AF105" s="38" t="s">
        <v>73</v>
      </c>
      <c r="AG105" s="38" t="s">
        <v>73</v>
      </c>
      <c r="AH105" s="38" t="s">
        <v>73</v>
      </c>
      <c r="AI105" s="38" t="s">
        <v>73</v>
      </c>
      <c r="AJ105" s="38" t="s">
        <v>73</v>
      </c>
      <c r="AK105" s="38" t="s">
        <v>73</v>
      </c>
      <c r="AL105" s="38"/>
      <c r="AM105" s="38" t="s">
        <v>73</v>
      </c>
      <c r="AN105" s="38" t="s">
        <v>73</v>
      </c>
      <c r="AO105" s="38" t="s">
        <v>379</v>
      </c>
    </row>
    <row r="106" spans="1:41">
      <c r="A106" s="37" t="s">
        <v>378</v>
      </c>
      <c r="B106" s="38">
        <v>103</v>
      </c>
      <c r="C106" s="38" t="s">
        <v>377</v>
      </c>
      <c r="D106" s="38" t="s">
        <v>376</v>
      </c>
      <c r="E106" s="38" t="s">
        <v>100</v>
      </c>
      <c r="F106" s="38" t="s">
        <v>102</v>
      </c>
      <c r="G106" s="38" t="s">
        <v>101</v>
      </c>
      <c r="H106" s="38" t="s">
        <v>100</v>
      </c>
      <c r="I106" s="38" t="s">
        <v>80</v>
      </c>
      <c r="J106" s="38" t="s">
        <v>375</v>
      </c>
      <c r="K106" s="38" t="s">
        <v>369</v>
      </c>
      <c r="L106" s="38" t="s">
        <v>73</v>
      </c>
      <c r="M106" s="38" t="s">
        <v>73</v>
      </c>
      <c r="N106" s="38" t="s">
        <v>73</v>
      </c>
      <c r="O106" s="38" t="s">
        <v>85</v>
      </c>
      <c r="P106" s="210">
        <v>2</v>
      </c>
      <c r="Q106" s="210" t="s">
        <v>73</v>
      </c>
      <c r="R106" s="38" t="s">
        <v>73</v>
      </c>
      <c r="S106" s="38" t="s">
        <v>374</v>
      </c>
      <c r="T106" s="38" t="s">
        <v>73</v>
      </c>
      <c r="U106" s="38" t="s">
        <v>73</v>
      </c>
      <c r="V106" s="38" t="s">
        <v>85</v>
      </c>
      <c r="W106" s="38" t="s">
        <v>374</v>
      </c>
      <c r="X106" s="38" t="s">
        <v>374</v>
      </c>
      <c r="Y106" s="38" t="s">
        <v>374</v>
      </c>
      <c r="Z106" s="38" t="s">
        <v>74</v>
      </c>
      <c r="AA106" s="38" t="s">
        <v>362</v>
      </c>
      <c r="AB106" s="38" t="s">
        <v>153</v>
      </c>
      <c r="AC106" s="38" t="s">
        <v>361</v>
      </c>
      <c r="AD106" s="38" t="s">
        <v>87</v>
      </c>
      <c r="AE106" s="38" t="s">
        <v>73</v>
      </c>
      <c r="AF106" s="38" t="s">
        <v>73</v>
      </c>
      <c r="AG106" s="38" t="s">
        <v>85</v>
      </c>
      <c r="AH106" s="38" t="s">
        <v>73</v>
      </c>
      <c r="AI106" s="38" t="s">
        <v>73</v>
      </c>
      <c r="AJ106" s="38" t="s">
        <v>73</v>
      </c>
      <c r="AK106" s="38" t="s">
        <v>73</v>
      </c>
      <c r="AL106" s="38"/>
      <c r="AM106" s="38" t="s">
        <v>73</v>
      </c>
      <c r="AN106" s="38" t="s">
        <v>73</v>
      </c>
      <c r="AO106" s="38" t="s">
        <v>73</v>
      </c>
    </row>
    <row r="107" spans="1:41">
      <c r="A107" s="37" t="s">
        <v>373</v>
      </c>
      <c r="B107" s="38">
        <v>104</v>
      </c>
      <c r="C107" s="38" t="s">
        <v>372</v>
      </c>
      <c r="D107" s="38" t="s">
        <v>371</v>
      </c>
      <c r="E107" s="38" t="s">
        <v>80</v>
      </c>
      <c r="F107" s="38" t="s">
        <v>102</v>
      </c>
      <c r="G107" s="38" t="s">
        <v>101</v>
      </c>
      <c r="H107" s="38" t="s">
        <v>100</v>
      </c>
      <c r="I107" s="38" t="s">
        <v>80</v>
      </c>
      <c r="J107" s="38" t="s">
        <v>370</v>
      </c>
      <c r="K107" s="38" t="s">
        <v>369</v>
      </c>
      <c r="L107" s="38" t="s">
        <v>368</v>
      </c>
      <c r="M107" s="38" t="s">
        <v>367</v>
      </c>
      <c r="N107" s="38" t="s">
        <v>73</v>
      </c>
      <c r="O107" s="38" t="s">
        <v>85</v>
      </c>
      <c r="P107" s="210" t="s">
        <v>73</v>
      </c>
      <c r="Q107" s="210">
        <v>2</v>
      </c>
      <c r="R107" s="38" t="s">
        <v>366</v>
      </c>
      <c r="S107" s="38" t="s">
        <v>94</v>
      </c>
      <c r="T107" s="38" t="s">
        <v>73</v>
      </c>
      <c r="U107" s="38" t="s">
        <v>73</v>
      </c>
      <c r="V107" s="38" t="s">
        <v>85</v>
      </c>
      <c r="W107" s="38" t="s">
        <v>365</v>
      </c>
      <c r="X107" s="38" t="s">
        <v>364</v>
      </c>
      <c r="Y107" s="38" t="s">
        <v>363</v>
      </c>
      <c r="Z107" s="38" t="s">
        <v>74</v>
      </c>
      <c r="AA107" s="38" t="s">
        <v>362</v>
      </c>
      <c r="AB107" s="38" t="s">
        <v>153</v>
      </c>
      <c r="AC107" s="38" t="s">
        <v>361</v>
      </c>
      <c r="AD107" s="38" t="s">
        <v>87</v>
      </c>
      <c r="AE107" s="38" t="s">
        <v>360</v>
      </c>
      <c r="AF107" s="38" t="s">
        <v>73</v>
      </c>
      <c r="AG107" s="38" t="s">
        <v>73</v>
      </c>
      <c r="AH107" s="38" t="s">
        <v>73</v>
      </c>
      <c r="AI107" s="38" t="s">
        <v>73</v>
      </c>
      <c r="AJ107" s="38" t="s">
        <v>73</v>
      </c>
      <c r="AK107" s="38" t="s">
        <v>73</v>
      </c>
      <c r="AL107" s="38"/>
      <c r="AM107" s="38" t="s">
        <v>73</v>
      </c>
      <c r="AN107" s="38" t="s">
        <v>73</v>
      </c>
      <c r="AO107" s="38" t="s">
        <v>359</v>
      </c>
    </row>
    <row r="108" spans="1:41">
      <c r="A108" s="37" t="s">
        <v>358</v>
      </c>
      <c r="B108" s="38">
        <v>105</v>
      </c>
      <c r="C108" s="38" t="s">
        <v>357</v>
      </c>
      <c r="D108" s="38" t="s">
        <v>356</v>
      </c>
      <c r="E108" s="38" t="s">
        <v>100</v>
      </c>
      <c r="F108" s="38" t="s">
        <v>102</v>
      </c>
      <c r="G108" s="38" t="s">
        <v>101</v>
      </c>
      <c r="H108" s="38" t="s">
        <v>100</v>
      </c>
      <c r="I108" s="38" t="s">
        <v>80</v>
      </c>
      <c r="J108" s="38" t="s">
        <v>355</v>
      </c>
      <c r="K108" s="38" t="s">
        <v>208</v>
      </c>
      <c r="L108" s="38" t="s">
        <v>73</v>
      </c>
      <c r="M108" s="38" t="s">
        <v>73</v>
      </c>
      <c r="N108" s="38" t="s">
        <v>73</v>
      </c>
      <c r="O108" s="38" t="s">
        <v>85</v>
      </c>
      <c r="P108" s="210" t="s">
        <v>73</v>
      </c>
      <c r="Q108" s="210">
        <v>4</v>
      </c>
      <c r="R108" s="38" t="s">
        <v>354</v>
      </c>
      <c r="S108" s="38" t="s">
        <v>94</v>
      </c>
      <c r="T108" s="38" t="s">
        <v>73</v>
      </c>
      <c r="U108" s="38" t="s">
        <v>73</v>
      </c>
      <c r="V108" s="38" t="s">
        <v>85</v>
      </c>
      <c r="W108" s="38" t="s">
        <v>353</v>
      </c>
      <c r="X108" s="38" t="s">
        <v>352</v>
      </c>
      <c r="Y108" s="38" t="s">
        <v>351</v>
      </c>
      <c r="Z108" s="38" t="s">
        <v>74</v>
      </c>
      <c r="AA108" s="38" t="s">
        <v>175</v>
      </c>
      <c r="AB108" s="38" t="s">
        <v>174</v>
      </c>
      <c r="AC108" s="38" t="s">
        <v>173</v>
      </c>
      <c r="AD108" s="38" t="s">
        <v>87</v>
      </c>
      <c r="AE108" s="38" t="s">
        <v>73</v>
      </c>
      <c r="AF108" s="38" t="s">
        <v>73</v>
      </c>
      <c r="AG108" s="38" t="s">
        <v>85</v>
      </c>
      <c r="AH108" s="38" t="s">
        <v>73</v>
      </c>
      <c r="AI108" s="38" t="s">
        <v>73</v>
      </c>
      <c r="AJ108" s="38" t="s">
        <v>73</v>
      </c>
      <c r="AK108" s="38" t="s">
        <v>73</v>
      </c>
      <c r="AL108" s="38"/>
      <c r="AM108" s="38" t="s">
        <v>73</v>
      </c>
      <c r="AN108" s="38" t="s">
        <v>73</v>
      </c>
      <c r="AO108" s="38" t="s">
        <v>350</v>
      </c>
    </row>
    <row r="109" spans="1:41">
      <c r="A109" s="37" t="s">
        <v>349</v>
      </c>
      <c r="B109" s="38">
        <v>106</v>
      </c>
      <c r="C109" s="38" t="s">
        <v>348</v>
      </c>
      <c r="D109" s="38" t="s">
        <v>347</v>
      </c>
      <c r="E109" s="38" t="s">
        <v>100</v>
      </c>
      <c r="F109" s="38" t="s">
        <v>162</v>
      </c>
      <c r="G109" s="38" t="s">
        <v>346</v>
      </c>
      <c r="H109" s="38" t="s">
        <v>100</v>
      </c>
      <c r="I109" s="38" t="s">
        <v>100</v>
      </c>
      <c r="J109" s="38" t="s">
        <v>345</v>
      </c>
      <c r="K109" s="38" t="s">
        <v>237</v>
      </c>
      <c r="L109" s="38" t="s">
        <v>73</v>
      </c>
      <c r="M109" s="38" t="s">
        <v>73</v>
      </c>
      <c r="N109" s="38" t="s">
        <v>73</v>
      </c>
      <c r="O109" s="38" t="s">
        <v>85</v>
      </c>
      <c r="P109" s="210" t="s">
        <v>73</v>
      </c>
      <c r="Q109" s="210">
        <v>2</v>
      </c>
      <c r="R109" s="38" t="s">
        <v>73</v>
      </c>
      <c r="S109" s="38" t="s">
        <v>94</v>
      </c>
      <c r="T109" s="38" t="s">
        <v>73</v>
      </c>
      <c r="U109" s="38" t="s">
        <v>73</v>
      </c>
      <c r="V109" s="38" t="s">
        <v>85</v>
      </c>
      <c r="W109" s="38" t="s">
        <v>344</v>
      </c>
      <c r="X109" s="38" t="s">
        <v>343</v>
      </c>
      <c r="Y109" s="38" t="s">
        <v>342</v>
      </c>
      <c r="Z109" s="38" t="s">
        <v>74</v>
      </c>
      <c r="AA109" s="38" t="s">
        <v>230</v>
      </c>
      <c r="AB109" s="38" t="s">
        <v>229</v>
      </c>
      <c r="AC109" s="38" t="s">
        <v>228</v>
      </c>
      <c r="AD109" s="38" t="s">
        <v>87</v>
      </c>
      <c r="AE109" s="38" t="s">
        <v>73</v>
      </c>
      <c r="AF109" s="38" t="s">
        <v>73</v>
      </c>
      <c r="AG109" s="38" t="s">
        <v>85</v>
      </c>
      <c r="AH109" s="38" t="s">
        <v>73</v>
      </c>
      <c r="AI109" s="38" t="s">
        <v>73</v>
      </c>
      <c r="AJ109" s="38" t="s">
        <v>73</v>
      </c>
      <c r="AK109" s="38" t="s">
        <v>73</v>
      </c>
      <c r="AL109" s="38"/>
      <c r="AM109" s="38" t="s">
        <v>73</v>
      </c>
      <c r="AN109" s="38" t="s">
        <v>73</v>
      </c>
      <c r="AO109" s="38" t="s">
        <v>73</v>
      </c>
    </row>
    <row r="110" spans="1:41">
      <c r="A110" s="37" t="s">
        <v>341</v>
      </c>
      <c r="B110" s="38">
        <v>107</v>
      </c>
      <c r="C110" s="38" t="s">
        <v>340</v>
      </c>
      <c r="D110" s="38" t="s">
        <v>339</v>
      </c>
      <c r="E110" s="38" t="s">
        <v>80</v>
      </c>
      <c r="F110" s="38" t="s">
        <v>321</v>
      </c>
      <c r="G110" s="38" t="s">
        <v>320</v>
      </c>
      <c r="H110" s="38" t="s">
        <v>100</v>
      </c>
      <c r="I110" s="38" t="s">
        <v>80</v>
      </c>
      <c r="J110" s="38" t="s">
        <v>338</v>
      </c>
      <c r="K110" s="38" t="s">
        <v>123</v>
      </c>
      <c r="L110" s="38" t="s">
        <v>337</v>
      </c>
      <c r="M110" s="38" t="s">
        <v>73</v>
      </c>
      <c r="N110" s="38" t="s">
        <v>73</v>
      </c>
      <c r="O110" s="38" t="s">
        <v>85</v>
      </c>
      <c r="P110" s="210">
        <v>2</v>
      </c>
      <c r="Q110" s="210" t="s">
        <v>73</v>
      </c>
      <c r="R110" s="38" t="s">
        <v>73</v>
      </c>
      <c r="S110" s="38" t="s">
        <v>94</v>
      </c>
      <c r="T110" s="38" t="s">
        <v>73</v>
      </c>
      <c r="U110" s="38" t="s">
        <v>73</v>
      </c>
      <c r="V110" s="38" t="s">
        <v>85</v>
      </c>
      <c r="W110" s="38" t="s">
        <v>336</v>
      </c>
      <c r="X110" s="38" t="s">
        <v>335</v>
      </c>
      <c r="Y110" s="38" t="s">
        <v>334</v>
      </c>
      <c r="Z110" s="38" t="s">
        <v>74</v>
      </c>
      <c r="AA110" s="38" t="s">
        <v>314</v>
      </c>
      <c r="AB110" s="38" t="s">
        <v>313</v>
      </c>
      <c r="AC110" s="38" t="s">
        <v>107</v>
      </c>
      <c r="AD110" s="38" t="s">
        <v>138</v>
      </c>
      <c r="AE110" s="38" t="s">
        <v>73</v>
      </c>
      <c r="AF110" s="38" t="s">
        <v>73</v>
      </c>
      <c r="AG110" s="38" t="s">
        <v>73</v>
      </c>
      <c r="AH110" s="38" t="s">
        <v>73</v>
      </c>
      <c r="AI110" s="38" t="s">
        <v>73</v>
      </c>
      <c r="AJ110" s="38" t="s">
        <v>73</v>
      </c>
      <c r="AK110" s="38" t="s">
        <v>73</v>
      </c>
      <c r="AL110" s="38"/>
      <c r="AM110" s="38" t="s">
        <v>73</v>
      </c>
      <c r="AN110" s="38" t="s">
        <v>73</v>
      </c>
      <c r="AO110" s="38" t="s">
        <v>73</v>
      </c>
    </row>
    <row r="111" spans="1:41">
      <c r="A111" s="37" t="s">
        <v>333</v>
      </c>
      <c r="B111" s="38">
        <v>108</v>
      </c>
      <c r="C111" s="38" t="s">
        <v>332</v>
      </c>
      <c r="D111" s="38" t="s">
        <v>331</v>
      </c>
      <c r="E111" s="38" t="s">
        <v>99</v>
      </c>
      <c r="F111" s="38" t="s">
        <v>321</v>
      </c>
      <c r="G111" s="38" t="s">
        <v>330</v>
      </c>
      <c r="H111" s="38" t="s">
        <v>100</v>
      </c>
      <c r="I111" s="38" t="s">
        <v>80</v>
      </c>
      <c r="J111" s="38" t="s">
        <v>329</v>
      </c>
      <c r="K111" s="38" t="s">
        <v>237</v>
      </c>
      <c r="L111" s="38" t="s">
        <v>328</v>
      </c>
      <c r="M111" s="38" t="s">
        <v>73</v>
      </c>
      <c r="N111" s="38" t="s">
        <v>73</v>
      </c>
      <c r="O111" s="38" t="s">
        <v>85</v>
      </c>
      <c r="P111" s="210" t="s">
        <v>73</v>
      </c>
      <c r="Q111" s="210">
        <v>6</v>
      </c>
      <c r="R111" s="38" t="s">
        <v>327</v>
      </c>
      <c r="S111" s="38" t="s">
        <v>326</v>
      </c>
      <c r="T111" s="38" t="s">
        <v>73</v>
      </c>
      <c r="U111" s="38" t="s">
        <v>73</v>
      </c>
      <c r="V111" s="38" t="s">
        <v>73</v>
      </c>
      <c r="W111" s="38" t="s">
        <v>73</v>
      </c>
      <c r="X111" s="38" t="s">
        <v>73</v>
      </c>
      <c r="Y111" s="38" t="s">
        <v>73</v>
      </c>
      <c r="Z111" s="38" t="s">
        <v>74</v>
      </c>
      <c r="AA111" s="38" t="s">
        <v>230</v>
      </c>
      <c r="AB111" s="38" t="s">
        <v>229</v>
      </c>
      <c r="AC111" s="38" t="s">
        <v>228</v>
      </c>
      <c r="AD111" s="38" t="s">
        <v>138</v>
      </c>
      <c r="AE111" s="38" t="s">
        <v>73</v>
      </c>
      <c r="AF111" s="38" t="s">
        <v>73</v>
      </c>
      <c r="AG111" s="38" t="s">
        <v>73</v>
      </c>
      <c r="AH111" s="38" t="s">
        <v>73</v>
      </c>
      <c r="AI111" s="38" t="s">
        <v>73</v>
      </c>
      <c r="AJ111" s="38" t="s">
        <v>73</v>
      </c>
      <c r="AK111" s="38" t="s">
        <v>73</v>
      </c>
      <c r="AL111" s="38"/>
      <c r="AM111" s="38" t="s">
        <v>73</v>
      </c>
      <c r="AN111" s="38" t="s">
        <v>73</v>
      </c>
      <c r="AO111" s="38" t="s">
        <v>325</v>
      </c>
    </row>
    <row r="112" spans="1:41">
      <c r="A112" s="37" t="s">
        <v>324</v>
      </c>
      <c r="B112" s="38">
        <v>109</v>
      </c>
      <c r="C112" s="38" t="s">
        <v>323</v>
      </c>
      <c r="D112" s="38" t="s">
        <v>322</v>
      </c>
      <c r="E112" s="38" t="s">
        <v>100</v>
      </c>
      <c r="F112" s="38" t="s">
        <v>321</v>
      </c>
      <c r="G112" s="38" t="s">
        <v>320</v>
      </c>
      <c r="H112" s="38" t="s">
        <v>100</v>
      </c>
      <c r="I112" s="38" t="s">
        <v>80</v>
      </c>
      <c r="J112" s="38" t="s">
        <v>319</v>
      </c>
      <c r="K112" s="38" t="s">
        <v>318</v>
      </c>
      <c r="L112" s="38" t="s">
        <v>73</v>
      </c>
      <c r="M112" s="38" t="s">
        <v>73</v>
      </c>
      <c r="N112" s="38" t="s">
        <v>73</v>
      </c>
      <c r="O112" s="38" t="s">
        <v>85</v>
      </c>
      <c r="P112" s="210">
        <v>2</v>
      </c>
      <c r="Q112" s="210" t="s">
        <v>73</v>
      </c>
      <c r="R112" s="38" t="s">
        <v>73</v>
      </c>
      <c r="S112" s="38" t="s">
        <v>94</v>
      </c>
      <c r="T112" s="38" t="s">
        <v>73</v>
      </c>
      <c r="U112" s="38" t="s">
        <v>73</v>
      </c>
      <c r="V112" s="38" t="s">
        <v>85</v>
      </c>
      <c r="W112" s="38" t="s">
        <v>317</v>
      </c>
      <c r="X112" s="38" t="s">
        <v>316</v>
      </c>
      <c r="Y112" s="38" t="s">
        <v>315</v>
      </c>
      <c r="Z112" s="38" t="s">
        <v>74</v>
      </c>
      <c r="AA112" s="38" t="s">
        <v>314</v>
      </c>
      <c r="AB112" s="38" t="s">
        <v>313</v>
      </c>
      <c r="AC112" s="38" t="s">
        <v>107</v>
      </c>
      <c r="AD112" s="38" t="s">
        <v>138</v>
      </c>
      <c r="AE112" s="38" t="s">
        <v>73</v>
      </c>
      <c r="AF112" s="38" t="s">
        <v>73</v>
      </c>
      <c r="AG112" s="38" t="s">
        <v>73</v>
      </c>
      <c r="AH112" s="38" t="s">
        <v>73</v>
      </c>
      <c r="AI112" s="38" t="s">
        <v>73</v>
      </c>
      <c r="AJ112" s="38" t="s">
        <v>73</v>
      </c>
      <c r="AK112" s="38" t="s">
        <v>73</v>
      </c>
      <c r="AL112" s="38"/>
      <c r="AM112" s="38" t="s">
        <v>73</v>
      </c>
      <c r="AN112" s="38" t="s">
        <v>73</v>
      </c>
      <c r="AO112" s="38" t="s">
        <v>73</v>
      </c>
    </row>
    <row r="113" spans="1:41">
      <c r="A113" s="37" t="s">
        <v>312</v>
      </c>
      <c r="B113" s="38">
        <v>110</v>
      </c>
      <c r="C113" s="38" t="s">
        <v>311</v>
      </c>
      <c r="D113" s="38" t="s">
        <v>310</v>
      </c>
      <c r="E113" s="188" t="s">
        <v>99</v>
      </c>
      <c r="F113" s="38" t="s">
        <v>102</v>
      </c>
      <c r="G113" s="38" t="s">
        <v>101</v>
      </c>
      <c r="H113" s="38" t="s">
        <v>100</v>
      </c>
      <c r="I113" s="38" t="s">
        <v>80</v>
      </c>
      <c r="J113" s="38" t="s">
        <v>309</v>
      </c>
      <c r="K113" s="38" t="s">
        <v>123</v>
      </c>
      <c r="L113" s="38" t="s">
        <v>73</v>
      </c>
      <c r="M113" s="38" t="s">
        <v>73</v>
      </c>
      <c r="N113" s="38" t="s">
        <v>73</v>
      </c>
      <c r="O113" s="38" t="s">
        <v>85</v>
      </c>
      <c r="P113" s="210">
        <v>2</v>
      </c>
      <c r="Q113" s="210" t="s">
        <v>308</v>
      </c>
      <c r="R113" s="38" t="s">
        <v>73</v>
      </c>
      <c r="S113" s="38" t="s">
        <v>282</v>
      </c>
      <c r="T113" s="38" t="s">
        <v>73</v>
      </c>
      <c r="U113" s="38" t="s">
        <v>73</v>
      </c>
      <c r="V113" s="38" t="s">
        <v>85</v>
      </c>
      <c r="W113" s="38" t="s">
        <v>307</v>
      </c>
      <c r="X113" s="38" t="s">
        <v>306</v>
      </c>
      <c r="Y113" s="38" t="s">
        <v>305</v>
      </c>
      <c r="Z113" s="38" t="s">
        <v>74</v>
      </c>
      <c r="AA113" s="38" t="s">
        <v>90</v>
      </c>
      <c r="AB113" s="38" t="s">
        <v>89</v>
      </c>
      <c r="AC113" s="38" t="s">
        <v>88</v>
      </c>
      <c r="AD113" s="38" t="s">
        <v>186</v>
      </c>
      <c r="AE113" s="38" t="s">
        <v>304</v>
      </c>
      <c r="AF113" s="38" t="s">
        <v>73</v>
      </c>
      <c r="AG113" s="38" t="s">
        <v>73</v>
      </c>
      <c r="AH113" s="38" t="s">
        <v>73</v>
      </c>
      <c r="AI113" s="38" t="s">
        <v>73</v>
      </c>
      <c r="AJ113" s="38" t="s">
        <v>73</v>
      </c>
      <c r="AK113" s="38" t="s">
        <v>73</v>
      </c>
      <c r="AL113" s="38"/>
      <c r="AM113" s="38" t="s">
        <v>73</v>
      </c>
      <c r="AN113" s="38" t="s">
        <v>73</v>
      </c>
      <c r="AO113" s="38" t="s">
        <v>73</v>
      </c>
    </row>
    <row r="114" spans="1:41">
      <c r="A114" s="37" t="s">
        <v>303</v>
      </c>
      <c r="B114" s="38">
        <v>111</v>
      </c>
      <c r="C114" s="38" t="s">
        <v>302</v>
      </c>
      <c r="D114" s="38" t="s">
        <v>301</v>
      </c>
      <c r="E114" s="38" t="s">
        <v>100</v>
      </c>
      <c r="F114" s="38" t="s">
        <v>102</v>
      </c>
      <c r="G114" s="38" t="s">
        <v>101</v>
      </c>
      <c r="H114" s="38" t="s">
        <v>100</v>
      </c>
      <c r="I114" s="38" t="s">
        <v>99</v>
      </c>
      <c r="J114" s="38" t="s">
        <v>294</v>
      </c>
      <c r="K114" s="38" t="s">
        <v>293</v>
      </c>
      <c r="L114" s="38" t="s">
        <v>292</v>
      </c>
      <c r="M114" s="38" t="s">
        <v>300</v>
      </c>
      <c r="N114" s="38" t="s">
        <v>85</v>
      </c>
      <c r="O114" s="38" t="s">
        <v>85</v>
      </c>
      <c r="P114" s="210" t="s">
        <v>73</v>
      </c>
      <c r="Q114" s="210">
        <v>4</v>
      </c>
      <c r="R114" s="38" t="s">
        <v>73</v>
      </c>
      <c r="S114" s="38" t="s">
        <v>290</v>
      </c>
      <c r="T114" s="38" t="s">
        <v>73</v>
      </c>
      <c r="U114" s="38" t="s">
        <v>85</v>
      </c>
      <c r="V114" s="38" t="s">
        <v>73</v>
      </c>
      <c r="W114" s="38" t="s">
        <v>73</v>
      </c>
      <c r="X114" s="38" t="s">
        <v>73</v>
      </c>
      <c r="Y114" s="38" t="s">
        <v>73</v>
      </c>
      <c r="Z114" s="38" t="s">
        <v>74</v>
      </c>
      <c r="AA114" s="38" t="s">
        <v>141</v>
      </c>
      <c r="AB114" s="38" t="s">
        <v>140</v>
      </c>
      <c r="AC114" s="38" t="s">
        <v>139</v>
      </c>
      <c r="AD114" s="38" t="s">
        <v>87</v>
      </c>
      <c r="AE114" s="38" t="s">
        <v>299</v>
      </c>
      <c r="AF114" s="38" t="s">
        <v>85</v>
      </c>
      <c r="AG114" s="38" t="s">
        <v>73</v>
      </c>
      <c r="AH114" s="38" t="s">
        <v>73</v>
      </c>
      <c r="AI114" s="38" t="s">
        <v>73</v>
      </c>
      <c r="AJ114" s="38" t="s">
        <v>73</v>
      </c>
      <c r="AK114" s="38" t="s">
        <v>73</v>
      </c>
      <c r="AL114" s="38"/>
      <c r="AM114" s="38" t="s">
        <v>73</v>
      </c>
      <c r="AN114" s="38" t="s">
        <v>73</v>
      </c>
      <c r="AO114" s="38" t="s">
        <v>298</v>
      </c>
    </row>
    <row r="115" spans="1:41">
      <c r="A115" s="37" t="s">
        <v>297</v>
      </c>
      <c r="B115" s="38">
        <v>112</v>
      </c>
      <c r="C115" s="38" t="s">
        <v>296</v>
      </c>
      <c r="D115" s="38" t="s">
        <v>295</v>
      </c>
      <c r="E115" s="38" t="s">
        <v>100</v>
      </c>
      <c r="F115" s="38" t="s">
        <v>148</v>
      </c>
      <c r="G115" s="38" t="s">
        <v>101</v>
      </c>
      <c r="H115" s="38" t="s">
        <v>100</v>
      </c>
      <c r="I115" s="38" t="s">
        <v>99</v>
      </c>
      <c r="J115" s="38" t="s">
        <v>294</v>
      </c>
      <c r="K115" s="38" t="s">
        <v>293</v>
      </c>
      <c r="L115" s="38" t="s">
        <v>292</v>
      </c>
      <c r="M115" s="38" t="s">
        <v>73</v>
      </c>
      <c r="N115" s="38" t="s">
        <v>73</v>
      </c>
      <c r="O115" s="38" t="s">
        <v>73</v>
      </c>
      <c r="P115" s="210" t="s">
        <v>73</v>
      </c>
      <c r="Q115" s="210" t="s">
        <v>73</v>
      </c>
      <c r="R115" s="38" t="s">
        <v>291</v>
      </c>
      <c r="S115" s="38" t="s">
        <v>290</v>
      </c>
      <c r="T115" s="38" t="s">
        <v>73</v>
      </c>
      <c r="U115" s="38" t="s">
        <v>85</v>
      </c>
      <c r="V115" s="38" t="s">
        <v>73</v>
      </c>
      <c r="W115" s="38" t="s">
        <v>73</v>
      </c>
      <c r="X115" s="38" t="s">
        <v>73</v>
      </c>
      <c r="Y115" s="38" t="s">
        <v>73</v>
      </c>
      <c r="Z115" s="38" t="s">
        <v>74</v>
      </c>
      <c r="AA115" s="38" t="s">
        <v>141</v>
      </c>
      <c r="AB115" s="38" t="s">
        <v>140</v>
      </c>
      <c r="AC115" s="38" t="s">
        <v>139</v>
      </c>
      <c r="AD115" s="38" t="s">
        <v>87</v>
      </c>
      <c r="AE115" s="38" t="s">
        <v>289</v>
      </c>
      <c r="AF115" s="38" t="s">
        <v>85</v>
      </c>
      <c r="AG115" s="38" t="s">
        <v>85</v>
      </c>
      <c r="AH115" s="38" t="s">
        <v>73</v>
      </c>
      <c r="AI115" s="38" t="s">
        <v>73</v>
      </c>
      <c r="AJ115" s="38" t="s">
        <v>73</v>
      </c>
      <c r="AK115" s="38" t="s">
        <v>73</v>
      </c>
      <c r="AL115" s="38"/>
      <c r="AM115" s="38" t="s">
        <v>73</v>
      </c>
      <c r="AN115" s="38" t="s">
        <v>73</v>
      </c>
      <c r="AO115" s="38" t="s">
        <v>73</v>
      </c>
    </row>
    <row r="116" spans="1:41">
      <c r="A116" s="37" t="s">
        <v>288</v>
      </c>
      <c r="B116" s="38">
        <v>113</v>
      </c>
      <c r="C116" s="38" t="s">
        <v>287</v>
      </c>
      <c r="D116" s="38" t="s">
        <v>286</v>
      </c>
      <c r="E116" s="38" t="s">
        <v>80</v>
      </c>
      <c r="F116" s="38" t="s">
        <v>285</v>
      </c>
      <c r="G116" s="38" t="s">
        <v>199</v>
      </c>
      <c r="H116" s="38" t="s">
        <v>100</v>
      </c>
      <c r="I116" s="38" t="s">
        <v>100</v>
      </c>
      <c r="J116" s="38" t="s">
        <v>284</v>
      </c>
      <c r="K116" s="38" t="s">
        <v>76</v>
      </c>
      <c r="L116" s="38" t="s">
        <v>283</v>
      </c>
      <c r="M116" s="38" t="s">
        <v>73</v>
      </c>
      <c r="N116" s="38" t="s">
        <v>73</v>
      </c>
      <c r="O116" s="38" t="s">
        <v>73</v>
      </c>
      <c r="P116" s="210" t="s">
        <v>73</v>
      </c>
      <c r="Q116" s="210" t="s">
        <v>73</v>
      </c>
      <c r="R116" s="38" t="s">
        <v>73</v>
      </c>
      <c r="S116" s="38" t="s">
        <v>282</v>
      </c>
      <c r="T116" s="38" t="s">
        <v>73</v>
      </c>
      <c r="U116" s="38" t="s">
        <v>73</v>
      </c>
      <c r="V116" s="38" t="s">
        <v>281</v>
      </c>
      <c r="W116" s="38" t="s">
        <v>280</v>
      </c>
      <c r="X116" s="38" t="s">
        <v>279</v>
      </c>
      <c r="Y116" s="38" t="s">
        <v>278</v>
      </c>
      <c r="Z116" s="38" t="s">
        <v>74</v>
      </c>
      <c r="AA116" s="38" t="s">
        <v>154</v>
      </c>
      <c r="AB116" s="38" t="s">
        <v>153</v>
      </c>
      <c r="AC116" s="38" t="s">
        <v>152</v>
      </c>
      <c r="AD116" s="38" t="s">
        <v>73</v>
      </c>
      <c r="AE116" s="38" t="s">
        <v>277</v>
      </c>
      <c r="AF116" s="38" t="s">
        <v>73</v>
      </c>
      <c r="AG116" s="38" t="s">
        <v>73</v>
      </c>
      <c r="AH116" s="38" t="s">
        <v>73</v>
      </c>
      <c r="AI116" s="38" t="s">
        <v>73</v>
      </c>
      <c r="AJ116" s="38" t="s">
        <v>73</v>
      </c>
      <c r="AK116" s="38" t="s">
        <v>73</v>
      </c>
      <c r="AL116" s="38"/>
      <c r="AM116" s="38" t="s">
        <v>73</v>
      </c>
      <c r="AN116" s="38" t="s">
        <v>73</v>
      </c>
      <c r="AO116" s="38" t="s">
        <v>73</v>
      </c>
    </row>
    <row r="117" spans="1:41">
      <c r="A117" s="37" t="s">
        <v>276</v>
      </c>
      <c r="B117" s="38">
        <v>114</v>
      </c>
      <c r="C117" s="38" t="s">
        <v>275</v>
      </c>
      <c r="D117" s="38" t="s">
        <v>274</v>
      </c>
      <c r="E117" s="38" t="s">
        <v>100</v>
      </c>
      <c r="F117" s="38" t="s">
        <v>102</v>
      </c>
      <c r="G117" s="38" t="s">
        <v>101</v>
      </c>
      <c r="H117" s="38" t="s">
        <v>100</v>
      </c>
      <c r="I117" s="38" t="s">
        <v>99</v>
      </c>
      <c r="J117" s="38" t="s">
        <v>273</v>
      </c>
      <c r="K117" s="38" t="s">
        <v>76</v>
      </c>
      <c r="L117" s="38" t="s">
        <v>267</v>
      </c>
      <c r="M117" s="38" t="s">
        <v>73</v>
      </c>
      <c r="N117" s="38" t="s">
        <v>73</v>
      </c>
      <c r="O117" s="38" t="s">
        <v>85</v>
      </c>
      <c r="P117" s="210">
        <v>2</v>
      </c>
      <c r="Q117" s="210" t="s">
        <v>73</v>
      </c>
      <c r="R117" s="38" t="s">
        <v>265</v>
      </c>
      <c r="S117" s="38" t="s">
        <v>272</v>
      </c>
      <c r="T117" s="38" t="s">
        <v>73</v>
      </c>
      <c r="U117" s="38" t="s">
        <v>85</v>
      </c>
      <c r="V117" s="38" t="s">
        <v>73</v>
      </c>
      <c r="W117" s="38" t="s">
        <v>73</v>
      </c>
      <c r="X117" s="38" t="s">
        <v>73</v>
      </c>
      <c r="Y117" s="38" t="s">
        <v>73</v>
      </c>
      <c r="Z117" s="38" t="s">
        <v>74</v>
      </c>
      <c r="AA117" s="38" t="s">
        <v>154</v>
      </c>
      <c r="AB117" s="38" t="s">
        <v>153</v>
      </c>
      <c r="AC117" s="38" t="s">
        <v>152</v>
      </c>
      <c r="AD117" s="38" t="s">
        <v>87</v>
      </c>
      <c r="AE117" s="38" t="s">
        <v>73</v>
      </c>
      <c r="AF117" s="38" t="s">
        <v>85</v>
      </c>
      <c r="AG117" s="38" t="s">
        <v>73</v>
      </c>
      <c r="AH117" s="38" t="s">
        <v>73</v>
      </c>
      <c r="AI117" s="38" t="s">
        <v>73</v>
      </c>
      <c r="AJ117" s="38" t="s">
        <v>73</v>
      </c>
      <c r="AK117" s="38" t="s">
        <v>73</v>
      </c>
      <c r="AL117" s="38"/>
      <c r="AM117" s="38" t="s">
        <v>73</v>
      </c>
      <c r="AN117" s="38" t="s">
        <v>73</v>
      </c>
      <c r="AO117" s="38" t="s">
        <v>73</v>
      </c>
    </row>
    <row r="118" spans="1:41">
      <c r="A118" s="37" t="s">
        <v>271</v>
      </c>
      <c r="B118" s="38">
        <v>115</v>
      </c>
      <c r="C118" s="38" t="s">
        <v>270</v>
      </c>
      <c r="D118" s="38" t="s">
        <v>269</v>
      </c>
      <c r="E118" s="38" t="s">
        <v>100</v>
      </c>
      <c r="F118" s="38" t="s">
        <v>102</v>
      </c>
      <c r="G118" s="38" t="s">
        <v>101</v>
      </c>
      <c r="H118" s="38" t="s">
        <v>100</v>
      </c>
      <c r="I118" s="38" t="s">
        <v>99</v>
      </c>
      <c r="J118" s="38" t="s">
        <v>268</v>
      </c>
      <c r="K118" s="38" t="s">
        <v>76</v>
      </c>
      <c r="L118" s="38" t="s">
        <v>267</v>
      </c>
      <c r="M118" s="38" t="s">
        <v>266</v>
      </c>
      <c r="N118" s="38" t="s">
        <v>73</v>
      </c>
      <c r="O118" s="38" t="s">
        <v>85</v>
      </c>
      <c r="P118" s="210">
        <v>2</v>
      </c>
      <c r="Q118" s="210" t="s">
        <v>73</v>
      </c>
      <c r="R118" s="38" t="s">
        <v>265</v>
      </c>
      <c r="S118" s="38" t="s">
        <v>264</v>
      </c>
      <c r="T118" s="38" t="s">
        <v>73</v>
      </c>
      <c r="U118" s="38" t="s">
        <v>85</v>
      </c>
      <c r="V118" s="38" t="s">
        <v>73</v>
      </c>
      <c r="W118" s="38" t="s">
        <v>73</v>
      </c>
      <c r="X118" s="38" t="s">
        <v>73</v>
      </c>
      <c r="Y118" s="38" t="s">
        <v>73</v>
      </c>
      <c r="Z118" s="38" t="s">
        <v>74</v>
      </c>
      <c r="AA118" s="38" t="s">
        <v>154</v>
      </c>
      <c r="AB118" s="38" t="s">
        <v>153</v>
      </c>
      <c r="AC118" s="38" t="s">
        <v>152</v>
      </c>
      <c r="AD118" s="38" t="s">
        <v>87</v>
      </c>
      <c r="AE118" s="38" t="s">
        <v>263</v>
      </c>
      <c r="AF118" s="38" t="s">
        <v>85</v>
      </c>
      <c r="AG118" s="38" t="s">
        <v>73</v>
      </c>
      <c r="AH118" s="38" t="s">
        <v>73</v>
      </c>
      <c r="AI118" s="38" t="s">
        <v>73</v>
      </c>
      <c r="AJ118" s="38" t="s">
        <v>73</v>
      </c>
      <c r="AK118" s="38" t="s">
        <v>73</v>
      </c>
      <c r="AL118" s="38"/>
      <c r="AM118" s="38" t="s">
        <v>73</v>
      </c>
      <c r="AN118" s="38" t="s">
        <v>73</v>
      </c>
      <c r="AO118" s="38" t="s">
        <v>73</v>
      </c>
    </row>
    <row r="119" spans="1:41">
      <c r="A119" s="37" t="s">
        <v>262</v>
      </c>
      <c r="B119" s="38">
        <v>116</v>
      </c>
      <c r="C119" s="38" t="s">
        <v>261</v>
      </c>
      <c r="D119" s="38" t="s">
        <v>260</v>
      </c>
      <c r="E119" s="38" t="s">
        <v>80</v>
      </c>
      <c r="F119" s="38" t="s">
        <v>102</v>
      </c>
      <c r="G119" s="38" t="s">
        <v>101</v>
      </c>
      <c r="H119" s="38" t="s">
        <v>100</v>
      </c>
      <c r="I119" s="38" t="s">
        <v>80</v>
      </c>
      <c r="J119" s="38" t="s">
        <v>259</v>
      </c>
      <c r="K119" s="38" t="s">
        <v>133</v>
      </c>
      <c r="L119" s="38" t="s">
        <v>73</v>
      </c>
      <c r="M119" s="38" t="s">
        <v>73</v>
      </c>
      <c r="N119" s="38" t="s">
        <v>73</v>
      </c>
      <c r="O119" s="38" t="s">
        <v>85</v>
      </c>
      <c r="P119" s="210" t="s">
        <v>73</v>
      </c>
      <c r="Q119" s="210">
        <v>4</v>
      </c>
      <c r="R119" s="38" t="s">
        <v>73</v>
      </c>
      <c r="S119" s="38" t="s">
        <v>258</v>
      </c>
      <c r="T119" s="38" t="s">
        <v>73</v>
      </c>
      <c r="U119" s="38" t="s">
        <v>85</v>
      </c>
      <c r="V119" s="38" t="s">
        <v>73</v>
      </c>
      <c r="W119" s="38" t="s">
        <v>73</v>
      </c>
      <c r="X119" s="38" t="s">
        <v>73</v>
      </c>
      <c r="Y119" s="38" t="s">
        <v>73</v>
      </c>
      <c r="Z119" s="38" t="s">
        <v>74</v>
      </c>
      <c r="AA119" s="38" t="s">
        <v>119</v>
      </c>
      <c r="AB119" s="38" t="s">
        <v>118</v>
      </c>
      <c r="AC119" s="38" t="s">
        <v>117</v>
      </c>
      <c r="AD119" s="38" t="s">
        <v>87</v>
      </c>
      <c r="AE119" s="38" t="s">
        <v>73</v>
      </c>
      <c r="AF119" s="38" t="s">
        <v>73</v>
      </c>
      <c r="AG119" s="38" t="s">
        <v>73</v>
      </c>
      <c r="AH119" s="38" t="s">
        <v>73</v>
      </c>
      <c r="AI119" s="38" t="s">
        <v>73</v>
      </c>
      <c r="AJ119" s="38" t="s">
        <v>73</v>
      </c>
      <c r="AK119" s="38" t="s">
        <v>73</v>
      </c>
      <c r="AL119" s="38"/>
      <c r="AM119" s="38" t="s">
        <v>73</v>
      </c>
      <c r="AN119" s="38" t="s">
        <v>73</v>
      </c>
      <c r="AO119" s="38" t="s">
        <v>257</v>
      </c>
    </row>
    <row r="120" spans="1:41">
      <c r="A120" s="37" t="s">
        <v>256</v>
      </c>
      <c r="B120" s="38">
        <v>117</v>
      </c>
      <c r="C120" s="38" t="s">
        <v>255</v>
      </c>
      <c r="D120" s="38" t="s">
        <v>254</v>
      </c>
      <c r="E120" s="38" t="s">
        <v>99</v>
      </c>
      <c r="F120" s="38" t="s">
        <v>102</v>
      </c>
      <c r="G120" s="38" t="s">
        <v>101</v>
      </c>
      <c r="H120" s="38" t="s">
        <v>100</v>
      </c>
      <c r="I120" s="38" t="s">
        <v>80</v>
      </c>
      <c r="J120" s="38" t="s">
        <v>253</v>
      </c>
      <c r="K120" s="38" t="s">
        <v>123</v>
      </c>
      <c r="L120" s="38" t="s">
        <v>73</v>
      </c>
      <c r="M120" s="38" t="s">
        <v>75</v>
      </c>
      <c r="N120" s="38" t="s">
        <v>73</v>
      </c>
      <c r="O120" s="38" t="s">
        <v>85</v>
      </c>
      <c r="P120" s="210" t="s">
        <v>73</v>
      </c>
      <c r="Q120" s="210">
        <v>2</v>
      </c>
      <c r="R120" s="38" t="s">
        <v>252</v>
      </c>
      <c r="S120" s="38" t="s">
        <v>94</v>
      </c>
      <c r="T120" s="38" t="s">
        <v>85</v>
      </c>
      <c r="U120" s="38" t="s">
        <v>73</v>
      </c>
      <c r="V120" s="38" t="s">
        <v>85</v>
      </c>
      <c r="W120" s="38" t="s">
        <v>251</v>
      </c>
      <c r="X120" s="38" t="s">
        <v>250</v>
      </c>
      <c r="Y120" s="38" t="s">
        <v>249</v>
      </c>
      <c r="Z120" s="38" t="s">
        <v>248</v>
      </c>
      <c r="AA120" s="38" t="s">
        <v>90</v>
      </c>
      <c r="AB120" s="38" t="s">
        <v>89</v>
      </c>
      <c r="AC120" s="38" t="s">
        <v>88</v>
      </c>
      <c r="AD120" s="38" t="s">
        <v>87</v>
      </c>
      <c r="AE120" s="38" t="s">
        <v>73</v>
      </c>
      <c r="AF120" s="38" t="s">
        <v>73</v>
      </c>
      <c r="AG120" s="38" t="s">
        <v>85</v>
      </c>
      <c r="AH120" s="38" t="s">
        <v>73</v>
      </c>
      <c r="AI120" s="38" t="s">
        <v>73</v>
      </c>
      <c r="AJ120" s="38" t="s">
        <v>73</v>
      </c>
      <c r="AK120" s="38" t="s">
        <v>73</v>
      </c>
      <c r="AL120" s="38"/>
      <c r="AM120" s="38" t="s">
        <v>73</v>
      </c>
      <c r="AN120" s="38" t="s">
        <v>73</v>
      </c>
      <c r="AO120" s="38" t="s">
        <v>247</v>
      </c>
    </row>
    <row r="121" spans="1:41">
      <c r="A121" s="37" t="s">
        <v>246</v>
      </c>
      <c r="B121" s="38">
        <v>118</v>
      </c>
      <c r="C121" s="38" t="s">
        <v>245</v>
      </c>
      <c r="D121" s="38" t="s">
        <v>244</v>
      </c>
      <c r="E121" s="38" t="s">
        <v>100</v>
      </c>
      <c r="F121" s="38" t="s">
        <v>102</v>
      </c>
      <c r="G121" s="38" t="s">
        <v>73</v>
      </c>
      <c r="H121" s="38" t="s">
        <v>100</v>
      </c>
      <c r="I121" s="38" t="s">
        <v>80</v>
      </c>
      <c r="J121" s="38" t="s">
        <v>243</v>
      </c>
      <c r="K121" s="38" t="s">
        <v>237</v>
      </c>
      <c r="L121" s="38" t="s">
        <v>73</v>
      </c>
      <c r="M121" s="38" t="s">
        <v>73</v>
      </c>
      <c r="N121" s="38" t="s">
        <v>73</v>
      </c>
      <c r="O121" s="38" t="s">
        <v>85</v>
      </c>
      <c r="P121" s="210">
        <v>2</v>
      </c>
      <c r="Q121" s="210" t="s">
        <v>73</v>
      </c>
      <c r="R121" s="38" t="s">
        <v>73</v>
      </c>
      <c r="S121" s="38" t="s">
        <v>242</v>
      </c>
      <c r="T121" s="38" t="s">
        <v>73</v>
      </c>
      <c r="U121" s="38" t="s">
        <v>85</v>
      </c>
      <c r="V121" s="38" t="s">
        <v>73</v>
      </c>
      <c r="W121" s="38" t="s">
        <v>73</v>
      </c>
      <c r="X121" s="38" t="s">
        <v>73</v>
      </c>
      <c r="Y121" s="38" t="s">
        <v>73</v>
      </c>
      <c r="Z121" s="38" t="s">
        <v>74</v>
      </c>
      <c r="AA121" s="38" t="s">
        <v>230</v>
      </c>
      <c r="AB121" s="38" t="s">
        <v>229</v>
      </c>
      <c r="AC121" s="38" t="s">
        <v>228</v>
      </c>
      <c r="AD121" s="38" t="s">
        <v>87</v>
      </c>
      <c r="AE121" s="38" t="s">
        <v>73</v>
      </c>
      <c r="AF121" s="38" t="s">
        <v>73</v>
      </c>
      <c r="AG121" s="38" t="s">
        <v>85</v>
      </c>
      <c r="AH121" s="38" t="s">
        <v>73</v>
      </c>
      <c r="AI121" s="38" t="s">
        <v>73</v>
      </c>
      <c r="AJ121" s="38" t="s">
        <v>73</v>
      </c>
      <c r="AK121" s="38" t="s">
        <v>73</v>
      </c>
      <c r="AL121" s="38"/>
      <c r="AM121" s="38" t="s">
        <v>73</v>
      </c>
      <c r="AN121" s="38" t="s">
        <v>73</v>
      </c>
      <c r="AO121" s="38" t="s">
        <v>73</v>
      </c>
    </row>
    <row r="122" spans="1:41">
      <c r="A122" s="37" t="s">
        <v>241</v>
      </c>
      <c r="B122" s="38">
        <v>119</v>
      </c>
      <c r="C122" s="38" t="s">
        <v>240</v>
      </c>
      <c r="D122" s="38" t="s">
        <v>239</v>
      </c>
      <c r="E122" s="38" t="s">
        <v>80</v>
      </c>
      <c r="F122" s="38" t="s">
        <v>102</v>
      </c>
      <c r="G122" s="38" t="s">
        <v>101</v>
      </c>
      <c r="H122" s="38" t="s">
        <v>100</v>
      </c>
      <c r="I122" s="38" t="s">
        <v>80</v>
      </c>
      <c r="J122" s="38" t="s">
        <v>238</v>
      </c>
      <c r="K122" s="38" t="s">
        <v>237</v>
      </c>
      <c r="L122" s="38" t="s">
        <v>236</v>
      </c>
      <c r="M122" s="38" t="s">
        <v>73</v>
      </c>
      <c r="N122" s="38" t="s">
        <v>73</v>
      </c>
      <c r="O122" s="38" t="s">
        <v>85</v>
      </c>
      <c r="P122" s="210">
        <v>2</v>
      </c>
      <c r="Q122" s="210" t="s">
        <v>73</v>
      </c>
      <c r="R122" s="38" t="s">
        <v>235</v>
      </c>
      <c r="S122" s="38" t="s">
        <v>234</v>
      </c>
      <c r="T122" s="38" t="s">
        <v>73</v>
      </c>
      <c r="U122" s="38" t="s">
        <v>73</v>
      </c>
      <c r="V122" s="38" t="s">
        <v>85</v>
      </c>
      <c r="W122" s="38" t="s">
        <v>233</v>
      </c>
      <c r="X122" s="38" t="s">
        <v>232</v>
      </c>
      <c r="Y122" s="38" t="s">
        <v>231</v>
      </c>
      <c r="Z122" s="38" t="s">
        <v>74</v>
      </c>
      <c r="AA122" s="38" t="s">
        <v>230</v>
      </c>
      <c r="AB122" s="38" t="s">
        <v>229</v>
      </c>
      <c r="AC122" s="38" t="s">
        <v>228</v>
      </c>
      <c r="AD122" s="38" t="s">
        <v>87</v>
      </c>
      <c r="AE122" s="38" t="s">
        <v>73</v>
      </c>
      <c r="AF122" s="38" t="s">
        <v>73</v>
      </c>
      <c r="AG122" s="38" t="s">
        <v>73</v>
      </c>
      <c r="AH122" s="38" t="s">
        <v>73</v>
      </c>
      <c r="AI122" s="38" t="s">
        <v>73</v>
      </c>
      <c r="AJ122" s="38" t="s">
        <v>73</v>
      </c>
      <c r="AK122" s="38" t="s">
        <v>73</v>
      </c>
      <c r="AL122" s="38"/>
      <c r="AM122" s="38" t="s">
        <v>73</v>
      </c>
      <c r="AN122" s="38" t="s">
        <v>73</v>
      </c>
      <c r="AO122" s="38" t="s">
        <v>73</v>
      </c>
    </row>
    <row r="123" spans="1:41">
      <c r="A123" s="37" t="s">
        <v>227</v>
      </c>
      <c r="B123" s="38">
        <v>120</v>
      </c>
      <c r="C123" s="38" t="s">
        <v>226</v>
      </c>
      <c r="D123" s="38" t="s">
        <v>225</v>
      </c>
      <c r="E123" s="38" t="s">
        <v>99</v>
      </c>
      <c r="F123" s="38" t="s">
        <v>102</v>
      </c>
      <c r="G123" s="38" t="s">
        <v>101</v>
      </c>
      <c r="H123" s="38" t="s">
        <v>100</v>
      </c>
      <c r="I123" s="38" t="s">
        <v>80</v>
      </c>
      <c r="J123" s="38" t="s">
        <v>224</v>
      </c>
      <c r="K123" s="38" t="s">
        <v>123</v>
      </c>
      <c r="L123" s="38" t="s">
        <v>73</v>
      </c>
      <c r="M123" s="38" t="s">
        <v>73</v>
      </c>
      <c r="N123" s="38" t="s">
        <v>73</v>
      </c>
      <c r="O123" s="38" t="s">
        <v>85</v>
      </c>
      <c r="P123" s="210" t="s">
        <v>73</v>
      </c>
      <c r="Q123" s="210">
        <v>4</v>
      </c>
      <c r="R123" s="38" t="s">
        <v>73</v>
      </c>
      <c r="S123" s="38" t="s">
        <v>190</v>
      </c>
      <c r="T123" s="38" t="s">
        <v>73</v>
      </c>
      <c r="U123" s="38" t="s">
        <v>85</v>
      </c>
      <c r="V123" s="38" t="s">
        <v>73</v>
      </c>
      <c r="W123" s="38" t="s">
        <v>73</v>
      </c>
      <c r="X123" s="38" t="s">
        <v>73</v>
      </c>
      <c r="Y123" s="38" t="s">
        <v>73</v>
      </c>
      <c r="Z123" s="38" t="s">
        <v>74</v>
      </c>
      <c r="AA123" s="38" t="s">
        <v>189</v>
      </c>
      <c r="AB123" s="38" t="s">
        <v>188</v>
      </c>
      <c r="AC123" s="38" t="s">
        <v>187</v>
      </c>
      <c r="AD123" s="38" t="s">
        <v>87</v>
      </c>
      <c r="AE123" s="38" t="s">
        <v>223</v>
      </c>
      <c r="AF123" s="38" t="s">
        <v>73</v>
      </c>
      <c r="AG123" s="38" t="s">
        <v>73</v>
      </c>
      <c r="AH123" s="38" t="s">
        <v>73</v>
      </c>
      <c r="AI123" s="38" t="s">
        <v>73</v>
      </c>
      <c r="AJ123" s="38" t="s">
        <v>73</v>
      </c>
      <c r="AK123" s="38" t="s">
        <v>73</v>
      </c>
      <c r="AL123" s="38"/>
      <c r="AM123" s="38" t="s">
        <v>73</v>
      </c>
      <c r="AN123" s="38" t="s">
        <v>73</v>
      </c>
      <c r="AO123" s="38" t="s">
        <v>222</v>
      </c>
    </row>
    <row r="124" spans="1:41">
      <c r="A124" s="37" t="s">
        <v>221</v>
      </c>
      <c r="B124" s="38">
        <v>121</v>
      </c>
      <c r="C124" s="38" t="s">
        <v>220</v>
      </c>
      <c r="D124" s="38" t="s">
        <v>219</v>
      </c>
      <c r="E124" s="38" t="s">
        <v>80</v>
      </c>
      <c r="F124" s="38" t="s">
        <v>148</v>
      </c>
      <c r="G124" s="38" t="s">
        <v>218</v>
      </c>
      <c r="H124" s="38" t="s">
        <v>100</v>
      </c>
      <c r="I124" s="38" t="s">
        <v>80</v>
      </c>
      <c r="J124" s="38" t="s">
        <v>217</v>
      </c>
      <c r="K124" s="38" t="s">
        <v>76</v>
      </c>
      <c r="L124" s="38" t="s">
        <v>73</v>
      </c>
      <c r="M124" s="38" t="s">
        <v>73</v>
      </c>
      <c r="N124" s="38" t="s">
        <v>85</v>
      </c>
      <c r="O124" s="38" t="s">
        <v>85</v>
      </c>
      <c r="P124" s="210">
        <v>4</v>
      </c>
      <c r="Q124" s="210">
        <v>2</v>
      </c>
      <c r="R124" s="38" t="s">
        <v>216</v>
      </c>
      <c r="S124" s="38" t="s">
        <v>215</v>
      </c>
      <c r="T124" s="38" t="s">
        <v>73</v>
      </c>
      <c r="U124" s="38" t="s">
        <v>85</v>
      </c>
      <c r="V124" s="38" t="s">
        <v>73</v>
      </c>
      <c r="W124" s="38" t="s">
        <v>73</v>
      </c>
      <c r="X124" s="38" t="s">
        <v>73</v>
      </c>
      <c r="Y124" s="38" t="s">
        <v>73</v>
      </c>
      <c r="Z124" s="38" t="s">
        <v>74</v>
      </c>
      <c r="AA124" s="38" t="s">
        <v>214</v>
      </c>
      <c r="AB124" s="38" t="s">
        <v>153</v>
      </c>
      <c r="AC124" s="38" t="s">
        <v>213</v>
      </c>
      <c r="AD124" s="38" t="s">
        <v>87</v>
      </c>
      <c r="AE124" s="38" t="s">
        <v>73</v>
      </c>
      <c r="AF124" s="38" t="s">
        <v>73</v>
      </c>
      <c r="AG124" s="38" t="s">
        <v>85</v>
      </c>
      <c r="AH124" s="38" t="s">
        <v>73</v>
      </c>
      <c r="AI124" s="38" t="s">
        <v>73</v>
      </c>
      <c r="AJ124" s="38" t="s">
        <v>73</v>
      </c>
      <c r="AK124" s="38" t="s">
        <v>73</v>
      </c>
      <c r="AL124" s="38"/>
      <c r="AM124" s="38" t="s">
        <v>73</v>
      </c>
      <c r="AN124" s="38" t="s">
        <v>73</v>
      </c>
      <c r="AO124" s="38" t="s">
        <v>73</v>
      </c>
    </row>
    <row r="125" spans="1:41">
      <c r="A125" s="37" t="s">
        <v>212</v>
      </c>
      <c r="B125" s="38">
        <v>122</v>
      </c>
      <c r="C125" s="38" t="s">
        <v>211</v>
      </c>
      <c r="D125" s="38" t="s">
        <v>210</v>
      </c>
      <c r="E125" s="38" t="s">
        <v>100</v>
      </c>
      <c r="F125" s="38" t="s">
        <v>102</v>
      </c>
      <c r="G125" s="38" t="s">
        <v>101</v>
      </c>
      <c r="H125" s="38" t="s">
        <v>100</v>
      </c>
      <c r="I125" s="38" t="s">
        <v>100</v>
      </c>
      <c r="J125" s="38" t="s">
        <v>209</v>
      </c>
      <c r="K125" s="38" t="s">
        <v>208</v>
      </c>
      <c r="L125" s="38" t="s">
        <v>73</v>
      </c>
      <c r="M125" s="38" t="s">
        <v>73</v>
      </c>
      <c r="N125" s="38" t="s">
        <v>73</v>
      </c>
      <c r="O125" s="38" t="s">
        <v>85</v>
      </c>
      <c r="P125" s="210">
        <v>2</v>
      </c>
      <c r="Q125" s="210" t="s">
        <v>73</v>
      </c>
      <c r="R125" s="38" t="s">
        <v>207</v>
      </c>
      <c r="S125" s="38" t="s">
        <v>206</v>
      </c>
      <c r="T125" s="38" t="s">
        <v>73</v>
      </c>
      <c r="U125" s="38" t="s">
        <v>85</v>
      </c>
      <c r="V125" s="38" t="s">
        <v>73</v>
      </c>
      <c r="W125" s="38" t="s">
        <v>73</v>
      </c>
      <c r="X125" s="38" t="s">
        <v>73</v>
      </c>
      <c r="Y125" s="38" t="s">
        <v>73</v>
      </c>
      <c r="Z125" s="38" t="s">
        <v>74</v>
      </c>
      <c r="AA125" s="38" t="s">
        <v>205</v>
      </c>
      <c r="AB125" s="38" t="s">
        <v>204</v>
      </c>
      <c r="AC125" s="38" t="s">
        <v>203</v>
      </c>
      <c r="AD125" s="38" t="s">
        <v>138</v>
      </c>
      <c r="AE125" s="38" t="s">
        <v>73</v>
      </c>
      <c r="AF125" s="38" t="s">
        <v>73</v>
      </c>
      <c r="AG125" s="38" t="s">
        <v>73</v>
      </c>
      <c r="AH125" s="38" t="s">
        <v>73</v>
      </c>
      <c r="AI125" s="38" t="s">
        <v>73</v>
      </c>
      <c r="AJ125" s="38" t="s">
        <v>73</v>
      </c>
      <c r="AK125" s="38" t="s">
        <v>73</v>
      </c>
      <c r="AL125" s="38"/>
      <c r="AM125" s="38" t="s">
        <v>73</v>
      </c>
      <c r="AN125" s="38" t="s">
        <v>73</v>
      </c>
      <c r="AO125" s="38" t="s">
        <v>73</v>
      </c>
    </row>
    <row r="126" spans="1:41">
      <c r="A126" s="37" t="s">
        <v>202</v>
      </c>
      <c r="B126" s="38">
        <v>123</v>
      </c>
      <c r="C126" s="38" t="s">
        <v>201</v>
      </c>
      <c r="D126" s="38" t="s">
        <v>200</v>
      </c>
      <c r="E126" s="38" t="s">
        <v>100</v>
      </c>
      <c r="F126" s="38" t="s">
        <v>148</v>
      </c>
      <c r="G126" s="38" t="s">
        <v>199</v>
      </c>
      <c r="H126" s="38" t="s">
        <v>100</v>
      </c>
      <c r="I126" s="38" t="s">
        <v>80</v>
      </c>
      <c r="J126" s="38" t="s">
        <v>198</v>
      </c>
      <c r="K126" s="38" t="s">
        <v>123</v>
      </c>
      <c r="L126" s="38" t="s">
        <v>73</v>
      </c>
      <c r="M126" s="38" t="s">
        <v>73</v>
      </c>
      <c r="N126" s="38" t="s">
        <v>85</v>
      </c>
      <c r="O126" s="38" t="s">
        <v>85</v>
      </c>
      <c r="P126" s="210" t="s">
        <v>73</v>
      </c>
      <c r="Q126" s="210" t="s">
        <v>73</v>
      </c>
      <c r="R126" s="38" t="s">
        <v>73</v>
      </c>
      <c r="S126" s="38" t="s">
        <v>190</v>
      </c>
      <c r="T126" s="38" t="s">
        <v>73</v>
      </c>
      <c r="U126" s="38" t="s">
        <v>85</v>
      </c>
      <c r="V126" s="38" t="s">
        <v>73</v>
      </c>
      <c r="W126" s="38" t="s">
        <v>73</v>
      </c>
      <c r="X126" s="38" t="s">
        <v>73</v>
      </c>
      <c r="Y126" s="38" t="s">
        <v>73</v>
      </c>
      <c r="Z126" s="38" t="s">
        <v>74</v>
      </c>
      <c r="AA126" s="38" t="s">
        <v>189</v>
      </c>
      <c r="AB126" s="38" t="s">
        <v>188</v>
      </c>
      <c r="AC126" s="38" t="s">
        <v>187</v>
      </c>
      <c r="AD126" s="38" t="s">
        <v>87</v>
      </c>
      <c r="AE126" s="38" t="s">
        <v>73</v>
      </c>
      <c r="AF126" s="38" t="s">
        <v>73</v>
      </c>
      <c r="AG126" s="38" t="s">
        <v>73</v>
      </c>
      <c r="AH126" s="38" t="s">
        <v>73</v>
      </c>
      <c r="AI126" s="38" t="s">
        <v>73</v>
      </c>
      <c r="AJ126" s="38" t="s">
        <v>73</v>
      </c>
      <c r="AK126" s="38" t="s">
        <v>73</v>
      </c>
      <c r="AL126" s="38"/>
      <c r="AM126" s="38" t="s">
        <v>73</v>
      </c>
      <c r="AN126" s="38" t="s">
        <v>73</v>
      </c>
      <c r="AO126" s="38" t="s">
        <v>73</v>
      </c>
    </row>
    <row r="127" spans="1:41">
      <c r="A127" s="37" t="s">
        <v>197</v>
      </c>
      <c r="B127" s="38">
        <v>124</v>
      </c>
      <c r="C127" s="38" t="s">
        <v>196</v>
      </c>
      <c r="D127" s="38" t="s">
        <v>195</v>
      </c>
      <c r="E127" s="38" t="s">
        <v>99</v>
      </c>
      <c r="F127" s="38" t="s">
        <v>148</v>
      </c>
      <c r="G127" s="38" t="s">
        <v>194</v>
      </c>
      <c r="H127" s="38" t="s">
        <v>100</v>
      </c>
      <c r="I127" s="38" t="s">
        <v>80</v>
      </c>
      <c r="J127" s="38" t="s">
        <v>193</v>
      </c>
      <c r="K127" s="38" t="s">
        <v>123</v>
      </c>
      <c r="L127" s="38" t="s">
        <v>192</v>
      </c>
      <c r="M127" s="38" t="s">
        <v>191</v>
      </c>
      <c r="N127" s="38" t="s">
        <v>85</v>
      </c>
      <c r="O127" s="38" t="s">
        <v>85</v>
      </c>
      <c r="P127" s="210" t="s">
        <v>73</v>
      </c>
      <c r="Q127" s="210" t="s">
        <v>73</v>
      </c>
      <c r="R127" s="38" t="s">
        <v>73</v>
      </c>
      <c r="S127" s="38" t="s">
        <v>190</v>
      </c>
      <c r="T127" s="38" t="s">
        <v>73</v>
      </c>
      <c r="U127" s="38" t="s">
        <v>85</v>
      </c>
      <c r="V127" s="38" t="s">
        <v>73</v>
      </c>
      <c r="W127" s="38" t="s">
        <v>73</v>
      </c>
      <c r="X127" s="38" t="s">
        <v>73</v>
      </c>
      <c r="Y127" s="38" t="s">
        <v>73</v>
      </c>
      <c r="Z127" s="38" t="s">
        <v>74</v>
      </c>
      <c r="AA127" s="38" t="s">
        <v>189</v>
      </c>
      <c r="AB127" s="38" t="s">
        <v>188</v>
      </c>
      <c r="AC127" s="38" t="s">
        <v>187</v>
      </c>
      <c r="AD127" s="38" t="s">
        <v>186</v>
      </c>
      <c r="AE127" s="38" t="s">
        <v>73</v>
      </c>
      <c r="AF127" s="38" t="s">
        <v>73</v>
      </c>
      <c r="AG127" s="38" t="s">
        <v>73</v>
      </c>
      <c r="AH127" s="38" t="s">
        <v>73</v>
      </c>
      <c r="AI127" s="38" t="s">
        <v>73</v>
      </c>
      <c r="AJ127" s="38" t="s">
        <v>73</v>
      </c>
      <c r="AK127" s="38" t="s">
        <v>73</v>
      </c>
      <c r="AL127" s="38"/>
      <c r="AM127" s="38" t="s">
        <v>73</v>
      </c>
      <c r="AN127" s="38" t="s">
        <v>73</v>
      </c>
      <c r="AO127" s="38" t="s">
        <v>73</v>
      </c>
    </row>
    <row r="128" spans="1:41">
      <c r="A128" s="37" t="s">
        <v>185</v>
      </c>
      <c r="B128" s="38">
        <v>125</v>
      </c>
      <c r="C128" s="38" t="s">
        <v>184</v>
      </c>
      <c r="D128" s="38" t="s">
        <v>1295</v>
      </c>
      <c r="E128" s="38" t="s">
        <v>99</v>
      </c>
      <c r="F128" s="38" t="s">
        <v>102</v>
      </c>
      <c r="G128" s="38" t="s">
        <v>101</v>
      </c>
      <c r="H128" s="38" t="s">
        <v>100</v>
      </c>
      <c r="I128" s="38" t="s">
        <v>99</v>
      </c>
      <c r="J128" s="38" t="s">
        <v>183</v>
      </c>
      <c r="K128" s="38" t="s">
        <v>182</v>
      </c>
      <c r="L128" s="38" t="s">
        <v>181</v>
      </c>
      <c r="M128" s="38" t="s">
        <v>180</v>
      </c>
      <c r="N128" s="38" t="s">
        <v>73</v>
      </c>
      <c r="O128" s="38" t="s">
        <v>85</v>
      </c>
      <c r="P128" s="210" t="s">
        <v>73</v>
      </c>
      <c r="Q128" s="210" t="s">
        <v>73</v>
      </c>
      <c r="R128" s="38" t="s">
        <v>179</v>
      </c>
      <c r="S128" s="38" t="s">
        <v>73</v>
      </c>
      <c r="T128" s="38" t="s">
        <v>73</v>
      </c>
      <c r="U128" s="38" t="s">
        <v>73</v>
      </c>
      <c r="V128" s="38" t="s">
        <v>73</v>
      </c>
      <c r="W128" s="38" t="s">
        <v>73</v>
      </c>
      <c r="X128" s="38" t="s">
        <v>73</v>
      </c>
      <c r="Y128" s="38" t="s">
        <v>73</v>
      </c>
      <c r="Z128" s="38" t="s">
        <v>73</v>
      </c>
      <c r="AA128" s="38" t="s">
        <v>73</v>
      </c>
      <c r="AB128" s="38" t="s">
        <v>73</v>
      </c>
      <c r="AC128" s="38" t="s">
        <v>73</v>
      </c>
      <c r="AD128" s="38" t="s">
        <v>87</v>
      </c>
      <c r="AE128" s="29" t="s">
        <v>73</v>
      </c>
      <c r="AF128" s="38" t="s">
        <v>73</v>
      </c>
      <c r="AG128" s="38" t="s">
        <v>85</v>
      </c>
      <c r="AH128" s="38" t="s">
        <v>73</v>
      </c>
      <c r="AI128" s="38" t="s">
        <v>73</v>
      </c>
      <c r="AJ128" s="38" t="s">
        <v>73</v>
      </c>
      <c r="AK128" s="38" t="s">
        <v>73</v>
      </c>
      <c r="AL128" s="38"/>
      <c r="AM128" s="38" t="s">
        <v>73</v>
      </c>
      <c r="AN128" s="38" t="s">
        <v>73</v>
      </c>
      <c r="AO128" s="38" t="s">
        <v>171</v>
      </c>
    </row>
    <row r="129" spans="1:41">
      <c r="A129" s="37" t="s">
        <v>170</v>
      </c>
      <c r="B129" s="38">
        <v>126</v>
      </c>
      <c r="C129" s="38" t="s">
        <v>169</v>
      </c>
      <c r="D129" s="38" t="s">
        <v>168</v>
      </c>
      <c r="E129" s="38" t="s">
        <v>100</v>
      </c>
      <c r="F129" s="38" t="s">
        <v>102</v>
      </c>
      <c r="G129" s="38" t="s">
        <v>73</v>
      </c>
      <c r="H129" s="38" t="s">
        <v>73</v>
      </c>
      <c r="I129" s="38" t="s">
        <v>73</v>
      </c>
      <c r="J129" s="38" t="s">
        <v>167</v>
      </c>
      <c r="K129" s="38" t="s">
        <v>159</v>
      </c>
      <c r="L129" s="38" t="s">
        <v>166</v>
      </c>
      <c r="M129" s="38" t="s">
        <v>73</v>
      </c>
      <c r="N129" s="38" t="s">
        <v>73</v>
      </c>
      <c r="O129" s="38" t="s">
        <v>73</v>
      </c>
      <c r="P129" s="210" t="s">
        <v>73</v>
      </c>
      <c r="Q129" s="210" t="s">
        <v>73</v>
      </c>
      <c r="R129" s="38" t="s">
        <v>73</v>
      </c>
      <c r="S129" s="38" t="s">
        <v>73</v>
      </c>
      <c r="T129" s="38" t="s">
        <v>73</v>
      </c>
      <c r="U129" s="38" t="s">
        <v>73</v>
      </c>
      <c r="V129" s="38" t="s">
        <v>73</v>
      </c>
      <c r="W129" s="38" t="s">
        <v>73</v>
      </c>
      <c r="X129" s="38" t="s">
        <v>73</v>
      </c>
      <c r="Y129" s="38" t="s">
        <v>73</v>
      </c>
      <c r="Z129" s="38" t="s">
        <v>73</v>
      </c>
      <c r="AA129" s="38" t="s">
        <v>73</v>
      </c>
      <c r="AB129" s="38" t="s">
        <v>73</v>
      </c>
      <c r="AC129" s="38" t="s">
        <v>73</v>
      </c>
      <c r="AD129" s="38" t="s">
        <v>73</v>
      </c>
      <c r="AE129" s="38" t="s">
        <v>73</v>
      </c>
      <c r="AF129" s="38" t="s">
        <v>73</v>
      </c>
      <c r="AG129" s="38" t="s">
        <v>73</v>
      </c>
      <c r="AH129" s="38" t="s">
        <v>73</v>
      </c>
      <c r="AI129" s="38" t="s">
        <v>73</v>
      </c>
      <c r="AJ129" s="38" t="s">
        <v>73</v>
      </c>
      <c r="AK129" s="38" t="s">
        <v>73</v>
      </c>
      <c r="AL129" s="38"/>
      <c r="AM129" s="38" t="s">
        <v>73</v>
      </c>
      <c r="AN129" s="38" t="s">
        <v>73</v>
      </c>
      <c r="AO129" s="38" t="s">
        <v>73</v>
      </c>
    </row>
    <row r="130" spans="1:41">
      <c r="A130" s="37" t="s">
        <v>165</v>
      </c>
      <c r="B130" s="38">
        <v>127</v>
      </c>
      <c r="C130" s="38" t="s">
        <v>164</v>
      </c>
      <c r="D130" s="38" t="s">
        <v>163</v>
      </c>
      <c r="E130" s="38" t="s">
        <v>100</v>
      </c>
      <c r="F130" s="38" t="s">
        <v>162</v>
      </c>
      <c r="G130" s="38" t="s">
        <v>161</v>
      </c>
      <c r="H130" s="38" t="s">
        <v>100</v>
      </c>
      <c r="I130" s="38" t="s">
        <v>100</v>
      </c>
      <c r="J130" s="38" t="s">
        <v>160</v>
      </c>
      <c r="K130" s="38" t="s">
        <v>159</v>
      </c>
      <c r="L130" s="38" t="s">
        <v>158</v>
      </c>
      <c r="M130" s="38" t="s">
        <v>73</v>
      </c>
      <c r="N130" s="38" t="s">
        <v>73</v>
      </c>
      <c r="O130" s="38" t="s">
        <v>85</v>
      </c>
      <c r="P130" s="210" t="s">
        <v>73</v>
      </c>
      <c r="Q130" s="210">
        <v>2</v>
      </c>
      <c r="R130" s="38" t="s">
        <v>73</v>
      </c>
      <c r="S130" s="38" t="s">
        <v>94</v>
      </c>
      <c r="T130" s="38" t="s">
        <v>73</v>
      </c>
      <c r="U130" s="38" t="s">
        <v>73</v>
      </c>
      <c r="V130" s="38" t="s">
        <v>85</v>
      </c>
      <c r="W130" s="38" t="s">
        <v>157</v>
      </c>
      <c r="X130" s="38" t="s">
        <v>156</v>
      </c>
      <c r="Y130" s="38" t="s">
        <v>155</v>
      </c>
      <c r="Z130" s="38" t="s">
        <v>74</v>
      </c>
      <c r="AA130" s="38" t="s">
        <v>154</v>
      </c>
      <c r="AB130" s="38" t="s">
        <v>153</v>
      </c>
      <c r="AC130" s="38" t="s">
        <v>152</v>
      </c>
      <c r="AD130" s="38" t="s">
        <v>87</v>
      </c>
      <c r="AE130" s="38" t="s">
        <v>73</v>
      </c>
      <c r="AF130" s="38" t="s">
        <v>73</v>
      </c>
      <c r="AG130" s="38" t="s">
        <v>85</v>
      </c>
      <c r="AH130" s="38" t="s">
        <v>73</v>
      </c>
      <c r="AI130" s="38" t="s">
        <v>73</v>
      </c>
      <c r="AJ130" s="38" t="s">
        <v>73</v>
      </c>
      <c r="AK130" s="38" t="s">
        <v>73</v>
      </c>
      <c r="AL130" s="38"/>
      <c r="AM130" s="38" t="s">
        <v>73</v>
      </c>
      <c r="AN130" s="38" t="s">
        <v>73</v>
      </c>
      <c r="AO130" s="38" t="s">
        <v>73</v>
      </c>
    </row>
    <row r="131" spans="1:41">
      <c r="A131" s="37" t="s">
        <v>151</v>
      </c>
      <c r="B131" s="38">
        <v>128</v>
      </c>
      <c r="C131" s="38" t="s">
        <v>150</v>
      </c>
      <c r="D131" s="38" t="s">
        <v>149</v>
      </c>
      <c r="E131" s="38" t="s">
        <v>80</v>
      </c>
      <c r="F131" s="38" t="s">
        <v>148</v>
      </c>
      <c r="G131" s="38" t="s">
        <v>147</v>
      </c>
      <c r="H131" s="38" t="s">
        <v>100</v>
      </c>
      <c r="I131" s="38" t="s">
        <v>80</v>
      </c>
      <c r="J131" s="38" t="s">
        <v>146</v>
      </c>
      <c r="K131" s="38" t="s">
        <v>133</v>
      </c>
      <c r="L131" s="38" t="s">
        <v>73</v>
      </c>
      <c r="M131" s="38" t="s">
        <v>73</v>
      </c>
      <c r="N131" s="38" t="s">
        <v>85</v>
      </c>
      <c r="O131" s="38" t="s">
        <v>85</v>
      </c>
      <c r="P131" s="210" t="s">
        <v>73</v>
      </c>
      <c r="Q131" s="210" t="s">
        <v>73</v>
      </c>
      <c r="R131" s="38" t="s">
        <v>73</v>
      </c>
      <c r="S131" s="38" t="s">
        <v>94</v>
      </c>
      <c r="T131" s="38" t="s">
        <v>85</v>
      </c>
      <c r="U131" s="38" t="s">
        <v>73</v>
      </c>
      <c r="V131" s="38" t="s">
        <v>85</v>
      </c>
      <c r="W131" s="38" t="s">
        <v>145</v>
      </c>
      <c r="X131" s="38" t="s">
        <v>144</v>
      </c>
      <c r="Y131" s="38" t="s">
        <v>143</v>
      </c>
      <c r="Z131" s="38" t="s">
        <v>142</v>
      </c>
      <c r="AA131" s="38" t="s">
        <v>141</v>
      </c>
      <c r="AB131" s="38" t="s">
        <v>140</v>
      </c>
      <c r="AC131" s="38" t="s">
        <v>139</v>
      </c>
      <c r="AD131" s="38" t="s">
        <v>138</v>
      </c>
      <c r="AE131" s="38" t="s">
        <v>73</v>
      </c>
      <c r="AF131" s="38" t="s">
        <v>73</v>
      </c>
      <c r="AG131" s="38" t="s">
        <v>73</v>
      </c>
      <c r="AH131" s="38" t="s">
        <v>73</v>
      </c>
      <c r="AI131" s="38" t="s">
        <v>73</v>
      </c>
      <c r="AJ131" s="38" t="s">
        <v>73</v>
      </c>
      <c r="AK131" s="38" t="s">
        <v>73</v>
      </c>
      <c r="AL131" s="38"/>
      <c r="AM131" s="38" t="s">
        <v>73</v>
      </c>
      <c r="AN131" s="38" t="s">
        <v>73</v>
      </c>
      <c r="AO131" s="38" t="s">
        <v>73</v>
      </c>
    </row>
    <row r="132" spans="1:41">
      <c r="A132" s="37" t="s">
        <v>137</v>
      </c>
      <c r="B132" s="38">
        <v>129</v>
      </c>
      <c r="C132" s="38" t="s">
        <v>136</v>
      </c>
      <c r="D132" s="38" t="s">
        <v>135</v>
      </c>
      <c r="E132" s="38" t="s">
        <v>100</v>
      </c>
      <c r="F132" s="38" t="s">
        <v>102</v>
      </c>
      <c r="G132" s="38" t="s">
        <v>101</v>
      </c>
      <c r="H132" s="38" t="s">
        <v>100</v>
      </c>
      <c r="I132" s="38" t="s">
        <v>80</v>
      </c>
      <c r="J132" s="38" t="s">
        <v>134</v>
      </c>
      <c r="K132" s="38" t="s">
        <v>133</v>
      </c>
      <c r="L132" s="38" t="s">
        <v>73</v>
      </c>
      <c r="M132" s="38" t="s">
        <v>73</v>
      </c>
      <c r="N132" s="38" t="s">
        <v>73</v>
      </c>
      <c r="O132" s="38" t="s">
        <v>85</v>
      </c>
      <c r="P132" s="210" t="s">
        <v>73</v>
      </c>
      <c r="Q132" s="210">
        <v>2</v>
      </c>
      <c r="R132" s="38" t="s">
        <v>132</v>
      </c>
      <c r="S132" s="38" t="s">
        <v>94</v>
      </c>
      <c r="T132" s="38" t="s">
        <v>73</v>
      </c>
      <c r="U132" s="38" t="s">
        <v>73</v>
      </c>
      <c r="V132" s="38" t="s">
        <v>85</v>
      </c>
      <c r="W132" s="38" t="s">
        <v>131</v>
      </c>
      <c r="X132" s="38" t="s">
        <v>130</v>
      </c>
      <c r="Y132" s="38" t="s">
        <v>129</v>
      </c>
      <c r="Z132" s="38" t="s">
        <v>74</v>
      </c>
      <c r="AA132" s="38" t="s">
        <v>119</v>
      </c>
      <c r="AB132" s="38" t="s">
        <v>118</v>
      </c>
      <c r="AC132" s="38" t="s">
        <v>117</v>
      </c>
      <c r="AD132" s="38" t="s">
        <v>87</v>
      </c>
      <c r="AE132" s="38" t="s">
        <v>73</v>
      </c>
      <c r="AF132" s="38" t="s">
        <v>73</v>
      </c>
      <c r="AG132" s="38" t="s">
        <v>85</v>
      </c>
      <c r="AH132" s="38" t="s">
        <v>73</v>
      </c>
      <c r="AI132" s="38" t="s">
        <v>73</v>
      </c>
      <c r="AJ132" s="38" t="s">
        <v>73</v>
      </c>
      <c r="AK132" s="38" t="s">
        <v>73</v>
      </c>
      <c r="AL132" s="38"/>
      <c r="AM132" s="38" t="s">
        <v>73</v>
      </c>
      <c r="AN132" s="38" t="s">
        <v>73</v>
      </c>
      <c r="AO132" s="38" t="s">
        <v>128</v>
      </c>
    </row>
    <row r="133" spans="1:41">
      <c r="A133" s="37" t="s">
        <v>127</v>
      </c>
      <c r="B133" s="38">
        <v>130</v>
      </c>
      <c r="C133" s="38" t="s">
        <v>126</v>
      </c>
      <c r="D133" s="38" t="s">
        <v>125</v>
      </c>
      <c r="E133" s="38" t="s">
        <v>100</v>
      </c>
      <c r="F133" s="38" t="s">
        <v>102</v>
      </c>
      <c r="G133" s="38" t="s">
        <v>101</v>
      </c>
      <c r="H133" s="38" t="s">
        <v>100</v>
      </c>
      <c r="I133" s="38" t="s">
        <v>80</v>
      </c>
      <c r="J133" s="38" t="s">
        <v>124</v>
      </c>
      <c r="K133" s="38" t="s">
        <v>123</v>
      </c>
      <c r="L133" s="38" t="s">
        <v>73</v>
      </c>
      <c r="M133" s="38" t="s">
        <v>73</v>
      </c>
      <c r="N133" s="38" t="s">
        <v>73</v>
      </c>
      <c r="O133" s="38" t="s">
        <v>85</v>
      </c>
      <c r="P133" s="210" t="s">
        <v>73</v>
      </c>
      <c r="Q133" s="210">
        <v>2</v>
      </c>
      <c r="R133" s="38" t="s">
        <v>73</v>
      </c>
      <c r="S133" s="38" t="s">
        <v>94</v>
      </c>
      <c r="T133" s="38" t="s">
        <v>73</v>
      </c>
      <c r="U133" s="38" t="s">
        <v>73</v>
      </c>
      <c r="V133" s="38" t="s">
        <v>85</v>
      </c>
      <c r="W133" s="38" t="s">
        <v>122</v>
      </c>
      <c r="X133" s="38" t="s">
        <v>121</v>
      </c>
      <c r="Y133" s="38" t="s">
        <v>120</v>
      </c>
      <c r="Z133" s="38" t="s">
        <v>74</v>
      </c>
      <c r="AA133" s="38" t="s">
        <v>119</v>
      </c>
      <c r="AB133" s="38" t="s">
        <v>118</v>
      </c>
      <c r="AC133" s="38" t="s">
        <v>117</v>
      </c>
      <c r="AD133" s="38" t="s">
        <v>87</v>
      </c>
      <c r="AE133" s="38" t="s">
        <v>73</v>
      </c>
      <c r="AF133" s="38" t="s">
        <v>73</v>
      </c>
      <c r="AG133" s="38" t="s">
        <v>73</v>
      </c>
      <c r="AH133" s="38" t="s">
        <v>73</v>
      </c>
      <c r="AI133" s="38" t="s">
        <v>73</v>
      </c>
      <c r="AJ133" s="38" t="s">
        <v>73</v>
      </c>
      <c r="AK133" s="38" t="s">
        <v>73</v>
      </c>
      <c r="AL133" s="38"/>
      <c r="AM133" s="38" t="s">
        <v>73</v>
      </c>
      <c r="AN133" s="38" t="s">
        <v>73</v>
      </c>
      <c r="AO133" s="38" t="s">
        <v>116</v>
      </c>
    </row>
    <row r="134" spans="1:41">
      <c r="A134" s="37" t="s">
        <v>115</v>
      </c>
      <c r="B134" s="38">
        <v>131</v>
      </c>
      <c r="C134" s="38" t="s">
        <v>114</v>
      </c>
      <c r="D134" s="38" t="s">
        <v>113</v>
      </c>
      <c r="E134" s="38" t="s">
        <v>99</v>
      </c>
      <c r="F134" s="38" t="s">
        <v>102</v>
      </c>
      <c r="G134" s="38" t="s">
        <v>112</v>
      </c>
      <c r="H134" s="38" t="s">
        <v>100</v>
      </c>
      <c r="I134" s="38" t="s">
        <v>80</v>
      </c>
      <c r="J134" s="38" t="s">
        <v>111</v>
      </c>
      <c r="K134" s="38" t="s">
        <v>110</v>
      </c>
      <c r="L134" s="38" t="s">
        <v>109</v>
      </c>
      <c r="M134" s="38" t="s">
        <v>108</v>
      </c>
      <c r="N134" s="38" t="s">
        <v>73</v>
      </c>
      <c r="O134" s="38" t="s">
        <v>73</v>
      </c>
      <c r="P134" s="210" t="s">
        <v>73</v>
      </c>
      <c r="Q134" s="210" t="s">
        <v>73</v>
      </c>
      <c r="R134" s="38" t="s">
        <v>73</v>
      </c>
      <c r="S134" s="38" t="s">
        <v>73</v>
      </c>
      <c r="T134" s="38" t="s">
        <v>73</v>
      </c>
      <c r="U134" s="38" t="s">
        <v>73</v>
      </c>
      <c r="V134" s="38" t="s">
        <v>73</v>
      </c>
      <c r="W134" s="38" t="s">
        <v>73</v>
      </c>
      <c r="X134" s="38" t="s">
        <v>73</v>
      </c>
      <c r="Y134" s="38" t="s">
        <v>73</v>
      </c>
      <c r="Z134" s="38" t="s">
        <v>74</v>
      </c>
      <c r="AA134" s="38" t="s">
        <v>73</v>
      </c>
      <c r="AB134" s="38" t="s">
        <v>73</v>
      </c>
      <c r="AC134" s="38" t="s">
        <v>107</v>
      </c>
      <c r="AD134" s="38" t="s">
        <v>87</v>
      </c>
      <c r="AE134" s="38" t="s">
        <v>106</v>
      </c>
      <c r="AF134" s="38" t="s">
        <v>73</v>
      </c>
      <c r="AG134" s="38" t="s">
        <v>85</v>
      </c>
      <c r="AH134" s="38" t="s">
        <v>73</v>
      </c>
      <c r="AI134" s="38" t="s">
        <v>73</v>
      </c>
      <c r="AJ134" s="38" t="s">
        <v>73</v>
      </c>
      <c r="AK134" s="38" t="s">
        <v>73</v>
      </c>
      <c r="AL134" s="38"/>
      <c r="AM134" s="38" t="s">
        <v>73</v>
      </c>
      <c r="AN134" s="38" t="s">
        <v>73</v>
      </c>
      <c r="AO134" s="38" t="s">
        <v>73</v>
      </c>
    </row>
    <row r="135" spans="1:41">
      <c r="A135" s="37" t="s">
        <v>105</v>
      </c>
      <c r="B135" s="38">
        <v>132</v>
      </c>
      <c r="C135" s="38" t="s">
        <v>104</v>
      </c>
      <c r="D135" s="38" t="s">
        <v>103</v>
      </c>
      <c r="E135" s="38" t="s">
        <v>80</v>
      </c>
      <c r="F135" s="38" t="s">
        <v>102</v>
      </c>
      <c r="G135" s="38" t="s">
        <v>101</v>
      </c>
      <c r="H135" s="38" t="s">
        <v>100</v>
      </c>
      <c r="I135" s="38" t="s">
        <v>99</v>
      </c>
      <c r="J135" s="38" t="s">
        <v>98</v>
      </c>
      <c r="K135" s="38" t="s">
        <v>97</v>
      </c>
      <c r="L135" s="38" t="s">
        <v>73</v>
      </c>
      <c r="M135" s="38" t="s">
        <v>96</v>
      </c>
      <c r="N135" s="38" t="s">
        <v>85</v>
      </c>
      <c r="O135" s="38" t="s">
        <v>85</v>
      </c>
      <c r="P135" s="210" t="s">
        <v>73</v>
      </c>
      <c r="Q135" s="210">
        <v>2</v>
      </c>
      <c r="R135" s="38" t="s">
        <v>95</v>
      </c>
      <c r="S135" s="38" t="s">
        <v>94</v>
      </c>
      <c r="T135" s="38" t="s">
        <v>73</v>
      </c>
      <c r="U135" s="38" t="s">
        <v>73</v>
      </c>
      <c r="V135" s="38" t="s">
        <v>85</v>
      </c>
      <c r="W135" s="38" t="s">
        <v>93</v>
      </c>
      <c r="X135" s="38" t="s">
        <v>92</v>
      </c>
      <c r="Y135" s="38" t="s">
        <v>91</v>
      </c>
      <c r="Z135" s="38" t="s">
        <v>74</v>
      </c>
      <c r="AA135" s="38" t="s">
        <v>90</v>
      </c>
      <c r="AB135" s="38" t="s">
        <v>89</v>
      </c>
      <c r="AC135" s="38" t="s">
        <v>88</v>
      </c>
      <c r="AD135" s="38" t="s">
        <v>87</v>
      </c>
      <c r="AE135" s="38" t="s">
        <v>86</v>
      </c>
      <c r="AF135" s="38" t="s">
        <v>85</v>
      </c>
      <c r="AG135" s="38" t="s">
        <v>85</v>
      </c>
      <c r="AH135" s="38" t="s">
        <v>73</v>
      </c>
      <c r="AI135" s="38" t="s">
        <v>73</v>
      </c>
      <c r="AJ135" s="38" t="s">
        <v>73</v>
      </c>
      <c r="AK135" s="38" t="s">
        <v>73</v>
      </c>
      <c r="AL135" s="38"/>
      <c r="AM135" s="38" t="s">
        <v>73</v>
      </c>
      <c r="AN135" s="38" t="s">
        <v>73</v>
      </c>
      <c r="AO135" s="38" t="s">
        <v>84</v>
      </c>
    </row>
    <row r="136" spans="1:41">
      <c r="A136" s="37" t="s">
        <v>83</v>
      </c>
      <c r="B136" s="38">
        <v>133</v>
      </c>
      <c r="C136" s="38" t="s">
        <v>82</v>
      </c>
      <c r="D136" s="38" t="s">
        <v>81</v>
      </c>
      <c r="E136" s="38" t="s">
        <v>80</v>
      </c>
      <c r="F136" s="38" t="s">
        <v>79</v>
      </c>
      <c r="G136" s="38" t="s">
        <v>78</v>
      </c>
      <c r="H136" s="38" t="s">
        <v>73</v>
      </c>
      <c r="I136" s="38" t="s">
        <v>73</v>
      </c>
      <c r="J136" s="38" t="s">
        <v>77</v>
      </c>
      <c r="K136" s="38" t="s">
        <v>76</v>
      </c>
      <c r="L136" s="38" t="s">
        <v>73</v>
      </c>
      <c r="M136" s="38" t="s">
        <v>75</v>
      </c>
      <c r="N136" s="38" t="s">
        <v>73</v>
      </c>
      <c r="O136" s="38" t="s">
        <v>73</v>
      </c>
      <c r="P136" s="210" t="s">
        <v>73</v>
      </c>
      <c r="Q136" s="210" t="s">
        <v>73</v>
      </c>
      <c r="R136" s="38" t="s">
        <v>73</v>
      </c>
      <c r="S136" s="38" t="s">
        <v>73</v>
      </c>
      <c r="T136" s="38" t="s">
        <v>73</v>
      </c>
      <c r="U136" s="38" t="s">
        <v>73</v>
      </c>
      <c r="V136" s="38" t="s">
        <v>73</v>
      </c>
      <c r="W136" s="38" t="s">
        <v>73</v>
      </c>
      <c r="X136" s="38" t="s">
        <v>73</v>
      </c>
      <c r="Y136" s="38" t="s">
        <v>73</v>
      </c>
      <c r="Z136" s="38" t="s">
        <v>74</v>
      </c>
      <c r="AA136" s="38" t="s">
        <v>73</v>
      </c>
      <c r="AB136" s="38" t="s">
        <v>73</v>
      </c>
      <c r="AC136" s="38" t="s">
        <v>73</v>
      </c>
      <c r="AD136" s="38" t="s">
        <v>73</v>
      </c>
      <c r="AE136" s="38" t="s">
        <v>73</v>
      </c>
      <c r="AF136" s="38" t="s">
        <v>73</v>
      </c>
      <c r="AG136" s="38" t="s">
        <v>73</v>
      </c>
      <c r="AH136" s="38" t="s">
        <v>73</v>
      </c>
      <c r="AI136" s="38" t="s">
        <v>73</v>
      </c>
      <c r="AJ136" s="38" t="s">
        <v>73</v>
      </c>
      <c r="AK136" s="38" t="s">
        <v>73</v>
      </c>
      <c r="AL136" s="38"/>
      <c r="AM136" s="38" t="s">
        <v>73</v>
      </c>
      <c r="AN136" s="38" t="s">
        <v>73</v>
      </c>
      <c r="AO136" s="38" t="s">
        <v>73</v>
      </c>
    </row>
    <row r="139" spans="1:41" ht="14.25">
      <c r="J139" s="143"/>
    </row>
    <row r="140" spans="1:41">
      <c r="J140"/>
    </row>
    <row r="141" spans="1:41" ht="14.25">
      <c r="A141" s="4"/>
      <c r="C141" s="4"/>
      <c r="J141" s="143"/>
    </row>
    <row r="142" spans="1:41">
      <c r="J142"/>
    </row>
    <row r="143" spans="1:41" ht="14.25">
      <c r="J143" s="143"/>
    </row>
  </sheetData>
  <sheetProtection sheet="1" objects="1" scenarios="1"/>
  <autoFilter ref="A4:AO136">
    <sortState ref="A5:AO136">
      <sortCondition ref="A5:A136"/>
    </sortState>
  </autoFilter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/>
  <dimension ref="A1:H23"/>
  <sheetViews>
    <sheetView workbookViewId="0">
      <selection activeCell="F26" sqref="F26"/>
    </sheetView>
  </sheetViews>
  <sheetFormatPr baseColWidth="10" defaultRowHeight="12.75"/>
  <cols>
    <col min="1" max="3" width="15.42578125" customWidth="1"/>
    <col min="4" max="4" width="12.5703125" bestFit="1" customWidth="1"/>
    <col min="5" max="8" width="25.7109375" customWidth="1"/>
  </cols>
  <sheetData>
    <row r="1" spans="1:8">
      <c r="A1" t="s">
        <v>3</v>
      </c>
      <c r="B1" t="s">
        <v>15</v>
      </c>
      <c r="C1" t="s">
        <v>19</v>
      </c>
      <c r="E1" t="s">
        <v>26</v>
      </c>
      <c r="F1" t="s">
        <v>27</v>
      </c>
      <c r="G1" t="s">
        <v>28</v>
      </c>
      <c r="H1" t="s">
        <v>30</v>
      </c>
    </row>
    <row r="2" spans="1:8">
      <c r="A2" t="s">
        <v>17</v>
      </c>
      <c r="B2" t="s">
        <v>18</v>
      </c>
      <c r="C2" t="s">
        <v>26</v>
      </c>
      <c r="E2" t="s">
        <v>16</v>
      </c>
      <c r="F2" t="s">
        <v>16</v>
      </c>
      <c r="G2" t="s">
        <v>16</v>
      </c>
      <c r="H2" t="s">
        <v>16</v>
      </c>
    </row>
    <row r="3" spans="1:8">
      <c r="A3" t="s">
        <v>29</v>
      </c>
      <c r="B3" t="s">
        <v>1306</v>
      </c>
      <c r="C3" t="s">
        <v>27</v>
      </c>
      <c r="E3" t="s">
        <v>20</v>
      </c>
      <c r="F3" t="s">
        <v>20</v>
      </c>
      <c r="G3" t="s">
        <v>20</v>
      </c>
      <c r="H3" t="s">
        <v>20</v>
      </c>
    </row>
    <row r="4" spans="1:8">
      <c r="A4" t="s">
        <v>25</v>
      </c>
      <c r="B4" t="s">
        <v>1307</v>
      </c>
      <c r="C4" t="s">
        <v>28</v>
      </c>
      <c r="E4" t="s">
        <v>21</v>
      </c>
      <c r="F4" t="s">
        <v>21</v>
      </c>
      <c r="G4" t="s">
        <v>21</v>
      </c>
      <c r="H4" t="s">
        <v>21</v>
      </c>
    </row>
    <row r="5" spans="1:8">
      <c r="A5" t="s">
        <v>14</v>
      </c>
      <c r="B5" t="s">
        <v>1308</v>
      </c>
      <c r="C5" t="s">
        <v>30</v>
      </c>
      <c r="E5" t="s">
        <v>22</v>
      </c>
      <c r="F5" t="s">
        <v>22</v>
      </c>
      <c r="G5" t="s">
        <v>22</v>
      </c>
      <c r="H5" t="s">
        <v>22</v>
      </c>
    </row>
    <row r="6" spans="1:8">
      <c r="E6" t="s">
        <v>23</v>
      </c>
      <c r="F6" t="s">
        <v>23</v>
      </c>
      <c r="H6" t="s">
        <v>31</v>
      </c>
    </row>
    <row r="7" spans="1:8">
      <c r="E7" t="s">
        <v>1288</v>
      </c>
      <c r="F7" t="s">
        <v>31</v>
      </c>
    </row>
    <row r="8" spans="1:8">
      <c r="E8" t="s">
        <v>24</v>
      </c>
    </row>
    <row r="9" spans="1:8">
      <c r="E9" s="194" t="s">
        <v>31</v>
      </c>
      <c r="F9" s="194"/>
      <c r="H9" s="194"/>
    </row>
    <row r="10" spans="1:8">
      <c r="E10" t="s">
        <v>1302</v>
      </c>
    </row>
    <row r="11" spans="1:8">
      <c r="E11" t="s">
        <v>1303</v>
      </c>
    </row>
    <row r="12" spans="1:8">
      <c r="E12" s="194" t="s">
        <v>1328</v>
      </c>
      <c r="F12" s="194"/>
      <c r="G12" s="194"/>
      <c r="H12" s="194"/>
    </row>
    <row r="14" spans="1:8">
      <c r="D14" s="218" t="s">
        <v>1291</v>
      </c>
      <c r="E14" t="s">
        <v>1304</v>
      </c>
      <c r="F14" t="s">
        <v>1305</v>
      </c>
      <c r="G14" t="s">
        <v>1290</v>
      </c>
      <c r="H14" t="s">
        <v>1293</v>
      </c>
    </row>
    <row r="15" spans="1:8">
      <c r="E15" t="s">
        <v>1289</v>
      </c>
      <c r="F15" s="217" t="s">
        <v>1292</v>
      </c>
      <c r="G15" t="s">
        <v>1299</v>
      </c>
      <c r="H15" t="s">
        <v>1300</v>
      </c>
    </row>
    <row r="16" spans="1:8">
      <c r="G16" s="217" t="s">
        <v>1292</v>
      </c>
      <c r="H16" s="217" t="s">
        <v>1292</v>
      </c>
    </row>
    <row r="23" spans="7:8">
      <c r="G23" s="217"/>
      <c r="H23" s="217"/>
    </row>
  </sheetData>
  <sheetProtection password="8828" sheet="1" objects="1" scenarios="1"/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4:AH72"/>
  <sheetViews>
    <sheetView showGridLines="0" zoomScale="80" zoomScaleNormal="80" workbookViewId="0">
      <pane ySplit="6" topLeftCell="A10" activePane="bottomLeft" state="frozen"/>
      <selection pane="bottomLeft" activeCell="W54" sqref="W54"/>
    </sheetView>
  </sheetViews>
  <sheetFormatPr baseColWidth="10" defaultRowHeight="12.75"/>
  <cols>
    <col min="1" max="1" width="2.7109375" style="152" customWidth="1"/>
    <col min="2" max="9" width="12.28515625" style="152" customWidth="1"/>
    <col min="10" max="10" width="2.7109375" style="152" customWidth="1"/>
    <col min="11" max="13" width="12.28515625" style="152" customWidth="1"/>
    <col min="14" max="14" width="13.28515625" style="152" bestFit="1" customWidth="1"/>
    <col min="15" max="26" width="12.28515625" style="152" customWidth="1"/>
    <col min="27" max="28" width="5.7109375" style="152" customWidth="1"/>
    <col min="29" max="16384" width="11.42578125" style="152"/>
  </cols>
  <sheetData>
    <row r="4" spans="2:26" ht="27">
      <c r="L4" s="220" t="s">
        <v>1301</v>
      </c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</row>
    <row r="8" spans="2:26">
      <c r="B8" s="476" t="s">
        <v>1275</v>
      </c>
      <c r="C8" s="477"/>
      <c r="D8" s="477"/>
      <c r="E8" s="477"/>
      <c r="F8" s="478"/>
      <c r="G8" s="476" t="s">
        <v>1202</v>
      </c>
      <c r="H8" s="477"/>
      <c r="I8" s="478"/>
    </row>
    <row r="9" spans="2:26">
      <c r="B9" s="212" t="s">
        <v>1276</v>
      </c>
      <c r="C9" s="212" t="s">
        <v>1277</v>
      </c>
      <c r="D9" s="212" t="s">
        <v>1278</v>
      </c>
      <c r="E9" s="212" t="s">
        <v>1279</v>
      </c>
      <c r="F9" s="212" t="s">
        <v>1280</v>
      </c>
      <c r="G9" s="212" t="s">
        <v>87</v>
      </c>
      <c r="H9" s="212" t="s">
        <v>138</v>
      </c>
      <c r="I9" s="212" t="s">
        <v>1232</v>
      </c>
    </row>
    <row r="10" spans="2:26">
      <c r="B10" s="213">
        <f>COUNTIF(Base!F:F,"USINE")</f>
        <v>15</v>
      </c>
      <c r="C10" s="213">
        <f>COUNTIF(Base!F:F,"RESERVOIR")</f>
        <v>8</v>
      </c>
      <c r="D10" s="213">
        <f>COUNTIF(Base!F:F,"STATION LOCALE")</f>
        <v>74</v>
      </c>
      <c r="E10" s="214">
        <f>COUNTIF(Base!F:F,"DEBIT")</f>
        <v>24</v>
      </c>
      <c r="F10" s="214">
        <f>COUNTIF(Base!F:F,"PUITS")</f>
        <v>4</v>
      </c>
      <c r="G10" s="214">
        <f>COUNTIF(Base!AD:AD,"EP")</f>
        <v>103</v>
      </c>
      <c r="H10" s="214">
        <f>COUNTIF(Base!AD:AD,"ENP")</f>
        <v>8</v>
      </c>
      <c r="I10" s="214">
        <f>COUNTIF(Base!AD:AD,"EP-ENP")</f>
        <v>14</v>
      </c>
    </row>
    <row r="16" spans="2:26">
      <c r="K16" s="476" t="s">
        <v>1201</v>
      </c>
      <c r="L16" s="477"/>
      <c r="M16" s="477"/>
      <c r="N16" s="478"/>
      <c r="O16" s="476" t="s">
        <v>1181</v>
      </c>
      <c r="P16" s="477"/>
      <c r="Q16" s="477"/>
      <c r="R16" s="478"/>
      <c r="S16" s="476" t="s">
        <v>1200</v>
      </c>
      <c r="T16" s="477"/>
      <c r="U16" s="477"/>
      <c r="V16" s="478"/>
      <c r="W16" s="476" t="s">
        <v>1199</v>
      </c>
      <c r="X16" s="477"/>
      <c r="Y16" s="477"/>
      <c r="Z16" s="478"/>
    </row>
    <row r="17" spans="1:26">
      <c r="A17" s="182"/>
      <c r="E17" s="182"/>
      <c r="K17" s="212" t="s">
        <v>1247</v>
      </c>
      <c r="L17" s="212" t="s">
        <v>1246</v>
      </c>
      <c r="M17" s="212" t="s">
        <v>1281</v>
      </c>
      <c r="N17" s="212" t="s">
        <v>1282</v>
      </c>
      <c r="O17" s="212" t="s">
        <v>571</v>
      </c>
      <c r="P17" s="212" t="s">
        <v>1119</v>
      </c>
      <c r="Q17" s="212" t="s">
        <v>282</v>
      </c>
      <c r="R17" s="212" t="s">
        <v>94</v>
      </c>
      <c r="S17" s="212" t="s">
        <v>1173</v>
      </c>
      <c r="T17" s="212" t="s">
        <v>1243</v>
      </c>
      <c r="U17" s="212" t="s">
        <v>1179</v>
      </c>
      <c r="V17" s="212" t="s">
        <v>281</v>
      </c>
      <c r="W17" s="212" t="s">
        <v>1279</v>
      </c>
      <c r="X17" s="212" t="s">
        <v>1283</v>
      </c>
      <c r="Y17" s="212" t="s">
        <v>1284</v>
      </c>
      <c r="Z17" s="212" t="s">
        <v>1285</v>
      </c>
    </row>
    <row r="18" spans="1:26">
      <c r="A18" s="182"/>
      <c r="B18" s="182"/>
      <c r="C18" s="182"/>
      <c r="D18" s="182"/>
      <c r="E18" s="182"/>
      <c r="K18" s="214">
        <f>COUNTIF(Base!N:N,"oui")</f>
        <v>27</v>
      </c>
      <c r="L18" s="214">
        <f>COUNTIF(Base!O:O,"oui")</f>
        <v>121</v>
      </c>
      <c r="M18" s="214">
        <f>SUM(Base!P5:P1000)</f>
        <v>104</v>
      </c>
      <c r="N18" s="214">
        <f>SUM(Base!Q5:Q1000)</f>
        <v>172</v>
      </c>
      <c r="O18" s="214">
        <f>COUNTIF(Base!S:S,"APRIL 2000")</f>
        <v>3</v>
      </c>
      <c r="P18" s="214">
        <f>COUNTIF(Base!S:S,"APRIL 5000")</f>
        <v>1</v>
      </c>
      <c r="Q18" s="214">
        <f>COUNTIF(Base!S:S,"MODICON M340")</f>
        <v>24</v>
      </c>
      <c r="R18" s="214">
        <f>COUNTIF(Base!S:S,"PREMIUM")</f>
        <v>48</v>
      </c>
      <c r="S18" s="214">
        <f>COUNTIF(Base!T:T,"OUI")</f>
        <v>6</v>
      </c>
      <c r="T18" s="214">
        <f>COUNTIF(Base!U:U,"OUI")</f>
        <v>37</v>
      </c>
      <c r="U18" s="214">
        <f>COUNTIF(Base!V:V,"OUI")</f>
        <v>76</v>
      </c>
      <c r="V18" s="214">
        <f>COUNTIF(Base!V:V,"3G")</f>
        <v>1</v>
      </c>
      <c r="W18" s="214">
        <f>SUM(Base!AH5:AH1000)</f>
        <v>3</v>
      </c>
      <c r="X18" s="214">
        <f>SUM(Base!AI5:AI1000)</f>
        <v>7</v>
      </c>
      <c r="Y18" s="214">
        <f>SUM(Base!AJ5:AJ1000)</f>
        <v>0</v>
      </c>
      <c r="Z18" s="214">
        <f>SUM(Base!AK5:AK1000)</f>
        <v>0</v>
      </c>
    </row>
    <row r="19" spans="1:26">
      <c r="A19" s="182"/>
      <c r="B19" s="182"/>
      <c r="C19" s="182"/>
      <c r="D19" s="182"/>
      <c r="E19" s="182"/>
    </row>
    <row r="20" spans="1:26">
      <c r="A20" s="182"/>
      <c r="B20" s="182"/>
      <c r="C20" s="182"/>
      <c r="D20" s="182"/>
      <c r="E20" s="182"/>
      <c r="K20" s="211"/>
      <c r="L20" s="211"/>
      <c r="M20" s="211"/>
      <c r="N20" s="211"/>
      <c r="O20" s="211"/>
      <c r="P20" s="211"/>
      <c r="Q20" s="211"/>
      <c r="R20" s="211"/>
      <c r="S20" s="211"/>
      <c r="T20" s="211"/>
      <c r="U20" s="211"/>
      <c r="V20" s="211"/>
      <c r="W20" s="211"/>
      <c r="X20" s="211"/>
      <c r="Y20" s="211"/>
      <c r="Z20" s="211"/>
    </row>
    <row r="21" spans="1:26">
      <c r="A21" s="182"/>
      <c r="B21" s="182"/>
      <c r="C21" s="182"/>
      <c r="D21" s="182"/>
      <c r="E21" s="182"/>
    </row>
    <row r="22" spans="1:26">
      <c r="A22" s="182"/>
      <c r="B22" s="182"/>
      <c r="C22" s="182"/>
      <c r="D22" s="182"/>
      <c r="E22" s="182"/>
    </row>
    <row r="23" spans="1:26">
      <c r="A23" s="182"/>
      <c r="B23" s="182"/>
      <c r="C23" s="182"/>
      <c r="D23" s="182"/>
      <c r="E23" s="182"/>
    </row>
    <row r="24" spans="1:26">
      <c r="A24" s="182"/>
      <c r="B24" s="182"/>
      <c r="C24" s="182"/>
      <c r="D24" s="182"/>
      <c r="E24" s="182"/>
    </row>
    <row r="25" spans="1:26">
      <c r="A25" s="182"/>
      <c r="B25" s="182"/>
      <c r="C25" s="182"/>
      <c r="D25" s="182"/>
      <c r="E25" s="182"/>
    </row>
    <row r="26" spans="1:26">
      <c r="A26" s="182"/>
      <c r="B26" s="182"/>
      <c r="C26" s="182"/>
      <c r="D26" s="182"/>
      <c r="E26" s="182"/>
    </row>
    <row r="27" spans="1:26">
      <c r="A27" s="182"/>
      <c r="B27" s="182"/>
      <c r="C27" s="182"/>
      <c r="D27" s="182"/>
      <c r="E27" s="182"/>
    </row>
    <row r="28" spans="1:26">
      <c r="A28" s="182"/>
      <c r="B28" s="182"/>
      <c r="C28" s="182"/>
      <c r="D28" s="182"/>
      <c r="E28" s="182"/>
    </row>
    <row r="29" spans="1:26">
      <c r="A29" s="182"/>
      <c r="B29" s="182"/>
      <c r="C29" s="182"/>
      <c r="D29" s="182"/>
      <c r="E29" s="182"/>
    </row>
    <row r="30" spans="1:26">
      <c r="A30" s="182"/>
      <c r="B30" s="182"/>
      <c r="C30" s="182"/>
      <c r="D30" s="182"/>
      <c r="E30" s="182"/>
    </row>
    <row r="31" spans="1:26">
      <c r="A31" s="182"/>
      <c r="B31" s="182"/>
      <c r="C31" s="182"/>
      <c r="D31" s="182"/>
      <c r="E31" s="182"/>
    </row>
    <row r="32" spans="1:26">
      <c r="A32" s="182"/>
      <c r="B32" s="182"/>
      <c r="C32" s="182"/>
      <c r="D32" s="182"/>
      <c r="E32" s="182"/>
    </row>
    <row r="33" spans="1:34">
      <c r="A33" s="182"/>
      <c r="B33" s="182"/>
      <c r="C33" s="182"/>
      <c r="D33" s="182"/>
      <c r="E33" s="182"/>
    </row>
    <row r="34" spans="1:34">
      <c r="A34" s="182"/>
      <c r="B34" s="182"/>
      <c r="C34" s="182"/>
      <c r="D34" s="182"/>
      <c r="E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</row>
    <row r="35" spans="1:34">
      <c r="A35" s="182"/>
      <c r="B35" s="182"/>
      <c r="C35" s="182"/>
      <c r="D35" s="182"/>
      <c r="E35" s="182"/>
    </row>
    <row r="36" spans="1:34">
      <c r="A36" s="182"/>
      <c r="B36" s="182"/>
      <c r="C36" s="182"/>
      <c r="D36" s="182"/>
      <c r="E36" s="182"/>
    </row>
    <row r="37" spans="1:34">
      <c r="A37" s="182"/>
      <c r="B37" s="182"/>
      <c r="C37" s="182"/>
      <c r="D37" s="182"/>
      <c r="E37" s="182"/>
    </row>
    <row r="38" spans="1:34">
      <c r="A38" s="182"/>
      <c r="B38" s="182"/>
      <c r="C38" s="182"/>
      <c r="D38" s="182"/>
      <c r="E38" s="182"/>
    </row>
    <row r="39" spans="1:34">
      <c r="A39" s="182"/>
      <c r="B39" s="182"/>
      <c r="C39" s="182"/>
      <c r="D39" s="182"/>
      <c r="E39" s="182"/>
    </row>
    <row r="40" spans="1:34">
      <c r="A40" s="182"/>
      <c r="B40" s="182"/>
      <c r="C40" s="182"/>
      <c r="D40" s="182"/>
      <c r="E40" s="182"/>
    </row>
    <row r="41" spans="1:34">
      <c r="A41" s="182"/>
      <c r="B41" s="182"/>
      <c r="C41" s="182"/>
      <c r="D41" s="182"/>
      <c r="E41" s="182"/>
    </row>
    <row r="42" spans="1:34">
      <c r="A42" s="182"/>
      <c r="B42" s="182"/>
      <c r="C42" s="182"/>
      <c r="D42" s="182"/>
      <c r="E42" s="182"/>
    </row>
    <row r="43" spans="1:34">
      <c r="A43" s="182"/>
      <c r="B43" s="182"/>
      <c r="C43" s="182"/>
      <c r="D43" s="182"/>
      <c r="E43" s="182"/>
    </row>
    <row r="44" spans="1:34">
      <c r="A44" s="182"/>
      <c r="B44" s="182"/>
      <c r="C44" s="182"/>
      <c r="D44" s="182"/>
      <c r="E44" s="182"/>
    </row>
    <row r="45" spans="1:34">
      <c r="A45" s="182"/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</row>
    <row r="46" spans="1:34">
      <c r="A46" s="182"/>
      <c r="B46" s="182"/>
      <c r="C46" s="182"/>
      <c r="D46" s="182"/>
      <c r="E46" s="182"/>
      <c r="F46" s="182"/>
      <c r="G46" s="182"/>
      <c r="H46" s="182"/>
      <c r="I46" s="182"/>
      <c r="J46" s="182"/>
      <c r="K46" s="182"/>
      <c r="L46" s="182"/>
      <c r="M46" s="182"/>
      <c r="N46" s="182"/>
      <c r="O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</row>
    <row r="47" spans="1:34">
      <c r="A47" s="182"/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</row>
    <row r="48" spans="1:34">
      <c r="A48" s="182"/>
      <c r="B48" s="182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182"/>
      <c r="N48" s="182"/>
      <c r="O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</row>
    <row r="49" spans="19:34"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</row>
    <row r="50" spans="19:34"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</row>
    <row r="51" spans="19:34">
      <c r="S51" s="182"/>
      <c r="T51" s="182"/>
      <c r="U51" s="182"/>
      <c r="V51" s="182"/>
      <c r="W51" s="182"/>
      <c r="X51" s="182"/>
      <c r="Y51" s="269"/>
      <c r="Z51" s="272"/>
      <c r="AA51" s="182"/>
      <c r="AB51" s="182"/>
      <c r="AC51" s="182"/>
      <c r="AD51" s="182"/>
      <c r="AE51" s="182"/>
      <c r="AF51" s="182"/>
      <c r="AG51" s="182"/>
      <c r="AH51" s="182"/>
    </row>
    <row r="52" spans="19:34"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  <c r="AH52" s="182"/>
    </row>
    <row r="53" spans="19:34"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</row>
    <row r="54" spans="19:34"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2"/>
      <c r="AG54" s="182"/>
      <c r="AH54" s="182"/>
    </row>
    <row r="55" spans="19:34"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  <c r="AH55" s="182"/>
    </row>
    <row r="56" spans="19:34"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182"/>
      <c r="AE56" s="182"/>
      <c r="AF56" s="182"/>
      <c r="AG56" s="182"/>
      <c r="AH56" s="182"/>
    </row>
    <row r="57" spans="19:34"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2"/>
      <c r="AE57" s="182"/>
      <c r="AF57" s="182"/>
      <c r="AG57" s="182"/>
      <c r="AH57" s="182"/>
    </row>
    <row r="58" spans="19:34"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  <c r="AH58" s="182"/>
    </row>
    <row r="59" spans="19:34"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2"/>
      <c r="AE59" s="182"/>
      <c r="AF59" s="182"/>
      <c r="AG59" s="182"/>
      <c r="AH59" s="182"/>
    </row>
    <row r="60" spans="19:34">
      <c r="S60" s="182"/>
      <c r="T60" s="182"/>
      <c r="U60" s="182"/>
      <c r="V60" s="182"/>
      <c r="W60" s="182"/>
      <c r="X60" s="182"/>
      <c r="Y60" s="182"/>
      <c r="Z60" s="182"/>
      <c r="AA60" s="182"/>
      <c r="AB60" s="182"/>
      <c r="AC60" s="182"/>
      <c r="AD60" s="182"/>
      <c r="AE60" s="182"/>
      <c r="AF60" s="182"/>
      <c r="AG60" s="182"/>
      <c r="AH60" s="182"/>
    </row>
    <row r="61" spans="19:34"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2"/>
      <c r="AE61" s="182"/>
      <c r="AF61" s="182"/>
      <c r="AG61" s="182"/>
      <c r="AH61" s="182"/>
    </row>
    <row r="62" spans="19:34">
      <c r="S62" s="182"/>
      <c r="T62" s="182"/>
      <c r="U62" s="182"/>
      <c r="V62" s="182"/>
      <c r="W62" s="182"/>
      <c r="X62" s="182"/>
      <c r="Y62" s="182"/>
      <c r="Z62" s="182"/>
      <c r="AA62" s="182"/>
      <c r="AB62" s="182"/>
      <c r="AC62" s="182"/>
      <c r="AD62" s="182"/>
      <c r="AE62" s="182"/>
      <c r="AF62" s="182"/>
      <c r="AG62" s="182"/>
      <c r="AH62" s="182"/>
    </row>
    <row r="63" spans="19:34"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</row>
    <row r="64" spans="19:34"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2"/>
      <c r="AE64" s="182"/>
      <c r="AF64" s="182"/>
      <c r="AG64" s="182"/>
      <c r="AH64" s="182"/>
    </row>
    <row r="65" spans="19:34">
      <c r="S65" s="182"/>
      <c r="T65" s="182"/>
      <c r="U65" s="182"/>
      <c r="V65" s="182"/>
      <c r="W65" s="182"/>
      <c r="X65" s="182"/>
      <c r="Y65" s="182"/>
      <c r="Z65" s="182"/>
      <c r="AA65" s="182"/>
      <c r="AB65" s="182"/>
      <c r="AC65" s="182"/>
      <c r="AD65" s="182"/>
      <c r="AE65" s="182"/>
      <c r="AF65" s="182"/>
      <c r="AG65" s="182"/>
      <c r="AH65" s="182"/>
    </row>
    <row r="66" spans="19:34">
      <c r="S66" s="182"/>
      <c r="T66" s="182"/>
      <c r="U66" s="182"/>
      <c r="V66" s="182"/>
      <c r="W66" s="182"/>
      <c r="X66" s="182"/>
      <c r="Y66" s="182"/>
      <c r="Z66" s="182"/>
      <c r="AA66" s="182"/>
      <c r="AB66" s="182"/>
      <c r="AC66" s="182"/>
      <c r="AD66" s="182"/>
      <c r="AE66" s="182"/>
      <c r="AF66" s="182"/>
      <c r="AG66" s="182"/>
      <c r="AH66" s="182"/>
    </row>
    <row r="67" spans="19:34">
      <c r="S67" s="182"/>
      <c r="T67" s="182"/>
      <c r="U67" s="182"/>
      <c r="V67" s="182"/>
      <c r="W67" s="182"/>
      <c r="X67" s="182"/>
      <c r="Y67" s="182"/>
      <c r="Z67" s="182"/>
      <c r="AA67" s="182"/>
      <c r="AB67" s="182"/>
      <c r="AC67" s="182"/>
      <c r="AD67" s="182"/>
      <c r="AE67" s="182"/>
      <c r="AF67" s="182"/>
      <c r="AG67" s="182"/>
      <c r="AH67" s="182"/>
    </row>
    <row r="68" spans="19:34">
      <c r="S68" s="182"/>
      <c r="T68" s="182"/>
      <c r="U68" s="182"/>
      <c r="V68" s="182"/>
      <c r="W68" s="182"/>
      <c r="X68" s="182"/>
      <c r="Y68" s="182"/>
      <c r="Z68" s="182"/>
      <c r="AA68" s="182"/>
      <c r="AB68" s="182"/>
      <c r="AC68" s="182"/>
      <c r="AD68" s="182"/>
      <c r="AE68" s="182"/>
      <c r="AF68" s="182"/>
      <c r="AG68" s="182"/>
      <c r="AH68" s="182"/>
    </row>
    <row r="69" spans="19:34"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</row>
    <row r="70" spans="19:34">
      <c r="S70" s="182"/>
      <c r="T70" s="182"/>
      <c r="U70" s="182"/>
      <c r="V70" s="182"/>
      <c r="W70" s="182"/>
      <c r="X70" s="182"/>
      <c r="Y70" s="182"/>
      <c r="Z70" s="182"/>
      <c r="AA70" s="182"/>
      <c r="AB70" s="182"/>
      <c r="AC70" s="182"/>
      <c r="AD70" s="182"/>
      <c r="AE70" s="182"/>
      <c r="AF70" s="182"/>
      <c r="AG70" s="182"/>
      <c r="AH70" s="182"/>
    </row>
    <row r="71" spans="19:34"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2"/>
      <c r="AG71" s="182"/>
      <c r="AH71" s="182"/>
    </row>
    <row r="72" spans="19:34">
      <c r="S72" s="182"/>
      <c r="T72" s="182"/>
      <c r="U72" s="182"/>
      <c r="V72" s="182"/>
      <c r="W72" s="182"/>
      <c r="X72" s="182"/>
      <c r="Y72" s="182"/>
      <c r="Z72" s="182"/>
      <c r="AA72" s="182"/>
      <c r="AB72" s="182"/>
      <c r="AC72" s="182"/>
      <c r="AD72" s="182"/>
      <c r="AE72" s="182"/>
      <c r="AF72" s="182"/>
      <c r="AG72" s="182"/>
      <c r="AH72" s="182"/>
    </row>
  </sheetData>
  <sheetProtection sheet="1" objects="1" scenarios="1"/>
  <mergeCells count="6">
    <mergeCell ref="W16:Z16"/>
    <mergeCell ref="S16:V16"/>
    <mergeCell ref="B8:F8"/>
    <mergeCell ref="G8:I8"/>
    <mergeCell ref="K16:N16"/>
    <mergeCell ref="O16:R1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/>
  <dimension ref="A1:I2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.42578125" defaultRowHeight="15"/>
  <cols>
    <col min="1" max="1" width="9.7109375" style="168" bestFit="1" customWidth="1"/>
    <col min="2" max="4" width="8.7109375" style="169" customWidth="1"/>
    <col min="5" max="5" width="12.140625" style="170" bestFit="1" customWidth="1"/>
    <col min="6" max="6" width="70.85546875" style="169" customWidth="1"/>
    <col min="7" max="7" width="2" style="171" customWidth="1"/>
    <col min="8" max="8" width="18.42578125" style="171" customWidth="1"/>
    <col min="9" max="9" width="3.7109375" style="172" customWidth="1"/>
    <col min="10" max="16384" width="11.42578125" style="171"/>
  </cols>
  <sheetData>
    <row r="1" spans="1:9" s="166" customFormat="1">
      <c r="A1" s="164" t="s">
        <v>1</v>
      </c>
      <c r="B1" s="165" t="s">
        <v>3</v>
      </c>
      <c r="C1" s="165" t="s">
        <v>0</v>
      </c>
      <c r="D1" s="165" t="s">
        <v>4</v>
      </c>
      <c r="E1" s="165" t="s">
        <v>5</v>
      </c>
      <c r="F1" s="165" t="s">
        <v>6</v>
      </c>
      <c r="I1" s="167"/>
    </row>
    <row r="2" spans="1:9">
      <c r="A2" s="168">
        <v>44106</v>
      </c>
      <c r="B2" s="175" t="s">
        <v>10</v>
      </c>
      <c r="C2" s="175" t="s">
        <v>11</v>
      </c>
      <c r="D2" s="175" t="s">
        <v>12</v>
      </c>
      <c r="E2" s="170" t="s">
        <v>9</v>
      </c>
      <c r="F2" s="169" t="s">
        <v>13</v>
      </c>
    </row>
    <row r="3" spans="1:9">
      <c r="B3" s="175"/>
      <c r="C3" s="175"/>
      <c r="D3" s="175"/>
      <c r="E3" s="173"/>
      <c r="F3" s="174"/>
      <c r="H3" s="274" t="s">
        <v>8</v>
      </c>
      <c r="I3" s="175">
        <f>COUNTIF(E:E,H3)</f>
        <v>0</v>
      </c>
    </row>
    <row r="4" spans="1:9">
      <c r="H4" s="275" t="s">
        <v>2</v>
      </c>
      <c r="I4" s="175">
        <f t="shared" ref="I4:I6" si="0">COUNTIF(E:E,H4)</f>
        <v>0</v>
      </c>
    </row>
    <row r="5" spans="1:9">
      <c r="H5" s="276" t="s">
        <v>7</v>
      </c>
      <c r="I5" s="175">
        <f t="shared" si="0"/>
        <v>0</v>
      </c>
    </row>
    <row r="6" spans="1:9">
      <c r="H6" s="273" t="s">
        <v>9</v>
      </c>
      <c r="I6" s="175">
        <f t="shared" si="0"/>
        <v>1</v>
      </c>
    </row>
    <row r="9" spans="1:9">
      <c r="B9" s="176"/>
      <c r="E9" s="177"/>
    </row>
    <row r="10" spans="1:9">
      <c r="E10" s="177"/>
    </row>
    <row r="16" spans="1:9">
      <c r="H16" s="295"/>
      <c r="I16" s="295"/>
    </row>
    <row r="17" spans="8:9" ht="15.75">
      <c r="H17" s="292"/>
      <c r="I17" s="293"/>
    </row>
    <row r="18" spans="8:9">
      <c r="H18" s="294"/>
      <c r="I18" s="293"/>
    </row>
    <row r="19" spans="8:9">
      <c r="H19" s="294"/>
      <c r="I19" s="293"/>
    </row>
    <row r="20" spans="8:9">
      <c r="H20" s="294"/>
      <c r="I20" s="293"/>
    </row>
    <row r="21" spans="8:9">
      <c r="H21" s="294"/>
      <c r="I21" s="293"/>
    </row>
    <row r="22" spans="8:9">
      <c r="H22" s="294"/>
      <c r="I22" s="293"/>
    </row>
  </sheetData>
  <conditionalFormatting sqref="E1:E1048576">
    <cfRule type="beginsWith" dxfId="5" priority="1" operator="beginsWith" text="Très">
      <formula>LEFT(E1,4)="Très"</formula>
    </cfRule>
    <cfRule type="beginsWith" dxfId="4" priority="2" operator="beginsWith" text="Ins">
      <formula>LEFT(E1,3)="Ins"</formula>
    </cfRule>
    <cfRule type="beginsWith" dxfId="3" priority="3" operator="beginsWith" text="Sans">
      <formula>LEFT(E1,4)="Sans"</formula>
    </cfRule>
    <cfRule type="beginsWith" dxfId="2" priority="4" operator="beginsWith" text="Sati">
      <formula>LEFT(E1,4)="Sati"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/>
  <dimension ref="A1:Z17"/>
  <sheetViews>
    <sheetView workbookViewId="0">
      <pane ySplit="1" topLeftCell="A2" activePane="bottomLeft" state="frozen"/>
      <selection pane="bottomLeft" activeCell="G12" sqref="G12"/>
    </sheetView>
  </sheetViews>
  <sheetFormatPr baseColWidth="10" defaultRowHeight="12.75"/>
  <cols>
    <col min="1" max="1" width="10.140625" bestFit="1" customWidth="1"/>
    <col min="2" max="7" width="18.140625" customWidth="1"/>
    <col min="8" max="8" width="11.42578125" style="319"/>
    <col min="9" max="9" width="9.85546875" style="152" customWidth="1"/>
    <col min="10" max="10" width="14.42578125" style="152" bestFit="1" customWidth="1"/>
    <col min="11" max="12" width="9.85546875" style="152" customWidth="1"/>
    <col min="13" max="13" width="14.42578125" style="152" bestFit="1" customWidth="1"/>
    <col min="14" max="16" width="9.85546875" style="152" customWidth="1"/>
    <col min="17" max="17" width="10.140625" style="152" customWidth="1"/>
    <col min="18" max="18" width="10.140625" style="152" bestFit="1" customWidth="1"/>
    <col min="19" max="26" width="11.42578125" style="152"/>
  </cols>
  <sheetData>
    <row r="1" spans="1:14">
      <c r="A1" t="s">
        <v>1325</v>
      </c>
      <c r="B1" t="s">
        <v>1323</v>
      </c>
      <c r="C1" t="s">
        <v>16</v>
      </c>
      <c r="D1" t="s">
        <v>20</v>
      </c>
      <c r="E1" t="s">
        <v>21</v>
      </c>
      <c r="F1" t="s">
        <v>22</v>
      </c>
      <c r="G1" t="s">
        <v>31</v>
      </c>
      <c r="H1" s="319" t="s">
        <v>1326</v>
      </c>
    </row>
    <row r="2" spans="1:14">
      <c r="A2" s="291">
        <v>44136</v>
      </c>
      <c r="B2">
        <v>49</v>
      </c>
      <c r="C2">
        <v>48</v>
      </c>
      <c r="D2">
        <v>23</v>
      </c>
      <c r="E2">
        <v>14</v>
      </c>
      <c r="F2">
        <v>14</v>
      </c>
      <c r="G2">
        <v>8</v>
      </c>
      <c r="H2" s="319">
        <f t="shared" ref="H2" si="0">SUM(B2:G2)</f>
        <v>156</v>
      </c>
    </row>
    <row r="3" spans="1:14">
      <c r="A3" t="s">
        <v>1326</v>
      </c>
      <c r="B3">
        <f>SUBTOTAL(109,[Login])</f>
        <v>49</v>
      </c>
      <c r="C3">
        <f>SUBTOTAL(109,[ACCUEIL])</f>
        <v>48</v>
      </c>
      <c r="D3">
        <f>SUBTOTAL(109,[Intervenant])</f>
        <v>23</v>
      </c>
      <c r="E3">
        <f>SUBTOTAL(109,[Prestataire])</f>
        <v>14</v>
      </c>
      <c r="F3">
        <f>SUBTOTAL(109,[Documentations])</f>
        <v>14</v>
      </c>
      <c r="G3">
        <f>SUBTOTAL(109,[Bilans])</f>
        <v>8</v>
      </c>
      <c r="H3" s="320">
        <f>SUM(H2:H2)</f>
        <v>156</v>
      </c>
    </row>
    <row r="6" spans="1:14">
      <c r="C6" s="291"/>
    </row>
    <row r="8" spans="1:14">
      <c r="J8" s="479" t="s">
        <v>1329</v>
      </c>
      <c r="K8" s="480"/>
      <c r="M8" s="481" t="s">
        <v>1330</v>
      </c>
      <c r="N8" s="482"/>
    </row>
    <row r="9" spans="1:14">
      <c r="J9" s="328" t="s">
        <v>1331</v>
      </c>
      <c r="K9" s="327">
        <f ca="1">TODAY()-WEEKDAY(TODAY(),2)+1</f>
        <v>44130</v>
      </c>
      <c r="M9" s="330" t="s">
        <v>1331</v>
      </c>
      <c r="N9" s="331">
        <v>44136</v>
      </c>
    </row>
    <row r="10" spans="1:14">
      <c r="J10" s="328" t="s">
        <v>1327</v>
      </c>
      <c r="K10" s="327">
        <f ca="1">TODAY()-WEEKDAY(TODAY(),2)+7</f>
        <v>44136</v>
      </c>
      <c r="M10" s="330" t="s">
        <v>1327</v>
      </c>
      <c r="N10" s="331">
        <f ca="1">TODAY()</f>
        <v>44136</v>
      </c>
    </row>
    <row r="11" spans="1:14">
      <c r="J11" s="321" t="s">
        <v>1323</v>
      </c>
      <c r="K11" s="318">
        <f ca="1">SUMPRODUCT((Compteur[Dates]&gt;=$K$9)*(Compteur[Dates]&lt;=$K$10)*INDIRECT("Compteur["&amp;$J11&amp;"]"))</f>
        <v>49</v>
      </c>
      <c r="M11" s="321" t="s">
        <v>1323</v>
      </c>
      <c r="N11" s="329">
        <f>Compteur[[#Totals],[Login]]</f>
        <v>49</v>
      </c>
    </row>
    <row r="12" spans="1:14">
      <c r="J12" s="324" t="s">
        <v>16</v>
      </c>
      <c r="K12" s="318">
        <f ca="1">SUMPRODUCT((Compteur[Dates]&gt;=$K$9)*(Compteur[Dates]&lt;=$K$10)*INDIRECT("Compteur["&amp;$J12&amp;"]"))</f>
        <v>48</v>
      </c>
      <c r="M12" s="324" t="s">
        <v>16</v>
      </c>
      <c r="N12" s="329">
        <f>Compteur[[#Totals],[ACCUEIL]]</f>
        <v>48</v>
      </c>
    </row>
    <row r="13" spans="1:14">
      <c r="J13" s="325" t="s">
        <v>20</v>
      </c>
      <c r="K13" s="318">
        <f ca="1">SUMPRODUCT((Compteur[Dates]&gt;=$K$9)*(Compteur[Dates]&lt;=$K$10)*INDIRECT("Compteur["&amp;$J13&amp;"]"))</f>
        <v>23</v>
      </c>
      <c r="M13" s="325" t="s">
        <v>20</v>
      </c>
      <c r="N13" s="329">
        <f>Compteur[[#Totals],[Intervenant]]</f>
        <v>23</v>
      </c>
    </row>
    <row r="14" spans="1:14">
      <c r="J14" s="323" t="s">
        <v>21</v>
      </c>
      <c r="K14" s="318">
        <f ca="1">SUMPRODUCT((Compteur[Dates]&gt;=$K$9)*(Compteur[Dates]&lt;=$K$10)*INDIRECT("Compteur["&amp;$J14&amp;"]"))</f>
        <v>14</v>
      </c>
      <c r="M14" s="323" t="s">
        <v>21</v>
      </c>
      <c r="N14" s="329">
        <f>Compteur[[#Totals],[Prestataire]]</f>
        <v>14</v>
      </c>
    </row>
    <row r="15" spans="1:14">
      <c r="J15" s="322" t="s">
        <v>22</v>
      </c>
      <c r="K15" s="318">
        <f ca="1">SUMPRODUCT((Compteur[Dates]&gt;=$K$9)*(Compteur[Dates]&lt;=$K$10)*INDIRECT("Compteur["&amp;$J15&amp;"]"))</f>
        <v>14</v>
      </c>
      <c r="M15" s="322" t="s">
        <v>22</v>
      </c>
      <c r="N15" s="329">
        <f>Compteur[[#Totals],[Documentations]]</f>
        <v>14</v>
      </c>
    </row>
    <row r="16" spans="1:14">
      <c r="J16" s="326" t="s">
        <v>31</v>
      </c>
      <c r="K16" s="318">
        <f ca="1">SUMPRODUCT((Compteur[Dates]&gt;=$K$9)*(Compteur[Dates]&lt;=$K$10)*INDIRECT("Compteur["&amp;$J16&amp;"]"))</f>
        <v>8</v>
      </c>
      <c r="M16" s="326" t="s">
        <v>31</v>
      </c>
      <c r="N16" s="329">
        <f>Compteur[[#Totals],[Bilans]]</f>
        <v>8</v>
      </c>
    </row>
    <row r="17" spans="13:14">
      <c r="M17" s="333" t="s">
        <v>1326</v>
      </c>
      <c r="N17" s="332">
        <f>SUM(N11:N16)</f>
        <v>156</v>
      </c>
    </row>
  </sheetData>
  <mergeCells count="2">
    <mergeCell ref="J8:K8"/>
    <mergeCell ref="M8:N8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D43F22-2A91-466C-B4F3-362CF5DC68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Login</vt:lpstr>
      <vt:lpstr>ACCUEIL</vt:lpstr>
      <vt:lpstr>Intervenant</vt:lpstr>
      <vt:lpstr>Prestataire</vt:lpstr>
      <vt:lpstr>Documentations</vt:lpstr>
      <vt:lpstr>Base</vt:lpstr>
      <vt:lpstr>Utilisateurs</vt:lpstr>
      <vt:lpstr>Bilans</vt:lpstr>
      <vt:lpstr>FORMULAIRE</vt:lpstr>
      <vt:lpstr>Cpt</vt:lpstr>
      <vt:lpstr>ACCUEIL!Avis</vt:lpstr>
      <vt:lpstr>ACCUEIL!Commentaires</vt:lpstr>
      <vt:lpstr>ACCUEIL!Date</vt:lpstr>
      <vt:lpstr>ACCUEIL!Nom</vt:lpstr>
      <vt:lpstr>ACCUEIL!Prénom</vt:lpstr>
      <vt:lpstr>ACCUEIL!Service</vt:lpstr>
    </vt:vector>
  </TitlesOfParts>
  <Company>Eau de Paris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FORMULAIRE</dc:subject>
  <dc:creator>Michel Esteban</dc:creator>
  <cp:lastModifiedBy>Michel Esteban</cp:lastModifiedBy>
  <cp:lastPrinted>2020-10-24T20:11:53Z</cp:lastPrinted>
  <dcterms:created xsi:type="dcterms:W3CDTF">2020-09-14T18:40:38Z</dcterms:created>
  <dcterms:modified xsi:type="dcterms:W3CDTF">2020-11-01T16:06:35Z</dcterms:modified>
</cp:coreProperties>
</file>