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25" windowWidth="14805" windowHeight="789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Feuil1!$A$1:$M$158</definedName>
  </definedNames>
  <calcPr calcId="144525"/>
</workbook>
</file>

<file path=xl/calcChain.xml><?xml version="1.0" encoding="utf-8"?>
<calcChain xmlns="http://schemas.openxmlformats.org/spreadsheetml/2006/main">
  <c r="I42" i="1" l="1"/>
  <c r="I36" i="1" l="1"/>
  <c r="K27" i="1" l="1"/>
  <c r="H18" i="1" l="1"/>
  <c r="G6" i="3" l="1"/>
  <c r="J6" i="3" s="1"/>
  <c r="G7" i="3"/>
  <c r="J7" i="3"/>
  <c r="G8" i="3"/>
  <c r="J8" i="3" s="1"/>
  <c r="J19" i="3" s="1"/>
  <c r="G9" i="3"/>
  <c r="J9" i="3"/>
  <c r="G10" i="3"/>
  <c r="J10" i="3" s="1"/>
  <c r="G11" i="3"/>
  <c r="J11" i="3"/>
  <c r="G12" i="3"/>
  <c r="J12" i="3" s="1"/>
  <c r="G13" i="3"/>
  <c r="J13" i="3"/>
  <c r="G14" i="3"/>
  <c r="J14" i="3" s="1"/>
  <c r="G15" i="3"/>
  <c r="J15" i="3"/>
  <c r="G16" i="3"/>
  <c r="J16" i="3" s="1"/>
  <c r="G17" i="3"/>
  <c r="J17" i="3"/>
  <c r="G18" i="3"/>
  <c r="J18" i="3" s="1"/>
  <c r="G19" i="3"/>
  <c r="C21" i="2" l="1"/>
  <c r="E20" i="1" s="1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21" i="2" l="1"/>
  <c r="E21" i="1" s="1"/>
  <c r="K28" i="1"/>
  <c r="D44" i="1" l="1"/>
  <c r="K35" i="1" l="1"/>
  <c r="K34" i="1"/>
  <c r="K33" i="1"/>
  <c r="K31" i="1"/>
  <c r="K30" i="1"/>
  <c r="K29" i="1"/>
  <c r="I43" i="1" l="1"/>
  <c r="E45" i="1" s="1"/>
  <c r="H45" i="1"/>
  <c r="K32" i="1"/>
  <c r="L5" i="1"/>
  <c r="C45" i="1" l="1"/>
  <c r="L45" i="1" s="1"/>
  <c r="L47" i="1" s="1"/>
</calcChain>
</file>

<file path=xl/sharedStrings.xml><?xml version="1.0" encoding="utf-8"?>
<sst xmlns="http://schemas.openxmlformats.org/spreadsheetml/2006/main" count="201" uniqueCount="99">
  <si>
    <t>Direction des domaines de : Boumerdes</t>
  </si>
  <si>
    <t>Fiche établie le :</t>
  </si>
  <si>
    <t>par :</t>
  </si>
  <si>
    <t xml:space="preserve">       </t>
  </si>
  <si>
    <t>signature :</t>
  </si>
  <si>
    <t xml:space="preserve">                                                       </t>
  </si>
  <si>
    <t>FICHE D'EVALUATION TYPOLOGIQUE (immeubles collectifs)</t>
  </si>
  <si>
    <t xml:space="preserve"> Situation du local :</t>
  </si>
  <si>
    <t>Localité : ……………..</t>
  </si>
  <si>
    <t>Quartier (lieu- dit) : ……………..</t>
  </si>
  <si>
    <t xml:space="preserve">  Année de construction : </t>
  </si>
  <si>
    <t xml:space="preserve">  Local à usage de : habitation</t>
  </si>
  <si>
    <t>Service gestionnaire (OPGI de Boumerdes)</t>
  </si>
  <si>
    <t xml:space="preserve">Superficie  réelle  = </t>
  </si>
  <si>
    <t>m²</t>
  </si>
  <si>
    <t>Superficie totale pondérée =</t>
  </si>
  <si>
    <t>Evaluation;</t>
  </si>
  <si>
    <t>Eléments de classification</t>
  </si>
  <si>
    <t>Nombres de points</t>
  </si>
  <si>
    <t>Calculs :</t>
  </si>
  <si>
    <t>L'évaluation du local est donnée par la formule  V = P.b x S.t x Tv</t>
  </si>
  <si>
    <t>P.b (Prix de base au m²  est  donnee  par  le  tableau) ꞉ P.b =</t>
  </si>
  <si>
    <t>DA</t>
  </si>
  <si>
    <t>S.t   (superficie  totale  pondérée  au  m²  inférieur) : S.t =</t>
  </si>
  <si>
    <t>T.v (taux de vétusté)=</t>
  </si>
  <si>
    <t>Soit : (Pb)</t>
  </si>
  <si>
    <t>DA X (St)</t>
  </si>
  <si>
    <t>m² × (Tv)</t>
  </si>
  <si>
    <t>= Prix de Cession</t>
  </si>
  <si>
    <t>Majoration pour usage autre que d'habitation :</t>
  </si>
  <si>
    <t>Majoration pour les locaux à usage commercial, artisanal ou profssionnel (majoration appropriée</t>
  </si>
  <si>
    <t>corrigée par  le coefficient fiscal): …....%</t>
  </si>
  <si>
    <t>D’où: (P de C)……...…..DA X …….% = ………………………… DA (arrondi au DA inf).</t>
  </si>
  <si>
    <t>Visa du chef d'inspection</t>
  </si>
  <si>
    <t>Visa du chef de service des expertises</t>
  </si>
  <si>
    <t xml:space="preserve">   ( ou chef de bureau des évalution )</t>
  </si>
  <si>
    <r>
      <rPr>
        <b/>
        <sz val="42"/>
        <rFont val="Cambria"/>
        <family val="1"/>
      </rPr>
      <t xml:space="preserve"> </t>
    </r>
    <r>
      <rPr>
        <b/>
        <u/>
        <sz val="42"/>
        <rFont val="Cambria"/>
        <family val="1"/>
      </rPr>
      <t>REPUBLIQUE ALGERIENNE DEMOCRATIQUE ET POPULAIRE</t>
    </r>
  </si>
  <si>
    <r>
      <rPr>
        <b/>
        <sz val="36"/>
        <rFont val="Cambria"/>
        <family val="1"/>
        <scheme val="major"/>
      </rPr>
      <t>Pièces de réception</t>
    </r>
    <r>
      <rPr>
        <sz val="36"/>
        <rFont val="Cambria"/>
        <family val="1"/>
        <scheme val="major"/>
      </rPr>
      <t xml:space="preserve"> </t>
    </r>
  </si>
  <si>
    <t>Pièces habitables</t>
  </si>
  <si>
    <t xml:space="preserve">Matériaux de classification </t>
  </si>
  <si>
    <t>Aspect architectural</t>
  </si>
  <si>
    <t>Cuisine</t>
  </si>
  <si>
    <t>Sanitaires</t>
  </si>
  <si>
    <t>Dégagements et circulations (couloirs)</t>
  </si>
  <si>
    <t>Escaliers communs</t>
  </si>
  <si>
    <t>Hauteur sous plafond</t>
  </si>
  <si>
    <t>Classement:       Zone :</t>
  </si>
  <si>
    <t>Sous-Zone꞉</t>
  </si>
  <si>
    <t>Catégorie꞉</t>
  </si>
  <si>
    <t>Etat d'entretien de l'immeuble :</t>
  </si>
  <si>
    <t>p/s/m/</t>
  </si>
  <si>
    <t>m</t>
  </si>
  <si>
    <t xml:space="preserve">            </t>
  </si>
  <si>
    <r>
      <rPr>
        <b/>
        <sz val="36"/>
        <rFont val="Cambria"/>
        <family val="1"/>
      </rPr>
      <t xml:space="preserve"> </t>
    </r>
    <r>
      <rPr>
        <b/>
        <sz val="28"/>
        <rFont val="Cambria"/>
        <family val="1"/>
      </rPr>
      <t xml:space="preserve"> </t>
    </r>
    <r>
      <rPr>
        <b/>
        <u/>
        <sz val="28"/>
        <rFont val="Cambria"/>
        <family val="1"/>
      </rPr>
      <t>(Décret éxécutif N° 18-153 du 04 Juin 2018 , relatif à la cession des biens immobiliers appartenant aux OPGI)</t>
    </r>
  </si>
  <si>
    <t>Inspection de : Bordj Menaïel</t>
  </si>
  <si>
    <t>Simple</t>
  </si>
  <si>
    <t>Bonne Qualité</t>
  </si>
  <si>
    <t>Moyenne Qualité</t>
  </si>
  <si>
    <t>Qualité Ordinaire</t>
  </si>
  <si>
    <t>Qualité Inférieure</t>
  </si>
  <si>
    <t>Convenable</t>
  </si>
  <si>
    <t>Médiocre</t>
  </si>
  <si>
    <t>Bonne Aspect</t>
  </si>
  <si>
    <t>CONSISTANCE DU LOCAL</t>
  </si>
  <si>
    <t xml:space="preserve">  Nature du</t>
  </si>
  <si>
    <t>Superficie</t>
  </si>
  <si>
    <t xml:space="preserve">   Coef.</t>
  </si>
  <si>
    <t xml:space="preserve"> Superficie</t>
  </si>
  <si>
    <t xml:space="preserve"> Observation</t>
  </si>
  <si>
    <t xml:space="preserve">  local (1)</t>
  </si>
  <si>
    <t xml:space="preserve">    réelle</t>
  </si>
  <si>
    <t>pondération</t>
  </si>
  <si>
    <t xml:space="preserve">  pondérée</t>
  </si>
  <si>
    <t>Chambre 01</t>
  </si>
  <si>
    <t>m2 .</t>
  </si>
  <si>
    <t>Chambre 02</t>
  </si>
  <si>
    <t>Chambre 03</t>
  </si>
  <si>
    <t>Chambre 04</t>
  </si>
  <si>
    <t>Sejour (Salon)</t>
  </si>
  <si>
    <t>Salle De Bain</t>
  </si>
  <si>
    <t>W.C</t>
  </si>
  <si>
    <t>Degag/ Circulation</t>
  </si>
  <si>
    <t>Couloir</t>
  </si>
  <si>
    <t>Rangement</t>
  </si>
  <si>
    <t>Sechoir/ Loggias</t>
  </si>
  <si>
    <t>Balcon</t>
  </si>
  <si>
    <t>Debarras</t>
  </si>
  <si>
    <t xml:space="preserve"> S.T.P =</t>
  </si>
  <si>
    <t xml:space="preserve">(1) préciser : salle à manger-salon-chambre-wc-Débarras-balcon-loggia-Boutique-arrière-Boutique    </t>
  </si>
  <si>
    <t>Sup T Réelle =</t>
  </si>
  <si>
    <t xml:space="preserve"> S.T.R =</t>
  </si>
  <si>
    <t xml:space="preserve"> X m</t>
  </si>
  <si>
    <t>X m</t>
  </si>
  <si>
    <t xml:space="preserve">                 Mesures</t>
  </si>
  <si>
    <t>salon (Séjour)</t>
  </si>
  <si>
    <r>
      <t>Type du logement  ( F2, F3, F4,……….. ) à préciser</t>
    </r>
    <r>
      <rPr>
        <b/>
        <sz val="40"/>
        <rFont val="Cambria"/>
        <family val="1"/>
        <scheme val="major"/>
      </rPr>
      <t xml:space="preserve">  </t>
    </r>
    <r>
      <rPr>
        <b/>
        <sz val="38"/>
        <rFont val="Cambria"/>
        <family val="1"/>
        <scheme val="major"/>
      </rPr>
      <t>F</t>
    </r>
  </si>
  <si>
    <t>Commune de : Bordj Menaïel</t>
  </si>
  <si>
    <t>Rue ou Cité : 10 Logements</t>
  </si>
  <si>
    <t>Batiment :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</si>
</sst>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;[Red]#,##0.00"/>
    <numFmt numFmtId="165" formatCode="0.0%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36"/>
      <name val="Cambria"/>
      <family val="1"/>
      <scheme val="major"/>
    </font>
    <font>
      <b/>
      <u/>
      <sz val="42"/>
      <name val="Cambria"/>
      <family val="1"/>
      <scheme val="major"/>
    </font>
    <font>
      <b/>
      <sz val="42"/>
      <name val="Cambria"/>
      <family val="1"/>
    </font>
    <font>
      <b/>
      <u/>
      <sz val="42"/>
      <name val="Cambria"/>
      <family val="1"/>
    </font>
    <font>
      <sz val="42"/>
      <name val="Cambria"/>
      <family val="1"/>
      <scheme val="major"/>
    </font>
    <font>
      <b/>
      <u/>
      <sz val="36"/>
      <name val="Cambria"/>
      <family val="1"/>
    </font>
    <font>
      <b/>
      <sz val="36"/>
      <name val="Cambria"/>
      <family val="1"/>
    </font>
    <font>
      <b/>
      <sz val="28"/>
      <name val="Cambria"/>
      <family val="1"/>
    </font>
    <font>
      <b/>
      <u/>
      <sz val="28"/>
      <name val="Cambria"/>
      <family val="1"/>
    </font>
    <font>
      <b/>
      <u/>
      <sz val="36"/>
      <name val="Cambria"/>
      <family val="1"/>
      <scheme val="major"/>
    </font>
    <font>
      <b/>
      <u/>
      <sz val="38"/>
      <name val="Cambria"/>
      <family val="1"/>
      <scheme val="major"/>
    </font>
    <font>
      <b/>
      <sz val="38"/>
      <name val="Cambria"/>
      <family val="1"/>
      <scheme val="major"/>
    </font>
    <font>
      <b/>
      <sz val="30"/>
      <name val="Cambria"/>
      <family val="1"/>
      <scheme val="major"/>
    </font>
    <font>
      <b/>
      <sz val="36"/>
      <name val="Cambria"/>
      <family val="1"/>
      <scheme val="major"/>
    </font>
    <font>
      <b/>
      <sz val="41"/>
      <name val="Cambria"/>
      <family val="1"/>
      <scheme val="major"/>
    </font>
    <font>
      <sz val="38"/>
      <name val="Cambria"/>
      <family val="1"/>
      <scheme val="major"/>
    </font>
    <font>
      <b/>
      <u/>
      <sz val="40"/>
      <name val="Cambria"/>
      <family val="1"/>
      <scheme val="major"/>
    </font>
    <font>
      <b/>
      <sz val="40"/>
      <name val="Cambria"/>
      <family val="1"/>
      <scheme val="major"/>
    </font>
    <font>
      <b/>
      <sz val="36"/>
      <color indexed="12"/>
      <name val="Cambria"/>
      <family val="1"/>
      <scheme val="major"/>
    </font>
    <font>
      <b/>
      <sz val="36"/>
      <color rgb="FFFF0000"/>
      <name val="Cambria"/>
      <family val="1"/>
      <scheme val="major"/>
    </font>
    <font>
      <b/>
      <sz val="35"/>
      <name val="Cambria"/>
      <family val="1"/>
      <scheme val="major"/>
    </font>
    <font>
      <b/>
      <sz val="38"/>
      <color rgb="FFFF0000"/>
      <name val="Cambria"/>
      <family val="1"/>
      <scheme val="major"/>
    </font>
    <font>
      <b/>
      <sz val="28"/>
      <name val="Cambria"/>
      <family val="1"/>
      <scheme val="major"/>
    </font>
    <font>
      <b/>
      <sz val="34"/>
      <name val="Cambria"/>
      <family val="1"/>
      <scheme val="major"/>
    </font>
    <font>
      <b/>
      <sz val="37"/>
      <name val="Cambria"/>
      <family val="1"/>
      <scheme val="major"/>
    </font>
    <font>
      <sz val="3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u/>
      <sz val="14"/>
      <name val="Arabic Transparent"/>
      <charset val="178"/>
    </font>
    <font>
      <b/>
      <sz val="14"/>
      <name val="Arabic Transparent"/>
      <charset val="178"/>
    </font>
    <font>
      <b/>
      <sz val="12"/>
      <name val="Arabic Transparent"/>
      <charset val="178"/>
    </font>
    <font>
      <b/>
      <sz val="12"/>
      <color indexed="10"/>
      <name val="Arabic Transparent"/>
      <charset val="178"/>
    </font>
    <font>
      <b/>
      <sz val="12"/>
      <color indexed="17"/>
      <name val="Arabic Transparent"/>
      <charset val="178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Arabic Transparent"/>
      <charset val="178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1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6" fillId="0" borderId="0" xfId="0" applyFont="1" applyBorder="1"/>
    <xf numFmtId="0" fontId="6" fillId="0" borderId="0" xfId="0" applyFont="1"/>
    <xf numFmtId="0" fontId="2" fillId="0" borderId="0" xfId="0" applyFont="1"/>
    <xf numFmtId="0" fontId="11" fillId="0" borderId="0" xfId="0" applyFont="1"/>
    <xf numFmtId="0" fontId="11" fillId="0" borderId="0" xfId="0" applyFont="1" applyBorder="1"/>
    <xf numFmtId="0" fontId="11" fillId="0" borderId="0" xfId="0" applyFont="1" applyAlignment="1"/>
    <xf numFmtId="0" fontId="12" fillId="0" borderId="1" xfId="0" applyFont="1" applyBorder="1"/>
    <xf numFmtId="0" fontId="12" fillId="0" borderId="0" xfId="0" applyFont="1"/>
    <xf numFmtId="0" fontId="13" fillId="0" borderId="0" xfId="0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5" fillId="0" borderId="0" xfId="0" applyFont="1"/>
    <xf numFmtId="0" fontId="16" fillId="3" borderId="2" xfId="0" applyFont="1" applyFill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12" fillId="0" borderId="0" xfId="0" applyFont="1" applyFill="1"/>
    <xf numFmtId="0" fontId="15" fillId="0" borderId="0" xfId="0" applyFont="1" applyBorder="1"/>
    <xf numFmtId="0" fontId="12" fillId="0" borderId="0" xfId="0" applyFont="1" applyBorder="1"/>
    <xf numFmtId="0" fontId="13" fillId="0" borderId="0" xfId="0" applyFont="1" applyBorder="1"/>
    <xf numFmtId="0" fontId="17" fillId="0" borderId="0" xfId="0" applyFont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13" fillId="0" borderId="0" xfId="0" applyFont="1" applyBorder="1" applyAlignment="1"/>
    <xf numFmtId="0" fontId="17" fillId="0" borderId="0" xfId="0" applyFont="1"/>
    <xf numFmtId="0" fontId="17" fillId="0" borderId="0" xfId="0" applyFont="1" applyFill="1" applyBorder="1"/>
    <xf numFmtId="4" fontId="17" fillId="0" borderId="0" xfId="0" applyNumberFormat="1" applyFont="1" applyFill="1" applyBorder="1"/>
    <xf numFmtId="4" fontId="17" fillId="0" borderId="0" xfId="0" applyNumberFormat="1" applyFont="1" applyFill="1"/>
    <xf numFmtId="0" fontId="17" fillId="0" borderId="0" xfId="0" applyFont="1" applyFill="1"/>
    <xf numFmtId="0" fontId="18" fillId="0" borderId="0" xfId="0" applyFont="1" applyBorder="1"/>
    <xf numFmtId="0" fontId="19" fillId="0" borderId="0" xfId="0" applyFont="1" applyBorder="1"/>
    <xf numFmtId="0" fontId="15" fillId="0" borderId="0" xfId="0" applyFont="1" applyFill="1" applyBorder="1"/>
    <xf numFmtId="0" fontId="15" fillId="0" borderId="0" xfId="0" applyFont="1" applyFill="1"/>
    <xf numFmtId="4" fontId="20" fillId="0" borderId="0" xfId="0" applyNumberFormat="1" applyFont="1" applyFill="1"/>
    <xf numFmtId="4" fontId="21" fillId="0" borderId="0" xfId="0" applyNumberFormat="1" applyFont="1" applyFill="1"/>
    <xf numFmtId="4" fontId="21" fillId="2" borderId="0" xfId="0" applyNumberFormat="1" applyFont="1" applyFill="1" applyAlignment="1">
      <alignment horizontal="center" vertical="center"/>
    </xf>
    <xf numFmtId="0" fontId="1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5" fillId="0" borderId="0" xfId="0" applyFont="1" applyFill="1" applyBorder="1" applyAlignment="1">
      <alignment vertical="center"/>
    </xf>
    <xf numFmtId="4" fontId="21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3" fillId="0" borderId="0" xfId="0" applyFont="1"/>
    <xf numFmtId="4" fontId="23" fillId="0" borderId="0" xfId="0" applyNumberFormat="1" applyFont="1" applyFill="1"/>
    <xf numFmtId="0" fontId="13" fillId="0" borderId="0" xfId="0" applyFont="1" applyFill="1"/>
    <xf numFmtId="9" fontId="15" fillId="0" borderId="0" xfId="0" applyNumberFormat="1" applyFont="1" applyFill="1"/>
    <xf numFmtId="4" fontId="15" fillId="0" borderId="0" xfId="0" applyNumberFormat="1" applyFont="1"/>
    <xf numFmtId="0" fontId="13" fillId="4" borderId="0" xfId="0" applyFont="1" applyFill="1"/>
    <xf numFmtId="0" fontId="13" fillId="0" borderId="0" xfId="0" applyFont="1" applyBorder="1" applyAlignment="1">
      <alignment vertical="center"/>
    </xf>
    <xf numFmtId="0" fontId="2" fillId="0" borderId="7" xfId="0" applyFont="1" applyBorder="1"/>
    <xf numFmtId="0" fontId="2" fillId="0" borderId="7" xfId="0" applyFont="1" applyBorder="1" applyAlignment="1">
      <alignment horizontal="left" vertical="center"/>
    </xf>
    <xf numFmtId="0" fontId="24" fillId="0" borderId="7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2" fillId="0" borderId="7" xfId="0" applyFont="1" applyBorder="1" applyAlignment="1">
      <alignment vertical="center"/>
    </xf>
    <xf numFmtId="0" fontId="2" fillId="2" borderId="7" xfId="0" applyFont="1" applyFill="1" applyBorder="1"/>
    <xf numFmtId="0" fontId="13" fillId="5" borderId="0" xfId="0" applyFont="1" applyFill="1" applyBorder="1" applyAlignment="1">
      <alignment horizontal="left"/>
    </xf>
    <xf numFmtId="0" fontId="9" fillId="0" borderId="0" xfId="0" applyFont="1" applyAlignment="1"/>
    <xf numFmtId="0" fontId="13" fillId="2" borderId="0" xfId="0" applyFont="1" applyFill="1" applyBorder="1" applyAlignment="1">
      <alignment horizontal="left" vertical="center"/>
    </xf>
    <xf numFmtId="4" fontId="15" fillId="6" borderId="6" xfId="0" applyNumberFormat="1" applyFont="1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/>
    <xf numFmtId="2" fontId="2" fillId="2" borderId="7" xfId="0" applyNumberFormat="1" applyFont="1" applyFill="1" applyBorder="1" applyAlignment="1">
      <alignment horizontal="center" vertical="center"/>
    </xf>
    <xf numFmtId="0" fontId="27" fillId="0" borderId="0" xfId="0" applyFont="1"/>
    <xf numFmtId="0" fontId="0" fillId="0" borderId="0" xfId="0"/>
    <xf numFmtId="0" fontId="0" fillId="0" borderId="0" xfId="0" applyAlignment="1">
      <alignment horizontal="center" vertical="center"/>
    </xf>
    <xf numFmtId="0" fontId="29" fillId="0" borderId="0" xfId="0" applyFont="1" applyBorder="1"/>
    <xf numFmtId="0" fontId="0" fillId="0" borderId="0" xfId="0" applyBorder="1"/>
    <xf numFmtId="0" fontId="0" fillId="0" borderId="12" xfId="0" applyBorder="1"/>
    <xf numFmtId="0" fontId="30" fillId="0" borderId="13" xfId="0" applyFont="1" applyBorder="1" applyAlignment="1">
      <alignment vertical="center"/>
    </xf>
    <xf numFmtId="0" fontId="30" fillId="0" borderId="14" xfId="0" applyFont="1" applyBorder="1"/>
    <xf numFmtId="0" fontId="30" fillId="0" borderId="15" xfId="0" applyFont="1" applyBorder="1"/>
    <xf numFmtId="0" fontId="31" fillId="0" borderId="15" xfId="0" applyFont="1" applyBorder="1"/>
    <xf numFmtId="0" fontId="30" fillId="0" borderId="16" xfId="0" applyFont="1" applyBorder="1"/>
    <xf numFmtId="0" fontId="30" fillId="0" borderId="17" xfId="0" applyFont="1" applyBorder="1" applyAlignment="1">
      <alignment vertical="center"/>
    </xf>
    <xf numFmtId="0" fontId="30" fillId="0" borderId="12" xfId="0" applyFont="1" applyBorder="1"/>
    <xf numFmtId="0" fontId="30" fillId="0" borderId="18" xfId="0" applyFont="1" applyBorder="1"/>
    <xf numFmtId="0" fontId="31" fillId="0" borderId="18" xfId="0" applyFont="1" applyBorder="1"/>
    <xf numFmtId="0" fontId="30" fillId="0" borderId="19" xfId="0" applyFont="1" applyBorder="1"/>
    <xf numFmtId="0" fontId="31" fillId="0" borderId="20" xfId="0" applyFont="1" applyBorder="1" applyAlignment="1">
      <alignment vertical="center"/>
    </xf>
    <xf numFmtId="4" fontId="32" fillId="0" borderId="16" xfId="0" applyNumberFormat="1" applyFont="1" applyBorder="1"/>
    <xf numFmtId="0" fontId="31" fillId="0" borderId="21" xfId="0" applyFont="1" applyBorder="1"/>
    <xf numFmtId="0" fontId="33" fillId="0" borderId="22" xfId="0" applyFont="1" applyBorder="1" applyAlignment="1">
      <alignment horizontal="center" vertical="center"/>
    </xf>
    <xf numFmtId="4" fontId="32" fillId="0" borderId="23" xfId="0" applyNumberFormat="1" applyFont="1" applyBorder="1"/>
    <xf numFmtId="0" fontId="31" fillId="0" borderId="24" xfId="0" applyFont="1" applyBorder="1" applyAlignment="1">
      <alignment vertical="center"/>
    </xf>
    <xf numFmtId="0" fontId="33" fillId="0" borderId="25" xfId="0" applyFont="1" applyBorder="1" applyAlignment="1">
      <alignment horizontal="center" vertical="center"/>
    </xf>
    <xf numFmtId="4" fontId="32" fillId="0" borderId="26" xfId="0" applyNumberFormat="1" applyFont="1" applyBorder="1"/>
    <xf numFmtId="0" fontId="31" fillId="0" borderId="27" xfId="0" applyFont="1" applyBorder="1"/>
    <xf numFmtId="0" fontId="33" fillId="0" borderId="28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1" fillId="0" borderId="30" xfId="0" applyFont="1" applyBorder="1"/>
    <xf numFmtId="0" fontId="31" fillId="0" borderId="31" xfId="0" applyFont="1" applyBorder="1" applyAlignment="1">
      <alignment vertical="center"/>
    </xf>
    <xf numFmtId="4" fontId="34" fillId="0" borderId="6" xfId="0" applyNumberFormat="1" applyFont="1" applyBorder="1" applyAlignment="1">
      <alignment horizontal="center" vertical="center"/>
    </xf>
    <xf numFmtId="0" fontId="35" fillId="0" borderId="0" xfId="0" applyFont="1" applyBorder="1"/>
    <xf numFmtId="4" fontId="36" fillId="0" borderId="6" xfId="0" applyNumberFormat="1" applyFont="1" applyBorder="1" applyAlignment="1">
      <alignment horizontal="center"/>
    </xf>
    <xf numFmtId="0" fontId="31" fillId="0" borderId="0" xfId="0" applyFont="1"/>
    <xf numFmtId="0" fontId="31" fillId="0" borderId="0" xfId="0" applyFont="1" applyFill="1" applyBorder="1" applyAlignment="1">
      <alignment vertical="center"/>
    </xf>
    <xf numFmtId="0" fontId="31" fillId="0" borderId="33" xfId="0" applyFont="1" applyBorder="1"/>
    <xf numFmtId="4" fontId="33" fillId="0" borderId="34" xfId="0" applyNumberFormat="1" applyFont="1" applyBorder="1"/>
    <xf numFmtId="0" fontId="31" fillId="0" borderId="35" xfId="0" applyFont="1" applyBorder="1"/>
    <xf numFmtId="0" fontId="31" fillId="0" borderId="31" xfId="0" applyFont="1" applyBorder="1" applyAlignment="1">
      <alignment horizontal="center" vertical="center"/>
    </xf>
    <xf numFmtId="4" fontId="33" fillId="0" borderId="8" xfId="0" applyNumberFormat="1" applyFont="1" applyBorder="1"/>
    <xf numFmtId="0" fontId="31" fillId="0" borderId="24" xfId="0" applyFont="1" applyBorder="1" applyAlignment="1">
      <alignment horizontal="center" vertical="center"/>
    </xf>
    <xf numFmtId="4" fontId="33" fillId="0" borderId="0" xfId="0" applyNumberFormat="1" applyFont="1" applyBorder="1"/>
    <xf numFmtId="4" fontId="33" fillId="0" borderId="32" xfId="0" applyNumberFormat="1" applyFont="1" applyBorder="1"/>
    <xf numFmtId="4" fontId="33" fillId="0" borderId="14" xfId="0" applyNumberFormat="1" applyFont="1" applyBorder="1"/>
    <xf numFmtId="4" fontId="33" fillId="0" borderId="23" xfId="0" applyNumberFormat="1" applyFont="1" applyBorder="1"/>
    <xf numFmtId="0" fontId="30" fillId="0" borderId="0" xfId="0" applyFont="1"/>
    <xf numFmtId="0" fontId="36" fillId="0" borderId="0" xfId="0" applyFont="1"/>
    <xf numFmtId="0" fontId="29" fillId="0" borderId="0" xfId="0" applyFont="1"/>
    <xf numFmtId="0" fontId="31" fillId="0" borderId="20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4" fontId="13" fillId="5" borderId="0" xfId="0" applyNumberFormat="1" applyFont="1" applyFill="1" applyAlignment="1">
      <alignment horizontal="center"/>
    </xf>
    <xf numFmtId="164" fontId="13" fillId="5" borderId="0" xfId="0" applyNumberFormat="1" applyFont="1" applyFill="1" applyBorder="1" applyAlignment="1">
      <alignment horizontal="center"/>
    </xf>
    <xf numFmtId="0" fontId="13" fillId="5" borderId="0" xfId="0" applyFont="1" applyFill="1" applyBorder="1" applyAlignment="1">
      <alignment horizontal="left" vertical="center"/>
    </xf>
    <xf numFmtId="165" fontId="15" fillId="5" borderId="0" xfId="0" applyNumberFormat="1" applyFont="1" applyFill="1" applyAlignment="1">
      <alignment horizontal="center" vertical="center"/>
    </xf>
    <xf numFmtId="164" fontId="15" fillId="5" borderId="0" xfId="0" applyNumberFormat="1" applyFont="1" applyFill="1" applyBorder="1" applyAlignment="1">
      <alignment horizontal="center" vertical="center"/>
    </xf>
    <xf numFmtId="4" fontId="21" fillId="5" borderId="0" xfId="0" applyNumberFormat="1" applyFont="1" applyFill="1" applyAlignment="1">
      <alignment horizontal="center" vertical="center"/>
    </xf>
    <xf numFmtId="4" fontId="15" fillId="5" borderId="0" xfId="1" applyNumberFormat="1" applyFont="1" applyFill="1" applyAlignment="1">
      <alignment horizontal="center" vertical="center"/>
    </xf>
    <xf numFmtId="4" fontId="15" fillId="5" borderId="0" xfId="0" applyNumberFormat="1" applyFont="1" applyFill="1" applyAlignment="1">
      <alignment horizontal="center" vertical="center"/>
    </xf>
    <xf numFmtId="0" fontId="2" fillId="5" borderId="7" xfId="0" applyFont="1" applyFill="1" applyBorder="1" applyAlignment="1">
      <alignment horizontal="left" vertical="center"/>
    </xf>
    <xf numFmtId="2" fontId="2" fillId="5" borderId="7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7" xfId="0" applyFont="1" applyBorder="1" applyAlignment="1">
      <alignment horizontal="center"/>
    </xf>
    <xf numFmtId="0" fontId="15" fillId="0" borderId="7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7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13" fillId="2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/>
    </xf>
    <xf numFmtId="0" fontId="27" fillId="2" borderId="11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/>
    </xf>
    <xf numFmtId="0" fontId="28" fillId="7" borderId="9" xfId="0" applyFont="1" applyFill="1" applyBorder="1" applyAlignment="1">
      <alignment horizontal="center" vertical="center"/>
    </xf>
    <xf numFmtId="0" fontId="28" fillId="7" borderId="8" xfId="0" applyFont="1" applyFill="1" applyBorder="1" applyAlignment="1">
      <alignment horizontal="center" vertical="center"/>
    </xf>
    <xf numFmtId="0" fontId="28" fillId="7" borderId="10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11" xfId="0" applyFont="1" applyBorder="1"/>
    <xf numFmtId="0" fontId="0" fillId="2" borderId="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/>
    </xf>
    <xf numFmtId="0" fontId="26" fillId="4" borderId="0" xfId="0" applyFont="1" applyFill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13" fillId="4" borderId="0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8" fillId="0" borderId="0" xfId="0" applyFont="1" applyFill="1" applyBorder="1"/>
    <xf numFmtId="0" fontId="31" fillId="0" borderId="0" xfId="0" applyFont="1"/>
    <xf numFmtId="0" fontId="37" fillId="0" borderId="32" xfId="0" applyFont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647701</xdr:colOff>
      <xdr:row>20</xdr:row>
      <xdr:rowOff>161925</xdr:rowOff>
    </xdr:from>
    <xdr:to>
      <xdr:col>4</xdr:col>
      <xdr:colOff>1066800</xdr:colOff>
      <xdr:row>20</xdr:row>
      <xdr:rowOff>161925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4562476" y="4362450"/>
          <a:ext cx="41909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1238250</xdr:colOff>
      <xdr:row>20</xdr:row>
      <xdr:rowOff>85725</xdr:rowOff>
    </xdr:from>
    <xdr:to>
      <xdr:col>1</xdr:col>
      <xdr:colOff>1628428</xdr:colOff>
      <xdr:row>20</xdr:row>
      <xdr:rowOff>187085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7850" y="4286250"/>
          <a:ext cx="390178" cy="101360"/>
        </a:xfrm>
        <a:prstGeom prst="rect">
          <a:avLst/>
        </a:prstGeom>
      </xdr:spPr>
    </xdr:pic>
    <xdr:clientData/>
  </xdr:twoCellAnchor>
  <xdr:twoCellAnchor editAs="oneCell">
    <xdr:from>
      <xdr:col>7</xdr:col>
      <xdr:colOff>400050</xdr:colOff>
      <xdr:row>20</xdr:row>
      <xdr:rowOff>66675</xdr:rowOff>
    </xdr:from>
    <xdr:to>
      <xdr:col>7</xdr:col>
      <xdr:colOff>609253</xdr:colOff>
      <xdr:row>20</xdr:row>
      <xdr:rowOff>187085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0400" y="4267200"/>
          <a:ext cx="390178" cy="158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647701</xdr:colOff>
      <xdr:row>18</xdr:row>
      <xdr:rowOff>161925</xdr:rowOff>
    </xdr:from>
    <xdr:to>
      <xdr:col>8</xdr:col>
      <xdr:colOff>1066800</xdr:colOff>
      <xdr:row>18</xdr:row>
      <xdr:rowOff>161925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6086476" y="3590925"/>
          <a:ext cx="41909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790575</xdr:colOff>
      <xdr:row>18</xdr:row>
      <xdr:rowOff>142875</xdr:rowOff>
    </xdr:from>
    <xdr:to>
      <xdr:col>4</xdr:col>
      <xdr:colOff>1104900</xdr:colOff>
      <xdr:row>18</xdr:row>
      <xdr:rowOff>142875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1875" y="3571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171450</xdr:colOff>
      <xdr:row>18</xdr:row>
      <xdr:rowOff>85725</xdr:rowOff>
    </xdr:from>
    <xdr:to>
      <xdr:col>5</xdr:col>
      <xdr:colOff>561628</xdr:colOff>
      <xdr:row>18</xdr:row>
      <xdr:rowOff>244235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3325" y="3514725"/>
          <a:ext cx="390178" cy="101360"/>
        </a:xfrm>
        <a:prstGeom prst="rect">
          <a:avLst/>
        </a:prstGeom>
      </xdr:spPr>
    </xdr:pic>
    <xdr:clientData/>
  </xdr:twoCellAnchor>
  <xdr:twoCellAnchor editAs="oneCell">
    <xdr:from>
      <xdr:col>11</xdr:col>
      <xdr:colOff>400050</xdr:colOff>
      <xdr:row>18</xdr:row>
      <xdr:rowOff>66675</xdr:rowOff>
    </xdr:from>
    <xdr:to>
      <xdr:col>11</xdr:col>
      <xdr:colOff>609253</xdr:colOff>
      <xdr:row>18</xdr:row>
      <xdr:rowOff>225185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48650" y="3495675"/>
          <a:ext cx="390178" cy="1204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26"/>
  <sheetViews>
    <sheetView tabSelected="1" view="pageBreakPreview" topLeftCell="A25" zoomScale="60" zoomScaleNormal="50" zoomScalePageLayoutView="50" workbookViewId="0">
      <selection activeCell="I42" sqref="I42"/>
    </sheetView>
  </sheetViews>
  <sheetFormatPr baseColWidth="10" defaultColWidth="9.140625" defaultRowHeight="15" x14ac:dyDescent="0.25"/>
  <cols>
    <col min="2" max="2" width="32.140625" customWidth="1"/>
    <col min="3" max="3" width="37.42578125" customWidth="1"/>
    <col min="4" max="4" width="29.7109375" customWidth="1"/>
    <col min="5" max="5" width="36.85546875" customWidth="1"/>
    <col min="6" max="6" width="12.5703125" customWidth="1"/>
    <col min="7" max="7" width="20.140625" customWidth="1"/>
    <col min="8" max="8" width="27.42578125" customWidth="1"/>
    <col min="9" max="9" width="32.5703125" customWidth="1"/>
    <col min="10" max="10" width="0.28515625" customWidth="1"/>
    <col min="11" max="11" width="23.140625" customWidth="1"/>
    <col min="12" max="12" width="40.85546875" customWidth="1"/>
  </cols>
  <sheetData>
    <row r="1" spans="2:12" ht="32.25" customHeight="1" x14ac:dyDescent="0.25"/>
    <row r="2" spans="2:12" ht="40.5" customHeight="1" x14ac:dyDescent="0.65">
      <c r="B2" s="1"/>
      <c r="C2" s="2" t="s">
        <v>36</v>
      </c>
      <c r="D2" s="3"/>
      <c r="E2" s="3"/>
      <c r="F2" s="4"/>
      <c r="G2" s="4"/>
      <c r="H2" s="4"/>
      <c r="I2" s="4"/>
      <c r="J2" s="5"/>
      <c r="K2" s="5"/>
      <c r="L2" s="1"/>
    </row>
    <row r="3" spans="2:12" ht="36.75" customHeight="1" x14ac:dyDescent="0.6">
      <c r="B3" s="133" t="s">
        <v>53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</row>
    <row r="4" spans="2:12" ht="69.75" customHeight="1" x14ac:dyDescent="0.6">
      <c r="B4" s="7"/>
      <c r="C4" s="59" t="s">
        <v>52</v>
      </c>
      <c r="D4" s="8"/>
      <c r="E4" s="8"/>
      <c r="F4" s="8"/>
      <c r="G4" s="8"/>
      <c r="H4" s="8"/>
      <c r="I4" s="8"/>
      <c r="J4" s="5"/>
      <c r="K4" s="5"/>
      <c r="L4" s="5"/>
    </row>
    <row r="5" spans="2:12" ht="47.25" x14ac:dyDescent="0.6">
      <c r="B5" s="9" t="s">
        <v>0</v>
      </c>
      <c r="C5" s="10"/>
      <c r="D5" s="10"/>
      <c r="E5" s="10"/>
      <c r="F5" s="6"/>
      <c r="G5" s="6"/>
      <c r="H5" s="6"/>
      <c r="I5" s="11" t="s">
        <v>1</v>
      </c>
      <c r="J5" s="11"/>
      <c r="K5" s="11"/>
      <c r="L5" s="12">
        <f ca="1">TODAY()</f>
        <v>44677</v>
      </c>
    </row>
    <row r="6" spans="2:12" ht="47.25" x14ac:dyDescent="0.6">
      <c r="B6" s="135" t="s">
        <v>54</v>
      </c>
      <c r="C6" s="135"/>
      <c r="D6" s="135"/>
      <c r="E6" s="10"/>
      <c r="F6" s="6"/>
      <c r="G6" s="6"/>
      <c r="H6" s="13"/>
      <c r="I6" s="136" t="s">
        <v>2</v>
      </c>
      <c r="J6" s="136"/>
      <c r="K6" s="136"/>
      <c r="L6" s="136"/>
    </row>
    <row r="7" spans="2:12" ht="47.25" x14ac:dyDescent="0.6">
      <c r="B7" s="7"/>
      <c r="C7" s="6"/>
      <c r="D7" s="6"/>
      <c r="E7" s="6"/>
      <c r="F7" s="6"/>
      <c r="G7" s="6"/>
      <c r="H7" s="13" t="s">
        <v>3</v>
      </c>
      <c r="I7" s="137" t="s">
        <v>4</v>
      </c>
      <c r="J7" s="137"/>
      <c r="K7" s="137"/>
      <c r="L7" s="5"/>
    </row>
    <row r="8" spans="2:12" ht="34.5" customHeight="1" thickBot="1" x14ac:dyDescent="0.65">
      <c r="B8" s="7"/>
      <c r="C8" s="6"/>
      <c r="D8" s="6"/>
      <c r="E8" s="6"/>
      <c r="F8" s="6"/>
      <c r="G8" s="13" t="s">
        <v>5</v>
      </c>
      <c r="H8" s="13"/>
      <c r="I8" s="13"/>
      <c r="J8" s="5"/>
      <c r="K8" s="5"/>
      <c r="L8" s="1"/>
    </row>
    <row r="9" spans="2:12" ht="51.75" thickBot="1" x14ac:dyDescent="0.65">
      <c r="B9" s="7"/>
      <c r="C9" s="14" t="s">
        <v>6</v>
      </c>
      <c r="D9" s="15"/>
      <c r="E9" s="15"/>
      <c r="F9" s="15"/>
      <c r="G9" s="15"/>
      <c r="H9" s="16"/>
      <c r="I9" s="16"/>
      <c r="J9" s="17"/>
      <c r="K9" s="18"/>
      <c r="L9" s="1"/>
    </row>
    <row r="10" spans="2:12" ht="82.5" customHeight="1" x14ac:dyDescent="0.6">
      <c r="C10" s="19"/>
      <c r="D10" s="7"/>
      <c r="E10" s="7"/>
      <c r="F10" s="7"/>
      <c r="G10" s="7"/>
      <c r="H10" s="7"/>
      <c r="I10" s="7"/>
      <c r="J10" s="1"/>
      <c r="K10" s="1"/>
      <c r="L10" s="1"/>
    </row>
    <row r="11" spans="2:12" ht="47.25" x14ac:dyDescent="0.6">
      <c r="B11" s="21" t="s">
        <v>7</v>
      </c>
      <c r="C11" s="21"/>
      <c r="D11" s="1"/>
      <c r="E11" s="1"/>
      <c r="F11" s="1"/>
      <c r="G11" s="1"/>
      <c r="H11" s="1"/>
      <c r="I11" s="1"/>
      <c r="J11" s="1"/>
      <c r="K11" s="1"/>
      <c r="L11" s="1"/>
    </row>
    <row r="12" spans="2:12" ht="47.25" x14ac:dyDescent="0.6">
      <c r="B12" s="142" t="s">
        <v>96</v>
      </c>
      <c r="C12" s="142"/>
      <c r="D12" s="142"/>
      <c r="E12" s="51"/>
      <c r="F12" s="22"/>
      <c r="L12" s="23"/>
    </row>
    <row r="13" spans="2:12" ht="47.25" x14ac:dyDescent="0.6">
      <c r="B13" s="142" t="s">
        <v>97</v>
      </c>
      <c r="C13" s="142"/>
      <c r="D13" s="142"/>
      <c r="E13" s="24"/>
      <c r="F13" s="23"/>
      <c r="G13" s="143" t="s">
        <v>8</v>
      </c>
      <c r="H13" s="143"/>
      <c r="I13" s="143"/>
      <c r="J13" s="143"/>
      <c r="K13" s="143"/>
      <c r="L13" s="23"/>
    </row>
    <row r="14" spans="2:12" ht="47.25" x14ac:dyDescent="0.6">
      <c r="B14" s="142" t="s">
        <v>98</v>
      </c>
      <c r="C14" s="142"/>
      <c r="D14" s="142"/>
      <c r="E14" s="58"/>
      <c r="F14" s="25"/>
      <c r="G14" s="143" t="s">
        <v>9</v>
      </c>
      <c r="H14" s="143"/>
      <c r="I14" s="143"/>
      <c r="J14" s="143"/>
      <c r="K14" s="143"/>
      <c r="L14" s="23"/>
    </row>
    <row r="15" spans="2:12" ht="47.25" x14ac:dyDescent="0.6">
      <c r="B15" s="26" t="s">
        <v>10</v>
      </c>
      <c r="C15" s="26"/>
      <c r="D15" s="26"/>
      <c r="E15" s="60">
        <v>2004</v>
      </c>
      <c r="F15" s="22"/>
      <c r="G15" s="22"/>
      <c r="H15" s="22"/>
      <c r="I15" s="22"/>
      <c r="J15" s="22"/>
      <c r="K15" s="23"/>
      <c r="L15" s="23"/>
    </row>
    <row r="16" spans="2:12" ht="47.25" x14ac:dyDescent="0.6">
      <c r="B16" s="22" t="s">
        <v>11</v>
      </c>
      <c r="C16" s="22"/>
      <c r="D16" s="22"/>
      <c r="E16" s="23"/>
      <c r="F16" s="22" t="s">
        <v>12</v>
      </c>
      <c r="G16" s="22"/>
      <c r="H16" s="22"/>
      <c r="I16" s="22"/>
      <c r="J16" s="22"/>
      <c r="K16" s="22"/>
      <c r="L16" s="22"/>
    </row>
    <row r="17" spans="2:12" ht="47.25" x14ac:dyDescent="0.6">
      <c r="B17" s="22"/>
      <c r="C17" s="22"/>
      <c r="D17" s="22"/>
      <c r="E17" s="23"/>
      <c r="F17" s="23"/>
      <c r="G17" s="23"/>
      <c r="H17" s="23"/>
      <c r="I17" s="23"/>
      <c r="J17" s="23"/>
      <c r="K17" s="23"/>
      <c r="L17" s="23"/>
    </row>
    <row r="18" spans="2:12" ht="49.5" x14ac:dyDescent="0.6">
      <c r="B18" s="134" t="s">
        <v>95</v>
      </c>
      <c r="C18" s="134"/>
      <c r="D18" s="134"/>
      <c r="E18" s="134"/>
      <c r="F18" s="134"/>
      <c r="G18" s="134"/>
      <c r="H18" s="116">
        <f>F30+1</f>
        <v>3</v>
      </c>
      <c r="I18" s="23"/>
      <c r="J18" s="23"/>
      <c r="K18" s="27"/>
      <c r="L18" s="28"/>
    </row>
    <row r="19" spans="2:12" ht="45" x14ac:dyDescent="0.6">
      <c r="B19" s="1"/>
      <c r="C19" s="5"/>
      <c r="D19" s="1"/>
      <c r="E19" s="13"/>
      <c r="F19" s="5"/>
      <c r="G19" s="5"/>
      <c r="H19" s="5"/>
      <c r="I19" s="5"/>
      <c r="J19" s="5"/>
      <c r="K19" s="5"/>
      <c r="L19" s="5"/>
    </row>
    <row r="20" spans="2:12" ht="47.25" x14ac:dyDescent="0.6">
      <c r="B20" s="22" t="s">
        <v>13</v>
      </c>
      <c r="C20" s="10"/>
      <c r="D20" s="29"/>
      <c r="E20" s="114">
        <f>(Feuil2!C21)</f>
        <v>68.38000000000001</v>
      </c>
      <c r="F20" s="30" t="s">
        <v>14</v>
      </c>
      <c r="G20" s="5"/>
      <c r="H20" s="5"/>
      <c r="I20" s="1"/>
      <c r="J20" s="5"/>
      <c r="K20" s="5"/>
      <c r="L20" s="5"/>
    </row>
    <row r="21" spans="2:12" ht="47.25" customHeight="1" x14ac:dyDescent="0.6">
      <c r="B21" s="22" t="s">
        <v>15</v>
      </c>
      <c r="C21" s="27"/>
      <c r="D21" s="31"/>
      <c r="E21" s="115">
        <f>(Feuil2!F21)</f>
        <v>67.453000000000003</v>
      </c>
      <c r="F21" s="27" t="s">
        <v>14</v>
      </c>
      <c r="G21" s="5"/>
      <c r="H21" s="5"/>
      <c r="I21" s="5"/>
      <c r="J21" s="5"/>
      <c r="K21" s="5"/>
      <c r="L21" s="5"/>
    </row>
    <row r="22" spans="2:12" ht="20.25" customHeight="1" x14ac:dyDescent="0.25"/>
    <row r="23" spans="2:12" ht="20.25" customHeight="1" x14ac:dyDescent="0.25"/>
    <row r="24" spans="2:12" ht="49.5" x14ac:dyDescent="0.65">
      <c r="B24" s="32" t="s">
        <v>16</v>
      </c>
      <c r="C24" s="33"/>
      <c r="D24" s="1"/>
      <c r="E24" s="20"/>
      <c r="F24" s="1"/>
      <c r="G24" s="1"/>
      <c r="H24" s="1"/>
      <c r="I24" s="1"/>
      <c r="J24" s="20"/>
      <c r="K24" s="20"/>
      <c r="L24" s="1"/>
    </row>
    <row r="25" spans="2:12" ht="32.25" customHeight="1" thickBot="1" x14ac:dyDescent="0.65">
      <c r="D25" s="20"/>
      <c r="E25" s="20"/>
      <c r="F25" s="20"/>
      <c r="G25" s="20"/>
      <c r="H25" s="20"/>
      <c r="I25" s="20"/>
      <c r="J25" s="1"/>
      <c r="K25" s="1"/>
      <c r="L25" s="20"/>
    </row>
    <row r="26" spans="2:12" ht="45.75" thickBot="1" x14ac:dyDescent="0.65">
      <c r="B26" s="130" t="s">
        <v>17</v>
      </c>
      <c r="C26" s="130"/>
      <c r="D26" s="130"/>
      <c r="E26" s="130"/>
      <c r="F26" s="130"/>
      <c r="G26" s="130"/>
      <c r="H26" s="130"/>
      <c r="I26" s="130"/>
      <c r="J26" s="52"/>
      <c r="K26" s="130" t="s">
        <v>18</v>
      </c>
      <c r="L26" s="153"/>
    </row>
    <row r="27" spans="2:12" ht="47.25" thickBot="1" x14ac:dyDescent="0.65">
      <c r="B27" s="129" t="s">
        <v>39</v>
      </c>
      <c r="C27" s="129"/>
      <c r="D27" s="129"/>
      <c r="E27" s="129"/>
      <c r="F27" s="139" t="s">
        <v>58</v>
      </c>
      <c r="G27" s="140"/>
      <c r="H27" s="140"/>
      <c r="I27" s="141"/>
      <c r="J27" s="52"/>
      <c r="K27" s="138">
        <f>IF(F27="Bonne Qualité",80,IF(F27="Moyenne Qualité",60,IF(F27="Qualité Ordinaire",40,IF(F27="Qualité Inférieure",20,""))))</f>
        <v>40</v>
      </c>
      <c r="L27" s="138"/>
    </row>
    <row r="28" spans="2:12" ht="47.25" thickBot="1" x14ac:dyDescent="0.65">
      <c r="B28" s="129" t="s">
        <v>40</v>
      </c>
      <c r="C28" s="129"/>
      <c r="D28" s="129"/>
      <c r="E28" s="129"/>
      <c r="F28" s="139" t="s">
        <v>55</v>
      </c>
      <c r="G28" s="140"/>
      <c r="H28" s="140"/>
      <c r="I28" s="141"/>
      <c r="J28" s="52"/>
      <c r="K28" s="138">
        <f>IF(F28="Bonne Aspect",40,IF(F28="Convenable",30,IF(F28="Simple",20,IF(F28="Médiocre",10,""))))</f>
        <v>20</v>
      </c>
      <c r="L28" s="138"/>
    </row>
    <row r="29" spans="2:12" ht="45.75" thickBot="1" x14ac:dyDescent="0.65">
      <c r="B29" s="152" t="s">
        <v>37</v>
      </c>
      <c r="C29" s="152"/>
      <c r="D29" s="152"/>
      <c r="E29" s="152"/>
      <c r="F29" s="152"/>
      <c r="G29" s="152"/>
      <c r="H29" s="64">
        <v>17.66</v>
      </c>
      <c r="I29" s="53" t="s">
        <v>14</v>
      </c>
      <c r="J29" s="52"/>
      <c r="K29" s="138" t="str">
        <f>IF(H29&lt;15,"10",IF(H29&lt;20,"20","30"))</f>
        <v>20</v>
      </c>
      <c r="L29" s="138"/>
    </row>
    <row r="30" spans="2:12" ht="45.75" thickBot="1" x14ac:dyDescent="0.65">
      <c r="B30" s="129" t="s">
        <v>38</v>
      </c>
      <c r="C30" s="129"/>
      <c r="D30" s="129"/>
      <c r="E30" s="129"/>
      <c r="F30" s="113">
        <v>2</v>
      </c>
      <c r="G30" s="54" t="s">
        <v>50</v>
      </c>
      <c r="H30" s="64">
        <v>11.37</v>
      </c>
      <c r="I30" s="53" t="s">
        <v>14</v>
      </c>
      <c r="J30" s="52"/>
      <c r="K30" s="138" t="str">
        <f>IF(H30&lt;10,"20",IF(H30&lt;15,"30","40"))</f>
        <v>30</v>
      </c>
      <c r="L30" s="138"/>
    </row>
    <row r="31" spans="2:12" ht="45.75" thickBot="1" x14ac:dyDescent="0.65">
      <c r="B31" s="155" t="s">
        <v>41</v>
      </c>
      <c r="C31" s="155"/>
      <c r="D31" s="155"/>
      <c r="E31" s="155"/>
      <c r="F31" s="155"/>
      <c r="G31" s="155"/>
      <c r="H31" s="64">
        <v>10.3</v>
      </c>
      <c r="I31" s="53" t="s">
        <v>14</v>
      </c>
      <c r="J31" s="52"/>
      <c r="K31" s="138" t="str">
        <f>IF(H31&lt;10,"10",IF(H31&lt;15,"15","20"))</f>
        <v>15</v>
      </c>
      <c r="L31" s="138"/>
    </row>
    <row r="32" spans="2:12" ht="45.75" thickBot="1" x14ac:dyDescent="0.65">
      <c r="B32" s="129" t="s">
        <v>42</v>
      </c>
      <c r="C32" s="129"/>
      <c r="D32" s="129"/>
      <c r="E32" s="129"/>
      <c r="F32" s="129"/>
      <c r="G32" s="129"/>
      <c r="H32" s="123"/>
      <c r="I32" s="53" t="s">
        <v>14</v>
      </c>
      <c r="J32" s="52"/>
      <c r="K32" s="138">
        <f t="shared" ref="K32" si="0">H32</f>
        <v>0</v>
      </c>
      <c r="L32" s="138"/>
    </row>
    <row r="33" spans="2:12" ht="45.75" thickBot="1" x14ac:dyDescent="0.65">
      <c r="B33" s="129" t="s">
        <v>43</v>
      </c>
      <c r="C33" s="129"/>
      <c r="D33" s="129"/>
      <c r="E33" s="129"/>
      <c r="F33" s="129"/>
      <c r="G33" s="129"/>
      <c r="H33" s="64">
        <v>7.15</v>
      </c>
      <c r="I33" s="53" t="s">
        <v>51</v>
      </c>
      <c r="J33" s="52"/>
      <c r="K33" s="138" t="str">
        <f>IF(H33&lt;1,"02",IF(H33&lt;1.5,"03","05"))</f>
        <v>05</v>
      </c>
      <c r="L33" s="138"/>
    </row>
    <row r="34" spans="2:12" ht="45.75" thickBot="1" x14ac:dyDescent="0.65">
      <c r="B34" s="129" t="s">
        <v>44</v>
      </c>
      <c r="C34" s="129"/>
      <c r="D34" s="129"/>
      <c r="E34" s="129"/>
      <c r="F34" s="129"/>
      <c r="G34" s="129"/>
      <c r="H34" s="64">
        <v>1.1000000000000001</v>
      </c>
      <c r="I34" s="53" t="s">
        <v>51</v>
      </c>
      <c r="J34" s="52"/>
      <c r="K34" s="138" t="str">
        <f>IF(H34&lt;1,"05",IF(H34&lt;1.5,"10","20"))</f>
        <v>10</v>
      </c>
      <c r="L34" s="138"/>
    </row>
    <row r="35" spans="2:12" ht="45.75" thickBot="1" x14ac:dyDescent="0.65">
      <c r="B35" s="129" t="s">
        <v>45</v>
      </c>
      <c r="C35" s="129"/>
      <c r="D35" s="129"/>
      <c r="E35" s="129"/>
      <c r="F35" s="129"/>
      <c r="G35" s="129"/>
      <c r="H35" s="64">
        <v>2.9</v>
      </c>
      <c r="I35" s="53" t="s">
        <v>51</v>
      </c>
      <c r="J35" s="52"/>
      <c r="K35" s="138" t="str">
        <f>IF(H35&lt;2.9,"05",IF(H35&lt;3,"10","15"))</f>
        <v>10</v>
      </c>
      <c r="L35" s="138"/>
    </row>
    <row r="36" spans="2:12" ht="45.75" thickBot="1" x14ac:dyDescent="0.65">
      <c r="B36" s="129" t="s">
        <v>46</v>
      </c>
      <c r="C36" s="128"/>
      <c r="D36" s="55">
        <v>4</v>
      </c>
      <c r="E36" s="56" t="s">
        <v>47</v>
      </c>
      <c r="F36" s="55">
        <v>2</v>
      </c>
      <c r="G36" s="131" t="s">
        <v>48</v>
      </c>
      <c r="H36" s="132"/>
      <c r="I36" s="122" t="str">
        <f>IF(K36&lt;120,"4",IF(K36&lt;161,"3","2"))</f>
        <v>2</v>
      </c>
      <c r="J36" s="52"/>
      <c r="K36" s="153">
        <v>161</v>
      </c>
      <c r="L36" s="153"/>
    </row>
    <row r="37" spans="2:12" ht="45.75" thickBot="1" x14ac:dyDescent="0.65">
      <c r="B37" s="127" t="s">
        <v>49</v>
      </c>
      <c r="C37" s="128"/>
      <c r="D37" s="128"/>
      <c r="E37" s="57"/>
      <c r="F37" s="147"/>
      <c r="G37" s="148"/>
      <c r="H37" s="148"/>
      <c r="I37" s="148"/>
      <c r="J37" s="148"/>
      <c r="K37" s="148"/>
      <c r="L37" s="149"/>
    </row>
    <row r="38" spans="2:12" ht="45" x14ac:dyDescent="0.6">
      <c r="B38" s="34"/>
      <c r="C38" s="13"/>
      <c r="D38" s="13"/>
      <c r="E38" s="35"/>
      <c r="F38" s="13"/>
      <c r="G38" s="13"/>
      <c r="H38" s="13"/>
      <c r="I38" s="36"/>
      <c r="J38" s="13"/>
      <c r="K38" s="13"/>
      <c r="L38" s="13"/>
    </row>
    <row r="39" spans="2:12" ht="69.75" customHeight="1" x14ac:dyDescent="0.65">
      <c r="B39" s="158" t="s">
        <v>19</v>
      </c>
      <c r="C39" s="158"/>
      <c r="D39" s="13"/>
      <c r="E39" s="35"/>
      <c r="F39" s="34"/>
      <c r="G39" s="13"/>
      <c r="H39" s="13"/>
      <c r="I39" s="37"/>
      <c r="J39" s="13"/>
      <c r="K39" s="13"/>
      <c r="L39" s="13"/>
    </row>
    <row r="40" spans="2:12" ht="45" x14ac:dyDescent="0.6">
      <c r="B40" s="34"/>
      <c r="C40" s="13"/>
      <c r="D40" s="13"/>
      <c r="E40" s="13"/>
      <c r="F40" s="37"/>
      <c r="G40" s="13"/>
      <c r="H40" s="13"/>
      <c r="I40" s="13"/>
      <c r="J40" s="13"/>
      <c r="K40" s="13"/>
      <c r="L40" s="13"/>
    </row>
    <row r="41" spans="2:12" ht="47.25" x14ac:dyDescent="0.6">
      <c r="B41" s="134" t="s">
        <v>20</v>
      </c>
      <c r="C41" s="134"/>
      <c r="D41" s="134"/>
      <c r="E41" s="134"/>
      <c r="F41" s="134"/>
      <c r="G41" s="134"/>
      <c r="H41" s="134"/>
      <c r="I41" s="134"/>
      <c r="J41" s="13"/>
      <c r="K41" s="13"/>
      <c r="L41" s="13"/>
    </row>
    <row r="42" spans="2:12" ht="47.25" x14ac:dyDescent="0.25">
      <c r="B42" s="134" t="s">
        <v>21</v>
      </c>
      <c r="C42" s="134"/>
      <c r="D42" s="134"/>
      <c r="E42" s="134"/>
      <c r="F42" s="134"/>
      <c r="G42" s="134"/>
      <c r="H42" s="134"/>
      <c r="I42" s="38">
        <f>IF(AND(D36=4,F36=2,I36=2),200,IF(AND(D36=4,F36=2,I36=3),500,0))</f>
        <v>0</v>
      </c>
      <c r="J42" s="39" t="s">
        <v>22</v>
      </c>
      <c r="K42" s="39"/>
      <c r="L42" s="39"/>
    </row>
    <row r="43" spans="2:12" ht="47.25" x14ac:dyDescent="0.25">
      <c r="B43" s="134" t="s">
        <v>23</v>
      </c>
      <c r="C43" s="134"/>
      <c r="D43" s="134"/>
      <c r="E43" s="134"/>
      <c r="F43" s="134"/>
      <c r="G43" s="134"/>
      <c r="H43" s="134"/>
      <c r="I43" s="118">
        <f>E21</f>
        <v>67.453000000000003</v>
      </c>
      <c r="J43" s="39"/>
      <c r="K43" s="39" t="s">
        <v>14</v>
      </c>
      <c r="L43" s="39"/>
    </row>
    <row r="44" spans="2:12" ht="45" x14ac:dyDescent="0.6">
      <c r="B44" s="41" t="s">
        <v>24</v>
      </c>
      <c r="C44" s="39"/>
      <c r="D44" s="117">
        <f>(2022-$E$15)/200</f>
        <v>0.09</v>
      </c>
      <c r="E44" s="40"/>
      <c r="F44" s="39"/>
      <c r="G44" s="40"/>
      <c r="H44" s="39"/>
      <c r="I44" s="42"/>
      <c r="J44" s="13"/>
      <c r="K44" s="13"/>
      <c r="L44" s="13"/>
    </row>
    <row r="45" spans="2:12" ht="45" x14ac:dyDescent="0.25">
      <c r="B45" s="41" t="s">
        <v>25</v>
      </c>
      <c r="C45" s="119">
        <f>I42</f>
        <v>0</v>
      </c>
      <c r="D45" s="43" t="s">
        <v>26</v>
      </c>
      <c r="E45" s="119">
        <f>I43</f>
        <v>67.453000000000003</v>
      </c>
      <c r="F45" s="157" t="s">
        <v>27</v>
      </c>
      <c r="G45" s="157"/>
      <c r="H45" s="120">
        <f>1-D44</f>
        <v>0.91</v>
      </c>
      <c r="I45" s="44" t="s">
        <v>28</v>
      </c>
      <c r="J45" s="40"/>
      <c r="K45" s="40"/>
      <c r="L45" s="121">
        <f>SUM(C45*E45*H45)</f>
        <v>0</v>
      </c>
    </row>
    <row r="46" spans="2:12" ht="45" x14ac:dyDescent="0.6">
      <c r="B46" s="20"/>
      <c r="C46" s="13"/>
      <c r="D46" s="13"/>
      <c r="E46" s="5"/>
      <c r="F46" s="5"/>
      <c r="G46" s="5"/>
      <c r="H46" s="5"/>
      <c r="I46" s="5"/>
      <c r="J46" s="5"/>
      <c r="K46" s="5"/>
    </row>
    <row r="47" spans="2:12" ht="45" x14ac:dyDescent="0.6">
      <c r="L47" s="61">
        <f>ROUNDDOWN(L45, 0)</f>
        <v>0</v>
      </c>
    </row>
    <row r="49" spans="2:13" ht="49.5" x14ac:dyDescent="0.65">
      <c r="B49" s="32" t="s">
        <v>29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</row>
    <row r="51" spans="2:13" ht="45" customHeight="1" x14ac:dyDescent="0.25">
      <c r="B51" s="125" t="s">
        <v>30</v>
      </c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</row>
    <row r="52" spans="2:13" ht="45" x14ac:dyDescent="0.6">
      <c r="B52" s="126" t="s">
        <v>31</v>
      </c>
      <c r="C52" s="126"/>
      <c r="D52" s="126"/>
      <c r="E52" s="126"/>
      <c r="F52" s="13"/>
      <c r="G52" s="13"/>
      <c r="H52" s="13"/>
      <c r="I52" s="13"/>
      <c r="J52" s="13"/>
      <c r="K52" s="13"/>
      <c r="L52" s="13"/>
    </row>
    <row r="53" spans="2:13" ht="45" x14ac:dyDescent="0.6">
      <c r="B53" s="34"/>
      <c r="C53" s="13"/>
      <c r="D53" s="13"/>
      <c r="E53" s="35"/>
      <c r="F53" s="13"/>
      <c r="G53" s="13"/>
      <c r="H53" s="13"/>
      <c r="I53" s="36"/>
      <c r="J53" s="13"/>
      <c r="K53" s="13"/>
      <c r="L53" s="13"/>
    </row>
    <row r="54" spans="2:13" ht="47.25" x14ac:dyDescent="0.6">
      <c r="B54" s="24" t="s">
        <v>32</v>
      </c>
      <c r="C54" s="45"/>
      <c r="D54" s="45"/>
      <c r="E54" s="46"/>
      <c r="F54" s="47"/>
      <c r="G54" s="45"/>
      <c r="H54" s="45"/>
      <c r="I54" s="46"/>
      <c r="J54" s="45"/>
      <c r="K54" s="45"/>
      <c r="L54" s="13"/>
    </row>
    <row r="55" spans="2:13" ht="45" x14ac:dyDescent="0.6">
      <c r="B55" s="34"/>
      <c r="C55" s="13"/>
      <c r="D55" s="13"/>
      <c r="E55" s="13"/>
      <c r="F55" s="37"/>
      <c r="G55" s="13"/>
      <c r="H55" s="13"/>
      <c r="I55" s="13"/>
      <c r="J55" s="13"/>
      <c r="K55" s="13"/>
      <c r="L55" s="13"/>
    </row>
    <row r="56" spans="2:13" ht="45" x14ac:dyDescent="0.6">
      <c r="B56" s="34"/>
      <c r="C56" s="13"/>
      <c r="D56" s="48"/>
      <c r="E56" s="13"/>
      <c r="F56" s="13"/>
      <c r="G56" s="13"/>
      <c r="H56" s="13"/>
      <c r="I56" s="37"/>
      <c r="J56" s="13"/>
      <c r="K56" s="20"/>
      <c r="L56" s="13"/>
    </row>
    <row r="57" spans="2:13" ht="45" x14ac:dyDescent="0.6">
      <c r="B57" s="34"/>
      <c r="C57" s="37"/>
      <c r="D57" s="35"/>
      <c r="E57" s="37"/>
      <c r="F57" s="13"/>
      <c r="G57" s="35"/>
      <c r="H57" s="13"/>
      <c r="I57" s="13"/>
      <c r="J57" s="13"/>
      <c r="K57" s="13"/>
      <c r="L57" s="49"/>
    </row>
    <row r="58" spans="2:13" ht="47.25" x14ac:dyDescent="0.6">
      <c r="B58" s="156" t="s">
        <v>33</v>
      </c>
      <c r="C58" s="156"/>
      <c r="D58" s="156"/>
      <c r="E58" s="27"/>
      <c r="F58" s="27"/>
      <c r="G58" s="27"/>
      <c r="H58" s="154" t="s">
        <v>34</v>
      </c>
      <c r="I58" s="154"/>
      <c r="J58" s="154"/>
      <c r="K58" s="154"/>
      <c r="L58" s="154"/>
    </row>
    <row r="59" spans="2:13" ht="47.25" x14ac:dyDescent="0.6">
      <c r="B59" s="23"/>
      <c r="C59" s="27"/>
      <c r="D59" s="27"/>
      <c r="E59" s="27"/>
      <c r="F59" s="27"/>
      <c r="G59" s="27"/>
      <c r="H59" s="50" t="s">
        <v>35</v>
      </c>
      <c r="I59" s="50"/>
      <c r="J59" s="50"/>
      <c r="K59" s="50"/>
      <c r="L59" s="50"/>
    </row>
    <row r="60" spans="2:13" ht="45" x14ac:dyDescent="0.6">
      <c r="B60" s="1"/>
      <c r="C60" s="5"/>
      <c r="D60" s="5"/>
      <c r="E60" s="1"/>
      <c r="F60" s="5"/>
      <c r="G60" s="1"/>
      <c r="H60" s="5"/>
      <c r="I60" s="5"/>
      <c r="J60" s="5"/>
      <c r="K60" s="5"/>
      <c r="L60" s="5"/>
    </row>
    <row r="61" spans="2:13" ht="45" x14ac:dyDescent="0.6">
      <c r="B61" s="1"/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2:13" ht="45" x14ac:dyDescent="0.6">
      <c r="B62" s="1"/>
      <c r="C62" s="5"/>
      <c r="D62" s="5"/>
      <c r="E62" s="1"/>
      <c r="F62" s="5"/>
      <c r="G62" s="5"/>
      <c r="H62" s="5"/>
      <c r="I62" s="5"/>
      <c r="J62" s="5"/>
      <c r="K62" s="5"/>
      <c r="L62" s="5"/>
    </row>
    <row r="63" spans="2:13" ht="45" x14ac:dyDescent="0.6">
      <c r="B63" s="1"/>
      <c r="C63" s="1"/>
      <c r="D63" s="1"/>
      <c r="E63" s="1"/>
      <c r="F63" s="5"/>
      <c r="G63" s="1"/>
      <c r="H63" s="1"/>
      <c r="I63" s="1"/>
      <c r="J63" s="1"/>
      <c r="K63" s="1"/>
      <c r="L63" s="1"/>
    </row>
    <row r="74" spans="5:9" ht="23.25" x14ac:dyDescent="0.25">
      <c r="E74" s="124"/>
      <c r="F74" s="124"/>
      <c r="G74" s="124"/>
      <c r="H74" s="124"/>
      <c r="I74" s="124"/>
    </row>
    <row r="77" spans="5:9" ht="19.5" customHeight="1" x14ac:dyDescent="0.25">
      <c r="E77" s="124"/>
      <c r="F77" s="124"/>
      <c r="G77" s="124"/>
      <c r="H77" s="124"/>
      <c r="I77" s="124"/>
    </row>
    <row r="105" spans="6:11" ht="43.5" customHeight="1" x14ac:dyDescent="0.25"/>
    <row r="106" spans="6:11" ht="88.5" customHeight="1" x14ac:dyDescent="0.25"/>
    <row r="107" spans="6:11" ht="46.5" x14ac:dyDescent="0.25">
      <c r="F107" s="144" t="s">
        <v>39</v>
      </c>
      <c r="G107" s="145"/>
      <c r="H107" s="145"/>
      <c r="I107" s="146"/>
    </row>
    <row r="108" spans="6:11" ht="15.75" thickBot="1" x14ac:dyDescent="0.3">
      <c r="F108" s="67"/>
      <c r="G108" s="67"/>
      <c r="H108" s="67"/>
      <c r="I108" s="67"/>
    </row>
    <row r="109" spans="6:11" ht="47.25" thickBot="1" x14ac:dyDescent="0.3">
      <c r="F109" s="139" t="s">
        <v>56</v>
      </c>
      <c r="G109" s="140"/>
      <c r="H109" s="140"/>
      <c r="I109" s="141"/>
      <c r="K109" s="62">
        <v>80</v>
      </c>
    </row>
    <row r="110" spans="6:11" ht="15.75" thickBot="1" x14ac:dyDescent="0.3">
      <c r="F110" s="67"/>
      <c r="G110" s="67"/>
      <c r="H110" s="67"/>
      <c r="I110" s="67"/>
    </row>
    <row r="111" spans="6:11" ht="47.25" thickBot="1" x14ac:dyDescent="0.3">
      <c r="F111" s="139" t="s">
        <v>57</v>
      </c>
      <c r="G111" s="150"/>
      <c r="H111" s="150"/>
      <c r="I111" s="151"/>
      <c r="K111" s="62">
        <v>60</v>
      </c>
    </row>
    <row r="112" spans="6:11" ht="15.75" thickBot="1" x14ac:dyDescent="0.3">
      <c r="F112" s="67"/>
      <c r="G112" s="67"/>
      <c r="H112" s="67"/>
      <c r="I112" s="67"/>
    </row>
    <row r="113" spans="6:11" ht="47.25" thickBot="1" x14ac:dyDescent="0.3">
      <c r="F113" s="139" t="s">
        <v>58</v>
      </c>
      <c r="G113" s="150"/>
      <c r="H113" s="150"/>
      <c r="I113" s="151"/>
      <c r="K113" s="62">
        <v>40</v>
      </c>
    </row>
    <row r="114" spans="6:11" ht="15.75" thickBot="1" x14ac:dyDescent="0.3">
      <c r="F114" s="67"/>
      <c r="G114" s="67"/>
      <c r="H114" s="67"/>
      <c r="I114" s="67"/>
    </row>
    <row r="115" spans="6:11" ht="47.25" thickBot="1" x14ac:dyDescent="0.3">
      <c r="F115" s="139" t="s">
        <v>59</v>
      </c>
      <c r="G115" s="150"/>
      <c r="H115" s="150"/>
      <c r="I115" s="151"/>
      <c r="K115" s="62">
        <v>20</v>
      </c>
    </row>
    <row r="116" spans="6:11" x14ac:dyDescent="0.25">
      <c r="F116" s="67"/>
      <c r="G116" s="67"/>
      <c r="H116" s="67"/>
      <c r="I116" s="67"/>
    </row>
    <row r="117" spans="6:11" x14ac:dyDescent="0.25">
      <c r="F117" s="67"/>
      <c r="G117" s="67"/>
      <c r="H117" s="67"/>
      <c r="I117" s="67"/>
    </row>
    <row r="118" spans="6:11" ht="46.5" x14ac:dyDescent="0.25">
      <c r="F118" s="144" t="s">
        <v>40</v>
      </c>
      <c r="G118" s="145"/>
      <c r="H118" s="145"/>
      <c r="I118" s="146"/>
    </row>
    <row r="119" spans="6:11" ht="15.75" thickBot="1" x14ac:dyDescent="0.3">
      <c r="F119" s="67"/>
      <c r="G119" s="67"/>
      <c r="H119" s="67"/>
      <c r="I119" s="67"/>
    </row>
    <row r="120" spans="6:11" ht="47.25" thickBot="1" x14ac:dyDescent="0.75">
      <c r="F120" s="139" t="s">
        <v>62</v>
      </c>
      <c r="G120" s="140"/>
      <c r="H120" s="140"/>
      <c r="I120" s="141"/>
      <c r="J120" s="63"/>
      <c r="K120" s="62">
        <v>40</v>
      </c>
    </row>
    <row r="121" spans="6:11" ht="15.75" thickBot="1" x14ac:dyDescent="0.3">
      <c r="F121" s="67"/>
      <c r="G121" s="67"/>
      <c r="H121" s="67"/>
      <c r="I121" s="67"/>
    </row>
    <row r="122" spans="6:11" ht="47.25" thickBot="1" x14ac:dyDescent="0.75">
      <c r="F122" s="139" t="s">
        <v>60</v>
      </c>
      <c r="G122" s="140"/>
      <c r="H122" s="140"/>
      <c r="I122" s="141"/>
      <c r="J122" s="65"/>
      <c r="K122" s="62">
        <v>30</v>
      </c>
    </row>
    <row r="123" spans="6:11" ht="15.75" thickBot="1" x14ac:dyDescent="0.3">
      <c r="F123" s="67"/>
      <c r="G123" s="67"/>
      <c r="H123" s="67"/>
      <c r="I123" s="67"/>
      <c r="J123" s="66"/>
      <c r="K123" s="66"/>
    </row>
    <row r="124" spans="6:11" ht="47.25" thickBot="1" x14ac:dyDescent="0.75">
      <c r="F124" s="139" t="s">
        <v>55</v>
      </c>
      <c r="G124" s="140"/>
      <c r="H124" s="140"/>
      <c r="I124" s="141"/>
      <c r="J124" s="65"/>
      <c r="K124" s="62">
        <v>20</v>
      </c>
    </row>
    <row r="125" spans="6:11" ht="15.75" thickBot="1" x14ac:dyDescent="0.3">
      <c r="F125" s="67"/>
      <c r="G125" s="67"/>
      <c r="H125" s="67"/>
      <c r="I125" s="67"/>
      <c r="J125" s="66"/>
      <c r="K125" s="66"/>
    </row>
    <row r="126" spans="6:11" ht="47.25" thickBot="1" x14ac:dyDescent="0.75">
      <c r="F126" s="139" t="s">
        <v>61</v>
      </c>
      <c r="G126" s="140"/>
      <c r="H126" s="140"/>
      <c r="I126" s="141"/>
      <c r="J126" s="65"/>
      <c r="K126" s="62">
        <v>10</v>
      </c>
    </row>
  </sheetData>
  <mergeCells count="56">
    <mergeCell ref="B13:D13"/>
    <mergeCell ref="F126:I126"/>
    <mergeCell ref="B58:D58"/>
    <mergeCell ref="F45:G45"/>
    <mergeCell ref="G14:K14"/>
    <mergeCell ref="B39:C39"/>
    <mergeCell ref="K26:L26"/>
    <mergeCell ref="K27:L27"/>
    <mergeCell ref="K28:L28"/>
    <mergeCell ref="K33:L33"/>
    <mergeCell ref="K34:L34"/>
    <mergeCell ref="K35:L35"/>
    <mergeCell ref="B35:G35"/>
    <mergeCell ref="B12:D12"/>
    <mergeCell ref="F118:I118"/>
    <mergeCell ref="F120:I120"/>
    <mergeCell ref="F122:I122"/>
    <mergeCell ref="F124:I124"/>
    <mergeCell ref="F37:L37"/>
    <mergeCell ref="F109:I109"/>
    <mergeCell ref="F107:I107"/>
    <mergeCell ref="F111:I111"/>
    <mergeCell ref="F113:I113"/>
    <mergeCell ref="F115:I115"/>
    <mergeCell ref="B29:G29"/>
    <mergeCell ref="K36:L36"/>
    <mergeCell ref="K32:L32"/>
    <mergeCell ref="B32:G32"/>
    <mergeCell ref="H58:L58"/>
    <mergeCell ref="B3:L3"/>
    <mergeCell ref="B43:H43"/>
    <mergeCell ref="B41:I41"/>
    <mergeCell ref="B42:H42"/>
    <mergeCell ref="B6:D6"/>
    <mergeCell ref="I6:L6"/>
    <mergeCell ref="I7:K7"/>
    <mergeCell ref="B18:G18"/>
    <mergeCell ref="K29:L29"/>
    <mergeCell ref="B28:E28"/>
    <mergeCell ref="F27:I27"/>
    <mergeCell ref="F28:I28"/>
    <mergeCell ref="B27:E27"/>
    <mergeCell ref="B30:E30"/>
    <mergeCell ref="B14:D14"/>
    <mergeCell ref="G13:K13"/>
    <mergeCell ref="B51:M51"/>
    <mergeCell ref="B52:E52"/>
    <mergeCell ref="B37:D37"/>
    <mergeCell ref="B36:C36"/>
    <mergeCell ref="B26:I26"/>
    <mergeCell ref="B33:G33"/>
    <mergeCell ref="B34:G34"/>
    <mergeCell ref="G36:H36"/>
    <mergeCell ref="K30:L30"/>
    <mergeCell ref="K31:L31"/>
    <mergeCell ref="B31:G31"/>
  </mergeCells>
  <printOptions horizontalCentered="1"/>
  <pageMargins left="0.23622047244094491" right="0.23622047244094491" top="0.74803149606299213" bottom="3.7007874015748032" header="0.31496062992125984" footer="0.31496062992125984"/>
  <pageSetup paperSize="9" scale="3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4"/>
  <sheetViews>
    <sheetView workbookViewId="0">
      <selection activeCell="C15" sqref="C15"/>
    </sheetView>
  </sheetViews>
  <sheetFormatPr baseColWidth="10" defaultColWidth="9.140625" defaultRowHeight="15" x14ac:dyDescent="0.25"/>
  <cols>
    <col min="2" max="2" width="25" customWidth="1"/>
    <col min="3" max="3" width="12.28515625" customWidth="1"/>
    <col min="5" max="5" width="14.28515625" customWidth="1"/>
    <col min="6" max="6" width="11.7109375" customWidth="1"/>
    <col min="8" max="8" width="19.28515625" customWidth="1"/>
  </cols>
  <sheetData>
    <row r="2" spans="2:8" ht="18" x14ac:dyDescent="0.25">
      <c r="B2" s="68" t="s">
        <v>63</v>
      </c>
      <c r="C2" s="66"/>
      <c r="D2" s="66"/>
      <c r="E2" s="69"/>
      <c r="F2" s="66"/>
      <c r="G2" s="66"/>
      <c r="H2" s="66"/>
    </row>
    <row r="3" spans="2:8" ht="15.75" thickBot="1" x14ac:dyDescent="0.3">
      <c r="B3" s="69"/>
      <c r="C3" s="69"/>
      <c r="D3" s="70"/>
      <c r="E3" s="70"/>
      <c r="F3" s="70"/>
      <c r="G3" s="70"/>
      <c r="H3" s="66"/>
    </row>
    <row r="4" spans="2:8" ht="18" x14ac:dyDescent="0.25">
      <c r="B4" s="71" t="s">
        <v>64</v>
      </c>
      <c r="C4" s="72" t="s">
        <v>65</v>
      </c>
      <c r="D4" s="73"/>
      <c r="E4" s="74" t="s">
        <v>66</v>
      </c>
      <c r="F4" s="75" t="s">
        <v>67</v>
      </c>
      <c r="G4" s="73"/>
      <c r="H4" s="73" t="s">
        <v>68</v>
      </c>
    </row>
    <row r="5" spans="2:8" ht="18.75" thickBot="1" x14ac:dyDescent="0.3">
      <c r="B5" s="76" t="s">
        <v>69</v>
      </c>
      <c r="C5" s="77" t="s">
        <v>70</v>
      </c>
      <c r="D5" s="78"/>
      <c r="E5" s="79" t="s">
        <v>71</v>
      </c>
      <c r="F5" s="80" t="s">
        <v>72</v>
      </c>
      <c r="G5" s="78"/>
      <c r="H5" s="78"/>
    </row>
    <row r="6" spans="2:8" ht="16.5" thickBot="1" x14ac:dyDescent="0.3">
      <c r="B6" s="81" t="s">
        <v>73</v>
      </c>
      <c r="C6" s="82">
        <v>10.82</v>
      </c>
      <c r="D6" s="83" t="s">
        <v>74</v>
      </c>
      <c r="E6" s="84">
        <v>1</v>
      </c>
      <c r="F6" s="85">
        <f t="shared" ref="F6:F19" si="0">C6*E6</f>
        <v>10.82</v>
      </c>
      <c r="G6" s="74" t="s">
        <v>74</v>
      </c>
      <c r="H6" s="83"/>
    </row>
    <row r="7" spans="2:8" ht="16.5" thickBot="1" x14ac:dyDescent="0.3">
      <c r="B7" s="86" t="s">
        <v>75</v>
      </c>
      <c r="C7" s="82">
        <v>11.92</v>
      </c>
      <c r="D7" s="83" t="s">
        <v>74</v>
      </c>
      <c r="E7" s="87">
        <v>1</v>
      </c>
      <c r="F7" s="88">
        <f t="shared" si="0"/>
        <v>11.92</v>
      </c>
      <c r="G7" s="83" t="s">
        <v>74</v>
      </c>
      <c r="H7" s="89"/>
    </row>
    <row r="8" spans="2:8" ht="16.5" thickBot="1" x14ac:dyDescent="0.3">
      <c r="B8" s="86" t="s">
        <v>76</v>
      </c>
      <c r="C8" s="82"/>
      <c r="D8" s="83" t="s">
        <v>74</v>
      </c>
      <c r="E8" s="90">
        <v>1</v>
      </c>
      <c r="F8" s="88">
        <f t="shared" si="0"/>
        <v>0</v>
      </c>
      <c r="G8" s="83" t="s">
        <v>74</v>
      </c>
      <c r="H8" s="89"/>
    </row>
    <row r="9" spans="2:8" ht="16.5" thickBot="1" x14ac:dyDescent="0.3">
      <c r="B9" s="86" t="s">
        <v>77</v>
      </c>
      <c r="C9" s="82"/>
      <c r="D9" s="83" t="s">
        <v>74</v>
      </c>
      <c r="E9" s="91">
        <v>1</v>
      </c>
      <c r="F9" s="88">
        <f t="shared" si="0"/>
        <v>0</v>
      </c>
      <c r="G9" s="83" t="s">
        <v>74</v>
      </c>
      <c r="H9" s="89"/>
    </row>
    <row r="10" spans="2:8" ht="16.5" thickBot="1" x14ac:dyDescent="0.3">
      <c r="B10" s="86" t="s">
        <v>78</v>
      </c>
      <c r="C10" s="82">
        <v>17.66</v>
      </c>
      <c r="D10" s="83" t="s">
        <v>74</v>
      </c>
      <c r="E10" s="90">
        <v>1</v>
      </c>
      <c r="F10" s="88">
        <f t="shared" si="0"/>
        <v>17.66</v>
      </c>
      <c r="G10" s="83" t="s">
        <v>74</v>
      </c>
      <c r="H10" s="89"/>
    </row>
    <row r="11" spans="2:8" ht="16.5" thickBot="1" x14ac:dyDescent="0.3">
      <c r="B11" s="86" t="s">
        <v>41</v>
      </c>
      <c r="C11" s="82">
        <v>10.3</v>
      </c>
      <c r="D11" s="83" t="s">
        <v>74</v>
      </c>
      <c r="E11" s="91">
        <v>1</v>
      </c>
      <c r="F11" s="88">
        <f t="shared" si="0"/>
        <v>10.3</v>
      </c>
      <c r="G11" s="83" t="s">
        <v>74</v>
      </c>
      <c r="H11" s="92"/>
    </row>
    <row r="12" spans="2:8" ht="16.5" thickBot="1" x14ac:dyDescent="0.3">
      <c r="B12" s="86" t="s">
        <v>79</v>
      </c>
      <c r="C12" s="82">
        <v>3.77</v>
      </c>
      <c r="D12" s="83" t="s">
        <v>74</v>
      </c>
      <c r="E12" s="90">
        <v>1</v>
      </c>
      <c r="F12" s="88">
        <f t="shared" si="0"/>
        <v>3.77</v>
      </c>
      <c r="G12" s="83" t="s">
        <v>74</v>
      </c>
      <c r="H12" s="83"/>
    </row>
    <row r="13" spans="2:8" ht="16.5" thickBot="1" x14ac:dyDescent="0.3">
      <c r="B13" s="86" t="s">
        <v>80</v>
      </c>
      <c r="C13" s="82">
        <v>1.23</v>
      </c>
      <c r="D13" s="83" t="s">
        <v>74</v>
      </c>
      <c r="E13" s="91">
        <v>1</v>
      </c>
      <c r="F13" s="88">
        <f t="shared" si="0"/>
        <v>1.23</v>
      </c>
      <c r="G13" s="83" t="s">
        <v>74</v>
      </c>
      <c r="H13" s="89"/>
    </row>
    <row r="14" spans="2:8" ht="16.5" thickBot="1" x14ac:dyDescent="0.3">
      <c r="B14" s="86" t="s">
        <v>81</v>
      </c>
      <c r="C14" s="82">
        <v>7.15</v>
      </c>
      <c r="D14" s="83" t="s">
        <v>74</v>
      </c>
      <c r="E14" s="90">
        <v>1</v>
      </c>
      <c r="F14" s="88">
        <f t="shared" si="0"/>
        <v>7.15</v>
      </c>
      <c r="G14" s="83" t="s">
        <v>74</v>
      </c>
      <c r="H14" s="83"/>
    </row>
    <row r="15" spans="2:8" ht="16.5" thickBot="1" x14ac:dyDescent="0.3">
      <c r="B15" s="86" t="s">
        <v>82</v>
      </c>
      <c r="C15" s="82">
        <v>1.01</v>
      </c>
      <c r="D15" s="83" t="s">
        <v>74</v>
      </c>
      <c r="E15" s="91">
        <v>1</v>
      </c>
      <c r="F15" s="88">
        <f t="shared" si="0"/>
        <v>1.01</v>
      </c>
      <c r="G15" s="83" t="s">
        <v>74</v>
      </c>
      <c r="H15" s="89"/>
    </row>
    <row r="16" spans="2:8" ht="16.5" thickBot="1" x14ac:dyDescent="0.3">
      <c r="B16" s="93" t="s">
        <v>83</v>
      </c>
      <c r="C16" s="82">
        <v>1.43</v>
      </c>
      <c r="D16" s="83" t="s">
        <v>74</v>
      </c>
      <c r="E16" s="90">
        <v>1</v>
      </c>
      <c r="F16" s="88">
        <f t="shared" si="0"/>
        <v>1.43</v>
      </c>
      <c r="G16" s="83" t="s">
        <v>74</v>
      </c>
      <c r="H16" s="89"/>
    </row>
    <row r="17" spans="2:8" ht="16.5" thickBot="1" x14ac:dyDescent="0.3">
      <c r="B17" s="86" t="s">
        <v>84</v>
      </c>
      <c r="C17" s="82">
        <v>3.09</v>
      </c>
      <c r="D17" s="83" t="s">
        <v>74</v>
      </c>
      <c r="E17" s="91">
        <v>0.7</v>
      </c>
      <c r="F17" s="88">
        <f t="shared" si="0"/>
        <v>2.1629999999999998</v>
      </c>
      <c r="G17" s="83" t="s">
        <v>74</v>
      </c>
      <c r="H17" s="83"/>
    </row>
    <row r="18" spans="2:8" ht="16.5" thickBot="1" x14ac:dyDescent="0.3">
      <c r="B18" s="93" t="s">
        <v>85</v>
      </c>
      <c r="C18" s="85"/>
      <c r="D18" s="92" t="s">
        <v>74</v>
      </c>
      <c r="E18" s="87">
        <v>0.3</v>
      </c>
      <c r="F18" s="88">
        <f t="shared" si="0"/>
        <v>0</v>
      </c>
      <c r="G18" s="92" t="s">
        <v>74</v>
      </c>
      <c r="H18" s="89"/>
    </row>
    <row r="19" spans="2:8" ht="15.75" x14ac:dyDescent="0.25">
      <c r="B19" s="93" t="s">
        <v>86</v>
      </c>
      <c r="C19" s="85"/>
      <c r="D19" s="92" t="s">
        <v>74</v>
      </c>
      <c r="E19" s="87">
        <v>0.3</v>
      </c>
      <c r="F19" s="88">
        <f t="shared" si="0"/>
        <v>0</v>
      </c>
      <c r="G19" s="92" t="s">
        <v>74</v>
      </c>
      <c r="H19" s="89"/>
    </row>
    <row r="20" spans="2:8" x14ac:dyDescent="0.25">
      <c r="B20" s="66"/>
      <c r="C20" s="66"/>
      <c r="D20" s="66"/>
      <c r="E20" s="66"/>
      <c r="F20" s="66"/>
      <c r="G20" s="66"/>
      <c r="H20" s="66"/>
    </row>
    <row r="21" spans="2:8" ht="21" x14ac:dyDescent="0.3">
      <c r="B21" s="98" t="s">
        <v>89</v>
      </c>
      <c r="C21" s="94">
        <f>SUM(C6:C19)</f>
        <v>68.38000000000001</v>
      </c>
      <c r="D21" s="66"/>
      <c r="E21" s="95" t="s">
        <v>87</v>
      </c>
      <c r="F21" s="96">
        <f>SUM(F6,+F7,+F8,+F9,+F10,+F11,+F12,+F13,+F14,+F15,+F16,+F17,+F18,+F19)</f>
        <v>67.453000000000003</v>
      </c>
      <c r="G21" s="66"/>
      <c r="H21" s="66"/>
    </row>
    <row r="22" spans="2:8" x14ac:dyDescent="0.25">
      <c r="B22" s="66"/>
      <c r="C22" s="66"/>
      <c r="D22" s="66"/>
      <c r="E22" s="66"/>
      <c r="F22" s="66"/>
      <c r="G22" s="66"/>
      <c r="H22" s="66"/>
    </row>
    <row r="23" spans="2:8" x14ac:dyDescent="0.25">
      <c r="B23" s="66"/>
      <c r="C23" s="66"/>
      <c r="D23" s="66"/>
      <c r="E23" s="66"/>
      <c r="F23" s="66"/>
      <c r="G23" s="66"/>
      <c r="H23" s="66"/>
    </row>
    <row r="24" spans="2:8" ht="15.75" x14ac:dyDescent="0.25">
      <c r="B24" s="159" t="s">
        <v>88</v>
      </c>
      <c r="C24" s="159"/>
      <c r="D24" s="159"/>
      <c r="E24" s="159"/>
      <c r="F24" s="159"/>
      <c r="G24" s="159"/>
      <c r="H24" s="159"/>
    </row>
  </sheetData>
  <mergeCells count="1">
    <mergeCell ref="B24:H2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2"/>
  <sheetViews>
    <sheetView workbookViewId="0">
      <selection activeCell="B6" sqref="B6"/>
    </sheetView>
  </sheetViews>
  <sheetFormatPr baseColWidth="10" defaultColWidth="9.140625" defaultRowHeight="15" x14ac:dyDescent="0.25"/>
  <cols>
    <col min="2" max="2" width="21.7109375" customWidth="1"/>
    <col min="7" max="7" width="10.42578125" customWidth="1"/>
    <col min="9" max="9" width="14.85546875" customWidth="1"/>
    <col min="10" max="10" width="10" customWidth="1"/>
    <col min="11" max="11" width="8.28515625" customWidth="1"/>
    <col min="12" max="12" width="18.28515625" customWidth="1"/>
  </cols>
  <sheetData>
    <row r="2" spans="2:12" ht="18" x14ac:dyDescent="0.25">
      <c r="B2" s="68" t="s">
        <v>63</v>
      </c>
      <c r="C2" s="111"/>
      <c r="D2" s="68"/>
      <c r="E2" s="97"/>
      <c r="F2" s="66"/>
      <c r="G2" s="66"/>
      <c r="H2" s="66"/>
      <c r="I2" s="69"/>
      <c r="J2" s="66"/>
      <c r="K2" s="66"/>
      <c r="L2" s="66"/>
    </row>
    <row r="3" spans="2:12" ht="15.75" thickBot="1" x14ac:dyDescent="0.3">
      <c r="B3" s="69"/>
      <c r="C3" s="69"/>
      <c r="D3" s="70"/>
      <c r="E3" s="70"/>
      <c r="F3" s="70"/>
      <c r="G3" s="69"/>
      <c r="H3" s="70"/>
      <c r="I3" s="70"/>
      <c r="J3" s="70"/>
      <c r="K3" s="70"/>
      <c r="L3" s="66"/>
    </row>
    <row r="4" spans="2:12" ht="20.25" x14ac:dyDescent="0.3">
      <c r="B4" s="71" t="s">
        <v>64</v>
      </c>
      <c r="C4" s="73" t="s">
        <v>93</v>
      </c>
      <c r="D4" s="110"/>
      <c r="E4" s="110"/>
      <c r="F4" s="73"/>
      <c r="G4" s="72" t="s">
        <v>65</v>
      </c>
      <c r="H4" s="73"/>
      <c r="I4" s="74" t="s">
        <v>66</v>
      </c>
      <c r="J4" s="75" t="s">
        <v>67</v>
      </c>
      <c r="K4" s="73"/>
      <c r="L4" s="73" t="s">
        <v>68</v>
      </c>
    </row>
    <row r="5" spans="2:12" ht="18.75" thickBot="1" x14ac:dyDescent="0.3">
      <c r="B5" s="76" t="s">
        <v>69</v>
      </c>
      <c r="C5" s="77"/>
      <c r="D5" s="77"/>
      <c r="E5" s="109"/>
      <c r="F5" s="78"/>
      <c r="G5" s="77" t="s">
        <v>70</v>
      </c>
      <c r="H5" s="78"/>
      <c r="I5" s="79" t="s">
        <v>71</v>
      </c>
      <c r="J5" s="80" t="s">
        <v>72</v>
      </c>
      <c r="K5" s="78"/>
      <c r="L5" s="78"/>
    </row>
    <row r="6" spans="2:12" ht="16.5" thickBot="1" x14ac:dyDescent="0.3">
      <c r="B6" s="112" t="s">
        <v>94</v>
      </c>
      <c r="C6" s="108">
        <v>4.6500000000000004</v>
      </c>
      <c r="D6" s="101" t="s">
        <v>92</v>
      </c>
      <c r="E6" s="107">
        <v>3.75</v>
      </c>
      <c r="F6" s="74" t="s">
        <v>91</v>
      </c>
      <c r="G6" s="82">
        <f t="shared" ref="G6:G18" si="0">C6*E6</f>
        <v>17.4375</v>
      </c>
      <c r="H6" s="83" t="s">
        <v>74</v>
      </c>
      <c r="I6" s="84">
        <v>1</v>
      </c>
      <c r="J6" s="85">
        <f t="shared" ref="J6:J18" si="1">G6*I6</f>
        <v>17.4375</v>
      </c>
      <c r="K6" s="74" t="s">
        <v>74</v>
      </c>
      <c r="L6" s="83"/>
    </row>
    <row r="7" spans="2:12" ht="16.5" thickBot="1" x14ac:dyDescent="0.3">
      <c r="B7" s="104"/>
      <c r="C7" s="100">
        <v>3.15</v>
      </c>
      <c r="D7" s="101" t="s">
        <v>92</v>
      </c>
      <c r="E7" s="103">
        <v>3.4</v>
      </c>
      <c r="F7" s="74" t="s">
        <v>91</v>
      </c>
      <c r="G7" s="82">
        <f t="shared" si="0"/>
        <v>10.709999999999999</v>
      </c>
      <c r="H7" s="83" t="s">
        <v>74</v>
      </c>
      <c r="I7" s="87">
        <v>1</v>
      </c>
      <c r="J7" s="88">
        <f t="shared" si="1"/>
        <v>10.709999999999999</v>
      </c>
      <c r="K7" s="83" t="s">
        <v>74</v>
      </c>
      <c r="L7" s="89"/>
    </row>
    <row r="8" spans="2:12" ht="16.5" thickBot="1" x14ac:dyDescent="0.3">
      <c r="B8" s="104"/>
      <c r="C8" s="106">
        <v>0.6</v>
      </c>
      <c r="D8" s="101" t="s">
        <v>92</v>
      </c>
      <c r="E8" s="105">
        <v>1.25</v>
      </c>
      <c r="F8" s="74" t="s">
        <v>91</v>
      </c>
      <c r="G8" s="82">
        <f t="shared" si="0"/>
        <v>0.75</v>
      </c>
      <c r="H8" s="83" t="s">
        <v>74</v>
      </c>
      <c r="I8" s="90">
        <v>1</v>
      </c>
      <c r="J8" s="88">
        <f t="shared" si="1"/>
        <v>0.75</v>
      </c>
      <c r="K8" s="83" t="s">
        <v>74</v>
      </c>
      <c r="L8" s="89"/>
    </row>
    <row r="9" spans="2:12" ht="16.5" thickBot="1" x14ac:dyDescent="0.3">
      <c r="B9" s="104"/>
      <c r="C9" s="103">
        <v>3.15</v>
      </c>
      <c r="D9" s="101" t="s">
        <v>92</v>
      </c>
      <c r="E9" s="103">
        <v>3.75</v>
      </c>
      <c r="F9" s="74" t="s">
        <v>91</v>
      </c>
      <c r="G9" s="82">
        <f t="shared" si="0"/>
        <v>11.8125</v>
      </c>
      <c r="H9" s="83" t="s">
        <v>74</v>
      </c>
      <c r="I9" s="91">
        <v>1</v>
      </c>
      <c r="J9" s="88">
        <f t="shared" si="1"/>
        <v>11.8125</v>
      </c>
      <c r="K9" s="83" t="s">
        <v>74</v>
      </c>
      <c r="L9" s="89"/>
    </row>
    <row r="10" spans="2:12" ht="16.5" thickBot="1" x14ac:dyDescent="0.3">
      <c r="B10" s="104"/>
      <c r="C10" s="106">
        <v>0.6</v>
      </c>
      <c r="D10" s="101" t="s">
        <v>92</v>
      </c>
      <c r="E10" s="105">
        <v>1.25</v>
      </c>
      <c r="F10" s="74" t="s">
        <v>91</v>
      </c>
      <c r="G10" s="82">
        <f t="shared" si="0"/>
        <v>0.75</v>
      </c>
      <c r="H10" s="83" t="s">
        <v>74</v>
      </c>
      <c r="I10" s="90">
        <v>1</v>
      </c>
      <c r="J10" s="88">
        <f t="shared" si="1"/>
        <v>0.75</v>
      </c>
      <c r="K10" s="83" t="s">
        <v>74</v>
      </c>
      <c r="L10" s="89"/>
    </row>
    <row r="11" spans="2:12" ht="16.5" thickBot="1" x14ac:dyDescent="0.3">
      <c r="B11" s="104"/>
      <c r="C11" s="103">
        <v>3</v>
      </c>
      <c r="D11" s="101" t="s">
        <v>92</v>
      </c>
      <c r="E11" s="103">
        <v>3.2</v>
      </c>
      <c r="F11" s="74" t="s">
        <v>91</v>
      </c>
      <c r="G11" s="82">
        <f t="shared" si="0"/>
        <v>9.6000000000000014</v>
      </c>
      <c r="H11" s="83" t="s">
        <v>74</v>
      </c>
      <c r="I11" s="91">
        <v>1</v>
      </c>
      <c r="J11" s="88">
        <f t="shared" si="1"/>
        <v>9.6000000000000014</v>
      </c>
      <c r="K11" s="83" t="s">
        <v>74</v>
      </c>
      <c r="L11" s="92"/>
    </row>
    <row r="12" spans="2:12" ht="16.5" thickBot="1" x14ac:dyDescent="0.3">
      <c r="B12" s="104"/>
      <c r="C12" s="103">
        <v>1.1000000000000001</v>
      </c>
      <c r="D12" s="101" t="s">
        <v>92</v>
      </c>
      <c r="E12" s="105">
        <v>3.45</v>
      </c>
      <c r="F12" s="74" t="s">
        <v>91</v>
      </c>
      <c r="G12" s="82">
        <f t="shared" si="0"/>
        <v>3.7950000000000004</v>
      </c>
      <c r="H12" s="83" t="s">
        <v>74</v>
      </c>
      <c r="I12" s="90">
        <v>1</v>
      </c>
      <c r="J12" s="88">
        <f t="shared" si="1"/>
        <v>3.7950000000000004</v>
      </c>
      <c r="K12" s="83" t="s">
        <v>74</v>
      </c>
      <c r="L12" s="83"/>
    </row>
    <row r="13" spans="2:12" ht="16.5" thickBot="1" x14ac:dyDescent="0.3">
      <c r="B13" s="104"/>
      <c r="C13" s="100">
        <v>2.75</v>
      </c>
      <c r="D13" s="101" t="s">
        <v>92</v>
      </c>
      <c r="E13" s="103">
        <v>1.6</v>
      </c>
      <c r="F13" s="74" t="s">
        <v>91</v>
      </c>
      <c r="G13" s="82">
        <f t="shared" si="0"/>
        <v>4.4000000000000004</v>
      </c>
      <c r="H13" s="83" t="s">
        <v>74</v>
      </c>
      <c r="I13" s="91">
        <v>1</v>
      </c>
      <c r="J13" s="88">
        <f t="shared" si="1"/>
        <v>4.4000000000000004</v>
      </c>
      <c r="K13" s="83" t="s">
        <v>74</v>
      </c>
      <c r="L13" s="89"/>
    </row>
    <row r="14" spans="2:12" ht="16.5" thickBot="1" x14ac:dyDescent="0.3">
      <c r="B14" s="104"/>
      <c r="C14" s="105">
        <v>1.5</v>
      </c>
      <c r="D14" s="101" t="s">
        <v>92</v>
      </c>
      <c r="E14" s="105">
        <v>0.75</v>
      </c>
      <c r="F14" s="74" t="s">
        <v>91</v>
      </c>
      <c r="G14" s="82">
        <f t="shared" si="0"/>
        <v>1.125</v>
      </c>
      <c r="H14" s="83" t="s">
        <v>74</v>
      </c>
      <c r="I14" s="90">
        <v>1</v>
      </c>
      <c r="J14" s="88">
        <f t="shared" si="1"/>
        <v>1.125</v>
      </c>
      <c r="K14" s="83" t="s">
        <v>74</v>
      </c>
      <c r="L14" s="83"/>
    </row>
    <row r="15" spans="2:12" ht="16.5" thickBot="1" x14ac:dyDescent="0.3">
      <c r="B15" s="104"/>
      <c r="C15" s="103">
        <v>2.7</v>
      </c>
      <c r="D15" s="101" t="s">
        <v>92</v>
      </c>
      <c r="E15" s="103">
        <v>1.3</v>
      </c>
      <c r="F15" s="74" t="s">
        <v>91</v>
      </c>
      <c r="G15" s="82">
        <f t="shared" si="0"/>
        <v>3.5100000000000002</v>
      </c>
      <c r="H15" s="83" t="s">
        <v>74</v>
      </c>
      <c r="I15" s="91">
        <v>0.3</v>
      </c>
      <c r="J15" s="88">
        <f t="shared" si="1"/>
        <v>1.0529999999999999</v>
      </c>
      <c r="K15" s="83" t="s">
        <v>74</v>
      </c>
      <c r="L15" s="89"/>
    </row>
    <row r="16" spans="2:12" ht="16.5" thickBot="1" x14ac:dyDescent="0.3">
      <c r="B16" s="102"/>
      <c r="C16" s="103">
        <v>0.4</v>
      </c>
      <c r="D16" s="101" t="s">
        <v>92</v>
      </c>
      <c r="E16" s="105">
        <v>1.3</v>
      </c>
      <c r="F16" s="74" t="s">
        <v>91</v>
      </c>
      <c r="G16" s="82">
        <f t="shared" si="0"/>
        <v>0.52</v>
      </c>
      <c r="H16" s="83" t="s">
        <v>74</v>
      </c>
      <c r="I16" s="90">
        <v>0.3</v>
      </c>
      <c r="J16" s="88">
        <f t="shared" si="1"/>
        <v>0.156</v>
      </c>
      <c r="K16" s="83" t="s">
        <v>74</v>
      </c>
      <c r="L16" s="89"/>
    </row>
    <row r="17" spans="2:12" ht="16.5" thickBot="1" x14ac:dyDescent="0.3">
      <c r="B17" s="104"/>
      <c r="C17" s="100">
        <v>2.0499999999999998</v>
      </c>
      <c r="D17" s="101" t="s">
        <v>92</v>
      </c>
      <c r="E17" s="103">
        <v>0.9</v>
      </c>
      <c r="F17" s="74" t="s">
        <v>91</v>
      </c>
      <c r="G17" s="82">
        <f t="shared" si="0"/>
        <v>1.845</v>
      </c>
      <c r="H17" s="83" t="s">
        <v>74</v>
      </c>
      <c r="I17" s="91">
        <v>1</v>
      </c>
      <c r="J17" s="88">
        <f t="shared" si="1"/>
        <v>1.845</v>
      </c>
      <c r="K17" s="83" t="s">
        <v>74</v>
      </c>
      <c r="L17" s="83"/>
    </row>
    <row r="18" spans="2:12" ht="15.75" x14ac:dyDescent="0.25">
      <c r="B18" s="102"/>
      <c r="C18" s="100">
        <v>0.9</v>
      </c>
      <c r="D18" s="101" t="s">
        <v>92</v>
      </c>
      <c r="E18" s="100">
        <v>1.55</v>
      </c>
      <c r="F18" s="99" t="s">
        <v>91</v>
      </c>
      <c r="G18" s="85">
        <f t="shared" si="0"/>
        <v>1.395</v>
      </c>
      <c r="H18" s="92" t="s">
        <v>74</v>
      </c>
      <c r="I18" s="87">
        <v>1</v>
      </c>
      <c r="J18" s="88">
        <f t="shared" si="1"/>
        <v>1.395</v>
      </c>
      <c r="K18" s="92" t="s">
        <v>74</v>
      </c>
      <c r="L18" s="89"/>
    </row>
    <row r="19" spans="2:12" ht="21" x14ac:dyDescent="0.3">
      <c r="B19" s="66"/>
      <c r="C19" s="66"/>
      <c r="D19" s="66"/>
      <c r="E19" s="160" t="s">
        <v>90</v>
      </c>
      <c r="F19" s="160"/>
      <c r="G19" s="94">
        <f>SUM(G6:G18)</f>
        <v>67.649999999999991</v>
      </c>
      <c r="H19" s="66"/>
      <c r="I19" s="95" t="s">
        <v>87</v>
      </c>
      <c r="J19" s="96">
        <f>SUM(J6,+J7,+J8,+J9,+J10,+J11,+J12,+J13,+J14,+J15,+J16,+J17,+J18)</f>
        <v>64.828999999999994</v>
      </c>
      <c r="K19" s="66"/>
      <c r="L19" s="66"/>
    </row>
    <row r="20" spans="2:12" x14ac:dyDescent="0.25"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</row>
    <row r="21" spans="2:12" ht="15.75" x14ac:dyDescent="0.25">
      <c r="B21" s="66"/>
      <c r="C21" s="97"/>
      <c r="D21" s="97"/>
      <c r="E21" s="97"/>
      <c r="F21" s="97"/>
      <c r="G21" s="97"/>
      <c r="H21" s="97"/>
      <c r="I21" s="97"/>
      <c r="J21" s="66"/>
      <c r="K21" s="66"/>
      <c r="L21" s="66"/>
    </row>
    <row r="22" spans="2:12" ht="15.75" x14ac:dyDescent="0.25">
      <c r="B22" s="159" t="s">
        <v>88</v>
      </c>
      <c r="C22" s="159"/>
      <c r="D22" s="159"/>
      <c r="E22" s="159"/>
      <c r="F22" s="159"/>
      <c r="G22" s="159"/>
      <c r="H22" s="159"/>
      <c r="I22" s="159"/>
      <c r="J22" s="159"/>
      <c r="K22" s="159"/>
      <c r="L22" s="159"/>
    </row>
  </sheetData>
  <mergeCells count="2">
    <mergeCell ref="B22:L22"/>
    <mergeCell ref="E19:F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2022-04-26T18:57:52Z</dcterms:modified>
</cp:coreProperties>
</file>