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wf08412\Documents\OFFRES ET DEVIS docs clients\EIFFAGE ENERGIE\Riom\Chiffrage\aide forum\"/>
    </mc:Choice>
  </mc:AlternateContent>
  <bookViews>
    <workbookView xWindow="0" yWindow="0" windowWidth="23040" windowHeight="9876"/>
  </bookViews>
  <sheets>
    <sheet name="Bon de Commande" sheetId="1" r:id="rId1"/>
  </sheets>
  <externalReferences>
    <externalReference r:id="rId2"/>
    <externalReference r:id="rId3"/>
  </externalReferences>
  <definedNames>
    <definedName name="CONSTRCUTEUR">[2]Feuil1!$N$2:$N$14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50" i="1" l="1"/>
  <c r="E49" i="1"/>
  <c r="E48" i="1"/>
  <c r="E45" i="1"/>
  <c r="E44" i="1"/>
  <c r="D43" i="1"/>
  <c r="C43" i="1"/>
  <c r="E43" i="1" s="1"/>
  <c r="B39" i="1"/>
  <c r="C39" i="1" s="1"/>
  <c r="E39" i="1" s="1"/>
  <c r="B38" i="1"/>
  <c r="C38" i="1" s="1"/>
  <c r="E38" i="1" s="1"/>
  <c r="C37" i="1"/>
  <c r="E37" i="1" s="1"/>
  <c r="B37" i="1"/>
  <c r="B36" i="1"/>
  <c r="C36" i="1" s="1"/>
  <c r="E36" i="1" s="1"/>
  <c r="C27" i="1"/>
  <c r="E27" i="1" s="1"/>
  <c r="C25" i="1"/>
  <c r="E25" i="1" s="1"/>
  <c r="E20" i="1"/>
  <c r="B19" i="1"/>
  <c r="C19" i="1" s="1"/>
  <c r="E19" i="1" s="1"/>
  <c r="B18" i="1"/>
  <c r="E12" i="1"/>
  <c r="C8" i="1"/>
  <c r="B8" i="1"/>
  <c r="E4" i="1"/>
  <c r="B17" i="1" l="1"/>
  <c r="C17" i="1" s="1"/>
  <c r="E17" i="1" s="1"/>
  <c r="C18" i="1"/>
  <c r="E18" i="1" s="1"/>
  <c r="C26" i="1"/>
  <c r="E26" i="1" s="1"/>
  <c r="C31" i="1"/>
  <c r="E31" i="1" s="1"/>
  <c r="B15" i="1"/>
  <c r="C15" i="1" s="1"/>
  <c r="E15" i="1" s="1"/>
  <c r="E51" i="1" l="1"/>
</calcChain>
</file>

<file path=xl/sharedStrings.xml><?xml version="1.0" encoding="utf-8"?>
<sst xmlns="http://schemas.openxmlformats.org/spreadsheetml/2006/main" count="51" uniqueCount="41">
  <si>
    <t xml:space="preserve">Protections  </t>
  </si>
  <si>
    <r>
      <t xml:space="preserve">Bon de Commande Würth ORSYmobil 2020                                                                                                                     </t>
    </r>
    <r>
      <rPr>
        <b/>
        <sz val="14"/>
        <color rgb="FFC00000"/>
        <rFont val="Calibri"/>
        <family val="2"/>
        <scheme val="minor"/>
      </rPr>
      <t xml:space="preserve"> </t>
    </r>
    <r>
      <rPr>
        <i/>
        <sz val="14"/>
        <color rgb="FFC00000"/>
        <rFont val="Calibri"/>
        <family val="2"/>
        <scheme val="minor"/>
      </rPr>
      <t xml:space="preserve">(1 Bon de commande par véhicule)       </t>
    </r>
    <r>
      <rPr>
        <i/>
        <sz val="14"/>
        <color theme="1"/>
        <rFont val="Calibri"/>
        <family val="2"/>
        <scheme val="minor"/>
      </rPr>
      <t xml:space="preserve">                                                                                            </t>
    </r>
  </si>
  <si>
    <t>NOM et n° CLIENT :</t>
  </si>
  <si>
    <t>EES IT LOIRE AUVERGNE CANTAL - BU 00166</t>
  </si>
  <si>
    <t>N° de commande Client / loueur :</t>
  </si>
  <si>
    <r>
      <t xml:space="preserve">N° de châssis ou, à défaut, </t>
    </r>
    <r>
      <rPr>
        <b/>
        <sz val="12"/>
        <color rgb="FFC00000"/>
        <rFont val="Calibri"/>
        <family val="2"/>
        <scheme val="minor"/>
      </rPr>
      <t>n° de CAR</t>
    </r>
    <r>
      <rPr>
        <b/>
        <sz val="12"/>
        <color theme="1"/>
        <rFont val="Calibri"/>
        <family val="2"/>
        <scheme val="minor"/>
      </rPr>
      <t xml:space="preserve"> :</t>
    </r>
  </si>
  <si>
    <t>Centre d'affectation (Ville) :</t>
  </si>
  <si>
    <t>Gestionnaire commande</t>
  </si>
  <si>
    <t>Christophe MALLET</t>
  </si>
  <si>
    <t>06 08 36 00 26</t>
  </si>
  <si>
    <t xml:space="preserve">Réfs </t>
  </si>
  <si>
    <t>TARIFS 2020</t>
  </si>
  <si>
    <t>Qtités</t>
  </si>
  <si>
    <t>TOTAUX</t>
  </si>
  <si>
    <t>Renault KANGOO Express empattement 2697 mm année millésime 2013</t>
  </si>
  <si>
    <r>
      <t xml:space="preserve">A. Les PROTECTIONS : </t>
    </r>
    <r>
      <rPr>
        <b/>
        <sz val="16"/>
        <rFont val="Calibri"/>
        <family val="2"/>
        <scheme val="minor"/>
      </rPr>
      <t>Au choix, selon le véhicule :</t>
    </r>
  </si>
  <si>
    <t>KIT_DE_PROTECTION</t>
  </si>
  <si>
    <t>(Plancher 12mm + Protections Latérales 4,2mm + Passage de roues)</t>
  </si>
  <si>
    <t>PLANCHER</t>
  </si>
  <si>
    <t>PROTECTIONS_LATERALES</t>
  </si>
  <si>
    <t>PASSAGE_DE_ROUES</t>
  </si>
  <si>
    <t>…</t>
  </si>
  <si>
    <r>
      <t xml:space="preserve">B. Les MODULES ORSYmobil </t>
    </r>
    <r>
      <rPr>
        <b/>
        <sz val="16"/>
        <rFont val="Calibri"/>
        <family val="2"/>
        <scheme val="minor"/>
      </rPr>
      <t xml:space="preserve">prémontés pour : </t>
    </r>
    <r>
      <rPr>
        <b/>
        <sz val="16"/>
        <color rgb="FFC00000"/>
        <rFont val="Calibri"/>
        <family val="2"/>
        <scheme val="minor"/>
      </rPr>
      <t xml:space="preserve">     </t>
    </r>
  </si>
  <si>
    <t>Côté Gauche</t>
  </si>
  <si>
    <t>Côté Droit</t>
  </si>
  <si>
    <t>Dos de Cabine</t>
  </si>
  <si>
    <t>C. Les Accessoires :</t>
  </si>
  <si>
    <t>Selon détail joint</t>
  </si>
  <si>
    <t>D. Les Options (livrées, posées) :</t>
  </si>
  <si>
    <t>Van Lock Double</t>
  </si>
  <si>
    <t>SERRURE-2PC-VEH-SATURN-EVO-SHS02</t>
  </si>
  <si>
    <t>Rail à bride encastré + rail pavillon pour plancher 12 mm</t>
  </si>
  <si>
    <t>Barres longueur 2000 mm avec mousses de protection</t>
  </si>
  <si>
    <t>E. FORFAITS MONTAGES :</t>
  </si>
  <si>
    <t>Carrosserie montage 1H niveau 1</t>
  </si>
  <si>
    <t>F. Divers :</t>
  </si>
  <si>
    <t>Bon pour Accord :</t>
  </si>
  <si>
    <t>à :</t>
  </si>
  <si>
    <t>Signature :</t>
  </si>
  <si>
    <t>Le :</t>
  </si>
  <si>
    <t>Page 1/1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</si>
</sst>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7" formatCode="#,##0.00\ &quot;€&quot;;\-#,##0.00\ &quot;€&quot;"/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  <numFmt numFmtId="165" formatCode="0000000000"/>
    <numFmt numFmtId="166" formatCode="_-* #,##0.00\ _€_-;\-* #,##0.00\ _€_-;_-* &quot;-&quot;??\ _€_-;_-@_-"/>
    <numFmt numFmtId="167" formatCode="_-* #,##0\ _€_-;\-* #,##0\ _€_-;_-* &quot;-&quot;??\ _€_-;_-@_-"/>
  </numFmts>
  <fonts count="2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rgb="FFC00000"/>
      <name val="Calibri"/>
      <family val="2"/>
      <scheme val="minor"/>
    </font>
    <font>
      <i/>
      <sz val="14"/>
      <color rgb="FFC00000"/>
      <name val="Calibri"/>
      <family val="2"/>
      <scheme val="minor"/>
    </font>
    <font>
      <i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color theme="7" tint="0.59999389629810485"/>
      <name val="Calibri"/>
      <family val="2"/>
      <scheme val="minor"/>
    </font>
    <font>
      <b/>
      <sz val="12"/>
      <color rgb="FFC00000"/>
      <name val="Calibri"/>
      <family val="2"/>
      <scheme val="minor"/>
    </font>
    <font>
      <b/>
      <sz val="12"/>
      <name val="Calibri"/>
      <family val="2"/>
      <scheme val="minor"/>
    </font>
    <font>
      <b/>
      <sz val="14"/>
      <color theme="7" tint="0.59999389629810485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6"/>
      <color rgb="FFC00000"/>
      <name val="Calibri"/>
      <family val="2"/>
      <scheme val="minor"/>
    </font>
    <font>
      <b/>
      <sz val="16"/>
      <name val="Calibri"/>
      <family val="2"/>
      <scheme val="minor"/>
    </font>
    <font>
      <b/>
      <sz val="11"/>
      <name val="Calibri"/>
      <family val="2"/>
      <scheme val="minor"/>
    </font>
    <font>
      <b/>
      <sz val="12"/>
      <color theme="7"/>
      <name val="Calibri"/>
      <family val="2"/>
      <scheme val="minor"/>
    </font>
    <font>
      <sz val="12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11"/>
      <color theme="7"/>
      <name val="Calibri"/>
      <family val="2"/>
      <scheme val="minor"/>
    </font>
    <font>
      <i/>
      <sz val="12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8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0.249977111117893"/>
        <bgColor indexed="64"/>
      </patternFill>
    </fill>
  </fills>
  <borders count="4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166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173">
    <xf numFmtId="0" fontId="0" fillId="0" borderId="0" xfId="0"/>
    <xf numFmtId="0" fontId="0" fillId="0" borderId="1" xfId="0" applyBorder="1" applyProtection="1">
      <protection locked="0"/>
    </xf>
    <xf numFmtId="0" fontId="5" fillId="0" borderId="2" xfId="0" applyFont="1" applyBorder="1" applyAlignment="1" applyProtection="1">
      <alignment horizontal="center"/>
      <protection locked="0"/>
    </xf>
    <xf numFmtId="164" fontId="0" fillId="0" borderId="2" xfId="0" applyNumberFormat="1" applyFont="1" applyBorder="1" applyProtection="1">
      <protection locked="0"/>
    </xf>
    <xf numFmtId="0" fontId="3" fillId="0" borderId="2" xfId="0" applyFont="1" applyBorder="1" applyAlignment="1" applyProtection="1">
      <alignment horizontal="center" vertical="center"/>
      <protection locked="0"/>
    </xf>
    <xf numFmtId="44" fontId="6" fillId="0" borderId="3" xfId="2" applyFont="1" applyBorder="1" applyProtection="1">
      <protection locked="0"/>
    </xf>
    <xf numFmtId="0" fontId="4" fillId="0" borderId="0" xfId="0" applyFont="1" applyBorder="1" applyAlignment="1" applyProtection="1">
      <protection locked="0"/>
    </xf>
    <xf numFmtId="0" fontId="0" fillId="0" borderId="0" xfId="0" applyProtection="1">
      <protection locked="0"/>
    </xf>
    <xf numFmtId="0" fontId="7" fillId="2" borderId="1" xfId="0" applyFont="1" applyFill="1" applyBorder="1" applyAlignment="1" applyProtection="1">
      <alignment horizontal="center" vertical="center" wrapText="1"/>
      <protection locked="0"/>
    </xf>
    <xf numFmtId="0" fontId="7" fillId="2" borderId="2" xfId="0" applyFont="1" applyFill="1" applyBorder="1" applyAlignment="1" applyProtection="1">
      <alignment horizontal="center" vertical="center" wrapText="1"/>
      <protection locked="0"/>
    </xf>
    <xf numFmtId="0" fontId="7" fillId="2" borderId="3" xfId="0" applyFont="1" applyFill="1" applyBorder="1" applyAlignment="1" applyProtection="1">
      <alignment horizontal="center" vertical="center" wrapText="1"/>
      <protection locked="0"/>
    </xf>
    <xf numFmtId="0" fontId="7" fillId="2" borderId="4" xfId="0" applyFont="1" applyFill="1" applyBorder="1" applyAlignment="1" applyProtection="1">
      <alignment horizontal="center" vertical="center" wrapText="1"/>
      <protection locked="0"/>
    </xf>
    <xf numFmtId="0" fontId="7" fillId="2" borderId="0" xfId="0" applyFont="1" applyFill="1" applyBorder="1" applyAlignment="1" applyProtection="1">
      <alignment horizontal="center" vertical="center" wrapText="1"/>
      <protection locked="0"/>
    </xf>
    <xf numFmtId="0" fontId="7" fillId="2" borderId="5" xfId="0" applyFont="1" applyFill="1" applyBorder="1" applyAlignment="1" applyProtection="1">
      <alignment horizontal="center" vertical="center" wrapText="1"/>
      <protection locked="0"/>
    </xf>
    <xf numFmtId="0" fontId="11" fillId="3" borderId="6" xfId="0" applyFont="1" applyFill="1" applyBorder="1" applyAlignment="1" applyProtection="1">
      <alignment vertical="center" wrapText="1"/>
      <protection locked="0"/>
    </xf>
    <xf numFmtId="0" fontId="12" fillId="4" borderId="6" xfId="0" applyFont="1" applyFill="1" applyBorder="1" applyAlignment="1" applyProtection="1">
      <alignment horizontal="center" vertical="center"/>
    </xf>
    <xf numFmtId="0" fontId="12" fillId="4" borderId="7" xfId="0" applyFont="1" applyFill="1" applyBorder="1" applyAlignment="1" applyProtection="1">
      <alignment horizontal="center" vertical="center"/>
    </xf>
    <xf numFmtId="0" fontId="12" fillId="4" borderId="8" xfId="0" applyFont="1" applyFill="1" applyBorder="1" applyAlignment="1" applyProtection="1">
      <alignment horizontal="center" vertical="center"/>
    </xf>
    <xf numFmtId="0" fontId="11" fillId="5" borderId="9" xfId="0" applyFont="1" applyFill="1" applyBorder="1" applyAlignment="1" applyProtection="1">
      <alignment horizontal="center" vertical="center" wrapText="1"/>
    </xf>
    <xf numFmtId="0" fontId="11" fillId="5" borderId="6" xfId="0" applyFont="1" applyFill="1" applyBorder="1" applyAlignment="1" applyProtection="1">
      <alignment horizontal="center" vertical="center" wrapText="1"/>
    </xf>
    <xf numFmtId="0" fontId="11" fillId="5" borderId="7" xfId="0" applyFont="1" applyFill="1" applyBorder="1" applyAlignment="1" applyProtection="1">
      <alignment horizontal="center" vertical="center" wrapText="1"/>
    </xf>
    <xf numFmtId="0" fontId="11" fillId="5" borderId="8" xfId="0" applyFont="1" applyFill="1" applyBorder="1" applyAlignment="1" applyProtection="1">
      <alignment horizontal="center" vertical="center" wrapText="1"/>
    </xf>
    <xf numFmtId="0" fontId="0" fillId="0" borderId="0" xfId="0" applyFont="1" applyBorder="1" applyAlignment="1" applyProtection="1">
      <protection locked="0"/>
    </xf>
    <xf numFmtId="0" fontId="11" fillId="5" borderId="6" xfId="0" applyFont="1" applyFill="1" applyBorder="1" applyAlignment="1" applyProtection="1">
      <alignment vertical="center" wrapText="1"/>
    </xf>
    <xf numFmtId="0" fontId="0" fillId="0" borderId="0" xfId="0" applyAlignment="1" applyProtection="1">
      <alignment horizontal="center"/>
      <protection locked="0"/>
    </xf>
    <xf numFmtId="0" fontId="11" fillId="3" borderId="1" xfId="0" applyFont="1" applyFill="1" applyBorder="1" applyAlignment="1" applyProtection="1">
      <alignment vertical="center" wrapText="1"/>
      <protection locked="0"/>
    </xf>
    <xf numFmtId="0" fontId="11" fillId="5" borderId="1" xfId="0" applyFont="1" applyFill="1" applyBorder="1" applyAlignment="1" applyProtection="1">
      <alignment horizontal="center" vertical="center" wrapText="1"/>
      <protection locked="0"/>
    </xf>
    <xf numFmtId="0" fontId="11" fillId="5" borderId="2" xfId="0" applyFont="1" applyFill="1" applyBorder="1" applyAlignment="1" applyProtection="1">
      <alignment horizontal="center" vertical="center" wrapText="1"/>
      <protection locked="0"/>
    </xf>
    <xf numFmtId="0" fontId="11" fillId="5" borderId="7" xfId="0" applyFont="1" applyFill="1" applyBorder="1" applyAlignment="1" applyProtection="1">
      <alignment horizontal="center" vertical="center" wrapText="1"/>
      <protection locked="0"/>
    </xf>
    <xf numFmtId="0" fontId="11" fillId="5" borderId="8" xfId="0" applyFont="1" applyFill="1" applyBorder="1" applyAlignment="1" applyProtection="1">
      <alignment horizontal="center" vertical="center" wrapText="1"/>
      <protection locked="0"/>
    </xf>
    <xf numFmtId="0" fontId="3" fillId="0" borderId="10" xfId="0" applyFont="1" applyBorder="1" applyAlignment="1" applyProtection="1">
      <alignment horizontal="center"/>
      <protection locked="0"/>
    </xf>
    <xf numFmtId="44" fontId="14" fillId="6" borderId="10" xfId="2" applyFont="1" applyFill="1" applyBorder="1" applyAlignment="1" applyProtection="1">
      <alignment horizontal="center" vertical="center" wrapText="1"/>
      <protection locked="0"/>
    </xf>
    <xf numFmtId="0" fontId="3" fillId="3" borderId="10" xfId="0" applyFont="1" applyFill="1" applyBorder="1" applyAlignment="1" applyProtection="1">
      <alignment horizontal="center" vertical="center" wrapText="1"/>
      <protection locked="0"/>
    </xf>
    <xf numFmtId="0" fontId="2" fillId="0" borderId="0" xfId="0" applyFont="1" applyBorder="1" applyAlignment="1" applyProtection="1">
      <protection locked="0"/>
    </xf>
    <xf numFmtId="0" fontId="3" fillId="0" borderId="0" xfId="0" applyFont="1" applyBorder="1" applyAlignment="1" applyProtection="1">
      <protection locked="0"/>
    </xf>
    <xf numFmtId="0" fontId="3" fillId="0" borderId="0" xfId="0" applyFont="1" applyProtection="1">
      <protection locked="0"/>
    </xf>
    <xf numFmtId="0" fontId="3" fillId="0" borderId="11" xfId="0" applyFont="1" applyBorder="1" applyAlignment="1" applyProtection="1">
      <alignment horizontal="center"/>
      <protection locked="0"/>
    </xf>
    <xf numFmtId="44" fontId="14" fillId="6" borderId="12" xfId="2" applyFont="1" applyFill="1" applyBorder="1" applyAlignment="1" applyProtection="1">
      <alignment horizontal="center" vertical="center" wrapText="1"/>
      <protection locked="0"/>
    </xf>
    <xf numFmtId="0" fontId="3" fillId="3" borderId="12" xfId="0" applyFont="1" applyFill="1" applyBorder="1" applyAlignment="1" applyProtection="1">
      <alignment horizontal="center" vertical="center" wrapText="1"/>
      <protection locked="0"/>
    </xf>
    <xf numFmtId="0" fontId="15" fillId="4" borderId="6" xfId="0" applyFont="1" applyFill="1" applyBorder="1" applyAlignment="1" applyProtection="1">
      <alignment horizontal="center" vertical="center"/>
    </xf>
    <xf numFmtId="0" fontId="15" fillId="4" borderId="7" xfId="0" applyFont="1" applyFill="1" applyBorder="1" applyAlignment="1" applyProtection="1">
      <alignment horizontal="center" vertical="center"/>
    </xf>
    <xf numFmtId="0" fontId="15" fillId="4" borderId="8" xfId="0" applyFont="1" applyFill="1" applyBorder="1" applyAlignment="1" applyProtection="1">
      <alignment horizontal="center" vertical="center"/>
    </xf>
    <xf numFmtId="0" fontId="2" fillId="4" borderId="13" xfId="0" applyFont="1" applyFill="1" applyBorder="1" applyAlignment="1" applyProtection="1">
      <alignment horizontal="center" vertical="center" wrapText="1"/>
      <protection locked="0"/>
    </xf>
    <xf numFmtId="44" fontId="16" fillId="4" borderId="11" xfId="2" applyFont="1" applyFill="1" applyBorder="1" applyAlignment="1" applyProtection="1">
      <alignment horizontal="center" vertical="center" wrapText="1"/>
      <protection locked="0"/>
    </xf>
    <xf numFmtId="44" fontId="2" fillId="0" borderId="0" xfId="0" applyNumberFormat="1" applyFont="1" applyBorder="1" applyAlignment="1" applyProtection="1">
      <alignment horizontal="center"/>
      <protection locked="0"/>
    </xf>
    <xf numFmtId="0" fontId="17" fillId="7" borderId="1" xfId="0" applyFont="1" applyFill="1" applyBorder="1" applyAlignment="1" applyProtection="1">
      <alignment horizontal="left" vertical="center" wrapText="1"/>
      <protection locked="0"/>
    </xf>
    <xf numFmtId="0" fontId="17" fillId="7" borderId="2" xfId="0" applyFont="1" applyFill="1" applyBorder="1" applyAlignment="1" applyProtection="1">
      <alignment horizontal="left" vertical="center" wrapText="1"/>
      <protection locked="0"/>
    </xf>
    <xf numFmtId="0" fontId="17" fillId="7" borderId="3" xfId="0" applyFont="1" applyFill="1" applyBorder="1" applyAlignment="1" applyProtection="1">
      <alignment horizontal="left" vertical="center" wrapText="1"/>
      <protection locked="0"/>
    </xf>
    <xf numFmtId="0" fontId="3" fillId="7" borderId="1" xfId="0" applyFont="1" applyFill="1" applyBorder="1" applyAlignment="1" applyProtection="1">
      <alignment horizontal="center" vertical="center" wrapText="1"/>
      <protection locked="0"/>
    </xf>
    <xf numFmtId="44" fontId="14" fillId="7" borderId="10" xfId="2" applyFont="1" applyFill="1" applyBorder="1" applyAlignment="1" applyProtection="1">
      <alignment horizontal="center" vertical="center" wrapText="1"/>
      <protection locked="0"/>
    </xf>
    <xf numFmtId="0" fontId="17" fillId="7" borderId="4" xfId="0" applyFont="1" applyFill="1" applyBorder="1" applyAlignment="1" applyProtection="1">
      <alignment horizontal="left" vertical="center" wrapText="1"/>
      <protection locked="0"/>
    </xf>
    <xf numFmtId="0" fontId="17" fillId="7" borderId="14" xfId="0" applyFont="1" applyFill="1" applyBorder="1" applyAlignment="1" applyProtection="1">
      <alignment horizontal="left" vertical="center" wrapText="1"/>
      <protection locked="0"/>
    </xf>
    <xf numFmtId="0" fontId="17" fillId="7" borderId="15" xfId="0" applyFont="1" applyFill="1" applyBorder="1" applyAlignment="1" applyProtection="1">
      <alignment horizontal="left" vertical="center" wrapText="1"/>
      <protection locked="0"/>
    </xf>
    <xf numFmtId="0" fontId="3" fillId="7" borderId="4" xfId="0" applyFont="1" applyFill="1" applyBorder="1" applyAlignment="1" applyProtection="1">
      <alignment horizontal="center" vertical="center" wrapText="1"/>
      <protection locked="0"/>
    </xf>
    <xf numFmtId="44" fontId="14" fillId="7" borderId="12" xfId="2" applyFont="1" applyFill="1" applyBorder="1" applyAlignment="1" applyProtection="1">
      <alignment horizontal="center" vertical="center" wrapText="1"/>
      <protection locked="0"/>
    </xf>
    <xf numFmtId="165" fontId="19" fillId="0" borderId="16" xfId="0" applyNumberFormat="1" applyFont="1" applyFill="1" applyBorder="1" applyAlignment="1">
      <alignment horizontal="left"/>
    </xf>
    <xf numFmtId="0" fontId="5" fillId="0" borderId="17" xfId="0" quotePrefix="1" applyNumberFormat="1" applyFont="1" applyBorder="1" applyAlignment="1" applyProtection="1">
      <alignment horizontal="center" vertical="center"/>
    </xf>
    <xf numFmtId="44" fontId="6" fillId="0" borderId="18" xfId="2" applyFont="1" applyBorder="1" applyAlignment="1" applyProtection="1">
      <alignment horizontal="center" vertical="center" wrapText="1"/>
    </xf>
    <xf numFmtId="0" fontId="20" fillId="3" borderId="19" xfId="0" applyFont="1" applyFill="1" applyBorder="1" applyAlignment="1" applyProtection="1">
      <alignment horizontal="center" vertical="center" wrapText="1"/>
    </xf>
    <xf numFmtId="44" fontId="21" fillId="6" borderId="10" xfId="2" applyFont="1" applyFill="1" applyBorder="1" applyAlignment="1" applyProtection="1">
      <alignment horizontal="center" vertical="center" wrapText="1"/>
    </xf>
    <xf numFmtId="0" fontId="6" fillId="0" borderId="20" xfId="0" applyFont="1" applyFill="1" applyBorder="1"/>
    <xf numFmtId="0" fontId="5" fillId="0" borderId="21" xfId="0" quotePrefix="1" applyNumberFormat="1" applyFont="1" applyBorder="1" applyAlignment="1" applyProtection="1">
      <alignment horizontal="center" vertical="center"/>
    </xf>
    <xf numFmtId="44" fontId="6" fillId="0" borderId="22" xfId="2" applyFont="1" applyBorder="1" applyAlignment="1" applyProtection="1">
      <alignment horizontal="center" vertical="center" wrapText="1"/>
    </xf>
    <xf numFmtId="0" fontId="20" fillId="3" borderId="23" xfId="0" applyFont="1" applyFill="1" applyBorder="1" applyAlignment="1" applyProtection="1">
      <alignment horizontal="center" vertical="center" wrapText="1"/>
    </xf>
    <xf numFmtId="44" fontId="21" fillId="6" borderId="24" xfId="2" applyFont="1" applyFill="1" applyBorder="1" applyAlignment="1" applyProtection="1">
      <alignment horizontal="center" vertical="center" wrapText="1"/>
    </xf>
    <xf numFmtId="0" fontId="6" fillId="0" borderId="16" xfId="0" applyFont="1" applyFill="1" applyBorder="1"/>
    <xf numFmtId="0" fontId="5" fillId="0" borderId="25" xfId="0" quotePrefix="1" applyNumberFormat="1" applyFont="1" applyBorder="1" applyAlignment="1" applyProtection="1">
      <alignment horizontal="center" vertical="center"/>
    </xf>
    <xf numFmtId="44" fontId="6" fillId="0" borderId="26" xfId="2" applyFont="1" applyBorder="1" applyAlignment="1" applyProtection="1">
      <alignment vertical="center" wrapText="1"/>
    </xf>
    <xf numFmtId="0" fontId="20" fillId="3" borderId="23" xfId="0" applyFont="1" applyFill="1" applyBorder="1" applyAlignment="1" applyProtection="1">
      <alignment horizontal="center" vertical="center" wrapText="1"/>
    </xf>
    <xf numFmtId="44" fontId="21" fillId="6" borderId="23" xfId="2" applyFont="1" applyFill="1" applyBorder="1" applyAlignment="1" applyProtection="1">
      <alignment horizontal="center" vertical="center" wrapText="1"/>
    </xf>
    <xf numFmtId="165" fontId="6" fillId="0" borderId="16" xfId="0" applyNumberFormat="1" applyFont="1" applyFill="1" applyBorder="1" applyAlignment="1">
      <alignment horizontal="left"/>
    </xf>
    <xf numFmtId="0" fontId="22" fillId="0" borderId="13" xfId="0" applyFont="1" applyBorder="1" applyAlignment="1" applyProtection="1">
      <alignment wrapText="1"/>
    </xf>
    <xf numFmtId="44" fontId="6" fillId="0" borderId="26" xfId="2" applyFont="1" applyBorder="1" applyAlignment="1" applyProtection="1">
      <alignment horizontal="center" vertical="center" wrapText="1"/>
    </xf>
    <xf numFmtId="0" fontId="20" fillId="3" borderId="27" xfId="0" applyFont="1" applyFill="1" applyBorder="1" applyAlignment="1" applyProtection="1">
      <alignment horizontal="center" vertical="center" wrapText="1"/>
    </xf>
    <xf numFmtId="0" fontId="13" fillId="0" borderId="6" xfId="0" applyFont="1" applyFill="1" applyBorder="1" applyAlignment="1" applyProtection="1">
      <alignment horizontal="center" vertical="center" wrapText="1"/>
    </xf>
    <xf numFmtId="0" fontId="13" fillId="0" borderId="7" xfId="0" applyFont="1" applyFill="1" applyBorder="1" applyAlignment="1" applyProtection="1">
      <alignment horizontal="center" vertical="center" wrapText="1"/>
    </xf>
    <xf numFmtId="0" fontId="23" fillId="0" borderId="7" xfId="0" applyFont="1" applyFill="1" applyBorder="1" applyAlignment="1" applyProtection="1">
      <alignment vertical="center" wrapText="1"/>
      <protection locked="0"/>
    </xf>
    <xf numFmtId="0" fontId="13" fillId="0" borderId="8" xfId="0" applyFont="1" applyFill="1" applyBorder="1" applyAlignment="1" applyProtection="1">
      <alignment vertical="center" wrapText="1"/>
    </xf>
    <xf numFmtId="0" fontId="17" fillId="7" borderId="13" xfId="0" applyFont="1" applyFill="1" applyBorder="1" applyAlignment="1" applyProtection="1">
      <alignment horizontal="left" vertical="center" wrapText="1"/>
    </xf>
    <xf numFmtId="0" fontId="17" fillId="7" borderId="0" xfId="0" applyFont="1" applyFill="1" applyBorder="1" applyAlignment="1" applyProtection="1">
      <alignment horizontal="left" vertical="center" wrapText="1"/>
    </xf>
    <xf numFmtId="0" fontId="17" fillId="7" borderId="5" xfId="0" applyFont="1" applyFill="1" applyBorder="1" applyAlignment="1" applyProtection="1">
      <alignment horizontal="left" vertical="center" wrapText="1"/>
    </xf>
    <xf numFmtId="0" fontId="3" fillId="7" borderId="1" xfId="0" applyFont="1" applyFill="1" applyBorder="1" applyAlignment="1" applyProtection="1">
      <alignment horizontal="center" vertical="center" wrapText="1"/>
      <protection locked="0"/>
    </xf>
    <xf numFmtId="44" fontId="6" fillId="7" borderId="10" xfId="2" applyFont="1" applyFill="1" applyBorder="1" applyAlignment="1" applyProtection="1">
      <alignment horizontal="center" vertical="center" wrapText="1"/>
    </xf>
    <xf numFmtId="0" fontId="17" fillId="7" borderId="4" xfId="0" applyFont="1" applyFill="1" applyBorder="1" applyAlignment="1" applyProtection="1">
      <alignment horizontal="left" vertical="center" wrapText="1"/>
    </xf>
    <xf numFmtId="0" fontId="17" fillId="7" borderId="14" xfId="0" applyFont="1" applyFill="1" applyBorder="1" applyAlignment="1" applyProtection="1">
      <alignment horizontal="left" vertical="center" wrapText="1"/>
    </xf>
    <xf numFmtId="0" fontId="17" fillId="7" borderId="15" xfId="0" applyFont="1" applyFill="1" applyBorder="1" applyAlignment="1" applyProtection="1">
      <alignment horizontal="left" vertical="center" wrapText="1"/>
    </xf>
    <xf numFmtId="0" fontId="3" fillId="7" borderId="13" xfId="0" applyFont="1" applyFill="1" applyBorder="1" applyAlignment="1" applyProtection="1">
      <alignment horizontal="center" vertical="center" wrapText="1"/>
      <protection locked="0"/>
    </xf>
    <xf numFmtId="44" fontId="6" fillId="7" borderId="12" xfId="2" applyFont="1" applyFill="1" applyBorder="1" applyAlignment="1" applyProtection="1">
      <alignment horizontal="center" vertical="center" wrapText="1"/>
    </xf>
    <xf numFmtId="0" fontId="14" fillId="0" borderId="28" xfId="0" applyFont="1" applyBorder="1" applyAlignment="1" applyProtection="1">
      <alignment horizontal="left"/>
    </xf>
    <xf numFmtId="7" fontId="6" fillId="0" borderId="26" xfId="2" applyNumberFormat="1" applyFont="1" applyBorder="1" applyAlignment="1" applyProtection="1">
      <alignment vertical="center" wrapText="1"/>
    </xf>
    <xf numFmtId="0" fontId="24" fillId="3" borderId="29" xfId="1" applyNumberFormat="1" applyFont="1" applyFill="1" applyBorder="1" applyAlignment="1" applyProtection="1">
      <alignment horizontal="center" vertical="center"/>
    </xf>
    <xf numFmtId="44" fontId="21" fillId="6" borderId="24" xfId="2" applyFont="1" applyFill="1" applyBorder="1" applyAlignment="1" applyProtection="1">
      <alignment horizontal="center" vertical="center" wrapText="1"/>
    </xf>
    <xf numFmtId="0" fontId="14" fillId="0" borderId="30" xfId="0" applyFont="1" applyBorder="1" applyAlignment="1" applyProtection="1">
      <alignment horizontal="left"/>
    </xf>
    <xf numFmtId="0" fontId="24" fillId="3" borderId="30" xfId="1" applyNumberFormat="1" applyFont="1" applyFill="1" applyBorder="1" applyAlignment="1" applyProtection="1">
      <alignment horizontal="center" vertical="center"/>
    </xf>
    <xf numFmtId="0" fontId="14" fillId="0" borderId="31" xfId="0" applyFont="1" applyBorder="1" applyAlignment="1" applyProtection="1">
      <alignment horizontal="left"/>
    </xf>
    <xf numFmtId="0" fontId="5" fillId="0" borderId="32" xfId="0" quotePrefix="1" applyNumberFormat="1" applyFont="1" applyBorder="1" applyAlignment="1" applyProtection="1">
      <alignment horizontal="center" vertical="center"/>
    </xf>
    <xf numFmtId="7" fontId="6" fillId="0" borderId="33" xfId="2" applyNumberFormat="1" applyFont="1" applyBorder="1" applyAlignment="1" applyProtection="1">
      <alignment vertical="center" wrapText="1"/>
    </xf>
    <xf numFmtId="0" fontId="24" fillId="3" borderId="27" xfId="0" applyFont="1" applyFill="1" applyBorder="1" applyAlignment="1" applyProtection="1">
      <alignment horizontal="center" vertical="center" wrapText="1"/>
    </xf>
    <xf numFmtId="44" fontId="21" fillId="6" borderId="27" xfId="2" applyFont="1" applyFill="1" applyBorder="1" applyAlignment="1" applyProtection="1">
      <alignment horizontal="center" vertical="center" wrapText="1"/>
    </xf>
    <xf numFmtId="0" fontId="21" fillId="0" borderId="4" xfId="0" applyFont="1" applyBorder="1" applyAlignment="1" applyProtection="1">
      <alignment horizontal="center"/>
    </xf>
    <xf numFmtId="0" fontId="21" fillId="0" borderId="14" xfId="0" applyFont="1" applyBorder="1" applyAlignment="1" applyProtection="1">
      <alignment horizontal="center"/>
    </xf>
    <xf numFmtId="0" fontId="6" fillId="0" borderId="14" xfId="0" applyFont="1" applyBorder="1" applyAlignment="1" applyProtection="1">
      <protection locked="0"/>
    </xf>
    <xf numFmtId="0" fontId="21" fillId="0" borderId="15" xfId="0" applyFont="1" applyBorder="1" applyAlignment="1" applyProtection="1"/>
    <xf numFmtId="0" fontId="17" fillId="7" borderId="1" xfId="0" applyFont="1" applyFill="1" applyBorder="1" applyAlignment="1" applyProtection="1">
      <alignment horizontal="left" vertical="center" wrapText="1"/>
    </xf>
    <xf numFmtId="0" fontId="17" fillId="7" borderId="2" xfId="0" applyFont="1" applyFill="1" applyBorder="1" applyAlignment="1" applyProtection="1">
      <alignment horizontal="left" vertical="center" wrapText="1"/>
    </xf>
    <xf numFmtId="0" fontId="17" fillId="7" borderId="3" xfId="0" applyFont="1" applyFill="1" applyBorder="1" applyAlignment="1" applyProtection="1">
      <alignment horizontal="left" vertical="center" wrapText="1"/>
    </xf>
    <xf numFmtId="0" fontId="3" fillId="7" borderId="10" xfId="0" applyFont="1" applyFill="1" applyBorder="1" applyAlignment="1" applyProtection="1">
      <alignment horizontal="center" vertical="center" wrapText="1"/>
      <protection locked="0"/>
    </xf>
    <xf numFmtId="0" fontId="3" fillId="7" borderId="12" xfId="0" applyFont="1" applyFill="1" applyBorder="1" applyAlignment="1" applyProtection="1">
      <alignment horizontal="center" vertical="center" wrapText="1"/>
      <protection locked="0"/>
    </xf>
    <xf numFmtId="0" fontId="14" fillId="0" borderId="1" xfId="0" applyFont="1" applyFill="1" applyBorder="1" applyAlignment="1" applyProtection="1">
      <alignment horizontal="left"/>
    </xf>
    <xf numFmtId="0" fontId="14" fillId="0" borderId="2" xfId="0" applyFont="1" applyFill="1" applyBorder="1" applyAlignment="1" applyProtection="1">
      <alignment horizontal="left"/>
    </xf>
    <xf numFmtId="164" fontId="1" fillId="0" borderId="18" xfId="2" applyNumberFormat="1" applyFont="1" applyFill="1" applyBorder="1" applyAlignment="1" applyProtection="1">
      <alignment horizontal="center" vertical="center"/>
    </xf>
    <xf numFmtId="0" fontId="24" fillId="3" borderId="10" xfId="1" applyNumberFormat="1" applyFont="1" applyFill="1" applyBorder="1" applyAlignment="1" applyProtection="1">
      <alignment horizontal="center" vertical="center"/>
    </xf>
    <xf numFmtId="44" fontId="21" fillId="6" borderId="10" xfId="2" applyFont="1" applyFill="1" applyBorder="1" applyAlignment="1" applyProtection="1">
      <alignment horizontal="center" vertical="center"/>
    </xf>
    <xf numFmtId="0" fontId="25" fillId="0" borderId="4" xfId="0" applyFont="1" applyFill="1" applyBorder="1" applyAlignment="1" applyProtection="1">
      <alignment horizontal="center"/>
    </xf>
    <xf numFmtId="0" fontId="25" fillId="0" borderId="14" xfId="0" applyFont="1" applyFill="1" applyBorder="1" applyAlignment="1" applyProtection="1">
      <alignment horizontal="center"/>
    </xf>
    <xf numFmtId="164" fontId="1" fillId="0" borderId="34" xfId="2" applyNumberFormat="1" applyFont="1" applyFill="1" applyBorder="1" applyAlignment="1" applyProtection="1">
      <alignment horizontal="center" vertical="center"/>
    </xf>
    <xf numFmtId="0" fontId="24" fillId="3" borderId="12" xfId="1" applyNumberFormat="1" applyFont="1" applyFill="1" applyBorder="1" applyAlignment="1" applyProtection="1">
      <alignment horizontal="center" vertical="center"/>
    </xf>
    <xf numFmtId="44" fontId="21" fillId="6" borderId="12" xfId="2" applyFont="1" applyFill="1" applyBorder="1" applyAlignment="1" applyProtection="1">
      <alignment horizontal="center" vertical="center"/>
    </xf>
    <xf numFmtId="0" fontId="21" fillId="0" borderId="13" xfId="0" applyFont="1" applyFill="1" applyBorder="1" applyAlignment="1" applyProtection="1">
      <alignment horizontal="center"/>
    </xf>
    <xf numFmtId="0" fontId="21" fillId="0" borderId="0" xfId="0" applyFont="1" applyFill="1" applyBorder="1" applyAlignment="1" applyProtection="1">
      <alignment horizontal="center"/>
    </xf>
    <xf numFmtId="164" fontId="1" fillId="0" borderId="0" xfId="2" applyNumberFormat="1" applyFont="1" applyFill="1" applyBorder="1" applyAlignment="1" applyProtection="1">
      <alignment horizontal="center" vertical="center"/>
    </xf>
    <xf numFmtId="44" fontId="21" fillId="6" borderId="11" xfId="2" applyFont="1" applyFill="1" applyBorder="1" applyAlignment="1" applyProtection="1">
      <alignment horizontal="center" vertical="center"/>
    </xf>
    <xf numFmtId="0" fontId="22" fillId="0" borderId="35" xfId="0" applyFont="1" applyFill="1" applyBorder="1" applyAlignment="1" applyProtection="1">
      <alignment horizontal="left"/>
    </xf>
    <xf numFmtId="0" fontId="5" fillId="0" borderId="36" xfId="0" applyFont="1" applyFill="1" applyBorder="1" applyAlignment="1" applyProtection="1">
      <alignment horizontal="center"/>
    </xf>
    <xf numFmtId="164" fontId="1" fillId="0" borderId="37" xfId="2" applyNumberFormat="1" applyFont="1" applyFill="1" applyBorder="1" applyProtection="1"/>
    <xf numFmtId="0" fontId="24" fillId="3" borderId="19" xfId="1" applyNumberFormat="1" applyFont="1" applyFill="1" applyBorder="1" applyAlignment="1" applyProtection="1">
      <alignment horizontal="center" vertical="center"/>
    </xf>
    <xf numFmtId="44" fontId="21" fillId="0" borderId="19" xfId="2" applyFont="1" applyFill="1" applyBorder="1" applyAlignment="1" applyProtection="1">
      <alignment vertical="center"/>
    </xf>
    <xf numFmtId="0" fontId="22" fillId="0" borderId="21" xfId="0" applyFont="1" applyFill="1" applyBorder="1" applyAlignment="1" applyProtection="1">
      <alignment horizontal="left"/>
    </xf>
    <xf numFmtId="0" fontId="5" fillId="0" borderId="16" xfId="0" applyFont="1" applyFill="1" applyBorder="1" applyAlignment="1" applyProtection="1">
      <alignment horizontal="center"/>
    </xf>
    <xf numFmtId="0" fontId="24" fillId="3" borderId="23" xfId="1" applyNumberFormat="1" applyFont="1" applyFill="1" applyBorder="1" applyAlignment="1" applyProtection="1">
      <alignment horizontal="center" vertical="center"/>
    </xf>
    <xf numFmtId="44" fontId="21" fillId="0" borderId="24" xfId="2" applyFont="1" applyFill="1" applyBorder="1" applyAlignment="1" applyProtection="1">
      <alignment vertical="center"/>
    </xf>
    <xf numFmtId="0" fontId="21" fillId="0" borderId="25" xfId="0" applyFont="1" applyBorder="1" applyAlignment="1" applyProtection="1">
      <alignment horizontal="left"/>
    </xf>
    <xf numFmtId="0" fontId="5" fillId="0" borderId="38" xfId="0" applyFont="1" applyFill="1" applyBorder="1" applyAlignment="1" applyProtection="1">
      <alignment horizontal="center"/>
    </xf>
    <xf numFmtId="0" fontId="24" fillId="3" borderId="27" xfId="1" applyNumberFormat="1" applyFont="1" applyFill="1" applyBorder="1" applyAlignment="1" applyProtection="1">
      <alignment horizontal="center" vertical="center"/>
    </xf>
    <xf numFmtId="44" fontId="21" fillId="6" borderId="23" xfId="2" applyFont="1" applyFill="1" applyBorder="1" applyAlignment="1" applyProtection="1">
      <alignment vertical="center"/>
    </xf>
    <xf numFmtId="0" fontId="0" fillId="0" borderId="1" xfId="0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0" fontId="0" fillId="0" borderId="2" xfId="0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center"/>
    </xf>
    <xf numFmtId="0" fontId="24" fillId="3" borderId="19" xfId="1" applyNumberFormat="1" applyFont="1" applyFill="1" applyBorder="1" applyAlignment="1" applyProtection="1">
      <alignment horizontal="center" vertical="center"/>
      <protection locked="0"/>
    </xf>
    <xf numFmtId="0" fontId="5" fillId="0" borderId="20" xfId="0" applyFont="1" applyFill="1" applyBorder="1" applyAlignment="1" applyProtection="1">
      <alignment horizontal="center"/>
    </xf>
    <xf numFmtId="0" fontId="24" fillId="3" borderId="24" xfId="1" applyNumberFormat="1" applyFont="1" applyFill="1" applyBorder="1" applyAlignment="1" applyProtection="1">
      <alignment horizontal="center" vertical="center"/>
    </xf>
    <xf numFmtId="0" fontId="11" fillId="0" borderId="21" xfId="0" applyFont="1" applyFill="1" applyBorder="1" applyAlignment="1" applyProtection="1">
      <alignment horizontal="left"/>
    </xf>
    <xf numFmtId="0" fontId="14" fillId="0" borderId="25" xfId="0" applyFont="1" applyBorder="1" applyAlignment="1" applyProtection="1">
      <alignment horizontal="left"/>
    </xf>
    <xf numFmtId="0" fontId="24" fillId="3" borderId="23" xfId="0" applyNumberFormat="1" applyFont="1" applyFill="1" applyBorder="1" applyAlignment="1" applyProtection="1">
      <alignment horizontal="center" vertical="center"/>
      <protection locked="0"/>
    </xf>
    <xf numFmtId="0" fontId="4" fillId="0" borderId="0" xfId="0" applyFont="1" applyFill="1" applyBorder="1" applyAlignment="1" applyProtection="1">
      <protection locked="0"/>
    </xf>
    <xf numFmtId="0" fontId="0" fillId="0" borderId="0" xfId="0" applyFill="1" applyProtection="1">
      <protection locked="0"/>
    </xf>
    <xf numFmtId="0" fontId="22" fillId="0" borderId="25" xfId="0" applyFont="1" applyFill="1" applyBorder="1" applyAlignment="1" applyProtection="1">
      <alignment horizontal="left"/>
    </xf>
    <xf numFmtId="0" fontId="24" fillId="3" borderId="39" xfId="1" applyNumberFormat="1" applyFont="1" applyFill="1" applyBorder="1" applyAlignment="1" applyProtection="1">
      <alignment horizontal="center" vertical="center"/>
      <protection locked="0"/>
    </xf>
    <xf numFmtId="0" fontId="24" fillId="3" borderId="23" xfId="1" applyNumberFormat="1" applyFont="1" applyFill="1" applyBorder="1" applyAlignment="1" applyProtection="1">
      <alignment horizontal="center" vertical="center"/>
      <protection locked="0"/>
    </xf>
    <xf numFmtId="44" fontId="21" fillId="0" borderId="26" xfId="2" applyFont="1" applyFill="1" applyBorder="1" applyAlignment="1" applyProtection="1">
      <alignment vertical="center"/>
    </xf>
    <xf numFmtId="0" fontId="7" fillId="7" borderId="6" xfId="0" applyFont="1" applyFill="1" applyBorder="1" applyAlignment="1" applyProtection="1">
      <alignment horizontal="right" vertical="center"/>
      <protection locked="0"/>
    </xf>
    <xf numFmtId="0" fontId="26" fillId="7" borderId="7" xfId="0" applyFont="1" applyFill="1" applyBorder="1" applyAlignment="1" applyProtection="1">
      <alignment horizontal="center" vertical="center"/>
      <protection locked="0"/>
    </xf>
    <xf numFmtId="0" fontId="26" fillId="7" borderId="8" xfId="0" applyFont="1" applyFill="1" applyBorder="1" applyAlignment="1" applyProtection="1">
      <alignment horizontal="center" vertical="center"/>
      <protection locked="0"/>
    </xf>
    <xf numFmtId="167" fontId="3" fillId="7" borderId="9" xfId="1" applyNumberFormat="1" applyFont="1" applyFill="1" applyBorder="1" applyAlignment="1" applyProtection="1">
      <alignment horizontal="center" vertical="center"/>
      <protection locked="0"/>
    </xf>
    <xf numFmtId="44" fontId="7" fillId="7" borderId="9" xfId="2" applyFont="1" applyFill="1" applyBorder="1" applyAlignment="1" applyProtection="1">
      <alignment vertical="center"/>
    </xf>
    <xf numFmtId="0" fontId="11" fillId="0" borderId="0" xfId="0" applyFont="1" applyProtection="1">
      <protection locked="0"/>
    </xf>
    <xf numFmtId="0" fontId="11" fillId="0" borderId="13" xfId="0" applyFont="1" applyBorder="1" applyProtection="1">
      <protection locked="0"/>
    </xf>
    <xf numFmtId="0" fontId="11" fillId="0" borderId="0" xfId="0" applyFont="1" applyBorder="1" applyAlignment="1" applyProtection="1">
      <alignment horizontal="left"/>
      <protection locked="0"/>
    </xf>
    <xf numFmtId="0" fontId="3" fillId="0" borderId="0" xfId="0" applyFont="1" applyBorder="1" applyAlignment="1" applyProtection="1">
      <alignment horizontal="center" vertical="center"/>
      <protection locked="0"/>
    </xf>
    <xf numFmtId="44" fontId="6" fillId="0" borderId="5" xfId="2" applyFont="1" applyBorder="1" applyAlignment="1" applyProtection="1">
      <alignment horizontal="center"/>
      <protection locked="0"/>
    </xf>
    <xf numFmtId="0" fontId="11" fillId="0" borderId="13" xfId="0" applyFont="1" applyBorder="1" applyAlignment="1" applyProtection="1">
      <alignment horizontal="center"/>
      <protection locked="0"/>
    </xf>
    <xf numFmtId="0" fontId="11" fillId="0" borderId="0" xfId="0" applyFont="1" applyBorder="1" applyAlignment="1" applyProtection="1">
      <alignment horizontal="center"/>
      <protection locked="0"/>
    </xf>
    <xf numFmtId="44" fontId="6" fillId="0" borderId="40" xfId="2" applyFont="1" applyBorder="1" applyAlignment="1" applyProtection="1">
      <alignment horizontal="center"/>
      <protection locked="0"/>
    </xf>
    <xf numFmtId="0" fontId="11" fillId="0" borderId="4" xfId="0" applyFont="1" applyBorder="1" applyAlignment="1" applyProtection="1">
      <alignment horizontal="center"/>
      <protection locked="0"/>
    </xf>
    <xf numFmtId="0" fontId="11" fillId="0" borderId="14" xfId="0" applyFont="1" applyBorder="1" applyAlignment="1" applyProtection="1">
      <alignment horizontal="center"/>
      <protection locked="0"/>
    </xf>
    <xf numFmtId="0" fontId="3" fillId="0" borderId="14" xfId="0" applyFont="1" applyBorder="1" applyAlignment="1" applyProtection="1">
      <alignment horizontal="center" vertical="center"/>
      <protection locked="0"/>
    </xf>
    <xf numFmtId="44" fontId="27" fillId="0" borderId="33" xfId="2" applyFont="1" applyBorder="1" applyAlignment="1" applyProtection="1">
      <alignment horizontal="right"/>
      <protection locked="0"/>
    </xf>
    <xf numFmtId="0" fontId="5" fillId="0" borderId="0" xfId="0" applyFont="1" applyAlignment="1" applyProtection="1">
      <alignment horizontal="center"/>
      <protection locked="0"/>
    </xf>
    <xf numFmtId="164" fontId="0" fillId="0" borderId="0" xfId="0" applyNumberFormat="1" applyFont="1" applyProtection="1">
      <protection locked="0"/>
    </xf>
    <xf numFmtId="0" fontId="3" fillId="0" borderId="0" xfId="0" applyFont="1" applyAlignment="1" applyProtection="1">
      <alignment horizontal="center" vertical="center"/>
      <protection locked="0"/>
    </xf>
    <xf numFmtId="44" fontId="6" fillId="0" borderId="0" xfId="2" applyFont="1" applyProtection="1">
      <protection locked="0"/>
    </xf>
    <xf numFmtId="2" fontId="0" fillId="0" borderId="0" xfId="0" applyNumberFormat="1" applyAlignment="1" applyProtection="1">
      <alignment horizontal="center" vertical="center"/>
      <protection locked="0"/>
    </xf>
  </cellXfs>
  <cellStyles count="3">
    <cellStyle name="Milliers" xfId="1" builtinId="3"/>
    <cellStyle name="Monétaire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114300</xdr:colOff>
      <xdr:row>9</xdr:row>
      <xdr:rowOff>45720</xdr:rowOff>
    </xdr:from>
    <xdr:ext cx="1268816" cy="304800"/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14300" y="1905000"/>
          <a:ext cx="1268816" cy="304800"/>
        </a:xfrm>
        <a:prstGeom prst="rect">
          <a:avLst/>
        </a:prstGeom>
      </xdr:spPr>
    </xdr:pic>
    <xdr:clientData/>
  </xdr:oneCellAnchor>
  <xdr:oneCellAnchor>
    <xdr:from>
      <xdr:col>3</xdr:col>
      <xdr:colOff>343471</xdr:colOff>
      <xdr:row>1</xdr:row>
      <xdr:rowOff>97366</xdr:rowOff>
    </xdr:from>
    <xdr:ext cx="1427420" cy="342900"/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279451" y="97366"/>
          <a:ext cx="1427420" cy="342900"/>
        </a:xfrm>
        <a:prstGeom prst="rect">
          <a:avLst/>
        </a:prstGeom>
      </xdr:spPr>
    </xdr:pic>
    <xdr:clientData/>
  </xdr:oneCellAnchor>
  <xdr:twoCellAnchor editAs="oneCell">
    <xdr:from>
      <xdr:col>0</xdr:col>
      <xdr:colOff>2222711</xdr:colOff>
      <xdr:row>9</xdr:row>
      <xdr:rowOff>83819</xdr:rowOff>
    </xdr:from>
    <xdr:to>
      <xdr:col>0</xdr:col>
      <xdr:colOff>3345181</xdr:colOff>
      <xdr:row>10</xdr:row>
      <xdr:rowOff>130891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22711" y="1943099"/>
          <a:ext cx="1122470" cy="229952"/>
        </a:xfrm>
        <a:prstGeom prst="rect">
          <a:avLst/>
        </a:prstGeom>
      </xdr:spPr>
    </xdr:pic>
    <xdr:clientData/>
  </xdr:twoCellAnchor>
  <xdr:twoCellAnchor editAs="oneCell">
    <xdr:from>
      <xdr:col>0</xdr:col>
      <xdr:colOff>50800</xdr:colOff>
      <xdr:row>1</xdr:row>
      <xdr:rowOff>58357</xdr:rowOff>
    </xdr:from>
    <xdr:to>
      <xdr:col>0</xdr:col>
      <xdr:colOff>1693334</xdr:colOff>
      <xdr:row>2</xdr:row>
      <xdr:rowOff>254000</xdr:rowOff>
    </xdr:to>
    <xdr:pic>
      <xdr:nvPicPr>
        <xdr:cNvPr id="5" name="Image 4" descr="Résultat d’images pour eiffage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 t="32133" b="34072"/>
        <a:stretch/>
      </xdr:blipFill>
      <xdr:spPr bwMode="auto">
        <a:xfrm>
          <a:off x="50800" y="58357"/>
          <a:ext cx="1642534" cy="37090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wf08412/Documents/OFFRES%20ET%20DEVIS%20docs%20clients/EIFFAGE%20ENERGIE/Riom/Chiffrage/TRAME%20EIFFAGE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wf00635/Desktop/base%20O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rafic L1H1"/>
      <sheetName val="base"/>
      <sheetName val="Feuil1"/>
      <sheetName val="MASTER L2H2"/>
      <sheetName val="KANGOO"/>
      <sheetName val="Bon de Commande"/>
      <sheetName val="listes déroulantes"/>
    </sheetNames>
    <sheetDataSet>
      <sheetData sheetId="0">
        <row r="4">
          <cell r="B4" t="str">
            <v>PLANCHER</v>
          </cell>
          <cell r="C4" t="str">
            <v>0963 940 604</v>
          </cell>
          <cell r="D4" t="str">
            <v>TYP164 L1H1 2014 PLANCHER 12mm</v>
          </cell>
          <cell r="F4">
            <v>30.5</v>
          </cell>
          <cell r="G4">
            <v>15</v>
          </cell>
          <cell r="H4">
            <v>154.6</v>
          </cell>
          <cell r="I4">
            <v>323.10000000000002</v>
          </cell>
          <cell r="J4">
            <v>323.10000000000002</v>
          </cell>
        </row>
        <row r="5">
          <cell r="B5" t="str">
            <v>PROTECTIONS_LATERALES</v>
          </cell>
          <cell r="C5" t="str">
            <v>0963 940 607</v>
          </cell>
          <cell r="D5" t="str">
            <v>TYP164 L1H1 2014 PROT LAT PP 4,8mm</v>
          </cell>
          <cell r="F5">
            <v>8.5</v>
          </cell>
          <cell r="G5">
            <v>50</v>
          </cell>
          <cell r="H5">
            <v>151.29</v>
          </cell>
          <cell r="I5">
            <v>323.10000000000002</v>
          </cell>
          <cell r="J5">
            <v>323.10000000000002</v>
          </cell>
        </row>
        <row r="6">
          <cell r="B6" t="str">
            <v>PASSAGE_DE_ROUES</v>
          </cell>
          <cell r="C6" t="str">
            <v>0963 940 602</v>
          </cell>
          <cell r="D6" t="str">
            <v>TYP164 L1H1 2014 PDR 12mm</v>
          </cell>
          <cell r="F6">
            <v>5.5</v>
          </cell>
          <cell r="G6">
            <v>20</v>
          </cell>
          <cell r="H6">
            <v>78</v>
          </cell>
          <cell r="I6">
            <v>170.1</v>
          </cell>
          <cell r="J6">
            <v>170.1</v>
          </cell>
        </row>
        <row r="7">
          <cell r="B7" t="str">
            <v>KIT_DE_PROTECTION</v>
          </cell>
          <cell r="C7" t="str">
            <v>0963 940 608</v>
          </cell>
          <cell r="D7" t="str">
            <v>TYP164 L1H1 2014 KIT COMPLET PRO</v>
          </cell>
          <cell r="F7">
            <v>42</v>
          </cell>
          <cell r="G7">
            <v>85</v>
          </cell>
          <cell r="H7">
            <v>383.87</v>
          </cell>
          <cell r="I7">
            <v>728.1</v>
          </cell>
          <cell r="J7">
            <v>728.1</v>
          </cell>
        </row>
        <row r="29">
          <cell r="P29">
            <v>2172.6579999999994</v>
          </cell>
        </row>
        <row r="45">
          <cell r="P45">
            <v>1315.6399999999999</v>
          </cell>
        </row>
        <row r="56">
          <cell r="P56">
            <v>0</v>
          </cell>
        </row>
        <row r="77">
          <cell r="P77">
            <v>1357.3</v>
          </cell>
        </row>
        <row r="79">
          <cell r="C79" t="str">
            <v>5964 000 330</v>
          </cell>
          <cell r="D79" t="str">
            <v>Van Lock Double</v>
          </cell>
          <cell r="E79" t="str">
            <v>5964 000 330</v>
          </cell>
          <cell r="F79">
            <v>3</v>
          </cell>
          <cell r="G79">
            <v>120</v>
          </cell>
          <cell r="H79">
            <v>282.18</v>
          </cell>
          <cell r="I79">
            <v>447.3</v>
          </cell>
          <cell r="J79">
            <v>447.3</v>
          </cell>
        </row>
        <row r="80">
          <cell r="C80" t="str">
            <v>0963 580 889</v>
          </cell>
          <cell r="D80" t="str">
            <v>SERRURE-2PC-VEH-SATURN-EVO-SHS02</v>
          </cell>
          <cell r="E80" t="str">
            <v>0963 580 889</v>
          </cell>
          <cell r="F80">
            <v>2.056</v>
          </cell>
          <cell r="G80" t="str">
            <v>NC</v>
          </cell>
          <cell r="H80">
            <v>107.7</v>
          </cell>
          <cell r="I80">
            <v>181.3</v>
          </cell>
          <cell r="J80">
            <v>181.3</v>
          </cell>
        </row>
        <row r="81">
          <cell r="C81" t="str">
            <v>0963 940 999</v>
          </cell>
          <cell r="D81" t="str">
            <v>Rail à bride encastré + rail pavillon pour plancher 12 mm</v>
          </cell>
          <cell r="E81" t="str">
            <v>0963 940 999</v>
          </cell>
          <cell r="F81">
            <v>1</v>
          </cell>
          <cell r="G81">
            <v>0</v>
          </cell>
          <cell r="H81">
            <v>54.33</v>
          </cell>
          <cell r="I81">
            <v>97.3</v>
          </cell>
          <cell r="J81">
            <v>97.3</v>
          </cell>
        </row>
        <row r="82">
          <cell r="C82" t="str">
            <v>0963 99 300</v>
          </cell>
          <cell r="D82" t="str">
            <v>Barres longueur 2000 mm avec mousses de protection</v>
          </cell>
          <cell r="E82" t="str">
            <v>0963 99 300</v>
          </cell>
          <cell r="F82" t="str">
            <v/>
          </cell>
          <cell r="G82" t="str">
            <v/>
          </cell>
          <cell r="H82" t="str">
            <v/>
          </cell>
          <cell r="I82">
            <v>298.89999999999998</v>
          </cell>
          <cell r="J82">
            <v>298.89999999999998</v>
          </cell>
        </row>
        <row r="83">
          <cell r="D83" t="str">
            <v/>
          </cell>
          <cell r="F83" t="str">
            <v/>
          </cell>
          <cell r="G83" t="str">
            <v/>
          </cell>
          <cell r="H83" t="str">
            <v/>
          </cell>
          <cell r="I83" t="str">
            <v/>
          </cell>
          <cell r="J83" t="str">
            <v/>
          </cell>
        </row>
        <row r="87">
          <cell r="D87" t="str">
            <v>Carrosserie montage 1H niveau 1</v>
          </cell>
          <cell r="F87" t="str">
            <v/>
          </cell>
          <cell r="G87" t="str">
            <v/>
          </cell>
          <cell r="H87">
            <v>50</v>
          </cell>
          <cell r="I87">
            <v>65</v>
          </cell>
          <cell r="J87">
            <v>65</v>
          </cell>
          <cell r="K87">
            <v>10</v>
          </cell>
        </row>
      </sheetData>
      <sheetData sheetId="1"/>
      <sheetData sheetId="2"/>
      <sheetData sheetId="3">
        <row r="4">
          <cell r="B4" t="str">
            <v>PLANCHER</v>
          </cell>
          <cell r="C4" t="str">
            <v>0963 941 328</v>
          </cell>
          <cell r="D4" t="str">
            <v/>
          </cell>
          <cell r="F4" t="str">
            <v/>
          </cell>
          <cell r="G4" t="str">
            <v/>
          </cell>
          <cell r="H4" t="str">
            <v/>
          </cell>
          <cell r="I4" t="str">
            <v/>
          </cell>
          <cell r="J4">
            <v>0</v>
          </cell>
        </row>
        <row r="5">
          <cell r="B5" t="str">
            <v>PROTECTIONS_LATERALES</v>
          </cell>
          <cell r="C5" t="str">
            <v>0963 941 329</v>
          </cell>
          <cell r="D5" t="str">
            <v/>
          </cell>
          <cell r="F5" t="str">
            <v/>
          </cell>
          <cell r="G5" t="str">
            <v/>
          </cell>
          <cell r="H5" t="str">
            <v/>
          </cell>
          <cell r="I5" t="str">
            <v/>
          </cell>
          <cell r="J5">
            <v>0</v>
          </cell>
        </row>
        <row r="6">
          <cell r="B6" t="str">
            <v>PASSAGE_DE_ROUES</v>
          </cell>
          <cell r="C6" t="str">
            <v>0963 941 331</v>
          </cell>
          <cell r="D6" t="str">
            <v/>
          </cell>
          <cell r="F6" t="str">
            <v/>
          </cell>
          <cell r="G6" t="str">
            <v/>
          </cell>
          <cell r="H6" t="str">
            <v/>
          </cell>
          <cell r="I6" t="str">
            <v/>
          </cell>
          <cell r="J6">
            <v>0</v>
          </cell>
        </row>
        <row r="7">
          <cell r="B7" t="str">
            <v>KIT_DE_PROTECTION</v>
          </cell>
          <cell r="C7" t="str">
            <v>0963 941 333</v>
          </cell>
          <cell r="F7" t="str">
            <v/>
          </cell>
          <cell r="G7" t="str">
            <v/>
          </cell>
          <cell r="H7" t="str">
            <v/>
          </cell>
          <cell r="I7" t="str">
            <v/>
          </cell>
          <cell r="J7">
            <v>0</v>
          </cell>
        </row>
        <row r="29">
          <cell r="P29">
            <v>3095.7889999999998</v>
          </cell>
        </row>
        <row r="45">
          <cell r="P45">
            <v>1819.9949999999999</v>
          </cell>
        </row>
        <row r="56">
          <cell r="P56">
            <v>0</v>
          </cell>
        </row>
        <row r="77">
          <cell r="P77">
            <v>1531.5999999999997</v>
          </cell>
        </row>
        <row r="87">
          <cell r="D87" t="str">
            <v>Carrosserie montage 1H niveau 1</v>
          </cell>
          <cell r="F87" t="str">
            <v/>
          </cell>
          <cell r="G87" t="str">
            <v/>
          </cell>
          <cell r="H87">
            <v>50</v>
          </cell>
          <cell r="I87">
            <v>65</v>
          </cell>
          <cell r="J87">
            <v>65</v>
          </cell>
          <cell r="K87">
            <v>15</v>
          </cell>
        </row>
      </sheetData>
      <sheetData sheetId="4">
        <row r="4">
          <cell r="B4" t="str">
            <v>PLANCHER</v>
          </cell>
          <cell r="C4" t="str">
            <v>0963 940 709</v>
          </cell>
          <cell r="D4" t="str">
            <v>TYP196 L1H1 2013 PLANCHER 9mm</v>
          </cell>
          <cell r="E4">
            <v>14.5</v>
          </cell>
          <cell r="F4">
            <v>15</v>
          </cell>
          <cell r="G4">
            <v>81.78</v>
          </cell>
          <cell r="H4">
            <v>179.1</v>
          </cell>
          <cell r="I4">
            <v>179.1</v>
          </cell>
        </row>
        <row r="5">
          <cell r="B5" t="str">
            <v>PROTECTIONS_LATERALES</v>
          </cell>
          <cell r="C5" t="str">
            <v>0963 940 710</v>
          </cell>
          <cell r="D5" t="str">
            <v>TYP196 L1H1 2013 PROT LAT HDF 4mm</v>
          </cell>
          <cell r="E5">
            <v>15.5</v>
          </cell>
          <cell r="F5">
            <v>50</v>
          </cell>
          <cell r="G5">
            <v>90.42</v>
          </cell>
          <cell r="H5">
            <v>197.1</v>
          </cell>
          <cell r="I5">
            <v>197.1</v>
          </cell>
        </row>
        <row r="6">
          <cell r="B6" t="str">
            <v>PASSAGE_DE_ROUES</v>
          </cell>
          <cell r="C6" t="str">
            <v>0963 940 707</v>
          </cell>
          <cell r="D6" t="str">
            <v/>
          </cell>
          <cell r="E6" t="str">
            <v/>
          </cell>
          <cell r="F6" t="str">
            <v/>
          </cell>
          <cell r="G6" t="str">
            <v/>
          </cell>
          <cell r="H6" t="str">
            <v/>
          </cell>
          <cell r="I6">
            <v>0</v>
          </cell>
        </row>
        <row r="7">
          <cell r="B7" t="str">
            <v>KIT_DE_PROTECTION</v>
          </cell>
          <cell r="C7" t="str">
            <v>0963 940 705</v>
          </cell>
          <cell r="D7" t="str">
            <v>TYP196 L1H1 2013 KIT COMPLET ECO</v>
          </cell>
          <cell r="E7">
            <v>39</v>
          </cell>
          <cell r="F7">
            <v>85</v>
          </cell>
          <cell r="G7">
            <v>217.79</v>
          </cell>
          <cell r="H7">
            <v>440.1</v>
          </cell>
          <cell r="I7">
            <v>440.1</v>
          </cell>
        </row>
        <row r="25">
          <cell r="O25">
            <v>621.84799999999996</v>
          </cell>
        </row>
        <row r="41">
          <cell r="O41">
            <v>40.679000000000002</v>
          </cell>
        </row>
        <row r="53">
          <cell r="O53">
            <v>75.715000000000003</v>
          </cell>
        </row>
        <row r="64">
          <cell r="O64">
            <v>17.146999999999998</v>
          </cell>
        </row>
        <row r="74">
          <cell r="D74" t="str">
            <v>Carrosserie montage 1H niveau 1</v>
          </cell>
          <cell r="E74" t="str">
            <v/>
          </cell>
          <cell r="F74" t="str">
            <v/>
          </cell>
          <cell r="G74">
            <v>50</v>
          </cell>
          <cell r="H74">
            <v>65</v>
          </cell>
          <cell r="I74">
            <v>65</v>
          </cell>
          <cell r="J74">
            <v>6</v>
          </cell>
        </row>
      </sheetData>
      <sheetData sheetId="5"/>
      <sheetData sheetId="6">
        <row r="2">
          <cell r="A2" t="str">
            <v>EES IT LOIRE AUVERGNE - BU 00162</v>
          </cell>
          <cell r="B2" t="str">
            <v>29 avenue de Paris</v>
          </cell>
          <cell r="C2">
            <v>63200</v>
          </cell>
          <cell r="D2" t="str">
            <v>RIOM</v>
          </cell>
          <cell r="E2">
            <v>1014694</v>
          </cell>
        </row>
        <row r="3">
          <cell r="A3" t="str">
            <v>EES INFRA LOIRE AUVERGNE - BU 003194</v>
          </cell>
          <cell r="B3" t="str">
            <v>29 avenue de Paris</v>
          </cell>
          <cell r="C3">
            <v>63200</v>
          </cell>
          <cell r="D3" t="str">
            <v>RIOM</v>
          </cell>
          <cell r="E3">
            <v>1014691</v>
          </cell>
        </row>
        <row r="4">
          <cell r="A4" t="str">
            <v>EES IT LOIRE AUVERGNE CANTAL - BU 00166</v>
          </cell>
          <cell r="B4" t="str">
            <v>30 rue Jacques Prévert</v>
          </cell>
          <cell r="C4">
            <v>15000</v>
          </cell>
          <cell r="D4" t="str">
            <v>AURILLAC</v>
          </cell>
          <cell r="E4">
            <v>1021777</v>
          </cell>
        </row>
        <row r="7">
          <cell r="A7" t="str">
            <v>Renault TRAFIC L1H1 empattement 3098 mm année millésime 2014</v>
          </cell>
          <cell r="B7" t="str">
            <v>TRAFIC</v>
          </cell>
        </row>
        <row r="8">
          <cell r="A8" t="str">
            <v>Renault MASTER L2H2 empattement 3682 mm année millésime 2019</v>
          </cell>
          <cell r="B8" t="str">
            <v>MASTER_TRACTION</v>
          </cell>
        </row>
        <row r="9">
          <cell r="A9" t="str">
            <v>Renault KANGOO Express empattement 2697 mm année millésime 2013</v>
          </cell>
          <cell r="B9" t="str">
            <v>KANGOO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OM"/>
      <sheetName val="Feuil6"/>
      <sheetName val="Feuil5"/>
      <sheetName val="Feuil3"/>
      <sheetName val="Feuil4"/>
      <sheetName val="Feuil2"/>
      <sheetName val="Feuil1"/>
      <sheetName val="MAJ"/>
      <sheetName val="TGE"/>
      <sheetName val="Feuil7"/>
    </sheetNames>
    <sheetDataSet>
      <sheetData sheetId="0">
        <row r="1">
          <cell r="O1" t="str">
            <v>référence</v>
          </cell>
        </row>
      </sheetData>
      <sheetData sheetId="1"/>
      <sheetData sheetId="2"/>
      <sheetData sheetId="3"/>
      <sheetData sheetId="4"/>
      <sheetData sheetId="5"/>
      <sheetData sheetId="6">
        <row r="2">
          <cell r="N2" t="str">
            <v>CITROEN</v>
          </cell>
        </row>
        <row r="3">
          <cell r="N3" t="str">
            <v>DACIA</v>
          </cell>
        </row>
        <row r="4">
          <cell r="N4" t="str">
            <v>FIAT</v>
          </cell>
        </row>
        <row r="5">
          <cell r="N5" t="str">
            <v>FORD</v>
          </cell>
        </row>
        <row r="6">
          <cell r="N6" t="str">
            <v>IVECO</v>
          </cell>
        </row>
        <row r="7">
          <cell r="N7" t="str">
            <v>MAN</v>
          </cell>
        </row>
        <row r="8">
          <cell r="N8" t="str">
            <v>MERCEDES</v>
          </cell>
        </row>
        <row r="9">
          <cell r="N9" t="str">
            <v>NISSAN</v>
          </cell>
        </row>
        <row r="10">
          <cell r="N10" t="str">
            <v>OPEL</v>
          </cell>
        </row>
        <row r="11">
          <cell r="N11" t="str">
            <v>PEUGEOT</v>
          </cell>
        </row>
        <row r="12">
          <cell r="N12" t="str">
            <v>RENAULT</v>
          </cell>
        </row>
        <row r="13">
          <cell r="N13" t="str">
            <v>TOYOTA</v>
          </cell>
        </row>
        <row r="14">
          <cell r="N14" t="str">
            <v>VOLKSWAGEN</v>
          </cell>
        </row>
      </sheetData>
      <sheetData sheetId="7"/>
      <sheetData sheetId="8"/>
      <sheetData sheetId="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J63"/>
  <sheetViews>
    <sheetView tabSelected="1" topLeftCell="A2" zoomScale="90" zoomScaleNormal="90" workbookViewId="0">
      <pane xSplit="3" ySplit="11" topLeftCell="D13" activePane="bottomRight" state="frozen"/>
      <selection activeCell="A2" sqref="A2"/>
      <selection pane="topRight" activeCell="D2" sqref="D2"/>
      <selection pane="bottomLeft" activeCell="A13" sqref="A13"/>
      <selection pane="bottomRight" activeCell="D17" sqref="D17"/>
    </sheetView>
  </sheetViews>
  <sheetFormatPr baseColWidth="10" defaultColWidth="11.5546875" defaultRowHeight="14.4" x14ac:dyDescent="0.3"/>
  <cols>
    <col min="1" max="1" width="65" style="7" bestFit="1" customWidth="1"/>
    <col min="2" max="2" width="10.21875" style="168" bestFit="1" customWidth="1"/>
    <col min="3" max="3" width="11.33203125" style="169" customWidth="1"/>
    <col min="4" max="4" width="6.5546875" style="170" customWidth="1"/>
    <col min="5" max="5" width="20.33203125" style="171" bestFit="1" customWidth="1"/>
    <col min="6" max="6" width="7.6640625" style="7" customWidth="1"/>
    <col min="7" max="7" width="16.6640625" style="172" customWidth="1"/>
    <col min="8" max="8" width="24" style="172" bestFit="1" customWidth="1"/>
    <col min="9" max="9" width="6.109375" style="7" customWidth="1"/>
    <col min="10" max="10" width="35.44140625" style="24" customWidth="1"/>
    <col min="11" max="16384" width="11.5546875" style="7"/>
  </cols>
  <sheetData>
    <row r="1" spans="1:10" ht="9.6" hidden="1" customHeight="1" x14ac:dyDescent="0.3">
      <c r="A1" s="1"/>
      <c r="B1" s="2"/>
      <c r="C1" s="3"/>
      <c r="D1" s="4"/>
      <c r="E1" s="5"/>
      <c r="F1" s="6" t="s">
        <v>0</v>
      </c>
      <c r="G1" s="6"/>
      <c r="H1" s="6"/>
      <c r="I1" s="6"/>
      <c r="J1" s="6"/>
    </row>
    <row r="2" spans="1:10" ht="13.95" customHeight="1" x14ac:dyDescent="0.3">
      <c r="A2" s="8" t="s">
        <v>1</v>
      </c>
      <c r="B2" s="9"/>
      <c r="C2" s="9"/>
      <c r="D2" s="9"/>
      <c r="E2" s="10"/>
      <c r="F2" s="6"/>
      <c r="G2" s="6"/>
      <c r="H2" s="6"/>
      <c r="I2" s="6"/>
      <c r="J2" s="6"/>
    </row>
    <row r="3" spans="1:10" ht="27" customHeight="1" thickBot="1" x14ac:dyDescent="0.35">
      <c r="A3" s="11"/>
      <c r="B3" s="12"/>
      <c r="C3" s="12"/>
      <c r="D3" s="12"/>
      <c r="E3" s="13"/>
      <c r="F3" s="6"/>
      <c r="G3" s="6"/>
      <c r="H3" s="6"/>
      <c r="I3" s="6"/>
      <c r="J3" s="6"/>
    </row>
    <row r="4" spans="1:10" ht="16.2" customHeight="1" thickBot="1" x14ac:dyDescent="0.35">
      <c r="A4" s="14" t="s">
        <v>2</v>
      </c>
      <c r="B4" s="15" t="s">
        <v>3</v>
      </c>
      <c r="C4" s="16"/>
      <c r="D4" s="17"/>
      <c r="E4" s="18">
        <f>(VLOOKUP(B4,'[1]listes déroulantes'!A2:E4,5,FALSE))</f>
        <v>1021777</v>
      </c>
      <c r="F4" s="6"/>
      <c r="G4" s="6"/>
      <c r="H4" s="6"/>
      <c r="I4" s="6"/>
      <c r="J4" s="6"/>
    </row>
    <row r="5" spans="1:10" ht="18" customHeight="1" thickBot="1" x14ac:dyDescent="0.35">
      <c r="A5" s="14" t="s">
        <v>4</v>
      </c>
      <c r="B5" s="19"/>
      <c r="C5" s="20"/>
      <c r="D5" s="20"/>
      <c r="E5" s="21"/>
      <c r="F5" s="6"/>
      <c r="G5" s="6"/>
      <c r="H5" s="6"/>
      <c r="I5" s="6"/>
      <c r="J5" s="6"/>
    </row>
    <row r="6" spans="1:10" ht="18" customHeight="1" thickBot="1" x14ac:dyDescent="0.35">
      <c r="A6" s="14" t="s">
        <v>5</v>
      </c>
      <c r="B6" s="19"/>
      <c r="C6" s="20"/>
      <c r="D6" s="20"/>
      <c r="E6" s="21"/>
      <c r="F6" s="6"/>
      <c r="G6" s="6"/>
      <c r="H6" s="6"/>
      <c r="I6" s="6"/>
      <c r="J6" s="22"/>
    </row>
    <row r="7" spans="1:10" ht="18" customHeight="1" thickBot="1" x14ac:dyDescent="0.35">
      <c r="A7" s="14" t="s">
        <v>6</v>
      </c>
      <c r="B7" s="19"/>
      <c r="C7" s="20"/>
      <c r="D7" s="20"/>
      <c r="E7" s="21"/>
      <c r="F7" s="6"/>
      <c r="G7" s="6"/>
      <c r="H7" s="6"/>
      <c r="I7" s="6"/>
      <c r="J7" s="22"/>
    </row>
    <row r="8" spans="1:10" ht="18" customHeight="1" thickBot="1" x14ac:dyDescent="0.35">
      <c r="A8" s="14"/>
      <c r="B8" s="23">
        <f>VLOOKUP(B4,'[1]listes déroulantes'!A2:C4,3,FALSE)</f>
        <v>15000</v>
      </c>
      <c r="C8" s="20" t="str">
        <f>VLOOKUP(B4,'[1]listes déroulantes'!A2:D4,4,FALSE)</f>
        <v>AURILLAC</v>
      </c>
      <c r="D8" s="20"/>
      <c r="E8" s="21"/>
      <c r="F8" s="6"/>
      <c r="G8" s="6"/>
      <c r="H8" s="6"/>
      <c r="I8" s="6"/>
    </row>
    <row r="9" spans="1:10" ht="17.399999999999999" customHeight="1" thickBot="1" x14ac:dyDescent="0.35">
      <c r="A9" s="25" t="s">
        <v>7</v>
      </c>
      <c r="B9" s="26" t="s">
        <v>8</v>
      </c>
      <c r="C9" s="27"/>
      <c r="D9" s="28" t="s">
        <v>9</v>
      </c>
      <c r="E9" s="29"/>
      <c r="F9" s="6"/>
      <c r="G9" s="6"/>
      <c r="H9" s="6"/>
      <c r="I9" s="6"/>
    </row>
    <row r="10" spans="1:10" s="35" customFormat="1" ht="14.4" customHeight="1" x14ac:dyDescent="0.3">
      <c r="A10" s="30"/>
      <c r="B10" s="31" t="s">
        <v>10</v>
      </c>
      <c r="C10" s="31" t="s">
        <v>11</v>
      </c>
      <c r="D10" s="32" t="s">
        <v>12</v>
      </c>
      <c r="E10" s="31" t="s">
        <v>13</v>
      </c>
      <c r="F10" s="33"/>
      <c r="G10" s="33"/>
      <c r="H10" s="33"/>
      <c r="I10" s="33"/>
      <c r="J10" s="34"/>
    </row>
    <row r="11" spans="1:10" s="35" customFormat="1" ht="18" customHeight="1" thickBot="1" x14ac:dyDescent="0.35">
      <c r="A11" s="36"/>
      <c r="B11" s="37"/>
      <c r="C11" s="37"/>
      <c r="D11" s="38"/>
      <c r="E11" s="37"/>
      <c r="F11" s="33"/>
      <c r="G11" s="33"/>
      <c r="H11"/>
      <c r="I11" s="33"/>
      <c r="J11" s="33"/>
    </row>
    <row r="12" spans="1:10" s="35" customFormat="1" ht="29.4" customHeight="1" thickBot="1" x14ac:dyDescent="0.35">
      <c r="A12" s="39" t="s">
        <v>14</v>
      </c>
      <c r="B12" s="40"/>
      <c r="C12" s="41"/>
      <c r="D12" s="42"/>
      <c r="E12" s="43" t="str">
        <f>VLOOKUP(A12,'[1]listes déroulantes'!A7:B9,2,FALSE)</f>
        <v>KANGOO</v>
      </c>
      <c r="F12" s="44"/>
      <c r="G12" s="33"/>
      <c r="H12" s="33"/>
      <c r="I12" s="33"/>
      <c r="J12" s="33"/>
    </row>
    <row r="13" spans="1:10" ht="15" customHeight="1" x14ac:dyDescent="0.3">
      <c r="A13" s="45" t="s">
        <v>15</v>
      </c>
      <c r="B13" s="46"/>
      <c r="C13" s="47"/>
      <c r="D13" s="48"/>
      <c r="E13" s="49"/>
      <c r="F13" s="6"/>
      <c r="G13" s="6"/>
      <c r="H13" s="6"/>
      <c r="I13" s="6"/>
      <c r="J13" s="6"/>
    </row>
    <row r="14" spans="1:10" ht="15" thickBot="1" x14ac:dyDescent="0.35">
      <c r="A14" s="50"/>
      <c r="B14" s="51"/>
      <c r="C14" s="52"/>
      <c r="D14" s="53"/>
      <c r="E14" s="54"/>
      <c r="F14" s="6"/>
      <c r="G14" s="6"/>
      <c r="H14" s="6"/>
      <c r="I14" s="6"/>
      <c r="J14" s="6"/>
    </row>
    <row r="15" spans="1:10" ht="15.6" customHeight="1" x14ac:dyDescent="0.3">
      <c r="A15" s="55" t="s">
        <v>16</v>
      </c>
      <c r="B15" s="56" t="str">
        <f>IF($E$12="TRAFIC",VLOOKUP(A15,'[1]Trafic L1H1'!$B$4:$C$7,2,FALSE),IF($E$12="MASTER_TRACTION",VLOOKUP(A15,'[1]MASTER L2H2'!$B$4:$C$7,2,FALSE),IF($E$12="KANGOO",VLOOKUP(A15,[1]KANGOO!$B$4:$C$7,2,FALSE))))</f>
        <v>0963 940 705</v>
      </c>
      <c r="C15" s="57">
        <f>IF($E$12="TRAFIC",VLOOKUP(B15,'[1]Trafic L1H1'!$C$4:$J$7,8,FALSE),IF($E$12="MASTER_TRACTION",VLOOKUP(B15,'[1]MASTER L2H2'!$C$4:$J$7,8,FALSE),IF($E$12="KANGOO",VLOOKUP(B15,[1]KANGOO!$C$4:$I$7,7,FALSE))))</f>
        <v>440.1</v>
      </c>
      <c r="D15" s="58">
        <v>1</v>
      </c>
      <c r="E15" s="59">
        <f>SUM(C15*D15)</f>
        <v>440.1</v>
      </c>
      <c r="F15" s="6"/>
      <c r="G15" s="6"/>
      <c r="H15" s="6"/>
      <c r="I15" s="6"/>
      <c r="J15" s="6"/>
    </row>
    <row r="16" spans="1:10" ht="15.6" customHeight="1" x14ac:dyDescent="0.3">
      <c r="A16" s="60" t="s">
        <v>17</v>
      </c>
      <c r="B16" s="61"/>
      <c r="C16" s="62"/>
      <c r="D16" s="63"/>
      <c r="E16" s="64"/>
      <c r="F16" s="6"/>
      <c r="G16" s="6"/>
      <c r="H16" s="6"/>
      <c r="I16" s="6"/>
      <c r="J16" s="6"/>
    </row>
    <row r="17" spans="1:10" ht="15.6" x14ac:dyDescent="0.3">
      <c r="A17" s="65" t="s">
        <v>18</v>
      </c>
      <c r="B17" s="66" t="str">
        <f>IF($E$12="TRAFIC",VLOOKUP(A17,'[1]Trafic L1H1'!$B$4:$C$7,2,FALSE),IF($E$12="MASTER_TRACTION",VLOOKUP(A17,'[1]MASTER L2H2'!$B$4:$C$7,2,FALSE),IF($E$12="KANGOO",VLOOKUP(A17,[1]KANGOO!$B$4:$C$7,2,FALSE))))</f>
        <v>0963 940 709</v>
      </c>
      <c r="C17" s="67">
        <f>IF($E$12="TRAFIC",VLOOKUP(B17,'[1]Trafic L1H1'!$C$4:$J$7,8,FALSE),IF($E$12="MASTER_TRACTION",VLOOKUP(B17,'[1]MASTER L2H2'!$C$4:$J$7,8,FALSE),IF($E$12="KANGOO",VLOOKUP(B17,[1]KANGOO!$C$4:$I$7,7,FALSE))))</f>
        <v>179.1</v>
      </c>
      <c r="D17" s="68"/>
      <c r="E17" s="69">
        <f t="shared" ref="E17:E19" si="0">SUM(C17*D17)</f>
        <v>0</v>
      </c>
      <c r="F17" s="6"/>
      <c r="G17" s="6"/>
      <c r="H17" s="6"/>
      <c r="I17" s="6"/>
      <c r="J17" s="6"/>
    </row>
    <row r="18" spans="1:10" ht="15.6" x14ac:dyDescent="0.3">
      <c r="A18" s="70" t="s">
        <v>19</v>
      </c>
      <c r="B18" s="66" t="str">
        <f>IF($E$12="TRAFIC",VLOOKUP(A18,'[1]Trafic L1H1'!$B$4:$C$7,2,FALSE),IF($E$12="MASTER_TRACTION",VLOOKUP(A18,'[1]MASTER L2H2'!$B$4:$C$7,2,FALSE),IF($E$12="KANGOO",VLOOKUP(A18,[1]KANGOO!$B$4:$C$7,2,FALSE))))</f>
        <v>0963 940 710</v>
      </c>
      <c r="C18" s="67">
        <f>IF($E$12="TRAFIC",VLOOKUP(B18,'[1]Trafic L1H1'!$C$4:$J$7,8,FALSE),IF($E$12="MASTER_TRACTION",VLOOKUP(B18,'[1]MASTER L2H2'!$C$4:$J$7,8,FALSE),IF($E$12="KANGOO",VLOOKUP(B18,[1]KANGOO!$C$4:$I$7,7,FALSE))))</f>
        <v>197.1</v>
      </c>
      <c r="D18" s="68"/>
      <c r="E18" s="69">
        <f t="shared" si="0"/>
        <v>0</v>
      </c>
      <c r="F18" s="6"/>
      <c r="G18" s="6"/>
      <c r="H18" s="6"/>
      <c r="I18" s="6"/>
      <c r="J18" s="6"/>
    </row>
    <row r="19" spans="1:10" ht="15.6" x14ac:dyDescent="0.3">
      <c r="A19" s="70" t="s">
        <v>20</v>
      </c>
      <c r="B19" s="66" t="str">
        <f>IF($E$12="TRAFIC",VLOOKUP(A19,'[1]Trafic L1H1'!$B$4:$C$7,2,FALSE),IF($E$12="MASTER_TRACTION",VLOOKUP(A19,'[1]MASTER L2H2'!$B$4:$C$7,2,FALSE),IF($E$12="KANGOO",VLOOKUP(A19,[1]KANGOO!$B$4:$C$7,2,FALSE))))</f>
        <v>0963 940 707</v>
      </c>
      <c r="C19" s="67">
        <f>IF($E$12="TRAFIC",VLOOKUP(B19,'[1]Trafic L1H1'!$C$4:$J$7,8,FALSE),IF($E$12="MASTER_TRACTION",VLOOKUP(B19,'[1]MASTER L2H2'!$C$4:$J$7,8,FALSE),IF($E$12="KANGOO",VLOOKUP(B19,[1]KANGOO!$C$4:$I$7,7,FALSE))))</f>
        <v>0</v>
      </c>
      <c r="D19" s="68"/>
      <c r="E19" s="69">
        <f t="shared" si="0"/>
        <v>0</v>
      </c>
      <c r="F19" s="6"/>
      <c r="G19" s="6"/>
      <c r="H19" s="6"/>
      <c r="I19" s="6"/>
      <c r="J19" s="6"/>
    </row>
    <row r="20" spans="1:10" ht="16.2" thickBot="1" x14ac:dyDescent="0.35">
      <c r="A20" s="71" t="s">
        <v>21</v>
      </c>
      <c r="B20" s="66"/>
      <c r="C20" s="72"/>
      <c r="D20" s="73"/>
      <c r="E20" s="69">
        <f>SUM(C20*D20)</f>
        <v>0</v>
      </c>
      <c r="F20" s="6"/>
      <c r="G20" s="6"/>
      <c r="H20" s="6"/>
      <c r="I20" s="6"/>
      <c r="J20" s="6"/>
    </row>
    <row r="21" spans="1:10" ht="6.6" customHeight="1" thickBot="1" x14ac:dyDescent="0.35">
      <c r="A21" s="74"/>
      <c r="B21" s="75"/>
      <c r="C21" s="75"/>
      <c r="D21" s="76"/>
      <c r="E21" s="77"/>
      <c r="F21" s="6"/>
      <c r="G21" s="6"/>
      <c r="H21" s="6"/>
      <c r="I21" s="6"/>
      <c r="J21" s="6"/>
    </row>
    <row r="22" spans="1:10" ht="14.4" customHeight="1" x14ac:dyDescent="0.3">
      <c r="A22" s="78" t="s">
        <v>22</v>
      </c>
      <c r="B22" s="79"/>
      <c r="C22" s="80"/>
      <c r="D22" s="81" t="s">
        <v>12</v>
      </c>
      <c r="E22" s="82" t="s">
        <v>13</v>
      </c>
      <c r="F22" s="6"/>
      <c r="G22" s="6"/>
      <c r="H22" s="6"/>
      <c r="I22" s="6"/>
      <c r="J22" s="6"/>
    </row>
    <row r="23" spans="1:10" ht="15" customHeight="1" thickBot="1" x14ac:dyDescent="0.35">
      <c r="A23" s="83"/>
      <c r="B23" s="84"/>
      <c r="C23" s="85"/>
      <c r="D23" s="86"/>
      <c r="E23" s="87"/>
      <c r="F23" s="6"/>
      <c r="G23" s="6"/>
      <c r="H23" s="6"/>
      <c r="I23" s="6"/>
      <c r="J23" s="6"/>
    </row>
    <row r="24" spans="1:10" ht="6.6" customHeight="1" thickBot="1" x14ac:dyDescent="0.35">
      <c r="A24" s="74"/>
      <c r="B24" s="75"/>
      <c r="C24" s="75"/>
      <c r="D24" s="76"/>
      <c r="E24" s="77"/>
      <c r="F24" s="6"/>
      <c r="G24" s="6"/>
      <c r="H24" s="6"/>
      <c r="I24" s="6"/>
      <c r="J24" s="6"/>
    </row>
    <row r="25" spans="1:10" ht="15.6" x14ac:dyDescent="0.3">
      <c r="A25" s="88" t="s">
        <v>23</v>
      </c>
      <c r="B25" s="66"/>
      <c r="C25" s="89">
        <f>IF($E$12="TRAFIC",'[1]Trafic L1H1'!P29,IF($E$12="MASTER_TRACTION",'[1]MASTER L2H2'!P29,IF($E$12="KANGOO",[1]KANGOO!O25,"")))</f>
        <v>621.84799999999996</v>
      </c>
      <c r="D25" s="90">
        <v>1</v>
      </c>
      <c r="E25" s="91">
        <f t="shared" ref="E25:E27" si="1">SUM(C25*D25)</f>
        <v>621.84799999999996</v>
      </c>
      <c r="F25" s="6"/>
      <c r="G25" s="6"/>
      <c r="H25" s="6"/>
      <c r="I25" s="6"/>
      <c r="J25" s="6"/>
    </row>
    <row r="26" spans="1:10" ht="15.6" x14ac:dyDescent="0.3">
      <c r="A26" s="92" t="s">
        <v>24</v>
      </c>
      <c r="B26" s="66"/>
      <c r="C26" s="89">
        <f>IF($E$12="TRAFIC",'[1]Trafic L1H1'!P45,IF($E$12="MASTER_TRACTION",'[1]MASTER L2H2'!P45,IF($E$12="KANGOO",[1]KANGOO!O41,"")))</f>
        <v>40.679000000000002</v>
      </c>
      <c r="D26" s="93">
        <v>1</v>
      </c>
      <c r="E26" s="69">
        <f t="shared" si="1"/>
        <v>40.679000000000002</v>
      </c>
      <c r="F26" s="6"/>
      <c r="G26" s="6"/>
      <c r="H26" s="6"/>
      <c r="I26" s="6"/>
      <c r="J26" s="6"/>
    </row>
    <row r="27" spans="1:10" ht="16.2" thickBot="1" x14ac:dyDescent="0.35">
      <c r="A27" s="94" t="s">
        <v>25</v>
      </c>
      <c r="B27" s="95"/>
      <c r="C27" s="96">
        <f>IF($E$12="TRAFIC",'[1]Trafic L1H1'!P56,IF($E$12="MASTER_TRACTION",'[1]MASTER L2H2'!P56,IF($E$12="KANGOO",[1]KANGOO!O53,"")))</f>
        <v>75.715000000000003</v>
      </c>
      <c r="D27" s="97"/>
      <c r="E27" s="98">
        <f t="shared" si="1"/>
        <v>0</v>
      </c>
      <c r="F27" s="6"/>
      <c r="G27" s="6"/>
      <c r="H27" s="6"/>
      <c r="I27" s="6"/>
      <c r="J27" s="6"/>
    </row>
    <row r="28" spans="1:10" ht="6.6" customHeight="1" thickBot="1" x14ac:dyDescent="0.35">
      <c r="A28" s="99"/>
      <c r="B28" s="100"/>
      <c r="C28" s="100"/>
      <c r="D28" s="101"/>
      <c r="E28" s="102"/>
      <c r="F28" s="6"/>
      <c r="G28" s="6"/>
      <c r="H28" s="6"/>
      <c r="I28" s="6"/>
      <c r="J28" s="6"/>
    </row>
    <row r="29" spans="1:10" ht="14.4" customHeight="1" x14ac:dyDescent="0.3">
      <c r="A29" s="103" t="s">
        <v>26</v>
      </c>
      <c r="B29" s="104"/>
      <c r="C29" s="105"/>
      <c r="D29" s="106" t="s">
        <v>12</v>
      </c>
      <c r="E29" s="82" t="s">
        <v>13</v>
      </c>
      <c r="F29" s="6"/>
      <c r="G29" s="6"/>
      <c r="H29" s="6"/>
      <c r="I29" s="6"/>
      <c r="J29" s="6"/>
    </row>
    <row r="30" spans="1:10" ht="15" thickBot="1" x14ac:dyDescent="0.35">
      <c r="A30" s="83"/>
      <c r="B30" s="84"/>
      <c r="C30" s="85"/>
      <c r="D30" s="107"/>
      <c r="E30" s="87"/>
      <c r="F30" s="6"/>
      <c r="G30" s="6"/>
      <c r="H30" s="6"/>
      <c r="I30" s="6"/>
      <c r="J30" s="6"/>
    </row>
    <row r="31" spans="1:10" ht="15.6" x14ac:dyDescent="0.3">
      <c r="A31" s="108" t="s">
        <v>27</v>
      </c>
      <c r="B31" s="109"/>
      <c r="C31" s="110">
        <f>IF($E$12="TRAFIC",'[1]Trafic L1H1'!P77,IF($E$12="MASTER_TRACTION",'[1]MASTER L2H2'!P77,IF($E$12="KANGOO",[1]KANGOO!O64,"")))</f>
        <v>17.146999999999998</v>
      </c>
      <c r="D31" s="111">
        <v>1</v>
      </c>
      <c r="E31" s="112">
        <f>SUM(C31:C32)*D31</f>
        <v>17.146999999999998</v>
      </c>
      <c r="F31" s="6"/>
      <c r="G31" s="6"/>
      <c r="H31" s="6"/>
      <c r="I31" s="6"/>
      <c r="J31" s="6"/>
    </row>
    <row r="32" spans="1:10" ht="14.4" customHeight="1" thickBot="1" x14ac:dyDescent="0.35">
      <c r="A32" s="113"/>
      <c r="B32" s="114"/>
      <c r="C32" s="115"/>
      <c r="D32" s="116"/>
      <c r="E32" s="117"/>
      <c r="F32" s="6"/>
      <c r="G32" s="6"/>
      <c r="H32" s="6"/>
      <c r="I32" s="6"/>
      <c r="J32" s="6"/>
    </row>
    <row r="33" spans="1:10" ht="6" customHeight="1" thickBot="1" x14ac:dyDescent="0.35">
      <c r="A33" s="118"/>
      <c r="B33" s="119"/>
      <c r="C33" s="120"/>
      <c r="D33" s="101"/>
      <c r="E33" s="121"/>
      <c r="F33" s="6"/>
      <c r="G33" s="6"/>
      <c r="H33" s="6"/>
      <c r="I33" s="6"/>
      <c r="J33" s="6"/>
    </row>
    <row r="34" spans="1:10" ht="15" customHeight="1" x14ac:dyDescent="0.3">
      <c r="A34" s="103" t="s">
        <v>28</v>
      </c>
      <c r="B34" s="104"/>
      <c r="C34" s="104"/>
      <c r="D34" s="106" t="s">
        <v>12</v>
      </c>
      <c r="E34" s="82" t="s">
        <v>13</v>
      </c>
      <c r="F34" s="6"/>
      <c r="G34" s="6"/>
      <c r="H34" s="6"/>
      <c r="I34" s="6"/>
      <c r="J34" s="6"/>
    </row>
    <row r="35" spans="1:10" ht="15" customHeight="1" thickBot="1" x14ac:dyDescent="0.35">
      <c r="A35" s="83"/>
      <c r="B35" s="84"/>
      <c r="C35" s="84"/>
      <c r="D35" s="107"/>
      <c r="E35" s="87"/>
      <c r="F35" s="6"/>
      <c r="G35" s="6"/>
      <c r="H35" s="6"/>
      <c r="I35" s="6"/>
      <c r="J35" s="6"/>
    </row>
    <row r="36" spans="1:10" ht="15" customHeight="1" x14ac:dyDescent="0.3">
      <c r="A36" s="122" t="s">
        <v>29</v>
      </c>
      <c r="B36" s="123" t="str">
        <f>VLOOKUP(A36,'[1]Trafic L1H1'!D79:E82,2,FALSE)</f>
        <v>5964 000 330</v>
      </c>
      <c r="C36" s="124">
        <f>VLOOKUP(B36,'[1]Trafic L1H1'!C79:J82,8,FALSE)</f>
        <v>447.3</v>
      </c>
      <c r="D36" s="125"/>
      <c r="E36" s="126">
        <f>SUM(C36*D36)</f>
        <v>0</v>
      </c>
      <c r="F36" s="6"/>
      <c r="G36" s="6"/>
      <c r="H36" s="6"/>
      <c r="I36" s="6"/>
      <c r="J36" s="6"/>
    </row>
    <row r="37" spans="1:10" ht="15" customHeight="1" x14ac:dyDescent="0.3">
      <c r="A37" s="127" t="s">
        <v>30</v>
      </c>
      <c r="B37" s="128" t="str">
        <f>VLOOKUP(A37,'[1]Trafic L1H1'!D80:E83,2,FALSE)</f>
        <v>0963 580 889</v>
      </c>
      <c r="C37" s="124">
        <f>VLOOKUP(B37,'[1]Trafic L1H1'!C80:J83,8,FALSE)</f>
        <v>181.3</v>
      </c>
      <c r="D37" s="129"/>
      <c r="E37" s="130">
        <f>SUM(C37*D37)</f>
        <v>0</v>
      </c>
      <c r="F37" s="6"/>
      <c r="G37" s="6"/>
      <c r="H37" s="6"/>
      <c r="I37" s="6"/>
      <c r="J37" s="6"/>
    </row>
    <row r="38" spans="1:10" ht="15" customHeight="1" x14ac:dyDescent="0.3">
      <c r="A38" s="127" t="s">
        <v>31</v>
      </c>
      <c r="B38" s="128" t="str">
        <f>VLOOKUP(A38,'[1]Trafic L1H1'!D81:E84,2,FALSE)</f>
        <v>0963 940 999</v>
      </c>
      <c r="C38" s="124">
        <f>VLOOKUP(B38,'[1]Trafic L1H1'!C81:J84,8,FALSE)</f>
        <v>97.3</v>
      </c>
      <c r="D38" s="129"/>
      <c r="E38" s="130">
        <f>SUM(C38*D38)</f>
        <v>0</v>
      </c>
      <c r="F38" s="6"/>
      <c r="G38" s="6"/>
      <c r="H38" s="6"/>
      <c r="I38" s="6"/>
      <c r="J38" s="6"/>
    </row>
    <row r="39" spans="1:10" ht="16.2" thickBot="1" x14ac:dyDescent="0.35">
      <c r="A39" s="131" t="s">
        <v>32</v>
      </c>
      <c r="B39" s="132" t="str">
        <f>VLOOKUP(A39,'[1]Trafic L1H1'!D82:E85,2,FALSE)</f>
        <v>0963 99 300</v>
      </c>
      <c r="C39" s="124">
        <f>VLOOKUP(B39,'[1]Trafic L1H1'!C82:J85,8,FALSE)</f>
        <v>298.89999999999998</v>
      </c>
      <c r="D39" s="133"/>
      <c r="E39" s="134">
        <f>SUM(C39*D39)</f>
        <v>0</v>
      </c>
      <c r="F39" s="6"/>
      <c r="G39" s="6"/>
      <c r="H39" s="6"/>
      <c r="I39" s="6"/>
      <c r="J39" s="6"/>
    </row>
    <row r="40" spans="1:10" ht="15" customHeight="1" thickBot="1" x14ac:dyDescent="0.35">
      <c r="A40" s="135"/>
      <c r="B40" s="136"/>
      <c r="C40" s="136"/>
      <c r="D40" s="137"/>
      <c r="E40" s="138"/>
      <c r="F40" s="6"/>
      <c r="G40" s="6"/>
      <c r="H40" s="6"/>
      <c r="I40" s="6"/>
      <c r="J40" s="6"/>
    </row>
    <row r="41" spans="1:10" ht="15" customHeight="1" x14ac:dyDescent="0.3">
      <c r="A41" s="103" t="s">
        <v>33</v>
      </c>
      <c r="B41" s="104"/>
      <c r="C41" s="105"/>
      <c r="D41" s="106" t="s">
        <v>12</v>
      </c>
      <c r="E41" s="82" t="s">
        <v>13</v>
      </c>
      <c r="F41" s="6"/>
      <c r="G41" s="6"/>
      <c r="H41" s="6"/>
      <c r="I41" s="6"/>
      <c r="J41" s="6"/>
    </row>
    <row r="42" spans="1:10" ht="15" customHeight="1" thickBot="1" x14ac:dyDescent="0.35">
      <c r="A42" s="83"/>
      <c r="B42" s="84"/>
      <c r="C42" s="85"/>
      <c r="D42" s="107"/>
      <c r="E42" s="87"/>
      <c r="F42" s="6"/>
      <c r="G42" s="6"/>
      <c r="H42" s="6"/>
      <c r="I42" s="6"/>
      <c r="J42" s="6"/>
    </row>
    <row r="43" spans="1:10" ht="15" customHeight="1" thickBot="1" x14ac:dyDescent="0.35">
      <c r="A43" s="122" t="s">
        <v>34</v>
      </c>
      <c r="B43" s="123"/>
      <c r="C43" s="124">
        <f>'[1]Trafic L1H1'!I87</f>
        <v>65</v>
      </c>
      <c r="D43" s="139">
        <f>IF($E$12="TRAFIC",VLOOKUP(A43,'[1]Trafic L1H1'!D87:K87,8,TRUE),IF($E$12="MASTER_TRACTION",VLOOKUP(A43,'[1]MASTER L2H2'!D87:K87,8,TRUE),IF($E$12="KANGOO",VLOOKUP(A43,[1]KANGOO!D74:J74,7,TRUE),"")))</f>
        <v>6</v>
      </c>
      <c r="E43" s="126">
        <f>SUM(C43*D43)</f>
        <v>390</v>
      </c>
      <c r="F43" s="6"/>
      <c r="G43" s="6"/>
      <c r="H43" s="6"/>
      <c r="I43" s="6"/>
      <c r="J43" s="6"/>
    </row>
    <row r="44" spans="1:10" ht="15" customHeight="1" x14ac:dyDescent="0.3">
      <c r="A44" s="127"/>
      <c r="B44" s="140"/>
      <c r="C44" s="124">
        <v>0</v>
      </c>
      <c r="D44" s="141"/>
      <c r="E44" s="126">
        <f>SUM(C44*D44)</f>
        <v>0</v>
      </c>
      <c r="F44" s="6"/>
      <c r="G44" s="6"/>
      <c r="H44" s="6"/>
      <c r="I44" s="6"/>
      <c r="J44" s="6"/>
    </row>
    <row r="45" spans="1:10" ht="15" customHeight="1" thickBot="1" x14ac:dyDescent="0.35">
      <c r="A45" s="142"/>
      <c r="B45" s="140"/>
      <c r="C45" s="124">
        <v>0</v>
      </c>
      <c r="D45" s="141"/>
      <c r="E45" s="130">
        <f>SUM(C45*D45)</f>
        <v>0</v>
      </c>
      <c r="F45" s="6"/>
      <c r="G45" s="6"/>
      <c r="H45" s="6"/>
      <c r="I45" s="6"/>
      <c r="J45" s="6"/>
    </row>
    <row r="46" spans="1:10" ht="15" customHeight="1" x14ac:dyDescent="0.3">
      <c r="A46" s="103" t="s">
        <v>35</v>
      </c>
      <c r="B46" s="104"/>
      <c r="C46" s="105"/>
      <c r="D46" s="106" t="s">
        <v>12</v>
      </c>
      <c r="E46" s="82" t="s">
        <v>13</v>
      </c>
      <c r="F46" s="6"/>
      <c r="G46" s="6"/>
      <c r="H46" s="6"/>
      <c r="I46" s="6"/>
      <c r="J46" s="6"/>
    </row>
    <row r="47" spans="1:10" ht="15" customHeight="1" thickBot="1" x14ac:dyDescent="0.35">
      <c r="A47" s="83"/>
      <c r="B47" s="84"/>
      <c r="C47" s="85"/>
      <c r="D47" s="107"/>
      <c r="E47" s="87"/>
      <c r="F47" s="6"/>
      <c r="G47" s="6"/>
      <c r="H47" s="6"/>
      <c r="I47" s="6"/>
      <c r="J47" s="6"/>
    </row>
    <row r="48" spans="1:10" s="146" customFormat="1" ht="15.6" x14ac:dyDescent="0.3">
      <c r="A48" s="143"/>
      <c r="B48" s="128"/>
      <c r="C48" s="124">
        <v>0</v>
      </c>
      <c r="D48" s="144"/>
      <c r="E48" s="134">
        <f>SUM(C48*D48)</f>
        <v>0</v>
      </c>
      <c r="F48" s="145"/>
      <c r="G48" s="145"/>
      <c r="H48" s="145"/>
      <c r="I48" s="145"/>
      <c r="J48" s="145"/>
    </row>
    <row r="49" spans="1:10" ht="15.6" x14ac:dyDescent="0.3">
      <c r="A49" s="147"/>
      <c r="B49" s="128"/>
      <c r="C49" s="124">
        <v>0</v>
      </c>
      <c r="D49" s="148"/>
      <c r="E49" s="134">
        <f>SUM(C49*D49)</f>
        <v>0</v>
      </c>
      <c r="F49" s="6"/>
      <c r="G49" s="6"/>
      <c r="H49" s="6"/>
      <c r="I49" s="6"/>
      <c r="J49" s="6"/>
    </row>
    <row r="50" spans="1:10" s="35" customFormat="1" ht="15" customHeight="1" thickBot="1" x14ac:dyDescent="0.35">
      <c r="A50" s="147"/>
      <c r="B50" s="128"/>
      <c r="C50" s="124">
        <v>0</v>
      </c>
      <c r="D50" s="149"/>
      <c r="E50" s="150">
        <f t="shared" ref="E50" si="2">SUM(C50*D50)</f>
        <v>0</v>
      </c>
      <c r="F50" s="33"/>
      <c r="G50" s="33"/>
      <c r="H50" s="33"/>
      <c r="I50" s="33"/>
      <c r="J50" s="33"/>
    </row>
    <row r="51" spans="1:10" s="156" customFormat="1" ht="21.6" thickBot="1" x14ac:dyDescent="0.35">
      <c r="A51" s="151"/>
      <c r="B51" s="152"/>
      <c r="C51" s="153"/>
      <c r="D51" s="154"/>
      <c r="E51" s="155">
        <f>SUM(E15:E50)</f>
        <v>1509.7739999999999</v>
      </c>
      <c r="F51" s="6"/>
      <c r="G51" s="6"/>
      <c r="H51" s="6"/>
      <c r="I51" s="6"/>
      <c r="J51" s="6"/>
    </row>
    <row r="52" spans="1:10" s="156" customFormat="1" ht="15.6" x14ac:dyDescent="0.3">
      <c r="A52" s="157" t="s">
        <v>36</v>
      </c>
      <c r="B52" s="158" t="s">
        <v>37</v>
      </c>
      <c r="C52" s="158"/>
      <c r="D52" s="159"/>
      <c r="E52" s="160"/>
      <c r="F52" s="6"/>
      <c r="G52" s="6"/>
      <c r="H52" s="6"/>
      <c r="I52" s="6"/>
      <c r="J52" s="6"/>
    </row>
    <row r="53" spans="1:10" s="156" customFormat="1" ht="15.6" x14ac:dyDescent="0.3">
      <c r="A53" s="161"/>
      <c r="B53" s="162"/>
      <c r="C53" s="162"/>
      <c r="D53" s="159"/>
      <c r="E53" s="160"/>
      <c r="F53" s="6"/>
      <c r="G53" s="6"/>
      <c r="H53" s="6"/>
      <c r="I53" s="6"/>
      <c r="J53" s="6"/>
    </row>
    <row r="54" spans="1:10" s="156" customFormat="1" ht="15.6" x14ac:dyDescent="0.3">
      <c r="A54" s="161"/>
      <c r="B54" s="162"/>
      <c r="C54" s="162"/>
      <c r="D54" s="159"/>
      <c r="E54" s="160"/>
      <c r="F54" s="6"/>
      <c r="G54" s="6"/>
      <c r="H54" s="6"/>
      <c r="I54" s="6"/>
      <c r="J54" s="6"/>
    </row>
    <row r="55" spans="1:10" s="156" customFormat="1" ht="15.6" x14ac:dyDescent="0.3">
      <c r="A55" s="161"/>
      <c r="B55" s="162"/>
      <c r="C55" s="162"/>
      <c r="D55" s="159"/>
      <c r="E55" s="160"/>
      <c r="F55" s="6"/>
      <c r="G55" s="6"/>
      <c r="H55" s="6"/>
      <c r="I55" s="6"/>
      <c r="J55" s="6"/>
    </row>
    <row r="56" spans="1:10" s="156" customFormat="1" ht="15.6" x14ac:dyDescent="0.3">
      <c r="A56" s="157" t="s">
        <v>38</v>
      </c>
      <c r="B56" s="158" t="s">
        <v>39</v>
      </c>
      <c r="C56" s="158"/>
      <c r="D56" s="159"/>
      <c r="E56" s="160"/>
      <c r="F56" s="6"/>
      <c r="G56" s="6"/>
      <c r="H56" s="6"/>
      <c r="I56" s="6"/>
      <c r="J56" s="6"/>
    </row>
    <row r="57" spans="1:10" s="156" customFormat="1" ht="15.6" x14ac:dyDescent="0.3">
      <c r="A57" s="161"/>
      <c r="B57" s="162"/>
      <c r="C57" s="162"/>
      <c r="D57" s="159"/>
      <c r="E57" s="160"/>
      <c r="F57" s="6"/>
      <c r="G57" s="6"/>
      <c r="H57" s="6"/>
      <c r="I57" s="6"/>
      <c r="J57" s="6"/>
    </row>
    <row r="58" spans="1:10" x14ac:dyDescent="0.3">
      <c r="A58" s="161"/>
      <c r="B58" s="162"/>
      <c r="C58" s="162"/>
      <c r="D58" s="159"/>
      <c r="E58" s="163"/>
      <c r="F58" s="6"/>
      <c r="G58" s="6"/>
      <c r="H58" s="6"/>
      <c r="I58" s="6"/>
      <c r="J58" s="6"/>
    </row>
    <row r="59" spans="1:10" ht="15" thickBot="1" x14ac:dyDescent="0.35">
      <c r="A59" s="164"/>
      <c r="B59" s="165"/>
      <c r="C59" s="165"/>
      <c r="D59" s="166"/>
      <c r="E59" s="167" t="s">
        <v>40</v>
      </c>
      <c r="F59" s="6"/>
      <c r="G59" s="6"/>
      <c r="H59" s="6"/>
      <c r="I59" s="6"/>
      <c r="J59" s="6"/>
    </row>
    <row r="60" spans="1:10" x14ac:dyDescent="0.3">
      <c r="F60" s="6"/>
      <c r="G60" s="6"/>
      <c r="H60" s="6"/>
      <c r="I60" s="6"/>
      <c r="J60" s="6"/>
    </row>
    <row r="61" spans="1:10" x14ac:dyDescent="0.3">
      <c r="F61" s="6"/>
      <c r="G61" s="6"/>
      <c r="H61" s="6"/>
      <c r="I61" s="6"/>
      <c r="J61" s="6"/>
    </row>
    <row r="62" spans="1:10" x14ac:dyDescent="0.3">
      <c r="F62" s="6"/>
      <c r="G62" s="6"/>
      <c r="H62" s="6"/>
      <c r="I62" s="6"/>
      <c r="J62" s="6"/>
    </row>
    <row r="63" spans="1:10" x14ac:dyDescent="0.3">
      <c r="F63" s="6"/>
      <c r="G63" s="6"/>
      <c r="H63" s="6"/>
      <c r="I63" s="6"/>
      <c r="J63" s="6"/>
    </row>
  </sheetData>
  <mergeCells count="51">
    <mergeCell ref="A46:C47"/>
    <mergeCell ref="D46:D47"/>
    <mergeCell ref="E46:E47"/>
    <mergeCell ref="B51:C51"/>
    <mergeCell ref="B52:C52"/>
    <mergeCell ref="D52:D59"/>
    <mergeCell ref="E52:E58"/>
    <mergeCell ref="A53:C55"/>
    <mergeCell ref="B56:C56"/>
    <mergeCell ref="A57:C59"/>
    <mergeCell ref="A34:C35"/>
    <mergeCell ref="D34:D35"/>
    <mergeCell ref="E34:E35"/>
    <mergeCell ref="A40:C40"/>
    <mergeCell ref="A41:C42"/>
    <mergeCell ref="D41:D42"/>
    <mergeCell ref="E41:E42"/>
    <mergeCell ref="A29:C30"/>
    <mergeCell ref="D29:D30"/>
    <mergeCell ref="E29:E30"/>
    <mergeCell ref="A31:B31"/>
    <mergeCell ref="C31:C32"/>
    <mergeCell ref="D31:D32"/>
    <mergeCell ref="E31:E32"/>
    <mergeCell ref="A32:B32"/>
    <mergeCell ref="A21:C21"/>
    <mergeCell ref="A22:C23"/>
    <mergeCell ref="D22:D23"/>
    <mergeCell ref="E22:E23"/>
    <mergeCell ref="A24:C24"/>
    <mergeCell ref="A28:C28"/>
    <mergeCell ref="A12:C12"/>
    <mergeCell ref="A13:C14"/>
    <mergeCell ref="E13:E14"/>
    <mergeCell ref="B15:B16"/>
    <mergeCell ref="C15:C16"/>
    <mergeCell ref="D15:D16"/>
    <mergeCell ref="E15:E16"/>
    <mergeCell ref="B9:C9"/>
    <mergeCell ref="D9:E9"/>
    <mergeCell ref="A10:A11"/>
    <mergeCell ref="B10:B11"/>
    <mergeCell ref="C10:C11"/>
    <mergeCell ref="D10:D11"/>
    <mergeCell ref="E10:E11"/>
    <mergeCell ref="A2:E3"/>
    <mergeCell ref="B4:D4"/>
    <mergeCell ref="B5:E5"/>
    <mergeCell ref="B6:E6"/>
    <mergeCell ref="B7:E7"/>
    <mergeCell ref="C8:E8"/>
  </mergeCells>
  <printOptions horizontalCentered="1" verticalCentered="1"/>
  <pageMargins left="0.25" right="0.25" top="0.75" bottom="0.75" header="0.3" footer="0.3"/>
  <pageSetup paperSize="9" scale="81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promptTitle="Choix véhicule" prompt="Sélectionnez votre véhicule">
          <x14:formula1>
            <xm:f>'[TRAME EIFFAGE.xlsx]listes déroulantes'!#REF!</xm:f>
          </x14:formula1>
          <xm:sqref>A12:C12</xm:sqref>
        </x14:dataValidation>
        <x14:dataValidation type="list" allowBlank="1" showInputMessage="1" showErrorMessage="1" promptTitle="Choix BU" prompt="Sélectionnez votre BU">
          <x14:formula1>
            <xm:f>'[TRAME EIFFAGE.xlsx]listes déroulantes'!#REF!</xm:f>
          </x14:formula1>
          <xm:sqref>B4:D4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Bon de Commande</vt:lpstr>
    </vt:vector>
  </TitlesOfParts>
  <Company>WF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Decaux, Emmanuel</dc:creator>
  <cp:lastModifiedBy>Decaux, Emmanuel</cp:lastModifiedBy>
  <dcterms:created xsi:type="dcterms:W3CDTF">2020-06-15T09:33:17Z</dcterms:created>
  <dcterms:modified xsi:type="dcterms:W3CDTF">2020-06-15T09:34:37Z</dcterms:modified>
</cp:coreProperties>
</file>