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zo\Desktop\"/>
    </mc:Choice>
  </mc:AlternateContent>
  <xr:revisionPtr revIDLastSave="0" documentId="13_ncr:1_{B0220C16-EA93-4632-A25A-745E9C0104A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Quantitatif" sheetId="1" r:id="rId1"/>
    <sheet name="Essai Quant" sheetId="3" r:id="rId2"/>
    <sheet name="D0961 Combles" sheetId="4" r:id="rId3"/>
    <sheet name="Base Données" sheetId="6" r:id="rId4"/>
    <sheet name="Feuil1" sheetId="5" r:id="rId5"/>
  </sheets>
  <definedNames>
    <definedName name="HtrPlaques">'Base Données'!$D$2:$D$7</definedName>
    <definedName name="Isolants">'Base Données'!$K$2:$K$7</definedName>
    <definedName name="Montants">'Base Données'!$I$2:$I$11</definedName>
    <definedName name="NbPlaques">'Base Données'!$O$2:$O$4</definedName>
    <definedName name="Plaques">'Base Données'!$A$2:$A$16</definedName>
    <definedName name="Rails">'Base Données'!$G$2:$G$11</definedName>
    <definedName name="SimpDoub">'Base Données'!$M$2:$M$3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" i="3" l="1"/>
  <c r="C19" i="3" s="1"/>
  <c r="C38" i="3" s="1"/>
  <c r="C17" i="3"/>
  <c r="C36" i="3" s="1"/>
  <c r="B33" i="3"/>
  <c r="B38" i="3"/>
  <c r="B37" i="3"/>
  <c r="B36" i="3"/>
  <c r="B35" i="3"/>
  <c r="D14" i="6"/>
  <c r="E7" i="6" s="1"/>
  <c r="D12" i="6"/>
  <c r="G10" i="3"/>
  <c r="I19" i="3" s="1"/>
  <c r="C18" i="3" s="1"/>
  <c r="C37" i="3" s="1"/>
  <c r="L21" i="1"/>
  <c r="P21" i="1" s="1"/>
  <c r="C35" i="3" l="1"/>
  <c r="E5" i="6"/>
  <c r="E2" i="6"/>
  <c r="E6" i="6"/>
  <c r="E3" i="6"/>
  <c r="E4" i="6"/>
  <c r="E8" i="6" l="1" a="1"/>
  <c r="E8" i="6" s="1"/>
  <c r="C3" i="4"/>
  <c r="B3" i="3"/>
  <c r="D16" i="6" l="1"/>
  <c r="I10" i="3" s="1"/>
  <c r="E29" i="1"/>
  <c r="F29" i="1" s="1"/>
  <c r="E12" i="3" l="1"/>
  <c r="E35" i="3"/>
  <c r="F31" i="1"/>
  <c r="F30" i="1"/>
  <c r="B23" i="1" l="1"/>
  <c r="E31" i="1" s="1"/>
  <c r="C25" i="1" l="1"/>
  <c r="E25" i="1" l="1"/>
  <c r="B12" i="1" l="1"/>
  <c r="C30" i="1" l="1"/>
  <c r="C31" i="1" l="1"/>
  <c r="C29" i="1"/>
  <c r="C28" i="1"/>
  <c r="B28" i="1"/>
  <c r="G25" i="1" l="1"/>
  <c r="C23" i="1" l="1"/>
  <c r="C21" i="1"/>
  <c r="C19" i="1"/>
  <c r="A19" i="1"/>
</calcChain>
</file>

<file path=xl/sharedStrings.xml><?xml version="1.0" encoding="utf-8"?>
<sst xmlns="http://schemas.openxmlformats.org/spreadsheetml/2006/main" count="214" uniqueCount="144">
  <si>
    <t>QUANTITATIF</t>
  </si>
  <si>
    <t>=</t>
  </si>
  <si>
    <t>Mètre Linéaire</t>
  </si>
  <si>
    <t>Type de plaque</t>
  </si>
  <si>
    <t>BA13 STD</t>
  </si>
  <si>
    <t>BA13S STD</t>
  </si>
  <si>
    <t>BA18S STD</t>
  </si>
  <si>
    <t>BA18 STD</t>
  </si>
  <si>
    <t>BA13 HYDRO</t>
  </si>
  <si>
    <t>BA13S HYDRO</t>
  </si>
  <si>
    <t>BA18 HYDRO</t>
  </si>
  <si>
    <t>BA18S HYDRO</t>
  </si>
  <si>
    <t>BA13 WAB</t>
  </si>
  <si>
    <t>BA13S WAB</t>
  </si>
  <si>
    <t>BA18 WAB</t>
  </si>
  <si>
    <t>BA18S WAB</t>
  </si>
  <si>
    <t>BA25</t>
  </si>
  <si>
    <t>TYPES DE PLAQUE</t>
  </si>
  <si>
    <t>LARGEUR</t>
  </si>
  <si>
    <t>HAUTEUR PLAQUE</t>
  </si>
  <si>
    <t>X</t>
  </si>
  <si>
    <t>R48</t>
  </si>
  <si>
    <t>M48</t>
  </si>
  <si>
    <t>R62</t>
  </si>
  <si>
    <t>M62</t>
  </si>
  <si>
    <t>BA25S</t>
  </si>
  <si>
    <t>m² de cloisons</t>
  </si>
  <si>
    <t>BA25S TWIN</t>
  </si>
  <si>
    <t>M² / PLAQUES</t>
  </si>
  <si>
    <t>Date</t>
  </si>
  <si>
    <t>RAIL</t>
  </si>
  <si>
    <t>R70</t>
  </si>
  <si>
    <t>R84</t>
  </si>
  <si>
    <t>R90</t>
  </si>
  <si>
    <t>R100</t>
  </si>
  <si>
    <t>R36</t>
  </si>
  <si>
    <t>MONTANT</t>
  </si>
  <si>
    <t>M36</t>
  </si>
  <si>
    <t>M70</t>
  </si>
  <si>
    <t>M84</t>
  </si>
  <si>
    <t>M90</t>
  </si>
  <si>
    <t>M100</t>
  </si>
  <si>
    <t>PAR</t>
  </si>
  <si>
    <t>PAR45 en 0.90</t>
  </si>
  <si>
    <t>PAR45 en 1.20</t>
  </si>
  <si>
    <t>Plaques</t>
  </si>
  <si>
    <t>PAR60 en 0.90</t>
  </si>
  <si>
    <t>PAR60 en 1.20</t>
  </si>
  <si>
    <t xml:space="preserve">N° de dossier </t>
  </si>
  <si>
    <t xml:space="preserve">Nom de l'affaire </t>
  </si>
  <si>
    <t>Déduction des fenêtres</t>
  </si>
  <si>
    <t>CLIQUEZ SUR LES BOUTONS POUR ACTIVER LE CALCUL</t>
  </si>
  <si>
    <t>Map</t>
  </si>
  <si>
    <t xml:space="preserve">N° Dossier : </t>
  </si>
  <si>
    <t xml:space="preserve">Affaire : </t>
  </si>
  <si>
    <t xml:space="preserve">Hauteur : </t>
  </si>
  <si>
    <t xml:space="preserve">Longueur : </t>
  </si>
  <si>
    <t>M</t>
  </si>
  <si>
    <t>Ml</t>
  </si>
  <si>
    <t xml:space="preserve">Cloison : </t>
  </si>
  <si>
    <t>Type de Plaque :</t>
  </si>
  <si>
    <t>Largeur : M</t>
  </si>
  <si>
    <t>M2/U</t>
  </si>
  <si>
    <t>Cette feuille servira de base de données pour les choix</t>
  </si>
  <si>
    <t>La feuille "Recap Chantier Pourrait avoir ceci en contenu dans chaque ligne :</t>
  </si>
  <si>
    <t>N° cloison</t>
  </si>
  <si>
    <t>Hauteur</t>
  </si>
  <si>
    <t>Longueur</t>
  </si>
  <si>
    <t>Nb Plaques</t>
  </si>
  <si>
    <t>Type Plaques</t>
  </si>
  <si>
    <t>Total Plaques</t>
  </si>
  <si>
    <t>Sur épaisseur</t>
  </si>
  <si>
    <t>Rails</t>
  </si>
  <si>
    <t>Portes</t>
  </si>
  <si>
    <t>est ce que toutes les plaques se font à toutes les hauteurs, si non donnez moi le tableau des correspondance</t>
  </si>
  <si>
    <t>Surface</t>
  </si>
  <si>
    <t>Les largeurs me paraissent liées a la référence de la plaque, est ce exact?</t>
  </si>
  <si>
    <t>Seulement deductible des m² de cloisons</t>
  </si>
  <si>
    <t/>
  </si>
  <si>
    <t>sacs</t>
  </si>
  <si>
    <t>m²</t>
  </si>
  <si>
    <t>Bottes</t>
  </si>
  <si>
    <t>Botte</t>
  </si>
  <si>
    <t>Nombres de cloisons ajoutées à ce recap :</t>
  </si>
  <si>
    <t>Unité</t>
  </si>
  <si>
    <t>Quantités</t>
  </si>
  <si>
    <t>Description</t>
  </si>
  <si>
    <t>Isolant</t>
  </si>
  <si>
    <t>Montants</t>
  </si>
  <si>
    <t>Isolation</t>
  </si>
  <si>
    <t>Fenêtres</t>
  </si>
  <si>
    <t>Nb :</t>
  </si>
  <si>
    <t>M2</t>
  </si>
  <si>
    <t>Type</t>
  </si>
  <si>
    <t>U :</t>
  </si>
  <si>
    <t>Au fur et à mesure que vous remplissez votre récap vous additionnez le données de fournitures, mais vous ne conservez pas les données géométriques qui vous ont permis de les trouver!</t>
  </si>
  <si>
    <t>Votre feuille de récap:</t>
  </si>
  <si>
    <t>Il pourrait y avoir, en plus de la votre, cette feuille "Chantier" qui permetrait de retrouver d’où viennent les quantités de votre feuille RECAP</t>
  </si>
  <si>
    <t>Qu'en pensez vous?</t>
  </si>
  <si>
    <t>et vous ne pouvez pas faire demi-tour pour modifier une donnée</t>
  </si>
  <si>
    <t>et vous pourriez avoir une solution de modification d'une cloison ( ou même suppression)</t>
  </si>
  <si>
    <t>Si oui désirez vous conserver d'autres informations sur cette feuille?</t>
  </si>
  <si>
    <t>Vous pourriez l'imprimer en justificatif de vos quantités</t>
  </si>
  <si>
    <t>Votre feuille plus celle-ci seraient très utiles</t>
  </si>
  <si>
    <t>Htr Plaques</t>
  </si>
  <si>
    <t xml:space="preserve">Cloison N° : </t>
  </si>
  <si>
    <t xml:space="preserve">Nb. de Plaques sur l'épaisseur de la cloison : </t>
  </si>
  <si>
    <t xml:space="preserve">Nb. de Plaques nécessaires à la cloison : </t>
  </si>
  <si>
    <t xml:space="preserve">Nb de fenêtres : </t>
  </si>
  <si>
    <t xml:space="preserve">Nb de portes : </t>
  </si>
  <si>
    <t>Nombres de portes</t>
  </si>
  <si>
    <t>Calcul</t>
  </si>
  <si>
    <t>x</t>
  </si>
  <si>
    <t xml:space="preserve"> =</t>
  </si>
  <si>
    <t>Montants :</t>
  </si>
  <si>
    <t>Simples</t>
  </si>
  <si>
    <t>Doubles</t>
  </si>
  <si>
    <t>A707</t>
  </si>
  <si>
    <t>Durand Claude</t>
  </si>
  <si>
    <t>Hauteur : M</t>
  </si>
  <si>
    <t>Htr Max.</t>
  </si>
  <si>
    <t>Cloison :</t>
  </si>
  <si>
    <t>Choisie :</t>
  </si>
  <si>
    <t>NB. Plaques</t>
  </si>
  <si>
    <t>( Montants )</t>
  </si>
  <si>
    <t>Que faire si la hauteur de la cloison dépasse 3m?</t>
  </si>
  <si>
    <t>Dois je demander les dimensions de chaque fenêtre?</t>
  </si>
  <si>
    <t>Et que fais je avec la surface obtenue?</t>
  </si>
  <si>
    <t>Portes :</t>
  </si>
  <si>
    <t>La quantité de fenetres permet de déduire les m² de vitrages, ils sont à déduire des m² de cloisons</t>
  </si>
  <si>
    <t>Dois je demander les dimensions de chaque portes?</t>
  </si>
  <si>
    <t>Je ne peux l'enlever de la surface de la cloison car elles ne font pas sa hauteur!</t>
  </si>
  <si>
    <t>Fenetres</t>
  </si>
  <si>
    <t xml:space="preserve">Surface : </t>
  </si>
  <si>
    <t>(ce bouton servira à deverser la cloison)</t>
  </si>
  <si>
    <t>Pour les portes et les fenêtres que doit-on rapporter dans les RECAP.?</t>
  </si>
  <si>
    <t>Laissez la hauteur max des plaques à 3.00m car cela couvre 99% des cas</t>
  </si>
  <si>
    <t>Non, car pas de dimensions standard donc plus simple de faire le total vitrée à côté (sinon il faudrait pouvoir créer 20 dimensions de fenêtres en fonction du chantier, donc compliqué et pas vraiment indispensable</t>
  </si>
  <si>
    <t>avec la surface obtenu (après déduction des portes et des fenêtres), on calcule les m² d'isolant et le nombres de plaques</t>
  </si>
  <si>
    <t xml:space="preserve">Dans ce cas la, il faudra laisser une case où l'utilisateur entrera sont m² de vitrages déjà calculé auparavant </t>
  </si>
  <si>
    <t>oui</t>
  </si>
  <si>
    <t>non portes standard (si possible faire 3 possibilités : 0.83*2.04;0.93*2.04;0.73*2.04</t>
  </si>
  <si>
    <t>Déduction des m² de cloisons</t>
  </si>
  <si>
    <t>Rien, il s'agit simplement de les déduire de la surface de cloisons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</si>
</sst>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 val="double"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1" fontId="0" fillId="0" borderId="0" xfId="0" applyNumberFormat="1"/>
    <xf numFmtId="0" fontId="0" fillId="0" borderId="1" xfId="0" applyBorder="1" applyAlignment="1"/>
    <xf numFmtId="0" fontId="0" fillId="0" borderId="0" xfId="0" applyFont="1"/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3" fillId="0" borderId="0" xfId="0" applyFont="1" applyBorder="1" applyAlignment="1">
      <alignment vertical="center"/>
    </xf>
    <xf numFmtId="0" fontId="0" fillId="0" borderId="5" xfId="0" applyFont="1" applyBorder="1"/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" fontId="8" fillId="0" borderId="0" xfId="0" applyNumberFormat="1" applyFont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2" xfId="0" applyFont="1" applyBorder="1"/>
    <xf numFmtId="0" fontId="2" fillId="0" borderId="13" xfId="0" applyFont="1" applyBorder="1" applyAlignment="1">
      <alignment horizontal="right"/>
    </xf>
    <xf numFmtId="0" fontId="2" fillId="0" borderId="16" xfId="0" applyFont="1" applyBorder="1" applyAlignment="1">
      <alignment horizontal="right"/>
    </xf>
    <xf numFmtId="0" fontId="1" fillId="0" borderId="0" xfId="0" applyFont="1"/>
    <xf numFmtId="0" fontId="2" fillId="0" borderId="23" xfId="0" applyFont="1" applyBorder="1" applyAlignment="1">
      <alignment horizontal="right"/>
    </xf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2" borderId="28" xfId="0" applyFont="1" applyFill="1" applyBorder="1"/>
    <xf numFmtId="0" fontId="1" fillId="0" borderId="29" xfId="0" applyFont="1" applyBorder="1" applyAlignment="1">
      <alignment horizontal="center" vertical="center"/>
    </xf>
    <xf numFmtId="0" fontId="1" fillId="0" borderId="29" xfId="0" applyFont="1" applyBorder="1"/>
    <xf numFmtId="0" fontId="1" fillId="0" borderId="30" xfId="0" applyFont="1" applyBorder="1" applyAlignment="1">
      <alignment horizontal="center" vertical="center"/>
    </xf>
    <xf numFmtId="2" fontId="1" fillId="0" borderId="30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2" fontId="1" fillId="0" borderId="31" xfId="0" applyNumberFormat="1" applyFont="1" applyBorder="1" applyAlignment="1">
      <alignment horizontal="center" vertical="center"/>
    </xf>
    <xf numFmtId="0" fontId="10" fillId="0" borderId="0" xfId="0" applyFont="1"/>
    <xf numFmtId="0" fontId="1" fillId="0" borderId="32" xfId="0" applyFont="1" applyBorder="1"/>
    <xf numFmtId="0" fontId="1" fillId="0" borderId="32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1" fillId="0" borderId="0" xfId="0" quotePrefix="1" applyFont="1"/>
    <xf numFmtId="0" fontId="0" fillId="0" borderId="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right"/>
    </xf>
    <xf numFmtId="0" fontId="2" fillId="4" borderId="16" xfId="0" applyFont="1" applyFill="1" applyBorder="1" applyAlignment="1">
      <alignment horizontal="right"/>
    </xf>
    <xf numFmtId="0" fontId="2" fillId="4" borderId="44" xfId="0" applyFont="1" applyFill="1" applyBorder="1" applyAlignment="1">
      <alignment horizontal="right"/>
    </xf>
    <xf numFmtId="0" fontId="1" fillId="0" borderId="0" xfId="0" applyFont="1" applyAlignment="1"/>
    <xf numFmtId="0" fontId="0" fillId="0" borderId="30" xfId="0" applyBorder="1"/>
    <xf numFmtId="0" fontId="0" fillId="0" borderId="31" xfId="0" applyBorder="1"/>
    <xf numFmtId="0" fontId="1" fillId="2" borderId="13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29" xfId="0" applyBorder="1"/>
    <xf numFmtId="0" fontId="1" fillId="0" borderId="30" xfId="0" applyFont="1" applyBorder="1"/>
    <xf numFmtId="0" fontId="1" fillId="0" borderId="31" xfId="0" applyFont="1" applyBorder="1"/>
    <xf numFmtId="0" fontId="1" fillId="0" borderId="2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0" xfId="0" applyAlignment="1">
      <alignment horizontal="left"/>
    </xf>
    <xf numFmtId="2" fontId="1" fillId="0" borderId="23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0" fontId="0" fillId="0" borderId="32" xfId="0" applyBorder="1" applyAlignment="1">
      <alignment horizontal="left"/>
    </xf>
    <xf numFmtId="0" fontId="2" fillId="2" borderId="45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5" xfId="0" applyFont="1" applyFill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40" xfId="0" applyFont="1" applyBorder="1"/>
    <xf numFmtId="0" fontId="1" fillId="0" borderId="36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12" xfId="0" applyFont="1" applyBorder="1"/>
    <xf numFmtId="0" fontId="1" fillId="0" borderId="1" xfId="0" applyFont="1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37" xfId="0" applyFont="1" applyFill="1" applyBorder="1" applyAlignment="1">
      <alignment horizontal="center"/>
    </xf>
    <xf numFmtId="0" fontId="1" fillId="5" borderId="46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5" borderId="21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5" borderId="18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3" fillId="4" borderId="38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wrapText="1"/>
    </xf>
    <xf numFmtId="0" fontId="0" fillId="0" borderId="20" xfId="0" applyFont="1" applyBorder="1" applyAlignment="1">
      <alignment horizontal="center" wrapText="1"/>
    </xf>
    <xf numFmtId="0" fontId="0" fillId="0" borderId="47" xfId="0" applyFont="1" applyBorder="1" applyAlignment="1">
      <alignment horizontal="center" wrapText="1"/>
    </xf>
    <xf numFmtId="0" fontId="0" fillId="0" borderId="48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4.emf"/><Relationship Id="rId7" Type="http://schemas.openxmlformats.org/officeDocument/2006/relationships/image" Target="../media/image7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1.emf"/><Relationship Id="rId5" Type="http://schemas.openxmlformats.org/officeDocument/2006/relationships/image" Target="../media/image6.emf"/><Relationship Id="rId4" Type="http://schemas.openxmlformats.org/officeDocument/2006/relationships/image" Target="../media/image5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31</xdr:row>
          <xdr:rowOff>123825</xdr:rowOff>
        </xdr:from>
        <xdr:to>
          <xdr:col>12</xdr:col>
          <xdr:colOff>9525</xdr:colOff>
          <xdr:row>34</xdr:row>
          <xdr:rowOff>209550</xdr:rowOff>
        </xdr:to>
        <xdr:sp macro="" textlink="">
          <xdr:nvSpPr>
            <xdr:cNvPr id="1040" name="buttonAjouterForm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9C6D0A4C-6509-4D5E-95D5-8B25A97196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914400</xdr:colOff>
          <xdr:row>26</xdr:row>
          <xdr:rowOff>161925</xdr:rowOff>
        </xdr:from>
        <xdr:to>
          <xdr:col>11</xdr:col>
          <xdr:colOff>47625</xdr:colOff>
          <xdr:row>27</xdr:row>
          <xdr:rowOff>276225</xdr:rowOff>
        </xdr:to>
        <xdr:sp macro="" textlink="">
          <xdr:nvSpPr>
            <xdr:cNvPr id="1042" name="parement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DC52E881-204B-4821-9738-0B26F06423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1295400</xdr:colOff>
          <xdr:row>26</xdr:row>
          <xdr:rowOff>152400</xdr:rowOff>
        </xdr:from>
        <xdr:to>
          <xdr:col>13</xdr:col>
          <xdr:colOff>457200</xdr:colOff>
          <xdr:row>27</xdr:row>
          <xdr:rowOff>266700</xdr:rowOff>
        </xdr:to>
        <xdr:sp macro="" textlink="">
          <xdr:nvSpPr>
            <xdr:cNvPr id="1044" name="parement2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14B933A6-1CAA-4862-919B-C6B77E63A2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29</xdr:row>
          <xdr:rowOff>114300</xdr:rowOff>
        </xdr:from>
        <xdr:to>
          <xdr:col>9</xdr:col>
          <xdr:colOff>190500</xdr:colOff>
          <xdr:row>30</xdr:row>
          <xdr:rowOff>209550</xdr:rowOff>
        </xdr:to>
        <xdr:sp macro="" textlink="">
          <xdr:nvSpPr>
            <xdr:cNvPr id="1045" name="montantsimple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4A54641-ABCF-45C4-A512-F382203522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914400</xdr:colOff>
          <xdr:row>29</xdr:row>
          <xdr:rowOff>114300</xdr:rowOff>
        </xdr:from>
        <xdr:to>
          <xdr:col>11</xdr:col>
          <xdr:colOff>57150</xdr:colOff>
          <xdr:row>30</xdr:row>
          <xdr:rowOff>209550</xdr:rowOff>
        </xdr:to>
        <xdr:sp macro="" textlink="">
          <xdr:nvSpPr>
            <xdr:cNvPr id="1046" name="MontantDouble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76F43A88-F6A0-4962-BF17-D1261CB315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35</xdr:row>
          <xdr:rowOff>28575</xdr:rowOff>
        </xdr:from>
        <xdr:to>
          <xdr:col>11</xdr:col>
          <xdr:colOff>266700</xdr:colOff>
          <xdr:row>37</xdr:row>
          <xdr:rowOff>76200</xdr:rowOff>
        </xdr:to>
        <xdr:sp macro="" textlink="">
          <xdr:nvSpPr>
            <xdr:cNvPr id="1048" name="restartvalue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4ED9EDAD-1C75-49C6-8FC2-3ADE9838CF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228600</xdr:colOff>
          <xdr:row>15</xdr:row>
          <xdr:rowOff>66675</xdr:rowOff>
        </xdr:from>
        <xdr:to>
          <xdr:col>11</xdr:col>
          <xdr:colOff>476250</xdr:colOff>
          <xdr:row>17</xdr:row>
          <xdr:rowOff>76200</xdr:rowOff>
        </xdr:to>
        <xdr:sp macro="" textlink="">
          <xdr:nvSpPr>
            <xdr:cNvPr id="1058" name="addPorte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19BDFDB1-A5E5-4358-A81C-5B811A9FE1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15</xdr:row>
          <xdr:rowOff>57150</xdr:rowOff>
        </xdr:from>
        <xdr:to>
          <xdr:col>15</xdr:col>
          <xdr:colOff>552450</xdr:colOff>
          <xdr:row>17</xdr:row>
          <xdr:rowOff>85725</xdr:rowOff>
        </xdr:to>
        <xdr:sp macro="" textlink="">
          <xdr:nvSpPr>
            <xdr:cNvPr id="1059" name="retirerPorte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BD9B2094-84D4-41ED-A5D9-B1F3E2564C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26</xdr:row>
          <xdr:rowOff>161925</xdr:rowOff>
        </xdr:from>
        <xdr:to>
          <xdr:col>9</xdr:col>
          <xdr:colOff>228600</xdr:colOff>
          <xdr:row>27</xdr:row>
          <xdr:rowOff>276225</xdr:rowOff>
        </xdr:to>
        <xdr:sp macro="" textlink="">
          <xdr:nvSpPr>
            <xdr:cNvPr id="1063" name="CommandButton1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BE143EE7-A0E3-4A35-B8C3-3FD937D3E4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35</xdr:row>
      <xdr:rowOff>85726</xdr:rowOff>
    </xdr:from>
    <xdr:to>
      <xdr:col>9</xdr:col>
      <xdr:colOff>676275</xdr:colOff>
      <xdr:row>37</xdr:row>
      <xdr:rowOff>180976</xdr:rowOff>
    </xdr:to>
    <xdr:sp macro="" textlink="">
      <xdr:nvSpPr>
        <xdr:cNvPr id="2" name="Arrondir un rectangle à un seul coi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05350" y="7191376"/>
          <a:ext cx="2257425" cy="476250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Déverser Cloison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P36"/>
  <sheetViews>
    <sheetView topLeftCell="A4" zoomScale="89" zoomScaleNormal="70" workbookViewId="0">
      <selection activeCell="P22" sqref="P22"/>
    </sheetView>
  </sheetViews>
  <sheetFormatPr baseColWidth="10" defaultRowHeight="15" x14ac:dyDescent="0.25"/>
  <cols>
    <col min="1" max="9" width="15.7109375" customWidth="1"/>
    <col min="10" max="10" width="4.28515625" customWidth="1"/>
    <col min="11" max="11" width="23.42578125" customWidth="1"/>
    <col min="12" max="12" width="13.5703125" customWidth="1"/>
    <col min="13" max="13" width="6.140625" customWidth="1"/>
    <col min="14" max="14" width="16.85546875" customWidth="1"/>
    <col min="15" max="15" width="2.5703125" customWidth="1"/>
    <col min="16" max="16" width="16.28515625" customWidth="1"/>
  </cols>
  <sheetData>
    <row r="4" spans="1:12" ht="15" customHeight="1" x14ac:dyDescent="0.25"/>
    <row r="5" spans="1:12" ht="15" customHeight="1" x14ac:dyDescent="0.25"/>
    <row r="6" spans="1:12" ht="15" customHeight="1" x14ac:dyDescent="0.25"/>
    <row r="7" spans="1:12" ht="15" customHeight="1" x14ac:dyDescent="0.25"/>
    <row r="8" spans="1:12" ht="15" customHeight="1" x14ac:dyDescent="0.25"/>
    <row r="9" spans="1:12" ht="15" customHeight="1" thickBot="1" x14ac:dyDescent="0.3"/>
    <row r="10" spans="1:12" ht="42" customHeight="1" thickBot="1" x14ac:dyDescent="0.3">
      <c r="A10" s="117" t="s">
        <v>0</v>
      </c>
      <c r="B10" s="118"/>
      <c r="C10" s="118"/>
      <c r="D10" s="118"/>
      <c r="E10" s="118"/>
      <c r="F10" s="118"/>
      <c r="G10" s="118"/>
      <c r="H10" s="118"/>
      <c r="I10" s="119"/>
    </row>
    <row r="11" spans="1:12" ht="15" customHeight="1" thickBot="1" x14ac:dyDescent="0.3"/>
    <row r="12" spans="1:12" ht="15" customHeight="1" x14ac:dyDescent="0.25">
      <c r="A12" s="123" t="s">
        <v>29</v>
      </c>
      <c r="B12" s="120">
        <f ca="1">TODAY()</f>
        <v>43994</v>
      </c>
      <c r="E12" s="32" t="s">
        <v>48</v>
      </c>
      <c r="F12" s="28" t="s">
        <v>1</v>
      </c>
      <c r="G12" s="7">
        <v>25</v>
      </c>
      <c r="H12" s="4"/>
      <c r="I12" s="4"/>
      <c r="J12" s="4"/>
      <c r="K12" s="4"/>
      <c r="L12" s="4"/>
    </row>
    <row r="13" spans="1:12" ht="15" customHeight="1" x14ac:dyDescent="0.25">
      <c r="A13" s="124"/>
      <c r="B13" s="121"/>
      <c r="F13" s="3"/>
      <c r="I13" s="3"/>
      <c r="J13" s="4"/>
    </row>
    <row r="14" spans="1:12" ht="15" customHeight="1" thickBot="1" x14ac:dyDescent="0.3">
      <c r="A14" s="125"/>
      <c r="B14" s="122"/>
      <c r="E14" s="8" t="s">
        <v>49</v>
      </c>
      <c r="F14" s="30" t="s">
        <v>1</v>
      </c>
      <c r="G14" s="126"/>
      <c r="H14" s="126"/>
      <c r="I14" s="126"/>
      <c r="J14" s="4"/>
      <c r="K14" s="4"/>
      <c r="L14" s="4"/>
    </row>
    <row r="15" spans="1:12" ht="15" customHeight="1" x14ac:dyDescent="0.25">
      <c r="B15" s="29"/>
      <c r="C15" s="29"/>
      <c r="D15" s="29"/>
      <c r="E15" s="29"/>
      <c r="F15" s="29"/>
      <c r="G15" s="31"/>
      <c r="J15" s="4"/>
      <c r="K15" s="4"/>
      <c r="L15" s="4"/>
    </row>
    <row r="16" spans="1:12" ht="15.75" customHeight="1" x14ac:dyDescent="0.25"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6" ht="15.75" customHeight="1" x14ac:dyDescent="0.25"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6" ht="15.75" customHeight="1" thickBot="1" x14ac:dyDescent="0.3">
      <c r="C18" s="3"/>
      <c r="D18" s="3"/>
      <c r="E18" s="3"/>
      <c r="F18" s="3"/>
      <c r="G18" s="3"/>
      <c r="H18" s="3"/>
      <c r="I18" s="3"/>
    </row>
    <row r="19" spans="1:16" ht="24" customHeight="1" thickBot="1" x14ac:dyDescent="0.3">
      <c r="A19" s="11" t="str">
        <f>"Hauteur"</f>
        <v>Hauteur</v>
      </c>
      <c r="B19" s="12">
        <v>2.5499999999999998</v>
      </c>
      <c r="C19" s="13" t="str">
        <f>"m"</f>
        <v>m</v>
      </c>
      <c r="D19" s="6"/>
      <c r="E19" s="14"/>
      <c r="F19" s="14"/>
      <c r="G19" s="14"/>
      <c r="H19" s="34"/>
      <c r="I19" s="37" t="s">
        <v>50</v>
      </c>
      <c r="J19" s="27"/>
      <c r="K19" s="84" t="s">
        <v>110</v>
      </c>
      <c r="L19" s="13"/>
      <c r="M19" s="27"/>
      <c r="N19" s="27"/>
      <c r="O19" s="27"/>
      <c r="P19" s="27"/>
    </row>
    <row r="20" spans="1:16" ht="13.9" customHeight="1" thickBot="1" x14ac:dyDescent="0.3">
      <c r="A20" s="14"/>
      <c r="B20" s="14"/>
      <c r="C20" s="14"/>
      <c r="D20" s="14"/>
      <c r="I20" s="38"/>
      <c r="J20" s="27"/>
      <c r="K20" s="27"/>
      <c r="L20" s="27"/>
      <c r="M20" s="27"/>
      <c r="N20" s="27"/>
      <c r="O20" s="27"/>
      <c r="P20" s="27"/>
    </row>
    <row r="21" spans="1:16" ht="28.5" customHeight="1" thickBot="1" x14ac:dyDescent="0.3">
      <c r="A21" s="11" t="s">
        <v>2</v>
      </c>
      <c r="B21" s="12">
        <v>25</v>
      </c>
      <c r="C21" s="13" t="str">
        <f>"ml"</f>
        <v>ml</v>
      </c>
      <c r="D21" s="6"/>
      <c r="I21" s="17">
        <v>0</v>
      </c>
      <c r="J21" s="33"/>
      <c r="K21" s="24" t="s">
        <v>111</v>
      </c>
      <c r="L21" s="85">
        <f>L19</f>
        <v>0</v>
      </c>
      <c r="M21" s="86" t="s">
        <v>112</v>
      </c>
      <c r="N21" s="18">
        <v>1.89</v>
      </c>
      <c r="O21" s="18" t="s">
        <v>113</v>
      </c>
      <c r="P21" s="13">
        <f>N21*L21</f>
        <v>0</v>
      </c>
    </row>
    <row r="22" spans="1:16" ht="9.6" customHeight="1" thickBot="1" x14ac:dyDescent="0.3">
      <c r="A22" s="9"/>
      <c r="B22" s="15"/>
      <c r="C22" s="10"/>
      <c r="D22" s="6"/>
    </row>
    <row r="23" spans="1:16" ht="27.75" customHeight="1" thickBot="1" x14ac:dyDescent="0.3">
      <c r="A23" s="11" t="s">
        <v>26</v>
      </c>
      <c r="B23" s="12">
        <f>B19*B21-(P21+I21)</f>
        <v>63.749999999999993</v>
      </c>
      <c r="C23" s="13" t="str">
        <f>"m²"</f>
        <v>m²</v>
      </c>
      <c r="D23" s="6"/>
    </row>
    <row r="24" spans="1:16" ht="15.75" thickBot="1" x14ac:dyDescent="0.3">
      <c r="A24" s="14"/>
      <c r="B24" s="14"/>
      <c r="C24" s="14"/>
      <c r="D24" s="14"/>
      <c r="E24" s="14"/>
      <c r="F24" s="14"/>
      <c r="G24" s="14"/>
      <c r="H24" s="14"/>
    </row>
    <row r="25" spans="1:16" ht="33.75" customHeight="1" thickBot="1" x14ac:dyDescent="0.3">
      <c r="A25" s="11" t="s">
        <v>3</v>
      </c>
      <c r="B25" s="16" t="s">
        <v>14</v>
      </c>
      <c r="C25" s="17" t="e">
        <f>VLOOKUP(B25,#REF!,2,FALSE)</f>
        <v>#REF!</v>
      </c>
      <c r="D25" s="18" t="s">
        <v>20</v>
      </c>
      <c r="E25" s="19">
        <f>IF(B19&lt;=2.5,2.5,IF(B19&lt;=2.6,2.6,IF(B19&lt;=2.7,2.7,IF(B19&lt;=2.8,2.8,IF(B19&lt;=2.9,2.9,IF(B19&lt;=3,3,IF(B19&gt;3,3)))))))</f>
        <v>2.6</v>
      </c>
      <c r="F25" s="18" t="s">
        <v>1</v>
      </c>
      <c r="G25" s="20" t="e">
        <f>C25*E25</f>
        <v>#REF!</v>
      </c>
      <c r="H25" s="26" t="s">
        <v>28</v>
      </c>
    </row>
    <row r="27" spans="1:16" ht="15.75" thickBot="1" x14ac:dyDescent="0.3">
      <c r="I27" s="1"/>
      <c r="J27" s="1"/>
    </row>
    <row r="28" spans="1:16" ht="25.5" customHeight="1" thickBot="1" x14ac:dyDescent="0.3">
      <c r="B28" s="11" t="str">
        <f>B25</f>
        <v>BA18 WAB</v>
      </c>
      <c r="C28" s="24" t="str">
        <f>"-&gt;"</f>
        <v>-&gt;</v>
      </c>
      <c r="D28" s="21"/>
      <c r="E28" s="22">
        <v>21</v>
      </c>
      <c r="F28" s="25" t="s">
        <v>45</v>
      </c>
      <c r="G28" s="23"/>
      <c r="I28" s="1"/>
    </row>
    <row r="29" spans="1:16" ht="15.75" customHeight="1" thickBot="1" x14ac:dyDescent="0.3">
      <c r="B29" s="11" t="s">
        <v>31</v>
      </c>
      <c r="C29" s="24" t="str">
        <f>"-&gt;"</f>
        <v>-&gt;</v>
      </c>
      <c r="D29" s="21"/>
      <c r="E29" s="22">
        <f>IF(B29="Map",ROUNDUP(E28/5,0),IF(B29="","",(ROUNDUP((B21*2/3/10)*1.05,0))))</f>
        <v>2</v>
      </c>
      <c r="F29" s="25" t="str">
        <f>IF(B29="Map","sacs",IF(B29="","",IF(E29&lt;1,"Botte",IF(E29=1,"Botte",IF(E29&gt;1,"Bottes")))))</f>
        <v>Bottes</v>
      </c>
      <c r="G29" s="23"/>
      <c r="H29" s="35"/>
      <c r="I29" s="36" t="s">
        <v>51</v>
      </c>
    </row>
    <row r="30" spans="1:16" ht="17.25" customHeight="1" thickBot="1" x14ac:dyDescent="0.3">
      <c r="B30" s="11" t="s">
        <v>38</v>
      </c>
      <c r="C30" s="24" t="str">
        <f>"-&gt;"</f>
        <v>-&gt;</v>
      </c>
      <c r="D30" s="21"/>
      <c r="E30" s="22">
        <v>3</v>
      </c>
      <c r="F30" s="25" t="str">
        <f>IF(B30="","",IF(E30&lt;1,"Botte",IF(E30=1,"Botte",IF(E30&gt;1,"Bottes"))))</f>
        <v>Bottes</v>
      </c>
      <c r="G30" s="23"/>
    </row>
    <row r="31" spans="1:16" ht="25.5" customHeight="1" thickBot="1" x14ac:dyDescent="0.3">
      <c r="B31" s="11" t="s">
        <v>44</v>
      </c>
      <c r="C31" s="24" t="str">
        <f>"-&gt;"</f>
        <v>-&gt;</v>
      </c>
      <c r="D31" s="21"/>
      <c r="E31" s="22">
        <f>IF(B31="","",ROUNDUP(B23*1.05,0))</f>
        <v>67</v>
      </c>
      <c r="F31" s="25" t="str">
        <f>IF(B30="","","m²")</f>
        <v>m²</v>
      </c>
      <c r="G31" s="23"/>
      <c r="H31" s="2"/>
    </row>
    <row r="32" spans="1:16" ht="16.5" customHeight="1" x14ac:dyDescent="0.25"/>
    <row r="33" spans="9:11" ht="15.75" customHeight="1" x14ac:dyDescent="0.25"/>
    <row r="34" spans="9:11" ht="25.5" customHeight="1" x14ac:dyDescent="0.25">
      <c r="I34" s="6"/>
      <c r="J34" s="5"/>
      <c r="K34" s="6"/>
    </row>
    <row r="35" spans="9:11" ht="25.5" customHeight="1" x14ac:dyDescent="0.25"/>
    <row r="36" spans="9:11" ht="15" customHeight="1" x14ac:dyDescent="0.25"/>
  </sheetData>
  <mergeCells count="4">
    <mergeCell ref="A10:I10"/>
    <mergeCell ref="B12:B14"/>
    <mergeCell ref="A12:A14"/>
    <mergeCell ref="G14:I14"/>
  </mergeCells>
  <dataValidations count="2">
    <dataValidation type="list" allowBlank="1" showInputMessage="1" showErrorMessage="1" sqref="B25" xr:uid="{00000000-0002-0000-0000-000000000000}">
      <formula1>#REF!</formula1>
    </dataValidation>
    <dataValidation type="list" allowBlank="1" showInputMessage="1" showErrorMessage="1" sqref="B29:B31" xr:uid="{00000000-0002-0000-0000-000001000000}">
      <formula1>#REF!</formula1>
    </dataValidation>
  </dataValidations>
  <pageMargins left="0.59055118110236227" right="0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8" r:id="rId4" name="restartvalue">
          <controlPr defaultSize="0" autoLine="0" r:id="rId5">
            <anchor moveWithCells="1">
              <from>
                <xdr:col>10</xdr:col>
                <xdr:colOff>9525</xdr:colOff>
                <xdr:row>35</xdr:row>
                <xdr:rowOff>28575</xdr:rowOff>
              </from>
              <to>
                <xdr:col>11</xdr:col>
                <xdr:colOff>266700</xdr:colOff>
                <xdr:row>37</xdr:row>
                <xdr:rowOff>76200</xdr:rowOff>
              </to>
            </anchor>
          </controlPr>
        </control>
      </mc:Choice>
      <mc:Fallback>
        <control shapeId="1048" r:id="rId4" name="restartvalue"/>
      </mc:Fallback>
    </mc:AlternateContent>
    <mc:AlternateContent xmlns:mc="http://schemas.openxmlformats.org/markup-compatibility/2006">
      <mc:Choice Requires="x14">
        <control shapeId="1040" r:id="rId6" name="buttonAjouterForm">
          <controlPr defaultSize="0" autoLine="0" r:id="rId7">
            <anchor moveWithCells="1">
              <from>
                <xdr:col>9</xdr:col>
                <xdr:colOff>19050</xdr:colOff>
                <xdr:row>31</xdr:row>
                <xdr:rowOff>123825</xdr:rowOff>
              </from>
              <to>
                <xdr:col>12</xdr:col>
                <xdr:colOff>9525</xdr:colOff>
                <xdr:row>34</xdr:row>
                <xdr:rowOff>209550</xdr:rowOff>
              </to>
            </anchor>
          </controlPr>
        </control>
      </mc:Choice>
      <mc:Fallback>
        <control shapeId="1040" r:id="rId6" name="buttonAjouterForm"/>
      </mc:Fallback>
    </mc:AlternateContent>
    <mc:AlternateContent xmlns:mc="http://schemas.openxmlformats.org/markup-compatibility/2006">
      <mc:Choice Requires="x14">
        <control shapeId="1042" r:id="rId8" name="parement1">
          <controlPr defaultSize="0" autoLine="0" autoPict="0" r:id="rId9">
            <anchor moveWithCells="1">
              <from>
                <xdr:col>8</xdr:col>
                <xdr:colOff>914400</xdr:colOff>
                <xdr:row>26</xdr:row>
                <xdr:rowOff>161925</xdr:rowOff>
              </from>
              <to>
                <xdr:col>11</xdr:col>
                <xdr:colOff>47625</xdr:colOff>
                <xdr:row>27</xdr:row>
                <xdr:rowOff>276225</xdr:rowOff>
              </to>
            </anchor>
          </controlPr>
        </control>
      </mc:Choice>
      <mc:Fallback>
        <control shapeId="1042" r:id="rId8" name="parement1"/>
      </mc:Fallback>
    </mc:AlternateContent>
    <mc:AlternateContent xmlns:mc="http://schemas.openxmlformats.org/markup-compatibility/2006">
      <mc:Choice Requires="x14">
        <control shapeId="1044" r:id="rId10" name="parement2">
          <controlPr defaultSize="0" autoLine="0" r:id="rId11">
            <anchor moveWithCells="1">
              <from>
                <xdr:col>10</xdr:col>
                <xdr:colOff>1295400</xdr:colOff>
                <xdr:row>26</xdr:row>
                <xdr:rowOff>152400</xdr:rowOff>
              </from>
              <to>
                <xdr:col>13</xdr:col>
                <xdr:colOff>457200</xdr:colOff>
                <xdr:row>27</xdr:row>
                <xdr:rowOff>266700</xdr:rowOff>
              </to>
            </anchor>
          </controlPr>
        </control>
      </mc:Choice>
      <mc:Fallback>
        <control shapeId="1044" r:id="rId10" name="parement2"/>
      </mc:Fallback>
    </mc:AlternateContent>
    <mc:AlternateContent xmlns:mc="http://schemas.openxmlformats.org/markup-compatibility/2006">
      <mc:Choice Requires="x14">
        <control shapeId="1045" r:id="rId12" name="montantsimple">
          <controlPr defaultSize="0" autoLine="0" r:id="rId13">
            <anchor moveWithCells="1">
              <from>
                <xdr:col>7</xdr:col>
                <xdr:colOff>247650</xdr:colOff>
                <xdr:row>29</xdr:row>
                <xdr:rowOff>114300</xdr:rowOff>
              </from>
              <to>
                <xdr:col>9</xdr:col>
                <xdr:colOff>190500</xdr:colOff>
                <xdr:row>30</xdr:row>
                <xdr:rowOff>209550</xdr:rowOff>
              </to>
            </anchor>
          </controlPr>
        </control>
      </mc:Choice>
      <mc:Fallback>
        <control shapeId="1045" r:id="rId12" name="montantsimple"/>
      </mc:Fallback>
    </mc:AlternateContent>
    <mc:AlternateContent xmlns:mc="http://schemas.openxmlformats.org/markup-compatibility/2006">
      <mc:Choice Requires="x14">
        <control shapeId="1046" r:id="rId14" name="MontantDouble">
          <controlPr defaultSize="0" autoLine="0" r:id="rId15">
            <anchor moveWithCells="1">
              <from>
                <xdr:col>8</xdr:col>
                <xdr:colOff>914400</xdr:colOff>
                <xdr:row>29</xdr:row>
                <xdr:rowOff>114300</xdr:rowOff>
              </from>
              <to>
                <xdr:col>11</xdr:col>
                <xdr:colOff>57150</xdr:colOff>
                <xdr:row>30</xdr:row>
                <xdr:rowOff>209550</xdr:rowOff>
              </to>
            </anchor>
          </controlPr>
        </control>
      </mc:Choice>
      <mc:Fallback>
        <control shapeId="1046" r:id="rId14" name="MontantDouble"/>
      </mc:Fallback>
    </mc:AlternateContent>
    <mc:AlternateContent xmlns:mc="http://schemas.openxmlformats.org/markup-compatibility/2006">
      <mc:Choice Requires="x14">
        <control shapeId="1058" r:id="rId16" name="addPorte">
          <controlPr defaultSize="0" autoLine="0" r:id="rId17">
            <anchor moveWithCells="1">
              <from>
                <xdr:col>9</xdr:col>
                <xdr:colOff>228600</xdr:colOff>
                <xdr:row>15</xdr:row>
                <xdr:rowOff>66675</xdr:rowOff>
              </from>
              <to>
                <xdr:col>11</xdr:col>
                <xdr:colOff>476250</xdr:colOff>
                <xdr:row>17</xdr:row>
                <xdr:rowOff>76200</xdr:rowOff>
              </to>
            </anchor>
          </controlPr>
        </control>
      </mc:Choice>
      <mc:Fallback>
        <control shapeId="1058" r:id="rId16" name="addPorte"/>
      </mc:Fallback>
    </mc:AlternateContent>
    <mc:AlternateContent xmlns:mc="http://schemas.openxmlformats.org/markup-compatibility/2006">
      <mc:Choice Requires="x14">
        <control shapeId="1059" r:id="rId18" name="retirerPorte">
          <controlPr defaultSize="0" autoLine="0" r:id="rId19">
            <anchor moveWithCells="1">
              <from>
                <xdr:col>12</xdr:col>
                <xdr:colOff>171450</xdr:colOff>
                <xdr:row>15</xdr:row>
                <xdr:rowOff>57150</xdr:rowOff>
              </from>
              <to>
                <xdr:col>15</xdr:col>
                <xdr:colOff>552450</xdr:colOff>
                <xdr:row>17</xdr:row>
                <xdr:rowOff>85725</xdr:rowOff>
              </to>
            </anchor>
          </controlPr>
        </control>
      </mc:Choice>
      <mc:Fallback>
        <control shapeId="1059" r:id="rId18" name="retirerPorte"/>
      </mc:Fallback>
    </mc:AlternateContent>
    <mc:AlternateContent xmlns:mc="http://schemas.openxmlformats.org/markup-compatibility/2006">
      <mc:Choice Requires="x14">
        <control shapeId="1063" r:id="rId20" name="CommandButton1">
          <controlPr defaultSize="0" autoLine="0" r:id="rId21">
            <anchor moveWithCells="1">
              <from>
                <xdr:col>7</xdr:col>
                <xdr:colOff>247650</xdr:colOff>
                <xdr:row>26</xdr:row>
                <xdr:rowOff>161925</xdr:rowOff>
              </from>
              <to>
                <xdr:col>9</xdr:col>
                <xdr:colOff>228600</xdr:colOff>
                <xdr:row>27</xdr:row>
                <xdr:rowOff>276225</xdr:rowOff>
              </to>
            </anchor>
          </controlPr>
        </control>
      </mc:Choice>
      <mc:Fallback>
        <control shapeId="1063" r:id="rId2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X42"/>
  <sheetViews>
    <sheetView tabSelected="1" topLeftCell="A10" workbookViewId="0">
      <selection activeCell="N39" sqref="N39"/>
    </sheetView>
  </sheetViews>
  <sheetFormatPr baseColWidth="10" defaultRowHeight="15" x14ac:dyDescent="0.25"/>
  <cols>
    <col min="1" max="1" width="4.42578125" style="41" customWidth="1"/>
    <col min="2" max="2" width="14.28515625" style="41" customWidth="1"/>
    <col min="3" max="3" width="11.42578125" style="41"/>
    <col min="4" max="4" width="7" style="41" customWidth="1"/>
    <col min="5" max="10" width="11.42578125" style="41"/>
    <col min="11" max="11" width="4.140625" style="41" customWidth="1"/>
    <col min="12" max="12" width="3.28515625" style="41" customWidth="1"/>
    <col min="13" max="17" width="11.42578125" style="41"/>
    <col min="18" max="18" width="13.5703125" style="41" customWidth="1"/>
    <col min="19" max="19" width="13.140625" style="41" customWidth="1"/>
    <col min="20" max="16384" width="11.42578125" style="41"/>
  </cols>
  <sheetData>
    <row r="1" spans="2:24" ht="15.75" thickBot="1" x14ac:dyDescent="0.3"/>
    <row r="2" spans="2:24" ht="39.75" customHeight="1" thickBot="1" x14ac:dyDescent="0.3">
      <c r="B2" s="140" t="s">
        <v>0</v>
      </c>
      <c r="C2" s="141"/>
      <c r="D2" s="141"/>
      <c r="E2" s="141"/>
      <c r="F2" s="141"/>
      <c r="G2" s="141"/>
      <c r="H2" s="141"/>
      <c r="I2" s="141"/>
      <c r="J2" s="142"/>
    </row>
    <row r="3" spans="2:24" ht="15.75" thickBot="1" x14ac:dyDescent="0.3">
      <c r="B3" s="143">
        <f ca="1">TODAY()</f>
        <v>43994</v>
      </c>
      <c r="C3" s="144"/>
    </row>
    <row r="4" spans="2:24" ht="15.75" thickBot="1" x14ac:dyDescent="0.3">
      <c r="M4" s="53"/>
    </row>
    <row r="5" spans="2:24" ht="15.75" x14ac:dyDescent="0.25">
      <c r="B5" s="75" t="s">
        <v>53</v>
      </c>
      <c r="C5" s="145" t="s">
        <v>117</v>
      </c>
      <c r="D5" s="145"/>
      <c r="E5" s="146"/>
      <c r="G5" s="151" t="s">
        <v>105</v>
      </c>
      <c r="H5" s="152"/>
      <c r="I5" s="155">
        <v>1</v>
      </c>
      <c r="J5" s="156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</row>
    <row r="6" spans="2:24" ht="16.5" thickBot="1" x14ac:dyDescent="0.3">
      <c r="B6" s="76" t="s">
        <v>54</v>
      </c>
      <c r="C6" s="147" t="s">
        <v>118</v>
      </c>
      <c r="D6" s="147"/>
      <c r="E6" s="148"/>
      <c r="G6" s="153"/>
      <c r="H6" s="154"/>
      <c r="I6" s="157"/>
      <c r="J6" s="158"/>
      <c r="L6" s="68"/>
      <c r="M6" s="68"/>
      <c r="N6" s="68"/>
      <c r="O6" s="68"/>
      <c r="P6" s="68"/>
      <c r="Q6" s="68"/>
      <c r="R6" s="68"/>
      <c r="S6" s="68"/>
      <c r="T6" s="5"/>
      <c r="U6" s="68"/>
      <c r="V6" s="68"/>
      <c r="W6" s="68"/>
      <c r="X6" s="68"/>
    </row>
    <row r="7" spans="2:24" x14ac:dyDescent="0.25">
      <c r="L7" s="68"/>
      <c r="M7" s="68"/>
      <c r="N7" s="68"/>
      <c r="O7" s="68"/>
      <c r="P7" s="68"/>
      <c r="Q7" s="68"/>
      <c r="R7" s="68"/>
      <c r="S7" s="68"/>
      <c r="T7" s="5"/>
      <c r="U7" s="5"/>
      <c r="V7" s="5"/>
      <c r="W7" s="68"/>
      <c r="X7" s="68"/>
    </row>
    <row r="8" spans="2:24" ht="15.75" thickBot="1" x14ac:dyDescent="0.3">
      <c r="L8" s="68"/>
      <c r="M8" s="69"/>
      <c r="N8" s="68"/>
      <c r="O8" s="68"/>
      <c r="P8" s="68"/>
      <c r="Q8" s="68"/>
      <c r="R8" s="5"/>
      <c r="S8" s="68"/>
      <c r="T8" s="5"/>
      <c r="U8" s="5"/>
      <c r="V8" s="5"/>
      <c r="W8" s="68"/>
      <c r="X8" s="68"/>
    </row>
    <row r="9" spans="2:24" ht="15.75" x14ac:dyDescent="0.25">
      <c r="B9" s="149" t="s">
        <v>59</v>
      </c>
      <c r="C9" s="150"/>
      <c r="E9" s="138" t="s">
        <v>60</v>
      </c>
      <c r="F9" s="139"/>
      <c r="G9" s="138" t="s">
        <v>61</v>
      </c>
      <c r="H9" s="139"/>
      <c r="I9" s="138" t="s">
        <v>119</v>
      </c>
      <c r="J9" s="139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</row>
    <row r="10" spans="2:24" ht="16.5" thickBot="1" x14ac:dyDescent="0.3">
      <c r="B10" s="77" t="s">
        <v>55</v>
      </c>
      <c r="C10" s="96">
        <v>2.8</v>
      </c>
      <c r="D10" s="41" t="s">
        <v>57</v>
      </c>
      <c r="E10" s="136" t="s">
        <v>5</v>
      </c>
      <c r="F10" s="137"/>
      <c r="G10" s="127">
        <f>VLOOKUP(E10,'Base Données'!A2:B16,2,0)</f>
        <v>0.9</v>
      </c>
      <c r="H10" s="128"/>
      <c r="I10" s="127">
        <f>'Base Données'!D16</f>
        <v>2.8</v>
      </c>
      <c r="J10" s="128"/>
    </row>
    <row r="11" spans="2:24" ht="6" customHeight="1" thickBot="1" x14ac:dyDescent="0.3">
      <c r="B11" s="42"/>
      <c r="C11" s="43"/>
      <c r="E11" s="44"/>
      <c r="F11" s="45"/>
    </row>
    <row r="12" spans="2:24" ht="16.5" thickBot="1" x14ac:dyDescent="0.3">
      <c r="B12" s="76" t="s">
        <v>56</v>
      </c>
      <c r="C12" s="67">
        <v>10</v>
      </c>
      <c r="D12" s="41" t="s">
        <v>58</v>
      </c>
      <c r="E12" s="134">
        <f>IF(ISNUMBER(I10),G10*I10,"")</f>
        <v>2.52</v>
      </c>
      <c r="F12" s="135"/>
      <c r="G12" s="41" t="s">
        <v>62</v>
      </c>
      <c r="I12" s="159" t="s">
        <v>106</v>
      </c>
      <c r="J12" s="160"/>
    </row>
    <row r="13" spans="2:24" ht="13.5" customHeight="1" x14ac:dyDescent="0.25">
      <c r="B13" s="44"/>
      <c r="C13" s="45"/>
      <c r="I13" s="161"/>
      <c r="J13" s="162"/>
    </row>
    <row r="14" spans="2:24" ht="16.5" thickBot="1" x14ac:dyDescent="0.3">
      <c r="B14" s="76" t="s">
        <v>133</v>
      </c>
      <c r="C14" s="67">
        <f>C10*C12</f>
        <v>28</v>
      </c>
      <c r="D14" s="41" t="s">
        <v>92</v>
      </c>
      <c r="I14" s="136">
        <v>1</v>
      </c>
      <c r="J14" s="137"/>
    </row>
    <row r="16" spans="2:24" ht="15.75" thickBot="1" x14ac:dyDescent="0.3">
      <c r="N16" s="78"/>
      <c r="O16" s="78"/>
      <c r="P16" s="78"/>
      <c r="Q16" s="58"/>
      <c r="R16" s="78"/>
      <c r="S16" s="78"/>
      <c r="T16" s="78"/>
      <c r="U16" s="78"/>
    </row>
    <row r="17" spans="2:21" x14ac:dyDescent="0.25">
      <c r="B17" s="81" t="s">
        <v>31</v>
      </c>
      <c r="C17" s="114">
        <f>ROUNDUP(C12/3/10*1.05*2,0)</f>
        <v>1</v>
      </c>
      <c r="D17" s="41" t="s">
        <v>81</v>
      </c>
      <c r="E17" s="41" t="s">
        <v>72</v>
      </c>
      <c r="H17" s="58"/>
      <c r="I17" s="159" t="s">
        <v>107</v>
      </c>
      <c r="J17" s="160"/>
      <c r="N17" s="78"/>
      <c r="O17" s="78"/>
      <c r="P17" s="78"/>
      <c r="Q17" s="58"/>
      <c r="R17" s="78"/>
      <c r="S17" s="78"/>
      <c r="T17" s="78"/>
      <c r="U17" s="78"/>
    </row>
    <row r="18" spans="2:21" x14ac:dyDescent="0.25">
      <c r="B18" s="82" t="s">
        <v>38</v>
      </c>
      <c r="C18" s="115">
        <f>ROUNDUP(C12/10/G10*1.05*I19,0)</f>
        <v>14</v>
      </c>
      <c r="D18" s="41" t="s">
        <v>81</v>
      </c>
      <c r="E18" s="41" t="s">
        <v>88</v>
      </c>
      <c r="H18" s="58"/>
      <c r="I18" s="161"/>
      <c r="J18" s="162"/>
      <c r="Q18" s="58"/>
    </row>
    <row r="19" spans="2:21" ht="16.5" thickBot="1" x14ac:dyDescent="0.3">
      <c r="B19" s="82" t="s">
        <v>44</v>
      </c>
      <c r="C19" s="116">
        <f>ROUNDUP(C14*1.05,0)</f>
        <v>30</v>
      </c>
      <c r="D19" s="41" t="s">
        <v>92</v>
      </c>
      <c r="E19" s="41" t="s">
        <v>87</v>
      </c>
      <c r="H19" s="58"/>
      <c r="I19" s="127">
        <f>ROUNDUP(C12/G10*1.05*I14,0)</f>
        <v>12</v>
      </c>
      <c r="J19" s="128"/>
    </row>
    <row r="20" spans="2:21" ht="15.75" thickBot="1" x14ac:dyDescent="0.3">
      <c r="B20" s="83" t="s">
        <v>115</v>
      </c>
      <c r="C20" s="98" t="s">
        <v>124</v>
      </c>
    </row>
    <row r="22" spans="2:21" ht="15.75" thickBot="1" x14ac:dyDescent="0.3"/>
    <row r="23" spans="2:21" ht="15.75" thickBot="1" x14ac:dyDescent="0.3">
      <c r="B23" s="129" t="s">
        <v>108</v>
      </c>
      <c r="C23" s="130"/>
      <c r="D23" s="46"/>
      <c r="N23" s="41" t="s">
        <v>125</v>
      </c>
      <c r="R23" s="41" t="s">
        <v>136</v>
      </c>
    </row>
    <row r="24" spans="2:21" ht="15.75" thickBot="1" x14ac:dyDescent="0.3"/>
    <row r="25" spans="2:21" ht="15.75" thickBot="1" x14ac:dyDescent="0.3">
      <c r="B25" s="129" t="s">
        <v>109</v>
      </c>
      <c r="C25" s="130"/>
      <c r="D25" s="46"/>
      <c r="M25" s="41" t="s">
        <v>132</v>
      </c>
      <c r="N25" s="41" t="s">
        <v>129</v>
      </c>
    </row>
    <row r="26" spans="2:21" x14ac:dyDescent="0.25">
      <c r="N26" s="41" t="s">
        <v>126</v>
      </c>
      <c r="S26" s="41" t="s">
        <v>137</v>
      </c>
    </row>
    <row r="27" spans="2:21" x14ac:dyDescent="0.25">
      <c r="N27" s="41" t="s">
        <v>127</v>
      </c>
      <c r="Q27" s="41" t="s">
        <v>138</v>
      </c>
    </row>
    <row r="28" spans="2:21" x14ac:dyDescent="0.25">
      <c r="N28" s="41" t="s">
        <v>131</v>
      </c>
      <c r="T28" s="41" t="s">
        <v>139</v>
      </c>
    </row>
    <row r="32" spans="2:21" ht="15.75" thickBot="1" x14ac:dyDescent="0.3">
      <c r="M32" s="41" t="s">
        <v>128</v>
      </c>
      <c r="N32" s="41" t="s">
        <v>77</v>
      </c>
      <c r="R32" s="41" t="s">
        <v>140</v>
      </c>
    </row>
    <row r="33" spans="2:19" ht="16.5" thickBot="1" x14ac:dyDescent="0.3">
      <c r="B33" s="131" t="str">
        <f>"Récap. Cloison : "&amp;I5</f>
        <v>Récap. Cloison : 1</v>
      </c>
      <c r="C33" s="132"/>
      <c r="D33" s="132"/>
      <c r="E33" s="133"/>
      <c r="N33" s="41" t="s">
        <v>130</v>
      </c>
      <c r="R33" s="41" t="s">
        <v>141</v>
      </c>
    </row>
    <row r="34" spans="2:19" ht="15.75" thickBot="1" x14ac:dyDescent="0.3">
      <c r="B34" s="101" t="s">
        <v>86</v>
      </c>
      <c r="C34" s="102" t="s">
        <v>85</v>
      </c>
      <c r="D34" s="102" t="s">
        <v>84</v>
      </c>
      <c r="E34" s="103" t="s">
        <v>104</v>
      </c>
      <c r="N34" s="41" t="s">
        <v>127</v>
      </c>
      <c r="Q34" s="41" t="s">
        <v>142</v>
      </c>
    </row>
    <row r="35" spans="2:19" ht="15.75" thickBot="1" x14ac:dyDescent="0.3">
      <c r="B35" s="99" t="str">
        <f>E10</f>
        <v>BA13S STD</v>
      </c>
      <c r="C35" s="100">
        <f>I19</f>
        <v>12</v>
      </c>
      <c r="D35" s="100" t="s">
        <v>45</v>
      </c>
      <c r="E35" s="106">
        <f>I10</f>
        <v>2.8</v>
      </c>
      <c r="H35" s="41" t="s">
        <v>134</v>
      </c>
      <c r="N35" s="41" t="s">
        <v>131</v>
      </c>
    </row>
    <row r="36" spans="2:19" x14ac:dyDescent="0.25">
      <c r="B36" s="107" t="str">
        <f t="shared" ref="B36:C38" si="0">B17</f>
        <v>R70</v>
      </c>
      <c r="C36" s="56">
        <f t="shared" si="0"/>
        <v>1</v>
      </c>
      <c r="D36" s="108" t="s">
        <v>82</v>
      </c>
      <c r="E36" s="109"/>
    </row>
    <row r="37" spans="2:19" x14ac:dyDescent="0.25">
      <c r="B37" s="107" t="str">
        <f t="shared" si="0"/>
        <v>M70</v>
      </c>
      <c r="C37" s="56">
        <f t="shared" si="0"/>
        <v>14</v>
      </c>
      <c r="D37" s="108" t="s">
        <v>81</v>
      </c>
      <c r="E37" s="110"/>
      <c r="M37" s="41" t="s">
        <v>135</v>
      </c>
      <c r="S37" s="41" t="s">
        <v>143</v>
      </c>
    </row>
    <row r="38" spans="2:19" ht="15.75" thickBot="1" x14ac:dyDescent="0.3">
      <c r="B38" s="111" t="str">
        <f t="shared" si="0"/>
        <v>PAR45 en 1.20</v>
      </c>
      <c r="C38" s="112">
        <f t="shared" si="0"/>
        <v>30</v>
      </c>
      <c r="D38" s="113" t="s">
        <v>80</v>
      </c>
      <c r="E38" s="110"/>
    </row>
    <row r="39" spans="2:19" x14ac:dyDescent="0.25">
      <c r="B39" s="104"/>
      <c r="C39" s="104"/>
      <c r="D39" s="104"/>
      <c r="E39"/>
    </row>
    <row r="40" spans="2:19" x14ac:dyDescent="0.25">
      <c r="B40" s="105"/>
      <c r="C40" s="105"/>
      <c r="D40" s="105"/>
      <c r="E40"/>
    </row>
    <row r="41" spans="2:19" x14ac:dyDescent="0.25">
      <c r="B41" s="105"/>
      <c r="C41" s="105"/>
      <c r="D41" s="105"/>
      <c r="E41"/>
    </row>
    <row r="42" spans="2:19" x14ac:dyDescent="0.25">
      <c r="B42" s="68"/>
      <c r="C42" s="68"/>
      <c r="D42" s="68"/>
    </row>
  </sheetData>
  <mergeCells count="21">
    <mergeCell ref="E10:F10"/>
    <mergeCell ref="E9:F9"/>
    <mergeCell ref="B2:J2"/>
    <mergeCell ref="B3:C3"/>
    <mergeCell ref="C5:E5"/>
    <mergeCell ref="C6:E6"/>
    <mergeCell ref="B9:C9"/>
    <mergeCell ref="G5:H6"/>
    <mergeCell ref="I5:J6"/>
    <mergeCell ref="G9:H9"/>
    <mergeCell ref="G10:H10"/>
    <mergeCell ref="I9:J9"/>
    <mergeCell ref="I10:J10"/>
    <mergeCell ref="I19:J19"/>
    <mergeCell ref="B23:C23"/>
    <mergeCell ref="B25:C25"/>
    <mergeCell ref="B33:E33"/>
    <mergeCell ref="E12:F12"/>
    <mergeCell ref="I14:J14"/>
    <mergeCell ref="I12:J13"/>
    <mergeCell ref="I17:J18"/>
  </mergeCells>
  <dataValidations count="6">
    <dataValidation type="list" allowBlank="1" showInputMessage="1" showErrorMessage="1" sqref="E10:F10" xr:uid="{00000000-0002-0000-0100-000000000000}">
      <formula1>Plaques</formula1>
    </dataValidation>
    <dataValidation type="list" allowBlank="1" showInputMessage="1" showErrorMessage="1" sqref="I14:J14" xr:uid="{00000000-0002-0000-0100-000001000000}">
      <formula1>NbPlaques</formula1>
    </dataValidation>
    <dataValidation type="list" allowBlank="1" showInputMessage="1" showErrorMessage="1" sqref="B17" xr:uid="{00000000-0002-0000-0100-000002000000}">
      <formula1>Rails</formula1>
    </dataValidation>
    <dataValidation type="list" allowBlank="1" showInputMessage="1" showErrorMessage="1" sqref="B18" xr:uid="{00000000-0002-0000-0100-000003000000}">
      <formula1>Montants</formula1>
    </dataValidation>
    <dataValidation type="list" allowBlank="1" showInputMessage="1" showErrorMessage="1" sqref="B19" xr:uid="{00000000-0002-0000-0100-000004000000}">
      <formula1>Isolants</formula1>
    </dataValidation>
    <dataValidation type="list" allowBlank="1" showInputMessage="1" showErrorMessage="1" sqref="B20" xr:uid="{00000000-0002-0000-0100-000005000000}">
      <formula1>SimpDoub</formula1>
    </dataValidation>
  </dataValidations>
  <pageMargins left="0.27559055118110237" right="0.27559055118110237" top="0.74803149606299213" bottom="0.74803149606299213" header="0.31496062992125984" footer="0.31496062992125984"/>
  <pageSetup paperSize="9"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J22"/>
  <sheetViews>
    <sheetView workbookViewId="0">
      <selection activeCell="D29" sqref="D29"/>
    </sheetView>
  </sheetViews>
  <sheetFormatPr baseColWidth="10" defaultRowHeight="15" x14ac:dyDescent="0.25"/>
  <cols>
    <col min="2" max="4" width="20.7109375" customWidth="1"/>
  </cols>
  <sheetData>
    <row r="1" spans="2:10" ht="15.75" thickBot="1" x14ac:dyDescent="0.3"/>
    <row r="2" spans="2:10" x14ac:dyDescent="0.25">
      <c r="B2" s="66" t="s">
        <v>86</v>
      </c>
      <c r="C2" s="65" t="s">
        <v>85</v>
      </c>
      <c r="D2" s="64" t="s">
        <v>84</v>
      </c>
      <c r="E2" s="74" t="s">
        <v>104</v>
      </c>
    </row>
    <row r="3" spans="2:10" x14ac:dyDescent="0.25">
      <c r="B3" s="63" t="s">
        <v>5</v>
      </c>
      <c r="C3" s="14">
        <f>23-11</f>
        <v>12</v>
      </c>
      <c r="D3" s="62" t="s">
        <v>45</v>
      </c>
      <c r="F3" t="s">
        <v>83</v>
      </c>
      <c r="J3">
        <v>2</v>
      </c>
    </row>
    <row r="4" spans="2:10" x14ac:dyDescent="0.25">
      <c r="B4" s="63" t="s">
        <v>21</v>
      </c>
      <c r="C4" s="14">
        <v>2</v>
      </c>
      <c r="D4" s="62" t="s">
        <v>82</v>
      </c>
    </row>
    <row r="5" spans="2:10" x14ac:dyDescent="0.25">
      <c r="B5" s="63" t="s">
        <v>22</v>
      </c>
      <c r="C5" s="14">
        <v>4</v>
      </c>
      <c r="D5" s="62" t="s">
        <v>81</v>
      </c>
    </row>
    <row r="6" spans="2:10" x14ac:dyDescent="0.25">
      <c r="B6" s="63" t="s">
        <v>43</v>
      </c>
      <c r="C6" s="14">
        <v>13</v>
      </c>
      <c r="D6" s="62" t="s">
        <v>80</v>
      </c>
    </row>
    <row r="7" spans="2:10" x14ac:dyDescent="0.25">
      <c r="B7" s="63" t="s">
        <v>4</v>
      </c>
      <c r="C7" s="14">
        <v>4</v>
      </c>
      <c r="D7" s="62" t="s">
        <v>45</v>
      </c>
    </row>
    <row r="8" spans="2:10" x14ac:dyDescent="0.25">
      <c r="B8" s="63" t="s">
        <v>52</v>
      </c>
      <c r="C8" s="14">
        <v>1</v>
      </c>
      <c r="D8" s="62" t="s">
        <v>79</v>
      </c>
    </row>
    <row r="9" spans="2:10" x14ac:dyDescent="0.25">
      <c r="B9" s="63" t="s">
        <v>9</v>
      </c>
      <c r="C9" s="14">
        <v>11</v>
      </c>
      <c r="D9" s="62" t="s">
        <v>45</v>
      </c>
    </row>
    <row r="10" spans="2:10" x14ac:dyDescent="0.25">
      <c r="B10" s="63"/>
      <c r="C10" s="14" t="s">
        <v>78</v>
      </c>
      <c r="D10" s="62" t="s">
        <v>78</v>
      </c>
    </row>
    <row r="11" spans="2:10" x14ac:dyDescent="0.25">
      <c r="B11" s="63"/>
      <c r="C11" s="14"/>
      <c r="D11" s="62"/>
    </row>
    <row r="12" spans="2:10" x14ac:dyDescent="0.25">
      <c r="B12" s="63"/>
      <c r="C12" s="14"/>
      <c r="D12" s="62"/>
    </row>
    <row r="13" spans="2:10" x14ac:dyDescent="0.25">
      <c r="B13" s="63"/>
      <c r="C13" s="14"/>
      <c r="D13" s="62"/>
    </row>
    <row r="14" spans="2:10" x14ac:dyDescent="0.25">
      <c r="B14" s="63"/>
      <c r="C14" s="14"/>
      <c r="D14" s="62"/>
    </row>
    <row r="15" spans="2:10" x14ac:dyDescent="0.25">
      <c r="B15" s="63"/>
      <c r="C15" s="14"/>
      <c r="D15" s="62"/>
    </row>
    <row r="16" spans="2:10" x14ac:dyDescent="0.25">
      <c r="B16" s="63"/>
      <c r="C16" s="14"/>
      <c r="D16" s="62"/>
    </row>
    <row r="17" spans="2:4" x14ac:dyDescent="0.25">
      <c r="B17" s="63"/>
      <c r="C17" s="14"/>
      <c r="D17" s="62"/>
    </row>
    <row r="18" spans="2:4" x14ac:dyDescent="0.25">
      <c r="B18" s="63"/>
      <c r="C18" s="14"/>
      <c r="D18" s="62"/>
    </row>
    <row r="19" spans="2:4" x14ac:dyDescent="0.25">
      <c r="B19" s="63"/>
      <c r="C19" s="14"/>
      <c r="D19" s="62"/>
    </row>
    <row r="20" spans="2:4" x14ac:dyDescent="0.25">
      <c r="B20" s="63"/>
      <c r="C20" s="14"/>
      <c r="D20" s="62"/>
    </row>
    <row r="21" spans="2:4" x14ac:dyDescent="0.25">
      <c r="B21" s="63"/>
      <c r="C21" s="14"/>
      <c r="D21" s="62"/>
    </row>
    <row r="22" spans="2:4" ht="15.75" thickBot="1" x14ac:dyDescent="0.3">
      <c r="B22" s="61"/>
      <c r="C22" s="60"/>
      <c r="D22" s="5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0"/>
  <sheetViews>
    <sheetView workbookViewId="0">
      <selection activeCell="D23" sqref="D23"/>
    </sheetView>
  </sheetViews>
  <sheetFormatPr baseColWidth="10" defaultRowHeight="15" x14ac:dyDescent="0.25"/>
  <cols>
    <col min="1" max="1" width="16" customWidth="1"/>
    <col min="4" max="4" width="17.5703125" customWidth="1"/>
    <col min="5" max="5" width="2.7109375" customWidth="1"/>
    <col min="11" max="11" width="15.140625" customWidth="1"/>
  </cols>
  <sheetData>
    <row r="1" spans="1:15" x14ac:dyDescent="0.25">
      <c r="A1" s="47" t="s">
        <v>17</v>
      </c>
      <c r="B1" s="47" t="s">
        <v>18</v>
      </c>
      <c r="D1" s="48" t="s">
        <v>19</v>
      </c>
      <c r="G1" s="48" t="s">
        <v>30</v>
      </c>
      <c r="I1" s="48" t="s">
        <v>36</v>
      </c>
      <c r="K1" s="48" t="s">
        <v>42</v>
      </c>
      <c r="M1" s="48" t="s">
        <v>114</v>
      </c>
      <c r="O1" s="87" t="s">
        <v>123</v>
      </c>
    </row>
    <row r="2" spans="1:15" x14ac:dyDescent="0.25">
      <c r="A2" s="49" t="s">
        <v>4</v>
      </c>
      <c r="B2" s="50">
        <v>1.2</v>
      </c>
      <c r="D2" s="93">
        <v>2.5</v>
      </c>
      <c r="E2" s="95">
        <f>IF(D2&lt;D$14,0,1)</f>
        <v>0</v>
      </c>
      <c r="F2" s="92"/>
      <c r="G2" s="49" t="s">
        <v>35</v>
      </c>
      <c r="I2" s="49" t="s">
        <v>37</v>
      </c>
      <c r="K2" s="49" t="s">
        <v>43</v>
      </c>
      <c r="M2" s="88" t="s">
        <v>115</v>
      </c>
      <c r="O2" s="97">
        <v>1</v>
      </c>
    </row>
    <row r="3" spans="1:15" ht="15.75" thickBot="1" x14ac:dyDescent="0.3">
      <c r="A3" s="49" t="s">
        <v>8</v>
      </c>
      <c r="B3" s="50">
        <v>1.2</v>
      </c>
      <c r="D3" s="93">
        <v>2.6</v>
      </c>
      <c r="E3" s="95">
        <f>IF(D3&lt;D$14,0,2)</f>
        <v>0</v>
      </c>
      <c r="F3" s="92"/>
      <c r="G3" s="49" t="s">
        <v>21</v>
      </c>
      <c r="I3" s="49" t="s">
        <v>22</v>
      </c>
      <c r="K3" s="49" t="s">
        <v>44</v>
      </c>
      <c r="M3" s="89" t="s">
        <v>116</v>
      </c>
      <c r="O3" s="97">
        <v>2</v>
      </c>
    </row>
    <row r="4" spans="1:15" ht="15.75" thickBot="1" x14ac:dyDescent="0.3">
      <c r="A4" s="49" t="s">
        <v>12</v>
      </c>
      <c r="B4" s="50">
        <v>1.2</v>
      </c>
      <c r="D4" s="93">
        <v>2.7</v>
      </c>
      <c r="E4" s="95">
        <f>IF(D4&lt;D$14,0,3)</f>
        <v>0</v>
      </c>
      <c r="F4" s="92"/>
      <c r="G4" s="49" t="s">
        <v>23</v>
      </c>
      <c r="I4" s="49" t="s">
        <v>24</v>
      </c>
      <c r="K4" s="49" t="s">
        <v>46</v>
      </c>
      <c r="O4" s="91">
        <v>4</v>
      </c>
    </row>
    <row r="5" spans="1:15" x14ac:dyDescent="0.25">
      <c r="A5" s="49" t="s">
        <v>5</v>
      </c>
      <c r="B5" s="50">
        <v>0.9</v>
      </c>
      <c r="D5" s="93">
        <v>2.8</v>
      </c>
      <c r="E5" s="95">
        <f>IF(D5&lt;D$14,0,4)</f>
        <v>4</v>
      </c>
      <c r="F5" s="92"/>
      <c r="G5" s="49" t="s">
        <v>31</v>
      </c>
      <c r="I5" s="49" t="s">
        <v>38</v>
      </c>
      <c r="K5" s="49" t="s">
        <v>47</v>
      </c>
    </row>
    <row r="6" spans="1:15" x14ac:dyDescent="0.25">
      <c r="A6" s="49" t="s">
        <v>9</v>
      </c>
      <c r="B6" s="50">
        <v>0.9</v>
      </c>
      <c r="D6" s="93">
        <v>2.9</v>
      </c>
      <c r="E6" s="95">
        <f>IF(D6&lt;D$14,0,5)</f>
        <v>5</v>
      </c>
      <c r="F6" s="92"/>
      <c r="G6" s="49" t="s">
        <v>32</v>
      </c>
      <c r="I6" s="49" t="s">
        <v>39</v>
      </c>
      <c r="K6" s="49"/>
    </row>
    <row r="7" spans="1:15" ht="15.75" thickBot="1" x14ac:dyDescent="0.3">
      <c r="A7" s="49" t="s">
        <v>13</v>
      </c>
      <c r="B7" s="50">
        <v>0.9</v>
      </c>
      <c r="D7" s="94">
        <v>3</v>
      </c>
      <c r="E7" s="95">
        <f>IF(D7&lt;D$14,0,6)</f>
        <v>6</v>
      </c>
      <c r="F7" s="92"/>
      <c r="G7" s="49" t="s">
        <v>33</v>
      </c>
      <c r="I7" s="49" t="s">
        <v>40</v>
      </c>
      <c r="K7" s="51"/>
    </row>
    <row r="8" spans="1:15" x14ac:dyDescent="0.25">
      <c r="A8" s="49" t="s">
        <v>7</v>
      </c>
      <c r="B8" s="50">
        <v>1.2</v>
      </c>
      <c r="E8" s="95">
        <f t="array" ref="E8">MIN(IF(E2:E7&lt;&gt;0,E2:E7))</f>
        <v>4</v>
      </c>
      <c r="F8" s="92"/>
      <c r="G8" s="49" t="s">
        <v>34</v>
      </c>
      <c r="I8" s="49" t="s">
        <v>41</v>
      </c>
    </row>
    <row r="9" spans="1:15" x14ac:dyDescent="0.25">
      <c r="A9" s="49" t="s">
        <v>10</v>
      </c>
      <c r="B9" s="50">
        <v>1.2</v>
      </c>
      <c r="G9" s="49" t="s">
        <v>52</v>
      </c>
      <c r="I9" s="49"/>
    </row>
    <row r="10" spans="1:15" ht="15.75" thickBot="1" x14ac:dyDescent="0.3">
      <c r="A10" s="49" t="s">
        <v>14</v>
      </c>
      <c r="B10" s="50">
        <v>1.2</v>
      </c>
      <c r="G10" s="79"/>
      <c r="I10" s="49"/>
    </row>
    <row r="11" spans="1:15" ht="15.75" thickBot="1" x14ac:dyDescent="0.3">
      <c r="A11" s="49" t="s">
        <v>6</v>
      </c>
      <c r="B11" s="50">
        <v>0.9</v>
      </c>
      <c r="D11" s="90" t="s">
        <v>120</v>
      </c>
      <c r="G11" s="80"/>
      <c r="I11" s="51"/>
    </row>
    <row r="12" spans="1:15" ht="15.75" thickBot="1" x14ac:dyDescent="0.3">
      <c r="A12" s="49" t="s">
        <v>11</v>
      </c>
      <c r="B12" s="50">
        <v>0.9</v>
      </c>
      <c r="D12" s="91">
        <f>MAX(HtrPlaques)</f>
        <v>3</v>
      </c>
    </row>
    <row r="13" spans="1:15" x14ac:dyDescent="0.25">
      <c r="A13" s="49" t="s">
        <v>15</v>
      </c>
      <c r="B13" s="50">
        <v>0.9</v>
      </c>
      <c r="D13" t="s">
        <v>121</v>
      </c>
    </row>
    <row r="14" spans="1:15" x14ac:dyDescent="0.25">
      <c r="A14" s="49" t="s">
        <v>16</v>
      </c>
      <c r="B14" s="50">
        <v>1.2</v>
      </c>
      <c r="D14" s="56">
        <f>'Essai Quant'!C10</f>
        <v>2.8</v>
      </c>
    </row>
    <row r="15" spans="1:15" x14ac:dyDescent="0.25">
      <c r="A15" s="49" t="s">
        <v>25</v>
      </c>
      <c r="B15" s="50">
        <v>0.9</v>
      </c>
      <c r="D15" t="s">
        <v>122</v>
      </c>
    </row>
    <row r="16" spans="1:15" ht="15.75" thickBot="1" x14ac:dyDescent="0.3">
      <c r="A16" s="51" t="s">
        <v>27</v>
      </c>
      <c r="B16" s="52">
        <v>0.9</v>
      </c>
      <c r="D16" s="56">
        <f>IF(E8&gt;0,INDEX(HtrPlaques,E8),"Cloison trop haute")</f>
        <v>2.8</v>
      </c>
    </row>
    <row r="18" spans="13:13" ht="18.75" x14ac:dyDescent="0.25">
      <c r="M18" s="57" t="s">
        <v>63</v>
      </c>
    </row>
    <row r="19" spans="13:13" ht="18.75" x14ac:dyDescent="0.25">
      <c r="M19" s="57" t="s">
        <v>74</v>
      </c>
    </row>
    <row r="20" spans="13:13" ht="18.75" x14ac:dyDescent="0.25">
      <c r="M20" s="57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P26"/>
  <sheetViews>
    <sheetView workbookViewId="0">
      <selection activeCell="C29" sqref="C29"/>
    </sheetView>
  </sheetViews>
  <sheetFormatPr baseColWidth="10" defaultRowHeight="15" x14ac:dyDescent="0.25"/>
  <cols>
    <col min="2" max="2" width="13.28515625" customWidth="1"/>
    <col min="5" max="5" width="14.5703125" customWidth="1"/>
    <col min="6" max="6" width="14.140625" customWidth="1"/>
    <col min="7" max="7" width="13.140625" customWidth="1"/>
    <col min="12" max="12" width="14" customWidth="1"/>
  </cols>
  <sheetData>
    <row r="1" spans="1:16" ht="15.75" thickBot="1" x14ac:dyDescent="0.3"/>
    <row r="2" spans="1:16" ht="15.75" x14ac:dyDescent="0.25">
      <c r="B2" s="39" t="s">
        <v>53</v>
      </c>
      <c r="C2" s="145"/>
      <c r="D2" s="145"/>
      <c r="E2" s="146"/>
      <c r="H2" s="53" t="s">
        <v>64</v>
      </c>
    </row>
    <row r="3" spans="1:16" ht="16.5" thickBot="1" x14ac:dyDescent="0.3">
      <c r="B3" s="40" t="s">
        <v>54</v>
      </c>
      <c r="C3" s="147"/>
      <c r="D3" s="147"/>
      <c r="E3" s="148"/>
    </row>
    <row r="5" spans="1:16" ht="15.75" thickBot="1" x14ac:dyDescent="0.3"/>
    <row r="6" spans="1:16" x14ac:dyDescent="0.25">
      <c r="A6" s="163" t="s">
        <v>65</v>
      </c>
      <c r="B6" s="70" t="s">
        <v>66</v>
      </c>
      <c r="C6" s="70" t="s">
        <v>67</v>
      </c>
      <c r="D6" s="70" t="s">
        <v>75</v>
      </c>
      <c r="E6" s="70" t="s">
        <v>68</v>
      </c>
      <c r="F6" s="70" t="s">
        <v>69</v>
      </c>
      <c r="G6" s="70" t="s">
        <v>70</v>
      </c>
      <c r="H6" s="166" t="s">
        <v>72</v>
      </c>
      <c r="I6" s="165"/>
      <c r="J6" s="166" t="s">
        <v>88</v>
      </c>
      <c r="K6" s="165"/>
      <c r="L6" s="165" t="s">
        <v>89</v>
      </c>
      <c r="M6" s="165"/>
      <c r="N6" s="165" t="s">
        <v>90</v>
      </c>
      <c r="O6" s="165"/>
      <c r="P6" s="71" t="s">
        <v>73</v>
      </c>
    </row>
    <row r="7" spans="1:16" x14ac:dyDescent="0.25">
      <c r="A7" s="164"/>
      <c r="B7" s="72" t="s">
        <v>58</v>
      </c>
      <c r="C7" s="72" t="s">
        <v>58</v>
      </c>
      <c r="D7" s="72" t="s">
        <v>92</v>
      </c>
      <c r="E7" s="72" t="s">
        <v>71</v>
      </c>
      <c r="F7" s="72"/>
      <c r="G7" s="72" t="s">
        <v>94</v>
      </c>
      <c r="H7" s="72" t="s">
        <v>93</v>
      </c>
      <c r="I7" s="72" t="s">
        <v>81</v>
      </c>
      <c r="J7" s="72" t="s">
        <v>93</v>
      </c>
      <c r="K7" s="72" t="s">
        <v>81</v>
      </c>
      <c r="L7" s="72" t="s">
        <v>93</v>
      </c>
      <c r="M7" s="72" t="s">
        <v>92</v>
      </c>
      <c r="N7" s="72" t="s">
        <v>91</v>
      </c>
      <c r="O7" s="72" t="s">
        <v>92</v>
      </c>
      <c r="P7" s="73" t="s">
        <v>91</v>
      </c>
    </row>
    <row r="8" spans="1:16" x14ac:dyDescent="0.25">
      <c r="A8" s="56">
        <v>2</v>
      </c>
      <c r="B8" s="54">
        <v>2.5</v>
      </c>
      <c r="C8" s="54">
        <v>10</v>
      </c>
      <c r="D8" s="54">
        <v>25</v>
      </c>
      <c r="E8" s="54">
        <v>2</v>
      </c>
      <c r="F8" s="55" t="s">
        <v>4</v>
      </c>
      <c r="G8" s="54"/>
      <c r="H8" s="55" t="s">
        <v>31</v>
      </c>
      <c r="I8" s="55"/>
      <c r="J8" s="55" t="s">
        <v>38</v>
      </c>
      <c r="K8" s="55"/>
      <c r="L8" s="55" t="s">
        <v>44</v>
      </c>
      <c r="M8" s="55"/>
      <c r="N8" s="54">
        <v>2</v>
      </c>
      <c r="O8" s="54"/>
      <c r="P8" s="54"/>
    </row>
    <row r="9" spans="1:16" x14ac:dyDescent="0.25">
      <c r="A9" s="56">
        <v>1</v>
      </c>
      <c r="B9" s="54">
        <v>2.5</v>
      </c>
      <c r="C9" s="54">
        <v>4</v>
      </c>
      <c r="D9" s="54">
        <v>10</v>
      </c>
      <c r="E9" s="54">
        <v>2</v>
      </c>
      <c r="F9" s="55" t="s">
        <v>4</v>
      </c>
      <c r="G9" s="54"/>
      <c r="H9" s="55" t="s">
        <v>31</v>
      </c>
      <c r="I9" s="55"/>
      <c r="J9" s="55" t="s">
        <v>38</v>
      </c>
      <c r="K9" s="55"/>
      <c r="L9" s="55" t="s">
        <v>44</v>
      </c>
      <c r="M9" s="55"/>
      <c r="N9" s="54"/>
      <c r="O9" s="54"/>
      <c r="P9" s="54"/>
    </row>
    <row r="10" spans="1:16" x14ac:dyDescent="0.25">
      <c r="A10" s="56">
        <v>4</v>
      </c>
      <c r="B10" s="54">
        <v>2.5</v>
      </c>
      <c r="C10" s="54">
        <v>3</v>
      </c>
      <c r="D10" s="54">
        <v>7.5</v>
      </c>
      <c r="E10" s="54">
        <v>2</v>
      </c>
      <c r="F10" s="55" t="s">
        <v>4</v>
      </c>
      <c r="G10" s="54"/>
      <c r="H10" s="55" t="s">
        <v>31</v>
      </c>
      <c r="I10" s="55"/>
      <c r="J10" s="55" t="s">
        <v>38</v>
      </c>
      <c r="K10" s="55"/>
      <c r="L10" s="55" t="s">
        <v>44</v>
      </c>
      <c r="M10" s="55"/>
      <c r="N10" s="54"/>
      <c r="O10" s="54"/>
      <c r="P10" s="54">
        <v>1</v>
      </c>
    </row>
    <row r="11" spans="1:16" x14ac:dyDescent="0.25">
      <c r="A11" s="56">
        <v>5</v>
      </c>
      <c r="B11" s="54">
        <v>2.5</v>
      </c>
      <c r="C11" s="54">
        <v>5</v>
      </c>
      <c r="D11" s="54">
        <v>12.5</v>
      </c>
      <c r="E11" s="54">
        <v>2</v>
      </c>
      <c r="F11" s="55" t="s">
        <v>4</v>
      </c>
      <c r="G11" s="54"/>
      <c r="H11" s="55" t="s">
        <v>31</v>
      </c>
      <c r="I11" s="55"/>
      <c r="J11" s="55" t="s">
        <v>38</v>
      </c>
      <c r="K11" s="55"/>
      <c r="L11" s="55" t="s">
        <v>44</v>
      </c>
      <c r="M11" s="55"/>
      <c r="N11" s="54"/>
      <c r="O11" s="54"/>
      <c r="P11" s="54"/>
    </row>
    <row r="12" spans="1:16" x14ac:dyDescent="0.25">
      <c r="A12" s="56">
        <v>3</v>
      </c>
      <c r="B12" s="54">
        <v>2.5</v>
      </c>
      <c r="C12" s="54">
        <v>1</v>
      </c>
      <c r="D12" s="54">
        <v>2.5</v>
      </c>
      <c r="E12" s="54">
        <v>2</v>
      </c>
      <c r="F12" s="55" t="s">
        <v>4</v>
      </c>
      <c r="G12" s="54"/>
      <c r="H12" s="55" t="s">
        <v>31</v>
      </c>
      <c r="I12" s="55"/>
      <c r="J12" s="55" t="s">
        <v>38</v>
      </c>
      <c r="K12" s="55"/>
      <c r="L12" s="55" t="s">
        <v>44</v>
      </c>
      <c r="M12" s="55"/>
      <c r="N12" s="54"/>
      <c r="O12" s="54"/>
      <c r="P12" s="54"/>
    </row>
    <row r="16" spans="1:16" x14ac:dyDescent="0.25">
      <c r="C16" s="41" t="s">
        <v>96</v>
      </c>
    </row>
    <row r="17" spans="3:4" x14ac:dyDescent="0.25">
      <c r="C17" s="41" t="s">
        <v>95</v>
      </c>
    </row>
    <row r="18" spans="3:4" x14ac:dyDescent="0.25">
      <c r="C18" s="41"/>
      <c r="D18" s="41" t="s">
        <v>99</v>
      </c>
    </row>
    <row r="19" spans="3:4" x14ac:dyDescent="0.25">
      <c r="C19" s="41" t="s">
        <v>97</v>
      </c>
      <c r="D19" s="41"/>
    </row>
    <row r="20" spans="3:4" x14ac:dyDescent="0.25">
      <c r="C20" s="41"/>
      <c r="D20" s="41" t="s">
        <v>100</v>
      </c>
    </row>
    <row r="21" spans="3:4" x14ac:dyDescent="0.25">
      <c r="C21" s="41" t="s">
        <v>98</v>
      </c>
    </row>
    <row r="22" spans="3:4" x14ac:dyDescent="0.25">
      <c r="C22" s="41"/>
    </row>
    <row r="23" spans="3:4" x14ac:dyDescent="0.25">
      <c r="C23" s="41" t="s">
        <v>101</v>
      </c>
    </row>
    <row r="25" spans="3:4" x14ac:dyDescent="0.25">
      <c r="C25" s="41" t="s">
        <v>102</v>
      </c>
    </row>
    <row r="26" spans="3:4" x14ac:dyDescent="0.25">
      <c r="C26" s="41" t="s">
        <v>103</v>
      </c>
    </row>
  </sheetData>
  <mergeCells count="7">
    <mergeCell ref="A6:A7"/>
    <mergeCell ref="C2:E2"/>
    <mergeCell ref="C3:E3"/>
    <mergeCell ref="N6:O6"/>
    <mergeCell ref="H6:I6"/>
    <mergeCell ref="J6:K6"/>
    <mergeCell ref="L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Quantitatif</vt:lpstr>
      <vt:lpstr>Essai Quant</vt:lpstr>
      <vt:lpstr>D0961 Combles</vt:lpstr>
      <vt:lpstr>Base Données</vt:lpstr>
      <vt:lpstr>Feuil1</vt:lpstr>
      <vt:lpstr>HtrPlaques</vt:lpstr>
      <vt:lpstr>Isolants</vt:lpstr>
      <vt:lpstr>Montants</vt:lpstr>
      <vt:lpstr>NbPlaques</vt:lpstr>
      <vt:lpstr>Plaques</vt:lpstr>
      <vt:lpstr>Rails</vt:lpstr>
      <vt:lpstr>SimpDoub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Enzo PARQUET</dc:creator>
  <cp:lastModifiedBy>Enzo PARQUET</cp:lastModifiedBy>
  <cp:lastPrinted>2020-06-11T12:33:53Z</cp:lastPrinted>
  <dcterms:created xsi:type="dcterms:W3CDTF">2019-12-03T10:20:26Z</dcterms:created>
  <dcterms:modified xsi:type="dcterms:W3CDTF">2020-06-12T04:42:00Z</dcterms:modified>
</cp:coreProperties>
</file>