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4.xml" ContentType="application/vnd.openxmlformats-officedocument.drawing+xml"/>
  <Override PartName="/xl/ctrlProps/ctrlProp18.xml" ContentType="application/vnd.ms-excel.controlproperties+xml"/>
  <Override PartName="/xl/drawings/drawing5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6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7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8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9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10.xml" ContentType="application/vnd.openxmlformats-officedocument.drawing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xr:revisionPtr revIDLastSave="0" documentId="13_ncr:1_{759F50D0-3571-4B83-86EA-41F0059DD17A}" xr6:coauthVersionLast="45" xr6:coauthVersionMax="45" xr10:uidLastSave="{00000000-0000-0000-0000-000000000000}"/>
  <workbookProtection workbookAlgorithmName="SHA-512" workbookHashValue="yeiCaw2QlofaU/ZAHTu70OH0cYVpwC2dMgdEJZ1/oZ90XZuIruWt9NZDh7kXmV92y+PgN6GTnSj44VplHRFDJg==" workbookSaltValue="U1wrs41cBT+OTuDKInfpOQ==" workbookSpinCount="100000" lockStructure="1"/>
  <bookViews>
    <workbookView xWindow="-120" yWindow="-120" windowWidth="24240" windowHeight="13140" tabRatio="746" activeTab="1" xr2:uid="{00000000-000D-0000-FFFF-FFFF00000000}"/>
  </bookViews>
  <sheets>
    <sheet name="Accueil" sheetId="27" r:id="rId1"/>
    <sheet name="Feuil1" sheetId="1" r:id="rId2"/>
    <sheet name="GRAPPIN" sheetId="6" r:id="rId3"/>
    <sheet name="Info Grap" sheetId="26" r:id="rId4"/>
    <sheet name="InfoGRP" sheetId="17" r:id="rId5"/>
    <sheet name="PEL-PRÉ-TRI" sheetId="8" r:id="rId6"/>
    <sheet name="InfoPPT" sheetId="18" r:id="rId7"/>
    <sheet name="Absence" sheetId="11" r:id="rId8"/>
    <sheet name="Recap" sheetId="10" r:id="rId9"/>
    <sheet name="Criteres" sheetId="12" r:id="rId10"/>
    <sheet name="Admin" sheetId="28" r:id="rId11"/>
  </sheets>
  <definedNames>
    <definedName name="_xlnm._FilterDatabase" localSheetId="8" hidden="1">Recap!$A$6:$BS$38</definedName>
    <definedName name="ALesphotos">Feuil1!$AM$99:$AQ$116</definedName>
    <definedName name="alistelogin">Admin!$A$4:$A$30</definedName>
    <definedName name="alistemdp">Admin!$B$4:$B$30</definedName>
    <definedName name="alisteonglet">Admin!$C$3:$Y$3</definedName>
    <definedName name="Allerzonephotos">Feuil1!$AM$100</definedName>
    <definedName name="alogin">Admin!$A$3</definedName>
    <definedName name="BaseDon">Recap!$A$5:$BT$99446</definedName>
    <definedName name="CrADT">#REF!</definedName>
    <definedName name="CrAut">#REF!</definedName>
    <definedName name="CrCPC">#REF!</definedName>
    <definedName name="CrGRP">InfoGRP!$M$1:$N$2</definedName>
    <definedName name="CrPDEV">#REF!</definedName>
    <definedName name="CrPDI">#REF!</definedName>
    <definedName name="CrPPT">InfoPPT!$K$1:$L$2</definedName>
    <definedName name="Date">'Info Grap'!$G$5:$H$6</definedName>
    <definedName name="date1">#REF!</definedName>
    <definedName name="date10">#REF!</definedName>
    <definedName name="date11">#REF!</definedName>
    <definedName name="date12">#REF!</definedName>
    <definedName name="date13">#REF!</definedName>
    <definedName name="date14">#REF!</definedName>
    <definedName name="date15">#REF!</definedName>
    <definedName name="date16">#REF!</definedName>
    <definedName name="date17">#REF!</definedName>
    <definedName name="date18">#REF!</definedName>
    <definedName name="date19">#REF!</definedName>
    <definedName name="date2">#REF!</definedName>
    <definedName name="date20">#REF!</definedName>
    <definedName name="date21">#REF!</definedName>
    <definedName name="date22">#REF!</definedName>
    <definedName name="date23">#REF!</definedName>
    <definedName name="date24">#REF!</definedName>
    <definedName name="date25">#REF!</definedName>
    <definedName name="date26">#REF!</definedName>
    <definedName name="date27">#REF!</definedName>
    <definedName name="date28">#REF!</definedName>
    <definedName name="date29">#REF!</definedName>
    <definedName name="date3">#REF!</definedName>
    <definedName name="date30">#REF!</definedName>
    <definedName name="date31">#REF!</definedName>
    <definedName name="date4">#REF!</definedName>
    <definedName name="date5">#REF!</definedName>
    <definedName name="date6">#REF!</definedName>
    <definedName name="date7">#REF!</definedName>
    <definedName name="date8">#REF!</definedName>
    <definedName name="date9">#REF!</definedName>
    <definedName name="dategrp1">'Info Grap'!$G$1:$H$2</definedName>
    <definedName name="dategrp10">'Info Grap'!$Y$1:$Z$2</definedName>
    <definedName name="dategrp11">'Info Grap'!$AA$1:$AB$2</definedName>
    <definedName name="dategrp12">'Info Grap'!$G$3:$H$4</definedName>
    <definedName name="dategrp13">'Info Grap'!$I$3:$J$4</definedName>
    <definedName name="dategrp14">'Info Grap'!$K$3:$L$4</definedName>
    <definedName name="dategrp15">'Info Grap'!$M$3:$N$4</definedName>
    <definedName name="dategrp16">'Info Grap'!$O$3:$P$4</definedName>
    <definedName name="dategrp17">'Info Grap'!$Q$3:$R$4</definedName>
    <definedName name="dategrp18">'Info Grap'!$S$3:$T$4</definedName>
    <definedName name="dategrp19">'Info Grap'!$U$3:$V$4</definedName>
    <definedName name="dategrp2">'Info Grap'!$I$1:$J$2</definedName>
    <definedName name="dategrp20">'Info Grap'!$W$3:$X$4</definedName>
    <definedName name="dategrp21">'Info Grap'!$Y$3:$Z$4</definedName>
    <definedName name="dategrp22">'Info Grap'!$AA$3:$AB$4</definedName>
    <definedName name="dategrp23">'Info Grap'!$G$5:$H$6</definedName>
    <definedName name="dategrp24">'Info Grap'!$I$5:$J$6</definedName>
    <definedName name="dategrp25">'Info Grap'!$K$5:$L$6</definedName>
    <definedName name="dategrp26">'Info Grap'!$M$5:$N$6</definedName>
    <definedName name="dategrp27">'Info Grap'!$O$5:$P$6</definedName>
    <definedName name="dategrp28">'Info Grap'!$Q$5:$R$6</definedName>
    <definedName name="dategrp29">'Info Grap'!$S$5:$T$6</definedName>
    <definedName name="dategrp3">'Info Grap'!$K$1:$L$2</definedName>
    <definedName name="dategrp30">'Info Grap'!$U$5:$V$6</definedName>
    <definedName name="dategrp31">'Info Grap'!$W$5:$X$6</definedName>
    <definedName name="dategrp4">'Info Grap'!$M$1:$N$2</definedName>
    <definedName name="dategrp5">'Info Grap'!$O$1:$P$2</definedName>
    <definedName name="dategrp6">'Info Grap'!$Q$1:$R$2</definedName>
    <definedName name="dategrp7">'Info Grap'!$S$1:$T$2</definedName>
    <definedName name="dategrp8">'Info Grap'!$U$1:$V$2</definedName>
    <definedName name="dategrp9">'Info Grap'!$W$1:$X$2</definedName>
    <definedName name="Equivalence_NOMS">Feuil1!$AG$24:$AH$41</definedName>
    <definedName name="LISTE">Feuil1!$B$69:$B$86</definedName>
    <definedName name="Liste_Noms">Feuil1!$AN$100:$AN$111</definedName>
    <definedName name="Photos_Agents">INDIRECT(VLOOKUP(Feuil1!$AN$117,Feuil1!$AN$99:$AP$116,3,0))</definedName>
    <definedName name="Photos_Agents2">INDIRECT(VLOOKUP(Accueil!$AQ$137,Accueil!$AQ$119:$AS$136,3,0))</definedName>
    <definedName name="Segment_NOM">#N/A</definedName>
    <definedName name="Segment_Post">#N/A</definedName>
    <definedName name="Z_384D7076_AF50_4063_890A_EB88F87C44A7_.wvu.Cols" localSheetId="1" hidden="1">Feuil1!$K:$K</definedName>
    <definedName name="Z_384D7076_AF50_4063_890A_EB88F87C44A7_.wvu.FilterData" localSheetId="8" hidden="1">Recap!$A$6:$BS$15</definedName>
    <definedName name="Z_384D7076_AF50_4063_890A_EB88F87C44A7_.wvu.Rows" localSheetId="1" hidden="1">Feuil1!$1:$1</definedName>
    <definedName name="Z_384D7076_AF50_4063_890A_EB88F87C44A7_.wvu.Rows" localSheetId="2" hidden="1">GRAPPIN!$6:$6</definedName>
    <definedName name="_xlnm.Print_Area" localSheetId="9">Criteres!$B$1:$I$50</definedName>
    <definedName name="_xlnm.Print_Area" localSheetId="1">Feuil1!$A$3:$X$38</definedName>
    <definedName name="_xlnm.Print_Area" localSheetId="4">InfoGRP!$B$1:$K$29</definedName>
  </definedNames>
  <calcPr calcId="181029" calcMode="manual"/>
  <customWorkbookViews>
    <customWorkbookView name="Anibal Castano - Affichage personnalisé" guid="{384D7076-AF50-4063-890A-EB88F87C44A7}" mergeInterval="0" personalView="1" maximized="1" windowWidth="1916" windowHeight="829" activeSheetId="1"/>
  </customWorkbookView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0" i="27" l="1"/>
  <c r="AP99" i="1"/>
  <c r="AS119" i="27" l="1"/>
  <c r="AS121" i="27" l="1"/>
  <c r="AS122" i="27"/>
  <c r="AS123" i="27"/>
  <c r="AS124" i="27"/>
  <c r="AS125" i="27"/>
  <c r="AS126" i="27"/>
  <c r="AS127" i="27"/>
  <c r="AS128" i="27"/>
  <c r="AS129" i="27"/>
  <c r="AS130" i="27"/>
  <c r="AS131" i="27"/>
  <c r="AS132" i="27"/>
  <c r="AS133" i="27"/>
  <c r="AS134" i="27"/>
  <c r="AS135" i="27"/>
  <c r="AS136" i="27"/>
  <c r="AS120" i="27"/>
  <c r="O17" i="27" l="1"/>
  <c r="AQ137" i="27" l="1"/>
  <c r="AP116" i="1" l="1"/>
  <c r="AP115" i="1"/>
  <c r="AP114" i="1"/>
  <c r="AP113" i="1" l="1"/>
  <c r="AP112" i="1"/>
  <c r="AP111" i="1"/>
  <c r="AP110" i="1"/>
  <c r="AP109" i="1"/>
  <c r="AP108" i="1"/>
  <c r="AP107" i="1"/>
  <c r="AP106" i="1"/>
  <c r="AP105" i="1"/>
  <c r="AP104" i="1"/>
  <c r="AP103" i="1"/>
  <c r="AP102" i="1"/>
  <c r="AP101" i="1"/>
  <c r="AP100" i="1"/>
  <c r="AG22" i="1" l="1"/>
  <c r="D21" i="1" s="1"/>
  <c r="AN117" i="1" l="1"/>
  <c r="N6" i="1"/>
  <c r="N8" i="1" s="1"/>
  <c r="A1" i="26"/>
  <c r="C17" i="26" s="1"/>
  <c r="C18" i="26" l="1"/>
  <c r="C19" i="26" s="1"/>
  <c r="C20" i="26" s="1"/>
  <c r="C21" i="26" s="1"/>
  <c r="C22" i="26" s="1"/>
  <c r="C23" i="26" s="1"/>
  <c r="C24" i="26" s="1"/>
  <c r="C25" i="26" s="1"/>
  <c r="C26" i="26" s="1"/>
  <c r="C27" i="26" s="1"/>
  <c r="C28" i="26" s="1"/>
  <c r="C29" i="26" s="1"/>
  <c r="C30" i="26" s="1"/>
  <c r="C31" i="26" s="1"/>
  <c r="C32" i="26" s="1"/>
  <c r="C33" i="26" s="1"/>
  <c r="C34" i="26" s="1"/>
  <c r="C35" i="26" s="1"/>
  <c r="C36" i="26" s="1"/>
  <c r="C37" i="26" s="1"/>
  <c r="C38" i="26" s="1"/>
  <c r="C39" i="26" s="1"/>
  <c r="C40" i="26" s="1"/>
  <c r="C41" i="26" s="1"/>
  <c r="C42" i="26" s="1"/>
  <c r="C43" i="26" s="1"/>
  <c r="C44" i="26" s="1"/>
  <c r="B17" i="26"/>
  <c r="B18" i="26" s="1"/>
  <c r="B19" i="26" s="1"/>
  <c r="B20" i="26" s="1"/>
  <c r="B21" i="26" s="1"/>
  <c r="B22" i="26" s="1"/>
  <c r="B23" i="26" s="1"/>
  <c r="B24" i="26" s="1"/>
  <c r="B25" i="26" s="1"/>
  <c r="B26" i="26" s="1"/>
  <c r="B27" i="26" s="1"/>
  <c r="B28" i="26" s="1"/>
  <c r="B29" i="26" s="1"/>
  <c r="B30" i="26" s="1"/>
  <c r="B31" i="26" s="1"/>
  <c r="B32" i="26" s="1"/>
  <c r="B33" i="26" s="1"/>
  <c r="B34" i="26" s="1"/>
  <c r="B35" i="26" s="1"/>
  <c r="B36" i="26" s="1"/>
  <c r="B37" i="26" s="1"/>
  <c r="B38" i="26" s="1"/>
  <c r="B39" i="26" s="1"/>
  <c r="B40" i="26" s="1"/>
  <c r="B41" i="26" s="1"/>
  <c r="B42" i="26" s="1"/>
  <c r="B43" i="26" s="1"/>
  <c r="B44" i="26" s="1"/>
  <c r="B45" i="26" s="1"/>
  <c r="G2" i="26"/>
  <c r="I2" i="26" s="1"/>
  <c r="A3" i="18"/>
  <c r="A4" i="18" s="1"/>
  <c r="A3" i="17"/>
  <c r="A4" i="17" s="1"/>
  <c r="B46" i="26" l="1"/>
  <c r="C45" i="26"/>
  <c r="D45" i="26" s="1"/>
  <c r="H18" i="26"/>
  <c r="I18" i="26"/>
  <c r="I36" i="26"/>
  <c r="H36" i="26"/>
  <c r="H17" i="26"/>
  <c r="I17" i="26"/>
  <c r="K2" i="26"/>
  <c r="J18" i="26"/>
  <c r="F18" i="26"/>
  <c r="G18" i="26"/>
  <c r="E18" i="26"/>
  <c r="G36" i="26"/>
  <c r="E36" i="26"/>
  <c r="G17" i="26"/>
  <c r="F36" i="26"/>
  <c r="J36" i="26"/>
  <c r="E17" i="26"/>
  <c r="J17" i="26"/>
  <c r="F17" i="26"/>
  <c r="B3" i="17"/>
  <c r="B3" i="18"/>
  <c r="A1" i="17"/>
  <c r="N2" i="17" s="1"/>
  <c r="M2" i="17"/>
  <c r="K2" i="18"/>
  <c r="A1" i="18"/>
  <c r="L2" i="18" s="1"/>
  <c r="D14" i="18" l="1"/>
  <c r="B47" i="26"/>
  <c r="C47" i="26" s="1"/>
  <c r="C46" i="26"/>
  <c r="D46" i="26" s="1"/>
  <c r="H19" i="26"/>
  <c r="I19" i="26"/>
  <c r="M2" i="26"/>
  <c r="F19" i="26"/>
  <c r="G19" i="26"/>
  <c r="E19" i="26"/>
  <c r="J19" i="26"/>
  <c r="D16" i="18"/>
  <c r="D15" i="18"/>
  <c r="D18" i="18"/>
  <c r="D17" i="18"/>
  <c r="D20" i="18"/>
  <c r="F9" i="18"/>
  <c r="D13" i="18"/>
  <c r="D22" i="18"/>
  <c r="D9" i="18"/>
  <c r="B9" i="18" s="1"/>
  <c r="D19" i="18"/>
  <c r="D13" i="17"/>
  <c r="J17" i="17"/>
  <c r="D9" i="17"/>
  <c r="B9" i="17" s="1"/>
  <c r="D25" i="17"/>
  <c r="D17" i="17"/>
  <c r="D16" i="17"/>
  <c r="D15" i="17"/>
  <c r="D14" i="17"/>
  <c r="F9" i="17"/>
  <c r="D18" i="17"/>
  <c r="D26" i="17"/>
  <c r="D19" i="17"/>
  <c r="D20" i="17"/>
  <c r="J13" i="17"/>
  <c r="D21" i="17"/>
  <c r="J14" i="17"/>
  <c r="D22" i="17"/>
  <c r="D28" i="17"/>
  <c r="D23" i="17"/>
  <c r="J15" i="17"/>
  <c r="D24" i="17"/>
  <c r="J16" i="17"/>
  <c r="D47" i="26" l="1"/>
  <c r="I20" i="26"/>
  <c r="H20" i="26"/>
  <c r="O2" i="26"/>
  <c r="G20" i="26"/>
  <c r="J20" i="26"/>
  <c r="E20" i="26"/>
  <c r="F20" i="26"/>
  <c r="H20" i="18"/>
  <c r="H26" i="17"/>
  <c r="H21" i="26" l="1"/>
  <c r="I21" i="26"/>
  <c r="Q2" i="26"/>
  <c r="J21" i="26"/>
  <c r="F21" i="26"/>
  <c r="G21" i="26"/>
  <c r="E21" i="26"/>
  <c r="D5" i="8"/>
  <c r="H22" i="26" l="1"/>
  <c r="I22" i="26"/>
  <c r="S2" i="26"/>
  <c r="J22" i="26"/>
  <c r="E22" i="26"/>
  <c r="F22" i="26"/>
  <c r="G22" i="26"/>
  <c r="D5" i="6"/>
  <c r="I23" i="26" l="1"/>
  <c r="H23" i="26"/>
  <c r="U2" i="26"/>
  <c r="J23" i="26"/>
  <c r="E23" i="26"/>
  <c r="F23" i="26"/>
  <c r="G23" i="26"/>
  <c r="A2" i="12"/>
  <c r="A1" i="12"/>
  <c r="H24" i="26" l="1"/>
  <c r="I24" i="26"/>
  <c r="W2" i="26"/>
  <c r="E24" i="26"/>
  <c r="F24" i="26"/>
  <c r="G24" i="26"/>
  <c r="J24" i="26"/>
  <c r="L45" i="12"/>
  <c r="K45" i="12"/>
  <c r="M38" i="12"/>
  <c r="M45" i="12"/>
  <c r="L38" i="12"/>
  <c r="K38" i="12"/>
  <c r="K30" i="12"/>
  <c r="L30" i="12"/>
  <c r="M23" i="12"/>
  <c r="M30" i="12"/>
  <c r="K23" i="12"/>
  <c r="L23" i="12"/>
  <c r="N4" i="12"/>
  <c r="F16" i="12" s="1"/>
  <c r="O4" i="12"/>
  <c r="E7" i="12"/>
  <c r="H7" i="12"/>
  <c r="P4" i="12"/>
  <c r="J7" i="12"/>
  <c r="A1" i="1"/>
  <c r="I25" i="26" l="1"/>
  <c r="H25" i="26"/>
  <c r="Y2" i="26"/>
  <c r="E25" i="26"/>
  <c r="J25" i="26"/>
  <c r="F25" i="26"/>
  <c r="G25" i="26"/>
  <c r="I33" i="12"/>
  <c r="I19" i="12"/>
  <c r="I34" i="12"/>
  <c r="I18" i="12"/>
  <c r="F19" i="12"/>
  <c r="F34" i="12"/>
  <c r="F33" i="12"/>
  <c r="F18" i="12"/>
  <c r="I48" i="12"/>
  <c r="I50" i="12"/>
  <c r="I47" i="12"/>
  <c r="I46" i="12"/>
  <c r="I49" i="12"/>
  <c r="I27" i="12"/>
  <c r="F48" i="12"/>
  <c r="F50" i="12"/>
  <c r="F47" i="12"/>
  <c r="F49" i="12"/>
  <c r="F46" i="12"/>
  <c r="F27" i="12"/>
  <c r="I16" i="12"/>
  <c r="I40" i="12"/>
  <c r="I39" i="12"/>
  <c r="I42" i="12"/>
  <c r="I41" i="12"/>
  <c r="F42" i="12"/>
  <c r="F41" i="12"/>
  <c r="F40" i="12"/>
  <c r="F39" i="12"/>
  <c r="F32" i="12"/>
  <c r="F31" i="12"/>
  <c r="F26" i="12"/>
  <c r="I32" i="12"/>
  <c r="I31" i="12"/>
  <c r="I26" i="12"/>
  <c r="I13" i="12"/>
  <c r="I24" i="12"/>
  <c r="I25" i="12"/>
  <c r="F15" i="12"/>
  <c r="F24" i="12"/>
  <c r="F25" i="12"/>
  <c r="F12" i="12"/>
  <c r="F13" i="12"/>
  <c r="F14" i="12"/>
  <c r="I10" i="12"/>
  <c r="I12" i="12"/>
  <c r="F11" i="12"/>
  <c r="F10" i="12"/>
  <c r="H26" i="26" l="1"/>
  <c r="I26" i="26"/>
  <c r="AA2" i="26"/>
  <c r="G26" i="26"/>
  <c r="J26" i="26"/>
  <c r="E26" i="26"/>
  <c r="F26" i="26"/>
  <c r="AF41" i="12"/>
  <c r="AF50" i="12"/>
  <c r="K33" i="12"/>
  <c r="L33" i="12"/>
  <c r="K46" i="12"/>
  <c r="L46" i="12"/>
  <c r="L31" i="12"/>
  <c r="K39" i="12"/>
  <c r="L39" i="12"/>
  <c r="K31" i="12"/>
  <c r="L24" i="12"/>
  <c r="K24" i="12"/>
  <c r="AF25" i="12" s="1"/>
  <c r="H27" i="26" l="1"/>
  <c r="I27" i="26"/>
  <c r="G4" i="26"/>
  <c r="F27" i="26"/>
  <c r="E27" i="26"/>
  <c r="G27" i="26"/>
  <c r="J27" i="26"/>
  <c r="H28" i="26" l="1"/>
  <c r="I28" i="26"/>
  <c r="I4" i="26"/>
  <c r="G28" i="26"/>
  <c r="J28" i="26"/>
  <c r="F28" i="26"/>
  <c r="E28" i="26"/>
  <c r="I29" i="26" l="1"/>
  <c r="H29" i="26"/>
  <c r="K4" i="26"/>
  <c r="J29" i="26"/>
  <c r="G29" i="26"/>
  <c r="E29" i="26"/>
  <c r="F29" i="26"/>
  <c r="H30" i="26" l="1"/>
  <c r="I30" i="26"/>
  <c r="M4" i="26"/>
  <c r="E30" i="26"/>
  <c r="J30" i="26"/>
  <c r="G30" i="26"/>
  <c r="F30" i="26"/>
  <c r="I31" i="26" l="1"/>
  <c r="H31" i="26"/>
  <c r="O4" i="26"/>
  <c r="J31" i="26"/>
  <c r="E31" i="26"/>
  <c r="F31" i="26"/>
  <c r="G31" i="26"/>
  <c r="H32" i="26" l="1"/>
  <c r="I32" i="26"/>
  <c r="Q4" i="26"/>
  <c r="F32" i="26"/>
  <c r="E32" i="26"/>
  <c r="G32" i="26"/>
  <c r="J32" i="26"/>
  <c r="I33" i="26" l="1"/>
  <c r="H33" i="26"/>
  <c r="S4" i="26"/>
  <c r="E33" i="26"/>
  <c r="G33" i="26"/>
  <c r="J33" i="26"/>
  <c r="F33" i="26"/>
  <c r="H34" i="26" l="1"/>
  <c r="I34" i="26"/>
  <c r="U4" i="26"/>
  <c r="J34" i="26"/>
  <c r="F34" i="26"/>
  <c r="G34" i="26"/>
  <c r="E34" i="26"/>
  <c r="H35" i="26" l="1"/>
  <c r="I35" i="26"/>
  <c r="W4" i="26"/>
  <c r="F35" i="26"/>
  <c r="G35" i="26"/>
  <c r="J35" i="26"/>
  <c r="E35" i="26"/>
  <c r="H37" i="26" l="1"/>
  <c r="I37" i="26"/>
  <c r="Y4" i="26"/>
  <c r="AA4" i="26" s="1"/>
  <c r="J37" i="26"/>
  <c r="F37" i="26"/>
  <c r="E37" i="26"/>
  <c r="G37" i="26"/>
  <c r="H38" i="26" l="1"/>
  <c r="I38" i="26"/>
  <c r="G6" i="26"/>
  <c r="J38" i="26"/>
  <c r="G38" i="26"/>
  <c r="E38" i="26"/>
  <c r="F38" i="26"/>
  <c r="I39" i="26" l="1"/>
  <c r="H39" i="26"/>
  <c r="I6" i="26"/>
  <c r="J39" i="26"/>
  <c r="E39" i="26"/>
  <c r="F39" i="26"/>
  <c r="G39" i="26"/>
  <c r="H40" i="26" l="1"/>
  <c r="I40" i="26"/>
  <c r="K6" i="26"/>
  <c r="E40" i="26"/>
  <c r="F40" i="26"/>
  <c r="G40" i="26"/>
  <c r="J40" i="26"/>
  <c r="H41" i="26" l="1"/>
  <c r="I41" i="26"/>
  <c r="M6" i="26"/>
  <c r="J41" i="26"/>
  <c r="F41" i="26"/>
  <c r="E41" i="26"/>
  <c r="G41" i="26"/>
  <c r="H42" i="26" l="1"/>
  <c r="I42" i="26"/>
  <c r="O6" i="26"/>
  <c r="E42" i="26"/>
  <c r="G42" i="26"/>
  <c r="J42" i="26"/>
  <c r="F42" i="26"/>
  <c r="H43" i="26" l="1"/>
  <c r="I43" i="26"/>
  <c r="Q6" i="26"/>
  <c r="F43" i="26"/>
  <c r="E43" i="26"/>
  <c r="G43" i="26"/>
  <c r="J43" i="26"/>
  <c r="H44" i="26" l="1"/>
  <c r="I44" i="26"/>
  <c r="S6" i="26"/>
  <c r="G44" i="26"/>
  <c r="J44" i="26"/>
  <c r="E44" i="26"/>
  <c r="F44" i="26"/>
  <c r="I45" i="26" l="1"/>
  <c r="H45" i="26"/>
  <c r="U6" i="26"/>
  <c r="F45" i="26"/>
  <c r="G45" i="26"/>
  <c r="E45" i="26"/>
  <c r="J45" i="26"/>
  <c r="H46" i="26" l="1"/>
  <c r="I46" i="26"/>
  <c r="W6" i="26"/>
  <c r="J46" i="26"/>
  <c r="E46" i="26"/>
  <c r="F46" i="26"/>
  <c r="G46" i="26"/>
  <c r="I47" i="26" l="1"/>
  <c r="H47" i="26"/>
  <c r="J47" i="26"/>
  <c r="E47" i="26"/>
  <c r="E49" i="26" s="1"/>
  <c r="E16" i="26" s="1"/>
  <c r="F47" i="26"/>
  <c r="F49" i="26" s="1"/>
  <c r="F16" i="26" s="1"/>
  <c r="G47" i="26"/>
  <c r="G49" i="26" s="1"/>
  <c r="G16" i="26" s="1"/>
</calcChain>
</file>

<file path=xl/sharedStrings.xml><?xml version="1.0" encoding="utf-8"?>
<sst xmlns="http://schemas.openxmlformats.org/spreadsheetml/2006/main" count="1002" uniqueCount="400">
  <si>
    <t xml:space="preserve">Nom : </t>
  </si>
  <si>
    <t>Poste Occupé :</t>
  </si>
  <si>
    <t>Temps Passé :</t>
  </si>
  <si>
    <t>TRI en petite cabine :</t>
  </si>
  <si>
    <t>NETTOYAGE :</t>
  </si>
  <si>
    <t>AUTRE :</t>
  </si>
  <si>
    <t>PAUSE :</t>
  </si>
  <si>
    <t>OBSERVATION :</t>
  </si>
  <si>
    <t>TRI PRODUIT :</t>
  </si>
  <si>
    <t>CHARGEMENT :</t>
  </si>
  <si>
    <t>AIDE - PRÉ TRI :</t>
  </si>
  <si>
    <r>
      <t xml:space="preserve">AUTRE : </t>
    </r>
    <r>
      <rPr>
        <sz val="11"/>
        <color theme="1"/>
        <rFont val="Calibri"/>
        <family val="2"/>
        <scheme val="minor"/>
      </rPr>
      <t>(Marquez l'activité en Observation)</t>
    </r>
  </si>
  <si>
    <t>CRIBLE Compost Mixte :</t>
  </si>
  <si>
    <t>CRIBLE Déchets Verts :</t>
  </si>
  <si>
    <t>MÉLANGE :</t>
  </si>
  <si>
    <t>RETOURNEMENT Andains :</t>
  </si>
  <si>
    <t>AIDE  - Pré Tri</t>
  </si>
  <si>
    <t>ENTRETIEN CRIBLE :</t>
  </si>
  <si>
    <t>ENTRETIEN CHARGEUSE :</t>
  </si>
  <si>
    <t>BROYAGE Déchets Verts :</t>
  </si>
  <si>
    <t>TRI Déchets Verts :</t>
  </si>
  <si>
    <t>ENTRETIEN Broyeur - Pelle :</t>
  </si>
  <si>
    <t>ALIMENTATION :</t>
  </si>
  <si>
    <t>REMONTÉE Produit :</t>
  </si>
  <si>
    <t>NETTOYAGE Filière :</t>
  </si>
  <si>
    <t>ARRÊT ( Bourrage… )</t>
  </si>
  <si>
    <t>AIDE NETTOYAGE Filière :</t>
  </si>
  <si>
    <t>NOMBRE DE GRAPPINS DANS BRS :</t>
  </si>
  <si>
    <t>TONNAGE GRAPPIN :</t>
  </si>
  <si>
    <t>Relevé COMPTEUR EAU :</t>
  </si>
  <si>
    <t>Relevé TEMPÉRATURE :</t>
  </si>
  <si>
    <t>Taux de REMPLISSAGE BRS (%) :</t>
  </si>
  <si>
    <r>
      <rPr>
        <b/>
        <sz val="18"/>
        <color theme="1"/>
        <rFont val="Calibri"/>
        <family val="2"/>
        <scheme val="minor"/>
      </rPr>
      <t>ALIMENTATION BRS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</si>
  <si>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8"/>
        <color theme="1"/>
        <rFont val="Calibri"/>
        <family val="2"/>
        <scheme val="minor"/>
      </rPr>
      <t>B8 - B9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</si>
  <si>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8"/>
        <color theme="1"/>
        <rFont val="Calibri"/>
        <family val="2"/>
        <scheme val="minor"/>
      </rPr>
      <t>B10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</si>
  <si>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8"/>
        <color theme="1"/>
        <rFont val="Calibri"/>
        <family val="2"/>
        <scheme val="minor"/>
      </rPr>
      <t>B16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</si>
  <si>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8"/>
        <color theme="1"/>
        <rFont val="Calibri"/>
        <family val="2"/>
        <scheme val="minor"/>
      </rPr>
      <t>B12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</si>
  <si>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8"/>
        <color theme="1"/>
        <rFont val="Calibri"/>
        <family val="2"/>
        <scheme val="minor"/>
      </rPr>
      <t>CENTRALE HYDRAULIQUE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</si>
  <si>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8"/>
        <color theme="1"/>
        <rFont val="Calibri"/>
        <family val="2"/>
        <scheme val="minor"/>
      </rPr>
      <t>TÔLES BALISTIQUES</t>
    </r>
    <r>
      <rPr>
        <sz val="18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</si>
  <si>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8"/>
        <color theme="1"/>
        <rFont val="Calibri"/>
        <family val="2"/>
        <scheme val="minor"/>
      </rPr>
      <t>FLIP - FLOP</t>
    </r>
    <r>
      <rPr>
        <sz val="18"/>
        <color theme="1"/>
        <rFont val="Calibri"/>
        <family val="2"/>
        <scheme val="minor"/>
      </rPr>
      <t xml:space="preserve"> :</t>
    </r>
  </si>
  <si>
    <t>Date :</t>
  </si>
  <si>
    <t>Mois</t>
  </si>
  <si>
    <t>Année</t>
  </si>
  <si>
    <t>Jour</t>
  </si>
  <si>
    <t>Observation :</t>
  </si>
  <si>
    <t>PELLE - DIV - DIB</t>
  </si>
  <si>
    <t>TrPrDI</t>
  </si>
  <si>
    <t>CharDI</t>
  </si>
  <si>
    <t>AidPréTrDi</t>
  </si>
  <si>
    <t>AutDi</t>
  </si>
  <si>
    <t>PauDI</t>
  </si>
  <si>
    <t>ObsDI</t>
  </si>
  <si>
    <t xml:space="preserve">AUTRE : </t>
  </si>
  <si>
    <t>CHARGEUSE - PLATEFORME - COMPOST</t>
  </si>
  <si>
    <t>PELLE BROYAGE DECHETS VERTS</t>
  </si>
  <si>
    <t>BryDV</t>
  </si>
  <si>
    <t>TriDV</t>
  </si>
  <si>
    <t>MelDV</t>
  </si>
  <si>
    <t>RetDV</t>
  </si>
  <si>
    <t>CharDV</t>
  </si>
  <si>
    <t>EntDV</t>
  </si>
  <si>
    <t>AuDV</t>
  </si>
  <si>
    <t>PauDV</t>
  </si>
  <si>
    <t>ObsDV</t>
  </si>
  <si>
    <t>PELLE PRÉ TRI</t>
  </si>
  <si>
    <t>AlmPPT</t>
  </si>
  <si>
    <t>RemPPT</t>
  </si>
  <si>
    <t>CharPPT</t>
  </si>
  <si>
    <t>NetPPT</t>
  </si>
  <si>
    <t>EntPPT</t>
  </si>
  <si>
    <t>ArrPPT</t>
  </si>
  <si>
    <t>AuPPT</t>
  </si>
  <si>
    <t>PaPPT</t>
  </si>
  <si>
    <t>TRempGR</t>
  </si>
  <si>
    <t>GRAPPIN 1     -     GRAPPIN 1     -     GRAPPIN 1</t>
  </si>
  <si>
    <t>GRAPPIN 2</t>
  </si>
  <si>
    <t>AGENT de TRI</t>
  </si>
  <si>
    <t>TriPcAUT</t>
  </si>
  <si>
    <t>NetAUT</t>
  </si>
  <si>
    <t>AuAUT</t>
  </si>
  <si>
    <t>PauAUT</t>
  </si>
  <si>
    <t>ObsAUT</t>
  </si>
  <si>
    <t>AUTRE POSTE</t>
  </si>
  <si>
    <t>NOM</t>
  </si>
  <si>
    <t>Date</t>
  </si>
  <si>
    <t>ADT</t>
  </si>
  <si>
    <t>CPC</t>
  </si>
  <si>
    <t>GRP</t>
  </si>
  <si>
    <t>PDV</t>
  </si>
  <si>
    <t>PDI</t>
  </si>
  <si>
    <t>PPT</t>
  </si>
  <si>
    <t>AUT</t>
  </si>
  <si>
    <t>BILLARD S</t>
  </si>
  <si>
    <t>CHAPEY F</t>
  </si>
  <si>
    <t>DEMARQUET S</t>
  </si>
  <si>
    <t>FOUEN C</t>
  </si>
  <si>
    <t>GAUTHIER O</t>
  </si>
  <si>
    <t>JOLIVOT C</t>
  </si>
  <si>
    <t>MAGADOUX K</t>
  </si>
  <si>
    <t>MANHES J</t>
  </si>
  <si>
    <t>MIKALEFF S</t>
  </si>
  <si>
    <t>PEULSON D</t>
  </si>
  <si>
    <t>REBOUILLAT E</t>
  </si>
  <si>
    <t>SAINJON J</t>
  </si>
  <si>
    <t>VADOT Y</t>
  </si>
  <si>
    <t>Essai 5</t>
  </si>
  <si>
    <t>5h - 12h</t>
  </si>
  <si>
    <t>6h - 13h</t>
  </si>
  <si>
    <t>7h - 14h</t>
  </si>
  <si>
    <t>11h - 18h</t>
  </si>
  <si>
    <t>12h - 19h</t>
  </si>
  <si>
    <t>13h - 20h</t>
  </si>
  <si>
    <t>HORAIRE</t>
  </si>
  <si>
    <t>Horaire :</t>
  </si>
  <si>
    <t>ABS</t>
  </si>
  <si>
    <t>CPN</t>
  </si>
  <si>
    <t>CPA</t>
  </si>
  <si>
    <t>CPF</t>
  </si>
  <si>
    <t>MAL</t>
  </si>
  <si>
    <t>AT</t>
  </si>
  <si>
    <t>RTT</t>
  </si>
  <si>
    <t>RCR</t>
  </si>
  <si>
    <t>BDS</t>
  </si>
  <si>
    <t>ABSENT</t>
  </si>
  <si>
    <t>Précision Absence :</t>
  </si>
  <si>
    <t>Horaire Réel :</t>
  </si>
  <si>
    <t>Temps présence :</t>
  </si>
  <si>
    <t>"0"  Par Défaut - Si non : à Modifier.</t>
  </si>
  <si>
    <t>Temps Heures de Présence</t>
  </si>
  <si>
    <t>Post</t>
  </si>
  <si>
    <t>ALBRS</t>
  </si>
  <si>
    <t>NETB6</t>
  </si>
  <si>
    <t>NETB8B9</t>
  </si>
  <si>
    <t>NETB10</t>
  </si>
  <si>
    <t>NETB16</t>
  </si>
  <si>
    <t>NETB12</t>
  </si>
  <si>
    <t>NETCHY</t>
  </si>
  <si>
    <t>NETPOUS</t>
  </si>
  <si>
    <t>NETTRE</t>
  </si>
  <si>
    <t>NETTOLBAL</t>
  </si>
  <si>
    <t>NETFLIFLO</t>
  </si>
  <si>
    <t>AIDNETFIL</t>
  </si>
  <si>
    <t>PaGRP</t>
  </si>
  <si>
    <t>AuGRP</t>
  </si>
  <si>
    <t>ObsPT</t>
  </si>
  <si>
    <t>ObGRP</t>
  </si>
  <si>
    <t>NbGRP</t>
  </si>
  <si>
    <t>PdsGRP</t>
  </si>
  <si>
    <t>ComptO</t>
  </si>
  <si>
    <t>Tempture</t>
  </si>
  <si>
    <t>ADTptCab</t>
  </si>
  <si>
    <t>ADTNet</t>
  </si>
  <si>
    <t>ADTAut</t>
  </si>
  <si>
    <t>ADTPAu</t>
  </si>
  <si>
    <t>ADTObs</t>
  </si>
  <si>
    <t>HeurPré</t>
  </si>
  <si>
    <t>RaisAbs</t>
  </si>
  <si>
    <t>CrMxCPC</t>
  </si>
  <si>
    <t>CDVCPC</t>
  </si>
  <si>
    <t>MelCPC</t>
  </si>
  <si>
    <t>RetCPC</t>
  </si>
  <si>
    <t>CharCPC</t>
  </si>
  <si>
    <t>AidPréTrCPC</t>
  </si>
  <si>
    <t>EntCrbCPC</t>
  </si>
  <si>
    <t>EntChgCPC</t>
  </si>
  <si>
    <t>AutCPC</t>
  </si>
  <si>
    <t>PauCPC</t>
  </si>
  <si>
    <t>ObsCPC</t>
  </si>
  <si>
    <r>
      <t xml:space="preserve">Nettoyage </t>
    </r>
    <r>
      <rPr>
        <b/>
        <sz val="18"/>
        <color theme="1"/>
        <rFont val="Calibri"/>
        <family val="2"/>
        <scheme val="minor"/>
      </rPr>
      <t>B6</t>
    </r>
    <r>
      <rPr>
        <sz val="18"/>
        <color theme="1"/>
        <rFont val="Calibri"/>
        <family val="2"/>
        <scheme val="minor"/>
      </rPr>
      <t xml:space="preserve"> </t>
    </r>
    <r>
      <rPr>
        <b/>
        <sz val="18"/>
        <color theme="1"/>
        <rFont val="Calibri"/>
        <family val="2"/>
        <scheme val="minor"/>
      </rPr>
      <t>- B7 :</t>
    </r>
  </si>
  <si>
    <t>ENNE M</t>
  </si>
  <si>
    <t>Pleinj Gasoil Crible</t>
  </si>
  <si>
    <r>
      <t xml:space="preserve">Nettoyage </t>
    </r>
    <r>
      <rPr>
        <b/>
        <sz val="18"/>
        <color theme="1"/>
        <rFont val="Calibri"/>
        <family val="2"/>
        <scheme val="minor"/>
      </rPr>
      <t>TRÉMIE / GRAPPIN</t>
    </r>
    <r>
      <rPr>
        <sz val="18"/>
        <color theme="1"/>
        <rFont val="Calibri"/>
        <family val="2"/>
        <scheme val="minor"/>
      </rPr>
      <t xml:space="preserve"> :</t>
    </r>
  </si>
  <si>
    <t>2h - Pré Tri + 20 mn TR11</t>
  </si>
  <si>
    <t>VIDAL B</t>
  </si>
  <si>
    <r>
      <t xml:space="preserve">Nettoyage </t>
    </r>
    <r>
      <rPr>
        <b/>
        <sz val="18"/>
        <color theme="1"/>
        <rFont val="Calibri"/>
        <family val="2"/>
        <scheme val="minor"/>
      </rPr>
      <t>POUSSOIR</t>
    </r>
    <r>
      <rPr>
        <sz val="18"/>
        <color theme="1"/>
        <rFont val="Calibri"/>
        <family val="2"/>
        <scheme val="minor"/>
      </rPr>
      <t xml:space="preserve"> + </t>
    </r>
    <r>
      <rPr>
        <b/>
        <sz val="18"/>
        <color theme="1"/>
        <rFont val="Calibri"/>
        <family val="2"/>
        <scheme val="minor"/>
      </rPr>
      <t>Porte BRS</t>
    </r>
    <r>
      <rPr>
        <sz val="18"/>
        <color theme="1"/>
        <rFont val="Calibri"/>
        <family val="2"/>
        <scheme val="minor"/>
      </rPr>
      <t>:</t>
    </r>
  </si>
  <si>
    <t>date</t>
  </si>
  <si>
    <t>&gt;=</t>
  </si>
  <si>
    <t>&lt;=</t>
  </si>
  <si>
    <t>Entre :</t>
  </si>
  <si>
    <t>et</t>
  </si>
  <si>
    <t>à la date du :</t>
  </si>
  <si>
    <t>CHARDI</t>
  </si>
  <si>
    <t>CHARCPC</t>
  </si>
  <si>
    <t>CHARDV</t>
  </si>
  <si>
    <t>CHARPPT</t>
  </si>
  <si>
    <t>AidpréTrDI</t>
  </si>
  <si>
    <t>NBGRP</t>
  </si>
  <si>
    <t>TempTure</t>
  </si>
  <si>
    <t>TrempGR</t>
  </si>
  <si>
    <t>Compteur Arrosage :</t>
  </si>
  <si>
    <t>Nombre de Grappins :</t>
  </si>
  <si>
    <t>Température :</t>
  </si>
  <si>
    <t>Taux Remplissage :</t>
  </si>
  <si>
    <t>Tout Criblage :</t>
  </si>
  <si>
    <t>Total Criblage période :</t>
  </si>
  <si>
    <r>
      <t xml:space="preserve">Chargement fait par </t>
    </r>
    <r>
      <rPr>
        <b/>
        <sz val="16"/>
        <color theme="1"/>
        <rFont val="Calibri"/>
        <family val="2"/>
        <scheme val="minor"/>
      </rPr>
      <t>DI</t>
    </r>
    <r>
      <rPr>
        <sz val="16"/>
        <color theme="1"/>
        <rFont val="Calibri"/>
        <family val="2"/>
        <scheme val="minor"/>
      </rPr>
      <t xml:space="preserve"> :</t>
    </r>
  </si>
  <si>
    <r>
      <t xml:space="preserve">Chargement fait par </t>
    </r>
    <r>
      <rPr>
        <b/>
        <sz val="16"/>
        <color theme="1"/>
        <rFont val="Calibri"/>
        <family val="2"/>
        <scheme val="minor"/>
      </rPr>
      <t xml:space="preserve">CPC </t>
    </r>
    <r>
      <rPr>
        <sz val="16"/>
        <color theme="1"/>
        <rFont val="Calibri"/>
        <family val="2"/>
        <scheme val="minor"/>
      </rPr>
      <t>:</t>
    </r>
  </si>
  <si>
    <r>
      <t xml:space="preserve">Chargement fait par </t>
    </r>
    <r>
      <rPr>
        <b/>
        <sz val="16"/>
        <color theme="1"/>
        <rFont val="Calibri"/>
        <family val="2"/>
        <scheme val="minor"/>
      </rPr>
      <t>DV</t>
    </r>
    <r>
      <rPr>
        <sz val="16"/>
        <color theme="1"/>
        <rFont val="Calibri"/>
        <family val="2"/>
        <scheme val="minor"/>
      </rPr>
      <t xml:space="preserve"> :</t>
    </r>
  </si>
  <si>
    <r>
      <t xml:space="preserve">Chargement fait par </t>
    </r>
    <r>
      <rPr>
        <b/>
        <sz val="16"/>
        <color theme="1"/>
        <rFont val="Calibri"/>
        <family val="2"/>
        <scheme val="minor"/>
      </rPr>
      <t>PPT</t>
    </r>
    <r>
      <rPr>
        <sz val="16"/>
        <color theme="1"/>
        <rFont val="Calibri"/>
        <family val="2"/>
        <scheme val="minor"/>
      </rPr>
      <t xml:space="preserve"> :</t>
    </r>
  </si>
  <si>
    <t xml:space="preserve">Chargement : </t>
  </si>
  <si>
    <t>Total Chargement sur Période :</t>
  </si>
  <si>
    <r>
      <rPr>
        <b/>
        <sz val="16"/>
        <color theme="6" tint="-0.249977111117893"/>
        <rFont val="Calibri"/>
        <family val="2"/>
        <scheme val="minor"/>
      </rPr>
      <t>Criblage</t>
    </r>
    <r>
      <rPr>
        <sz val="16"/>
        <color theme="1"/>
        <rFont val="Calibri"/>
        <family val="2"/>
        <scheme val="minor"/>
      </rPr>
      <t xml:space="preserve"> Compost Mixte :</t>
    </r>
  </si>
  <si>
    <r>
      <rPr>
        <b/>
        <sz val="16"/>
        <color theme="6" tint="-0.249977111117893"/>
        <rFont val="Calibri"/>
        <family val="2"/>
        <scheme val="minor"/>
      </rPr>
      <t>Criblage</t>
    </r>
    <r>
      <rPr>
        <sz val="16"/>
        <color theme="1"/>
        <rFont val="Calibri"/>
        <family val="2"/>
        <scheme val="minor"/>
      </rPr>
      <t xml:space="preserve"> Déchets Verts :</t>
    </r>
  </si>
  <si>
    <r>
      <rPr>
        <b/>
        <sz val="16"/>
        <color theme="6" tint="-0.249977111117893"/>
        <rFont val="Calibri"/>
        <family val="2"/>
        <scheme val="minor"/>
      </rPr>
      <t>Broyage</t>
    </r>
    <r>
      <rPr>
        <sz val="16"/>
        <color theme="1"/>
        <rFont val="Calibri"/>
        <family val="2"/>
        <scheme val="minor"/>
      </rPr>
      <t xml:space="preserve"> Dechets Verts :</t>
    </r>
  </si>
  <si>
    <r>
      <rPr>
        <b/>
        <sz val="16"/>
        <color theme="6" tint="-0.249977111117893"/>
        <rFont val="Calibri"/>
        <family val="2"/>
        <scheme val="minor"/>
      </rPr>
      <t>Tri</t>
    </r>
    <r>
      <rPr>
        <sz val="16"/>
        <color theme="1"/>
        <rFont val="Calibri"/>
        <family val="2"/>
        <scheme val="minor"/>
      </rPr>
      <t xml:space="preserve"> Déchets Verts :</t>
    </r>
  </si>
  <si>
    <r>
      <t xml:space="preserve">Entretien Matériel </t>
    </r>
    <r>
      <rPr>
        <b/>
        <sz val="16"/>
        <color theme="1"/>
        <rFont val="Calibri"/>
        <family val="2"/>
        <scheme val="minor"/>
      </rPr>
      <t xml:space="preserve">DV </t>
    </r>
    <r>
      <rPr>
        <sz val="16"/>
        <color theme="1"/>
        <rFont val="Calibri"/>
        <family val="2"/>
        <scheme val="minor"/>
      </rPr>
      <t>:</t>
    </r>
  </si>
  <si>
    <r>
      <t xml:space="preserve">Entretien Matériel </t>
    </r>
    <r>
      <rPr>
        <b/>
        <sz val="16"/>
        <color theme="1"/>
        <rFont val="Calibri"/>
        <family val="2"/>
        <scheme val="minor"/>
      </rPr>
      <t>PPT</t>
    </r>
    <r>
      <rPr>
        <sz val="16"/>
        <color theme="1"/>
        <rFont val="Calibri"/>
        <family val="2"/>
        <scheme val="minor"/>
      </rPr>
      <t xml:space="preserve"> :</t>
    </r>
  </si>
  <si>
    <t>EntchgCPC</t>
  </si>
  <si>
    <r>
      <t xml:space="preserve">Entretien Crible </t>
    </r>
    <r>
      <rPr>
        <b/>
        <sz val="16"/>
        <color theme="1"/>
        <rFont val="Calibri"/>
        <family val="2"/>
        <scheme val="minor"/>
      </rPr>
      <t>CPC</t>
    </r>
    <r>
      <rPr>
        <sz val="16"/>
        <color theme="1"/>
        <rFont val="Calibri"/>
        <family val="2"/>
        <scheme val="minor"/>
      </rPr>
      <t xml:space="preserve"> :</t>
    </r>
  </si>
  <si>
    <r>
      <t xml:space="preserve">Entretien Chargeuse </t>
    </r>
    <r>
      <rPr>
        <b/>
        <sz val="16"/>
        <color theme="1"/>
        <rFont val="Calibri"/>
        <family val="2"/>
        <scheme val="minor"/>
      </rPr>
      <t>CPC</t>
    </r>
    <r>
      <rPr>
        <sz val="16"/>
        <color theme="1"/>
        <rFont val="Calibri"/>
        <family val="2"/>
        <scheme val="minor"/>
      </rPr>
      <t xml:space="preserve"> :</t>
    </r>
  </si>
  <si>
    <t>Entretien Pelle DIB</t>
  </si>
  <si>
    <t>EntPelDI</t>
  </si>
  <si>
    <r>
      <t xml:space="preserve">Entretien Pelle </t>
    </r>
    <r>
      <rPr>
        <b/>
        <sz val="16"/>
        <color theme="1"/>
        <rFont val="Calibri"/>
        <family val="2"/>
        <scheme val="minor"/>
      </rPr>
      <t>DIB</t>
    </r>
    <r>
      <rPr>
        <sz val="16"/>
        <color theme="1"/>
        <rFont val="Calibri"/>
        <family val="2"/>
        <scheme val="minor"/>
      </rPr>
      <t xml:space="preserve"> :</t>
    </r>
  </si>
  <si>
    <r>
      <t xml:space="preserve">Retournement Andain </t>
    </r>
    <r>
      <rPr>
        <b/>
        <sz val="16"/>
        <color theme="1"/>
        <rFont val="Calibri"/>
        <family val="2"/>
        <scheme val="minor"/>
      </rPr>
      <t>DV</t>
    </r>
    <r>
      <rPr>
        <sz val="16"/>
        <color theme="1"/>
        <rFont val="Calibri"/>
        <family val="2"/>
        <scheme val="minor"/>
      </rPr>
      <t xml:space="preserve"> :</t>
    </r>
  </si>
  <si>
    <r>
      <t xml:space="preserve">Retournement Andain </t>
    </r>
    <r>
      <rPr>
        <b/>
        <sz val="16"/>
        <color theme="1"/>
        <rFont val="Calibri"/>
        <family val="2"/>
        <scheme val="minor"/>
      </rPr>
      <t>CPC</t>
    </r>
    <r>
      <rPr>
        <sz val="16"/>
        <color theme="1"/>
        <rFont val="Calibri"/>
        <family val="2"/>
        <scheme val="minor"/>
      </rPr>
      <t xml:space="preserve"> :</t>
    </r>
  </si>
  <si>
    <r>
      <t xml:space="preserve">Mélange Compost </t>
    </r>
    <r>
      <rPr>
        <b/>
        <sz val="16"/>
        <color theme="1"/>
        <rFont val="Calibri"/>
        <family val="2"/>
        <scheme val="minor"/>
      </rPr>
      <t xml:space="preserve">CPC </t>
    </r>
    <r>
      <rPr>
        <sz val="16"/>
        <color theme="1"/>
        <rFont val="Calibri"/>
        <family val="2"/>
        <scheme val="minor"/>
      </rPr>
      <t>:</t>
    </r>
  </si>
  <si>
    <r>
      <t xml:space="preserve">Mélange Compost </t>
    </r>
    <r>
      <rPr>
        <b/>
        <sz val="16"/>
        <color theme="1"/>
        <rFont val="Calibri"/>
        <family val="2"/>
        <scheme val="minor"/>
      </rPr>
      <t>DV</t>
    </r>
    <r>
      <rPr>
        <sz val="16"/>
        <color theme="1"/>
        <rFont val="Calibri"/>
        <family val="2"/>
        <scheme val="minor"/>
      </rPr>
      <t xml:space="preserve"> :</t>
    </r>
  </si>
  <si>
    <t>Ret et Mel :</t>
  </si>
  <si>
    <t>Total Ret et Mel sur Période :</t>
  </si>
  <si>
    <t>Ret.</t>
  </si>
  <si>
    <t>Mel.</t>
  </si>
  <si>
    <r>
      <t xml:space="preserve">Aide Pré Tri </t>
    </r>
    <r>
      <rPr>
        <b/>
        <sz val="16"/>
        <color theme="1"/>
        <rFont val="Calibri"/>
        <family val="2"/>
        <scheme val="minor"/>
      </rPr>
      <t xml:space="preserve">DI </t>
    </r>
    <r>
      <rPr>
        <sz val="16"/>
        <color theme="1"/>
        <rFont val="Calibri"/>
        <family val="2"/>
        <scheme val="minor"/>
      </rPr>
      <t>:</t>
    </r>
  </si>
  <si>
    <r>
      <t xml:space="preserve">Aide Pré Tri </t>
    </r>
    <r>
      <rPr>
        <b/>
        <sz val="16"/>
        <color theme="1"/>
        <rFont val="Calibri"/>
        <family val="2"/>
        <scheme val="minor"/>
      </rPr>
      <t xml:space="preserve">CPC </t>
    </r>
    <r>
      <rPr>
        <sz val="16"/>
        <color theme="1"/>
        <rFont val="Calibri"/>
        <family val="2"/>
        <scheme val="minor"/>
      </rPr>
      <t>:</t>
    </r>
  </si>
  <si>
    <t>AidpréTrCPC</t>
  </si>
  <si>
    <t>Entr.</t>
  </si>
  <si>
    <t>Chargt.</t>
  </si>
  <si>
    <t xml:space="preserve">Entretien : </t>
  </si>
  <si>
    <t>Total Entretien sur Période :</t>
  </si>
  <si>
    <t>HADDOU M</t>
  </si>
  <si>
    <t>8h - 15h</t>
  </si>
  <si>
    <t>Alimentation BRS par Grp (h):</t>
  </si>
  <si>
    <t>Tonnage de Grappins (T) :</t>
  </si>
  <si>
    <t>Alimentation Pré-Tri (h):</t>
  </si>
  <si>
    <t>BOSSET P</t>
  </si>
  <si>
    <t>ENNEN M</t>
  </si>
  <si>
    <t>Nom :</t>
  </si>
  <si>
    <t>Code Poste :</t>
  </si>
  <si>
    <t>post</t>
  </si>
  <si>
    <t>horaire</t>
  </si>
  <si>
    <t>DATE</t>
  </si>
  <si>
    <t>Pelle Pré - TRI</t>
  </si>
  <si>
    <t>Agent de TRI</t>
  </si>
  <si>
    <t>Pelle Déchets DIB-DIV Encombrants</t>
  </si>
  <si>
    <t>Chargeuse Plateforme Compostage</t>
  </si>
  <si>
    <t>Grapin</t>
  </si>
  <si>
    <t>Plateforme Déchet Verts</t>
  </si>
  <si>
    <t>Autre Activité</t>
  </si>
  <si>
    <t>Absent</t>
  </si>
  <si>
    <t>Absent du Site</t>
  </si>
  <si>
    <r>
      <t xml:space="preserve">AUTRE : </t>
    </r>
    <r>
      <rPr>
        <sz val="11"/>
        <color theme="9" tint="-0.499984740745262"/>
        <rFont val="Calibri"/>
        <family val="2"/>
        <scheme val="minor"/>
      </rPr>
      <t>(Marquez l'activité en Observation)</t>
    </r>
  </si>
  <si>
    <r>
      <rPr>
        <b/>
        <sz val="16"/>
        <color theme="9" tint="-0.499984740745262"/>
        <rFont val="Calibri"/>
        <family val="2"/>
        <scheme val="minor"/>
      </rPr>
      <t>ALIMENTATION BRS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</si>
  <si>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B6</t>
    </r>
    <r>
      <rPr>
        <sz val="16"/>
        <color theme="9" tint="-0.499984740745262"/>
        <rFont val="Calibri"/>
        <family val="2"/>
        <scheme val="minor"/>
      </rPr>
      <t xml:space="preserve"> </t>
    </r>
    <r>
      <rPr>
        <b/>
        <sz val="16"/>
        <color theme="9" tint="-0.499984740745262"/>
        <rFont val="Calibri"/>
        <family val="2"/>
        <scheme val="minor"/>
      </rPr>
      <t>- B7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</si>
  <si>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B8 - B9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</si>
  <si>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B10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</si>
  <si>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B16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</si>
  <si>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B12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</si>
  <si>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CENTRALE HYDRAULIQUE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</si>
  <si>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POUSSOIR</t>
    </r>
    <r>
      <rPr>
        <sz val="16"/>
        <color theme="9" tint="-0.499984740745262"/>
        <rFont val="Calibri"/>
        <family val="2"/>
        <scheme val="minor"/>
      </rPr>
      <t xml:space="preserve"> + </t>
    </r>
    <r>
      <rPr>
        <b/>
        <sz val="16"/>
        <color theme="9" tint="-0.499984740745262"/>
        <rFont val="Calibri"/>
        <family val="2"/>
        <scheme val="minor"/>
      </rPr>
      <t>Porte BRS</t>
    </r>
    <r>
      <rPr>
        <sz val="16"/>
        <color theme="9" tint="-0.499984740745262"/>
        <rFont val="Calibri"/>
        <family val="2"/>
        <scheme val="minor"/>
      </rPr>
      <t>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</si>
  <si>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TRÉMIE / GRAPPIN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</si>
  <si>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TÔLES BALISTIQUES</t>
    </r>
    <r>
      <rPr>
        <sz val="16"/>
        <color theme="9" tint="-0.499984740745262"/>
        <rFont val="Calibri"/>
        <family val="2"/>
        <scheme val="minor"/>
      </rPr>
      <t xml:space="preserve"> :</t>
    </r>
  </si>
  <si>
    <r>
      <t xml:space="preserve">Nettoyage </t>
    </r>
    <r>
      <rPr>
        <b/>
        <sz val="16"/>
        <color theme="9" tint="-0.499984740745262"/>
        <rFont val="Calibri"/>
        <family val="2"/>
        <scheme val="minor"/>
      </rPr>
      <t>FLIP - FLOP</t>
    </r>
    <r>
      <rPr>
        <sz val="16"/>
        <color theme="9" tint="-0.499984740745262"/>
        <rFont val="Calibri"/>
        <family val="2"/>
        <scheme val="minor"/>
      </rPr>
      <t xml:space="preserve"> :</t>
    </r>
  </si>
  <si>
    <t>AUTRE : (Marquez l'activité en Observation)</t>
  </si>
  <si>
    <t>NOMBRE DE GRAPPINS :</t>
  </si>
  <si>
    <t>Taux de REMPL. BRS (%) :</t>
  </si>
  <si>
    <t>GRAPPIN</t>
  </si>
  <si>
    <t>Inscrire : Nom, MOIS et Année</t>
  </si>
  <si>
    <r>
      <rPr>
        <b/>
        <sz val="12"/>
        <color theme="1"/>
        <rFont val="Calibri"/>
        <family val="2"/>
        <scheme val="minor"/>
      </rPr>
      <t>ALIMENTATION BRS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</si>
  <si>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          </t>
    </r>
    <r>
      <rPr>
        <b/>
        <sz val="12"/>
        <color theme="1"/>
        <rFont val="Calibri"/>
        <family val="2"/>
        <scheme val="minor"/>
      </rPr>
      <t>CENTRALE HYDRAULIQUE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</si>
  <si>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2"/>
        <color theme="1"/>
        <rFont val="Calibri"/>
        <family val="2"/>
        <scheme val="minor"/>
      </rPr>
      <t>TÔLES BALISTIQUES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</si>
  <si>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 </t>
    </r>
    <r>
      <rPr>
        <b/>
        <sz val="12"/>
        <color theme="1"/>
        <rFont val="Calibri"/>
        <family val="2"/>
        <scheme val="minor"/>
      </rPr>
      <t>B6</t>
    </r>
    <r>
      <rPr>
        <sz val="12"/>
        <color theme="1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>- B7:</t>
    </r>
  </si>
  <si>
    <r>
      <t xml:space="preserve">Nettoyage  </t>
    </r>
    <r>
      <rPr>
        <b/>
        <sz val="12"/>
        <color theme="1"/>
        <rFont val="Calibri"/>
        <family val="2"/>
        <scheme val="minor"/>
      </rPr>
      <t>B8 - B9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</si>
  <si>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 </t>
    </r>
    <r>
      <rPr>
        <b/>
        <sz val="12"/>
        <color theme="1"/>
        <rFont val="Calibri"/>
        <family val="2"/>
        <scheme val="minor"/>
      </rPr>
      <t>B10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</si>
  <si>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2"/>
        <color theme="1"/>
        <rFont val="Calibri"/>
        <family val="2"/>
        <scheme val="minor"/>
      </rPr>
      <t>B16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</si>
  <si>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2"/>
        <color theme="1"/>
        <rFont val="Calibri"/>
        <family val="2"/>
        <scheme val="minor"/>
      </rPr>
      <t>B12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</si>
  <si>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2"/>
        <color theme="1"/>
        <rFont val="Calibri"/>
        <family val="2"/>
        <scheme val="minor"/>
      </rPr>
      <t>POUSSOIR et PORTE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</si>
  <si>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2"/>
        <color theme="1"/>
        <rFont val="Calibri"/>
        <family val="2"/>
        <scheme val="minor"/>
      </rPr>
      <t>TRÉMIE</t>
    </r>
    <r>
      <rPr>
        <sz val="12"/>
        <color theme="1"/>
        <rFont val="Calibri"/>
        <family val="2"/>
        <scheme val="minor"/>
      </rPr>
      <t xml:space="preserve"> :</t>
    </r>
  </si>
  <si>
    <r>
      <t xml:space="preserve">Nettoyage </t>
    </r>
    <r>
      <rPr>
        <b/>
        <sz val="12"/>
        <color theme="1"/>
        <rFont val="Calibri"/>
        <family val="2"/>
        <scheme val="minor"/>
      </rPr>
      <t>FLIP - FLOP</t>
    </r>
    <r>
      <rPr>
        <sz val="12"/>
        <color theme="1"/>
        <rFont val="Calibri"/>
        <family val="2"/>
        <scheme val="minor"/>
      </rPr>
      <t xml:space="preserve"> :</t>
    </r>
  </si>
  <si>
    <t>NB Grap</t>
  </si>
  <si>
    <t>POST</t>
  </si>
  <si>
    <t xml:space="preserve">Totaux : </t>
  </si>
  <si>
    <t>Récap MOIS        Données Grapin</t>
  </si>
  <si>
    <t>Alimentation (h)</t>
  </si>
  <si>
    <t>Poids Grap (T)</t>
  </si>
  <si>
    <t>Temp (C°)</t>
  </si>
  <si>
    <t>Eau (M3)</t>
  </si>
  <si>
    <t>Taux Remp (%)</t>
  </si>
  <si>
    <t>aide bourrage TR13</t>
  </si>
  <si>
    <r>
      <t xml:space="preserve">GESTION DES ACCES PAR FEUILLE </t>
    </r>
    <r>
      <rPr>
        <b/>
        <sz val="11"/>
        <color indexed="8"/>
        <rFont val="Calibri"/>
        <family val="2"/>
      </rPr>
      <t>(saisir "x" pour autoriser l'accès à une feuille pour un utilisateur)</t>
    </r>
  </si>
  <si>
    <t>LOGIN</t>
  </si>
  <si>
    <t>MOT DE PASSE</t>
  </si>
  <si>
    <t>Admin</t>
  </si>
  <si>
    <t>Feuil1</t>
  </si>
  <si>
    <t>x</t>
  </si>
  <si>
    <t>MDP Gestion</t>
  </si>
  <si>
    <t>PEL-DI</t>
  </si>
  <si>
    <t>CHAR-PLTF-COMP</t>
  </si>
  <si>
    <t>PEL-BROY-DV</t>
  </si>
  <si>
    <t>PEL-PRÉ-TRI</t>
  </si>
  <si>
    <t>Autre</t>
  </si>
  <si>
    <t>Absence</t>
  </si>
  <si>
    <t>Recap</t>
  </si>
  <si>
    <t>Criteres</t>
  </si>
  <si>
    <t>Recap Perso</t>
  </si>
  <si>
    <t>Info Grap</t>
  </si>
  <si>
    <t>InfoADT</t>
  </si>
  <si>
    <t>InfoPDI</t>
  </si>
  <si>
    <t>InfoCPC</t>
  </si>
  <si>
    <t>InfoGRP</t>
  </si>
  <si>
    <t>InfoPDEV</t>
  </si>
  <si>
    <t>InfoPPT</t>
  </si>
  <si>
    <t>ac</t>
  </si>
  <si>
    <t>OlivierG</t>
  </si>
  <si>
    <t>og</t>
  </si>
  <si>
    <t>ChristianJ</t>
  </si>
  <si>
    <t>cj</t>
  </si>
  <si>
    <t>SylvieB</t>
  </si>
  <si>
    <t>sb</t>
  </si>
  <si>
    <t>SandrineD</t>
  </si>
  <si>
    <t>sd</t>
  </si>
  <si>
    <t>FabienC</t>
  </si>
  <si>
    <t>fc</t>
  </si>
  <si>
    <t>JessyM</t>
  </si>
  <si>
    <t>jm</t>
  </si>
  <si>
    <t>JordanS</t>
  </si>
  <si>
    <t>js</t>
  </si>
  <si>
    <t>KevinM</t>
  </si>
  <si>
    <t>km</t>
  </si>
  <si>
    <t>EricR</t>
  </si>
  <si>
    <t>er</t>
  </si>
  <si>
    <t>SergeM</t>
  </si>
  <si>
    <t>sm</t>
  </si>
  <si>
    <t>YvesV</t>
  </si>
  <si>
    <t>yv</t>
  </si>
  <si>
    <t>ChantalF</t>
  </si>
  <si>
    <t>cf</t>
  </si>
  <si>
    <t>Accueil</t>
  </si>
  <si>
    <t>Visiteur</t>
  </si>
  <si>
    <t>visiteur</t>
  </si>
  <si>
    <t>InfoAutre</t>
  </si>
  <si>
    <t>MichelE</t>
  </si>
  <si>
    <t>me</t>
  </si>
  <si>
    <t>Anib</t>
  </si>
  <si>
    <t>Anibc</t>
  </si>
  <si>
    <t>PhilippeB</t>
  </si>
  <si>
    <t>pb</t>
  </si>
  <si>
    <t>DenisP</t>
  </si>
  <si>
    <t>dp</t>
  </si>
  <si>
    <t>Olivier GAUTHIER</t>
  </si>
  <si>
    <t>Christian JOLIVOT</t>
  </si>
  <si>
    <t>Sylvie BILLARD</t>
  </si>
  <si>
    <t>Sandrine DEMARQUET</t>
  </si>
  <si>
    <t>Fabien CHAPEY</t>
  </si>
  <si>
    <t>Jessy MANHES</t>
  </si>
  <si>
    <t>Jordan SAINJON</t>
  </si>
  <si>
    <t>Kevin MAGADOUX</t>
  </si>
  <si>
    <t>Eric REBOUILLAT</t>
  </si>
  <si>
    <t>Serge MIKALEFF</t>
  </si>
  <si>
    <t>Yves VADOT</t>
  </si>
  <si>
    <t>Chantal FOUEN</t>
  </si>
  <si>
    <t>Michel ENNEN</t>
  </si>
  <si>
    <t>Anibal CASTANO</t>
  </si>
  <si>
    <t>Philippe BOSSET</t>
  </si>
  <si>
    <t>Denis PEULSON</t>
  </si>
  <si>
    <t>Bienvenue à :</t>
  </si>
  <si>
    <t>AUTRE</t>
  </si>
  <si>
    <t>DAKOWSKI A</t>
  </si>
  <si>
    <t>AntoineD</t>
  </si>
  <si>
    <t>Antoine DAKOWSKI</t>
  </si>
  <si>
    <t>ad</t>
  </si>
  <si>
    <t>antoined</t>
  </si>
  <si>
    <t>yvesv</t>
  </si>
  <si>
    <t>sylvieb</t>
  </si>
  <si>
    <t>sergem</t>
  </si>
  <si>
    <t>sandrined</t>
  </si>
  <si>
    <t>ericr</t>
  </si>
  <si>
    <t>fabienc</t>
  </si>
  <si>
    <t>jessym</t>
  </si>
  <si>
    <t>jordans</t>
  </si>
  <si>
    <t>kevinm</t>
  </si>
  <si>
    <t>olivierg</t>
  </si>
  <si>
    <t>michele</t>
  </si>
  <si>
    <t>christianj</t>
  </si>
  <si>
    <t>philippeb</t>
  </si>
  <si>
    <t>denisp</t>
  </si>
  <si>
    <t>chantalf</t>
  </si>
  <si>
    <t>Conducteur - Chargeuse</t>
  </si>
  <si>
    <t>Agent de Tri</t>
  </si>
  <si>
    <t>Conducteur Pelle Chargeuse</t>
  </si>
  <si>
    <t>Conducteur Plateforme Compostage</t>
  </si>
  <si>
    <t>Chef de Secteur - Filière TMB</t>
  </si>
  <si>
    <t>Conducteur GRAPPIN</t>
  </si>
  <si>
    <t>Agent de Tri et Grappin</t>
  </si>
  <si>
    <t>Chauffeur - Conducteur Chargeuse</t>
  </si>
  <si>
    <t>Saisissez les valeurs des cases ROUGE en utilisant les divers boutons.</t>
  </si>
  <si>
    <t>admin</t>
  </si>
  <si>
    <t>Rentrez Manuellement la DATE  à l'aide des flèches:</t>
  </si>
  <si>
    <t>grapin</t>
  </si>
  <si>
    <t>AnibC</t>
  </si>
  <si>
    <t>Administrateur</t>
  </si>
  <si>
    <t>anibc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</si>
</sst>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6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00FF"/>
      <name val="Arial"/>
      <family val="2"/>
    </font>
    <font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20"/>
      <color theme="5" tint="-0.249977111117893"/>
      <name val="Calibri"/>
      <family val="2"/>
      <scheme val="minor"/>
    </font>
    <font>
      <b/>
      <sz val="22"/>
      <color rgb="FF0000FF"/>
      <name val="Arial"/>
      <family val="2"/>
    </font>
    <font>
      <b/>
      <sz val="12"/>
      <color rgb="FFFF0000"/>
      <name val="Arial"/>
      <family val="2"/>
    </font>
    <font>
      <sz val="16"/>
      <color theme="1"/>
      <name val="Calibri"/>
      <family val="2"/>
      <scheme val="minor"/>
    </font>
    <font>
      <b/>
      <sz val="22"/>
      <color theme="5" tint="-0.249977111117893"/>
      <name val="Calibri"/>
      <family val="2"/>
      <scheme val="minor"/>
    </font>
    <font>
      <b/>
      <sz val="12"/>
      <color rgb="FF008000"/>
      <name val="Arial"/>
      <family val="2"/>
    </font>
    <font>
      <b/>
      <sz val="14"/>
      <color rgb="FFFF6600"/>
      <name val="Arial"/>
      <family val="2"/>
    </font>
    <font>
      <b/>
      <sz val="11"/>
      <color theme="5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0"/>
      <color rgb="FF800080"/>
      <name val="Arial"/>
      <family val="2"/>
    </font>
    <font>
      <b/>
      <sz val="14"/>
      <color rgb="FF808000"/>
      <name val="Arial"/>
      <family val="2"/>
    </font>
    <font>
      <b/>
      <sz val="14"/>
      <color rgb="FF0000FF"/>
      <name val="Arial"/>
      <family val="2"/>
    </font>
    <font>
      <b/>
      <sz val="14"/>
      <color rgb="FFFFCC00"/>
      <name val="Arial"/>
      <family val="2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6" tint="-0.249977111117893"/>
      <name val="Calibri"/>
      <family val="2"/>
      <scheme val="minor"/>
    </font>
    <font>
      <b/>
      <sz val="22"/>
      <color theme="6" tint="-0.249977111117893"/>
      <name val="Calibri"/>
      <family val="2"/>
      <scheme val="minor"/>
    </font>
    <font>
      <b/>
      <sz val="11"/>
      <color rgb="FF99CC00"/>
      <name val="Arial"/>
      <family val="2"/>
    </font>
    <font>
      <b/>
      <sz val="11"/>
      <color rgb="FF808000"/>
      <name val="Arial"/>
      <family val="2"/>
    </font>
    <font>
      <sz val="11"/>
      <color theme="9" tint="-0.499984740745262"/>
      <name val="Calibri"/>
      <family val="2"/>
      <scheme val="minor"/>
    </font>
    <font>
      <b/>
      <sz val="16"/>
      <color theme="9" tint="-0.499984740745262"/>
      <name val="Calibri"/>
      <family val="2"/>
      <scheme val="minor"/>
    </font>
    <font>
      <b/>
      <sz val="18"/>
      <color theme="9" tint="-0.499984740745262"/>
      <name val="Calibri"/>
      <family val="2"/>
      <scheme val="minor"/>
    </font>
    <font>
      <b/>
      <sz val="26"/>
      <color theme="9" tint="-0.499984740745262"/>
      <name val="Calibri"/>
      <family val="2"/>
      <scheme val="minor"/>
    </font>
    <font>
      <sz val="14"/>
      <color theme="9" tint="-0.499984740745262"/>
      <name val="Calibri"/>
      <family val="2"/>
      <scheme val="minor"/>
    </font>
    <font>
      <sz val="16"/>
      <color theme="9" tint="-0.49998474074526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20"/>
      <color theme="9" tint="-0.499984740745262"/>
      <name val="Calibri"/>
      <family val="2"/>
      <scheme val="minor"/>
    </font>
    <font>
      <b/>
      <sz val="26"/>
      <color theme="6" tint="-0.499984740745262"/>
      <name val="Calibri"/>
      <family val="2"/>
      <scheme val="minor"/>
    </font>
    <font>
      <b/>
      <sz val="14"/>
      <color rgb="FF800080"/>
      <name val="Arial"/>
      <family val="2"/>
    </font>
    <font>
      <b/>
      <sz val="12"/>
      <color theme="5" tint="0.79998168889431442"/>
      <name val="Calibri"/>
      <family val="2"/>
      <scheme val="minor"/>
    </font>
    <font>
      <b/>
      <i/>
      <sz val="16"/>
      <color theme="6" tint="-0.499984740745262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b/>
      <sz val="10"/>
      <color rgb="FF993300"/>
      <name val="Arial"/>
      <family val="2"/>
    </font>
    <font>
      <b/>
      <sz val="26"/>
      <color theme="0"/>
      <name val="Calibri"/>
      <family val="2"/>
      <scheme val="minor"/>
    </font>
    <font>
      <b/>
      <sz val="12"/>
      <color rgb="FF0000FF"/>
      <name val="Arial"/>
      <family val="2"/>
    </font>
    <font>
      <b/>
      <sz val="36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color rgb="FF339966"/>
      <name val="Arial"/>
      <family val="2"/>
    </font>
    <font>
      <b/>
      <sz val="14"/>
      <color theme="8" tint="0.79998168889431442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6"/>
      <color theme="8" tint="0.79998168889431442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48"/>
      <color rgb="FF0000FF"/>
      <name val="Calibri"/>
      <family val="2"/>
      <scheme val="minor"/>
    </font>
    <font>
      <b/>
      <sz val="28"/>
      <color rgb="FF0000FF"/>
      <name val="Calibri"/>
      <family val="2"/>
      <scheme val="minor"/>
    </font>
    <font>
      <b/>
      <sz val="24"/>
      <color rgb="FF0000FF"/>
      <name val="Calibri"/>
      <family val="2"/>
      <scheme val="minor"/>
    </font>
    <font>
      <b/>
      <sz val="14"/>
      <color rgb="FF339966"/>
      <name val="Arial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26"/>
      <color theme="8" tint="-0.249977111117893"/>
      <name val="Algerian"/>
      <family val="5"/>
    </font>
    <font>
      <sz val="26"/>
      <color theme="1"/>
      <name val="Algerian"/>
      <family val="5"/>
    </font>
    <font>
      <sz val="26"/>
      <color rgb="FF00B050"/>
      <name val="Algerian"/>
      <family val="5"/>
    </font>
    <font>
      <u/>
      <sz val="20"/>
      <color theme="10"/>
      <name val="Calibri"/>
      <family val="2"/>
      <scheme val="minor"/>
    </font>
    <font>
      <sz val="22"/>
      <color rgb="FF33CC33"/>
      <name val="Comic Sans MS"/>
      <family val="4"/>
    </font>
    <font>
      <sz val="11"/>
      <color rgb="FF0000FF"/>
      <name val="Calibri"/>
      <family val="2"/>
      <scheme val="minor"/>
    </font>
    <font>
      <b/>
      <sz val="28"/>
      <color rgb="FF008000"/>
      <name val="Arial"/>
      <family val="2"/>
    </font>
    <font>
      <b/>
      <sz val="22"/>
      <color theme="6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2"/>
      <color rgb="FFFF6600"/>
      <name val="Arial"/>
      <family val="2"/>
    </font>
    <font>
      <b/>
      <sz val="18"/>
      <color rgb="FFFF0000"/>
      <name val="Arial"/>
      <family val="2"/>
    </font>
    <font>
      <b/>
      <sz val="42"/>
      <color theme="6" tint="-0.499984740745262"/>
      <name val="Calibri"/>
      <family val="2"/>
      <scheme val="minor"/>
    </font>
    <font>
      <b/>
      <sz val="14"/>
      <color rgb="FF008000"/>
      <name val="Arial"/>
      <family val="2"/>
    </font>
    <font>
      <b/>
      <sz val="28"/>
      <color rgb="FF800080"/>
      <name val="Arial"/>
      <family val="2"/>
    </font>
    <font>
      <b/>
      <sz val="48"/>
      <color rgb="FFFF0000"/>
      <name val="Arial"/>
      <family val="2"/>
    </font>
    <font>
      <b/>
      <sz val="26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u/>
      <sz val="16"/>
      <color theme="6" tint="-0.499984740745262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20"/>
      <color theme="6" tint="-0.499984740745262"/>
      <name val="Calibri"/>
      <family val="2"/>
      <scheme val="minor"/>
    </font>
    <font>
      <sz val="18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BB6AB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</fills>
  <borders count="13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/>
      <top/>
      <bottom style="thick">
        <color theme="5" tint="-0.2499465926084170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/>
      <diagonal/>
    </border>
    <border>
      <left style="thick">
        <color theme="6" tint="-0.499984740745262"/>
      </left>
      <right style="thick">
        <color theme="6" tint="-0.499984740745262"/>
      </right>
      <top style="medium">
        <color auto="1"/>
      </top>
      <bottom style="medium">
        <color auto="1"/>
      </bottom>
      <diagonal/>
    </border>
    <border>
      <left style="thick">
        <color theme="6" tint="-0.499984740745262"/>
      </left>
      <right style="thick">
        <color theme="6" tint="-0.499984740745262"/>
      </right>
      <top style="medium">
        <color auto="1"/>
      </top>
      <bottom/>
      <diagonal/>
    </border>
    <border>
      <left style="thick">
        <color theme="6" tint="-0.499984740745262"/>
      </left>
      <right style="thick">
        <color theme="6" tint="-0.499984740745262"/>
      </right>
      <top/>
      <bottom style="thick">
        <color theme="6" tint="-0.499984740745262"/>
      </bottom>
      <diagonal/>
    </border>
    <border>
      <left/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9" tint="-0.24994659260841701"/>
      </left>
      <right style="thin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n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 style="thick">
        <color theme="6" tint="-0.24994659260841701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ck">
        <color theme="6" tint="-0.24994659260841701"/>
      </top>
      <bottom/>
      <diagonal/>
    </border>
    <border>
      <left style="thin">
        <color theme="6" tint="-0.24994659260841701"/>
      </left>
      <right style="thick">
        <color theme="6" tint="-0.24994659260841701"/>
      </right>
      <top style="thick">
        <color theme="6" tint="-0.24994659260841701"/>
      </top>
      <bottom/>
      <diagonal/>
    </border>
    <border>
      <left style="thick">
        <color theme="6" tint="-0.24994659260841701"/>
      </left>
      <right style="thin">
        <color theme="6" tint="-0.24994659260841701"/>
      </right>
      <top/>
      <bottom style="thick">
        <color theme="6" tint="-0.24994659260841701"/>
      </bottom>
      <diagonal/>
    </border>
    <border>
      <left style="thin">
        <color theme="6" tint="-0.24994659260841701"/>
      </left>
      <right style="thin">
        <color theme="6" tint="-0.24994659260841701"/>
      </right>
      <top/>
      <bottom style="thick">
        <color theme="6" tint="-0.24994659260841701"/>
      </bottom>
      <diagonal/>
    </border>
    <border>
      <left style="thin">
        <color theme="6" tint="-0.24994659260841701"/>
      </left>
      <right style="thick">
        <color theme="6" tint="-0.24994659260841701"/>
      </right>
      <top/>
      <bottom style="thick">
        <color theme="6" tint="-0.24994659260841701"/>
      </bottom>
      <diagonal/>
    </border>
    <border>
      <left/>
      <right style="thick">
        <color theme="6" tint="-0.24994659260841701"/>
      </right>
      <top/>
      <bottom style="thick">
        <color theme="6" tint="-0.24994659260841701"/>
      </bottom>
      <diagonal/>
    </border>
    <border>
      <left style="thin">
        <color theme="6" tint="-0.24994659260841701"/>
      </left>
      <right/>
      <top/>
      <bottom style="thick">
        <color theme="6" tint="-0.24994659260841701"/>
      </bottom>
      <diagonal/>
    </border>
    <border>
      <left style="thick">
        <color theme="6" tint="-0.24994659260841701"/>
      </left>
      <right style="thin">
        <color theme="6" tint="-0.24994659260841701"/>
      </right>
      <top/>
      <bottom/>
      <diagonal/>
    </border>
    <border>
      <left style="thin">
        <color theme="6" tint="-0.24994659260841701"/>
      </left>
      <right/>
      <top style="thick">
        <color theme="6" tint="-0.24994659260841701"/>
      </top>
      <bottom/>
      <diagonal/>
    </border>
    <border>
      <left/>
      <right style="thick">
        <color theme="6" tint="-0.24994659260841701"/>
      </right>
      <top style="thick">
        <color theme="6" tint="-0.24994659260841701"/>
      </top>
      <bottom/>
      <diagonal/>
    </border>
    <border>
      <left style="thin">
        <color theme="6" tint="-0.24994659260841701"/>
      </left>
      <right/>
      <top/>
      <bottom/>
      <diagonal/>
    </border>
    <border>
      <left/>
      <right style="thick">
        <color theme="6" tint="-0.24994659260841701"/>
      </right>
      <top/>
      <bottom/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9" tint="-0.24994659260841701"/>
      </left>
      <right/>
      <top style="medium">
        <color theme="9" tint="-0.24994659260841701"/>
      </top>
      <bottom/>
      <diagonal/>
    </border>
    <border>
      <left/>
      <right/>
      <top style="medium">
        <color theme="9" tint="-0.24994659260841701"/>
      </top>
      <bottom/>
      <diagonal/>
    </border>
    <border>
      <left style="medium">
        <color theme="9" tint="-0.24994659260841701"/>
      </left>
      <right/>
      <top/>
      <bottom style="medium">
        <color theme="7" tint="-0.24994659260841701"/>
      </bottom>
      <diagonal/>
    </border>
    <border>
      <left/>
      <right/>
      <top/>
      <bottom style="medium">
        <color theme="7" tint="-0.24994659260841701"/>
      </bottom>
      <diagonal/>
    </border>
    <border>
      <left style="medium">
        <color theme="9" tint="-0.24994659260841701"/>
      </left>
      <right style="medium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/>
      <diagonal/>
    </border>
    <border>
      <left style="medium">
        <color theme="9" tint="-0.24994659260841701"/>
      </left>
      <right style="medium">
        <color theme="9" tint="-0.24994659260841701"/>
      </right>
      <top/>
      <bottom style="medium">
        <color theme="7" tint="-0.24994659260841701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thin">
        <color theme="9" tint="-0.24994659260841701"/>
      </bottom>
      <diagonal/>
    </border>
    <border>
      <left style="medium">
        <color theme="6" tint="-0.24994659260841701"/>
      </left>
      <right/>
      <top style="medium">
        <color theme="6" tint="-0.24994659260841701"/>
      </top>
      <bottom style="thin">
        <color theme="6" tint="-0.24994659260841701"/>
      </bottom>
      <diagonal/>
    </border>
    <border>
      <left/>
      <right/>
      <top style="medium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/>
      <top style="thin">
        <color theme="6" tint="-0.24994659260841701"/>
      </top>
      <bottom style="medium">
        <color theme="6" tint="-0.24994659260841701"/>
      </bottom>
      <diagonal/>
    </border>
    <border>
      <left/>
      <right/>
      <top style="thin">
        <color theme="6" tint="-0.24994659260841701"/>
      </top>
      <bottom style="medium">
        <color theme="6" tint="-0.24994659260841701"/>
      </bottom>
      <diagonal/>
    </border>
    <border>
      <left style="medium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medium">
        <color theme="6" tint="-0.24994659260841701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6" tint="-0.24994659260841701"/>
      </left>
      <right/>
      <top style="thin">
        <color theme="6" tint="-0.24994659260841701"/>
      </top>
      <bottom/>
      <diagonal/>
    </border>
    <border>
      <left/>
      <right/>
      <top style="thin">
        <color theme="6" tint="-0.24994659260841701"/>
      </top>
      <bottom/>
      <diagonal/>
    </border>
    <border>
      <left style="medium">
        <color theme="6" tint="-0.24994659260841701"/>
      </left>
      <right style="medium">
        <color theme="6" tint="-0.24994659260841701"/>
      </right>
      <top style="thin">
        <color theme="6" tint="-0.24994659260841701"/>
      </top>
      <bottom/>
      <diagonal/>
    </border>
    <border>
      <left style="medium">
        <color theme="6" tint="-0.499984740745262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/>
      <top style="medium">
        <color theme="6" tint="-0.499984740745262"/>
      </top>
      <bottom style="medium">
        <color theme="6" tint="-0.499984740745262"/>
      </bottom>
      <diagonal/>
    </border>
    <border>
      <left style="medium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/>
      <right/>
      <top style="thin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 style="medium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/>
      <bottom style="medium">
        <color theme="6" tint="-0.24994659260841701"/>
      </bottom>
      <diagonal/>
    </border>
    <border>
      <left style="medium">
        <color theme="6" tint="-0.24994659260841701"/>
      </left>
      <right style="medium">
        <color theme="6" tint="-0.24994659260841701"/>
      </right>
      <top/>
      <bottom style="medium">
        <color theme="6" tint="-0.24994659260841701"/>
      </bottom>
      <diagonal/>
    </border>
    <border>
      <left style="thick">
        <color theme="6" tint="-0.24994659260841701"/>
      </left>
      <right/>
      <top style="thick">
        <color theme="6" tint="-0.24994659260841701"/>
      </top>
      <bottom/>
      <diagonal/>
    </border>
    <border>
      <left style="thick">
        <color theme="6" tint="-0.24994659260841701"/>
      </left>
      <right/>
      <top/>
      <bottom/>
      <diagonal/>
    </border>
    <border>
      <left style="thick">
        <color theme="6" tint="-0.24994659260841701"/>
      </left>
      <right/>
      <top/>
      <bottom style="thick">
        <color theme="6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n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thin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/>
      <top style="medium">
        <color theme="5" tint="-0.24994659260841701"/>
      </top>
      <bottom style="thin">
        <color theme="5" tint="-0.24994659260841701"/>
      </bottom>
      <diagonal/>
    </border>
    <border>
      <left/>
      <right/>
      <top style="medium">
        <color theme="5" tint="-0.24994659260841701"/>
      </top>
      <bottom style="thin">
        <color theme="5" tint="-0.24994659260841701"/>
      </bottom>
      <diagonal/>
    </border>
    <border>
      <left style="medium">
        <color theme="5" tint="-0.24994659260841701"/>
      </left>
      <right/>
      <top style="thin">
        <color theme="5" tint="-0.24994659260841701"/>
      </top>
      <bottom style="medium">
        <color theme="5" tint="-0.24994659260841701"/>
      </bottom>
      <diagonal/>
    </border>
    <border>
      <left/>
      <right/>
      <top style="thin">
        <color theme="5" tint="-0.24994659260841701"/>
      </top>
      <bottom style="medium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n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5" tint="-0.24994659260841701"/>
      </top>
      <bottom style="medium">
        <color theme="5" tint="-0.24994659260841701"/>
      </bottom>
      <diagonal/>
    </border>
    <border>
      <left style="medium">
        <color theme="6" tint="-0.24994659260841701"/>
      </left>
      <right/>
      <top/>
      <bottom/>
      <diagonal/>
    </border>
    <border>
      <left/>
      <right style="medium">
        <color theme="6" tint="-0.24994659260841701"/>
      </right>
      <top/>
      <bottom/>
      <diagonal/>
    </border>
    <border>
      <left style="medium">
        <color theme="6" tint="-0.24994659260841701"/>
      </left>
      <right style="medium">
        <color theme="6" tint="-0.24994659260841701"/>
      </right>
      <top style="thick">
        <color theme="6" tint="-0.24994659260841701"/>
      </top>
      <bottom style="thin">
        <color theme="6" tint="-0.24994659260841701"/>
      </bottom>
      <diagonal/>
    </border>
    <border>
      <left style="medium">
        <color theme="6" tint="-0.24994659260841701"/>
      </left>
      <right/>
      <top style="thick">
        <color theme="6" tint="-0.24994659260841701"/>
      </top>
      <bottom style="thin">
        <color theme="6" tint="-0.24994659260841701"/>
      </bottom>
      <diagonal/>
    </border>
    <border>
      <left/>
      <right/>
      <top style="thick">
        <color theme="6" tint="-0.24994659260841701"/>
      </top>
      <bottom style="thin">
        <color theme="6" tint="-0.24994659260841701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medium">
        <color theme="9" tint="-0.499984740745262"/>
      </left>
      <right/>
      <top style="medium">
        <color theme="9" tint="-0.499984740745262"/>
      </top>
      <bottom style="thin">
        <color theme="9" tint="-0.499984740745262"/>
      </bottom>
      <diagonal/>
    </border>
    <border>
      <left/>
      <right style="medium">
        <color theme="9" tint="-0.499984740745262"/>
      </right>
      <top style="medium">
        <color theme="9" tint="-0.499984740745262"/>
      </top>
      <bottom style="thin">
        <color theme="9" tint="-0.499984740745262"/>
      </bottom>
      <diagonal/>
    </border>
    <border>
      <left style="medium">
        <color theme="9" tint="-0.499984740745262"/>
      </left>
      <right/>
      <top style="thin">
        <color theme="9" tint="-0.499984740745262"/>
      </top>
      <bottom style="thin">
        <color theme="9" tint="-0.499984740745262"/>
      </bottom>
      <diagonal/>
    </border>
    <border>
      <left/>
      <right style="medium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medium">
        <color theme="9" tint="-0.499984740745262"/>
      </left>
      <right/>
      <top style="thin">
        <color theme="9" tint="-0.499984740745262"/>
      </top>
      <bottom style="medium">
        <color theme="9" tint="-0.499984740745262"/>
      </bottom>
      <diagonal/>
    </border>
    <border>
      <left/>
      <right style="medium">
        <color theme="9" tint="-0.499984740745262"/>
      </right>
      <top style="thin">
        <color theme="9" tint="-0.499984740745262"/>
      </top>
      <bottom style="medium">
        <color theme="9" tint="-0.49998474074526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5" tint="0.59996337778862885"/>
      </left>
      <right style="thin">
        <color theme="5" tint="0.59996337778862885"/>
      </right>
      <top/>
      <bottom style="thick">
        <color theme="0"/>
      </bottom>
      <diagonal/>
    </border>
    <border>
      <left style="thin">
        <color theme="5" tint="0.39994506668294322"/>
      </left>
      <right style="thin">
        <color theme="5" tint="0.39994506668294322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 style="medium">
        <color theme="8" tint="-0.24994659260841701"/>
      </left>
      <right style="thin">
        <color theme="8" tint="-0.24994659260841701"/>
      </right>
      <top style="medium">
        <color theme="8" tint="-0.24994659260841701"/>
      </top>
      <bottom/>
      <diagonal/>
    </border>
    <border>
      <left style="thin">
        <color theme="8" tint="-0.24994659260841701"/>
      </left>
      <right style="thin">
        <color theme="8" tint="-0.24994659260841701"/>
      </right>
      <top style="medium">
        <color theme="8" tint="-0.24994659260841701"/>
      </top>
      <bottom/>
      <diagonal/>
    </border>
    <border>
      <left style="thin">
        <color theme="8" tint="-0.24994659260841701"/>
      </left>
      <right style="medium">
        <color theme="8" tint="-0.24994659260841701"/>
      </right>
      <top style="medium">
        <color theme="8" tint="-0.24994659260841701"/>
      </top>
      <bottom/>
      <diagonal/>
    </border>
    <border>
      <left style="medium">
        <color theme="8" tint="-0.24994659260841701"/>
      </left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 style="medium">
        <color theme="8" tint="-0.24994659260841701"/>
      </right>
      <top/>
      <bottom/>
      <diagonal/>
    </border>
    <border>
      <left style="medium">
        <color theme="8" tint="-0.24994659260841701"/>
      </left>
      <right style="thin">
        <color theme="8" tint="-0.24994659260841701"/>
      </right>
      <top/>
      <bottom style="medium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medium">
        <color theme="8" tint="-0.24994659260841701"/>
      </bottom>
      <diagonal/>
    </border>
    <border>
      <left style="thin">
        <color theme="8" tint="-0.24994659260841701"/>
      </left>
      <right style="medium">
        <color theme="8" tint="-0.24994659260841701"/>
      </right>
      <top/>
      <bottom style="medium">
        <color theme="8" tint="-0.24994659260841701"/>
      </bottom>
      <diagonal/>
    </border>
    <border>
      <left style="thin">
        <color theme="8" tint="-0.24994659260841701"/>
      </left>
      <right/>
      <top style="medium">
        <color theme="8" tint="-0.24994659260841701"/>
      </top>
      <bottom/>
      <diagonal/>
    </border>
    <border>
      <left style="thin">
        <color theme="8" tint="-0.24994659260841701"/>
      </left>
      <right/>
      <top/>
      <bottom/>
      <diagonal/>
    </border>
    <border>
      <left style="thin">
        <color theme="8" tint="-0.24994659260841701"/>
      </left>
      <right/>
      <top/>
      <bottom style="medium">
        <color theme="8" tint="-0.24994659260841701"/>
      </bottom>
      <diagonal/>
    </border>
    <border>
      <left style="medium">
        <color theme="8" tint="0.79998168889431442"/>
      </left>
      <right style="thin">
        <color theme="8" tint="0.79998168889431442"/>
      </right>
      <top/>
      <bottom/>
      <diagonal/>
    </border>
    <border>
      <left style="thin">
        <color theme="8" tint="0.79998168889431442"/>
      </left>
      <right style="thin">
        <color theme="8" tint="0.79998168889431442"/>
      </right>
      <top/>
      <bottom/>
      <diagonal/>
    </border>
    <border>
      <left style="thick">
        <color rgb="FF0000FF"/>
      </left>
      <right style="thin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rgb="FF0000FF"/>
      </left>
      <right style="thin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ck">
        <color rgb="FF0000FF"/>
      </left>
      <right style="thin">
        <color rgb="FF0000FF"/>
      </right>
      <top style="thick">
        <color rgb="FF0000FF"/>
      </top>
      <bottom/>
      <diagonal/>
    </border>
    <border>
      <left style="thin">
        <color rgb="FF0000FF"/>
      </left>
      <right style="thin">
        <color rgb="FF0000FF"/>
      </right>
      <top style="thick">
        <color rgb="FF0000FF"/>
      </top>
      <bottom/>
      <diagonal/>
    </border>
    <border>
      <left style="thin">
        <color rgb="FF0000FF"/>
      </left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ck">
        <color rgb="FF0000FF"/>
      </right>
      <top/>
      <bottom/>
      <diagonal/>
    </border>
    <border>
      <left style="thick">
        <color rgb="FF0000FF"/>
      </left>
      <right style="thin">
        <color rgb="FF0000FF"/>
      </right>
      <top/>
      <bottom style="thick">
        <color rgb="FF0000FF"/>
      </bottom>
      <diagonal/>
    </border>
    <border>
      <left style="thin">
        <color rgb="FF0000FF"/>
      </left>
      <right style="thin">
        <color rgb="FF0000FF"/>
      </right>
      <top/>
      <bottom style="thick">
        <color rgb="FF0000FF"/>
      </bottom>
      <diagonal/>
    </border>
    <border>
      <left style="thin">
        <color rgb="FF0000FF"/>
      </left>
      <right style="thick">
        <color rgb="FF0000FF"/>
      </right>
      <top/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medium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medium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n">
        <color indexed="64"/>
      </bottom>
      <diagonal/>
    </border>
  </borders>
  <cellStyleXfs count="2">
    <xf numFmtId="0" fontId="0" fillId="0" borderId="0"/>
    <xf numFmtId="0" fontId="76" fillId="0" borderId="0" applyNumberFormat="0" applyFill="0" applyBorder="0" applyAlignment="0" applyProtection="0"/>
  </cellStyleXfs>
  <cellXfs count="286">
    <xf numFmtId="0" fontId="0" fillId="0" borderId="0" xfId="0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0" fontId="12" fillId="0" borderId="0" xfId="0" applyFont="1" applyAlignment="1">
      <alignment horizontal="center" vertical="center" textRotation="90" wrapText="1"/>
    </xf>
    <xf numFmtId="0" fontId="0" fillId="0" borderId="0" xfId="0" applyAlignment="1">
      <alignment horizontal="center"/>
    </xf>
    <xf numFmtId="0" fontId="0" fillId="6" borderId="12" xfId="0" applyFill="1" applyBorder="1" applyAlignment="1">
      <alignment vertical="center"/>
    </xf>
    <xf numFmtId="0" fontId="0" fillId="6" borderId="13" xfId="0" applyFill="1" applyBorder="1" applyAlignment="1">
      <alignment vertical="center"/>
    </xf>
    <xf numFmtId="14" fontId="0" fillId="0" borderId="0" xfId="0" applyNumberFormat="1"/>
    <xf numFmtId="0" fontId="18" fillId="0" borderId="0" xfId="0" applyFont="1"/>
    <xf numFmtId="0" fontId="34" fillId="0" borderId="0" xfId="0" applyFont="1"/>
    <xf numFmtId="0" fontId="34" fillId="6" borderId="19" xfId="0" applyFont="1" applyFill="1" applyBorder="1" applyAlignment="1">
      <alignment horizontal="center" vertical="center"/>
    </xf>
    <xf numFmtId="0" fontId="34" fillId="6" borderId="20" xfId="0" applyFont="1" applyFill="1" applyBorder="1" applyAlignment="1">
      <alignment horizontal="center" vertical="center"/>
    </xf>
    <xf numFmtId="0" fontId="34" fillId="6" borderId="21" xfId="0" applyFont="1" applyFill="1" applyBorder="1" applyAlignment="1">
      <alignment horizontal="center" vertical="center"/>
    </xf>
    <xf numFmtId="0" fontId="34" fillId="14" borderId="19" xfId="0" applyFont="1" applyFill="1" applyBorder="1" applyAlignment="1">
      <alignment horizontal="center" vertical="center"/>
    </xf>
    <xf numFmtId="0" fontId="34" fillId="14" borderId="20" xfId="0" applyFont="1" applyFill="1" applyBorder="1" applyAlignment="1">
      <alignment horizontal="center" vertical="center"/>
    </xf>
    <xf numFmtId="0" fontId="34" fillId="14" borderId="21" xfId="0" applyFont="1" applyFill="1" applyBorder="1" applyAlignment="1">
      <alignment horizontal="center" vertical="center"/>
    </xf>
    <xf numFmtId="0" fontId="31" fillId="15" borderId="0" xfId="0" applyFont="1" applyFill="1" applyAlignment="1">
      <alignment horizontal="center"/>
    </xf>
    <xf numFmtId="0" fontId="32" fillId="0" borderId="0" xfId="0" applyFont="1"/>
    <xf numFmtId="14" fontId="0" fillId="0" borderId="0" xfId="0" applyNumberFormat="1" applyAlignment="1">
      <alignment horizontal="left"/>
    </xf>
    <xf numFmtId="0" fontId="36" fillId="0" borderId="0" xfId="0" applyFont="1" applyAlignment="1">
      <alignment horizontal="center"/>
    </xf>
    <xf numFmtId="0" fontId="0" fillId="10" borderId="0" xfId="0" applyFill="1"/>
    <xf numFmtId="0" fontId="37" fillId="10" borderId="0" xfId="0" applyFont="1" applyFill="1" applyAlignment="1">
      <alignment horizontal="center"/>
    </xf>
    <xf numFmtId="0" fontId="35" fillId="10" borderId="0" xfId="0" applyFont="1" applyFill="1" applyAlignment="1">
      <alignment horizontal="center"/>
    </xf>
    <xf numFmtId="14" fontId="23" fillId="10" borderId="0" xfId="0" applyNumberFormat="1" applyFont="1" applyFill="1"/>
    <xf numFmtId="0" fontId="0" fillId="3" borderId="22" xfId="0" applyFill="1" applyBorder="1" applyAlignment="1">
      <alignment horizontal="center"/>
    </xf>
    <xf numFmtId="14" fontId="39" fillId="13" borderId="29" xfId="0" applyNumberFormat="1" applyFont="1" applyFill="1" applyBorder="1" applyAlignment="1">
      <alignment horizontal="center"/>
    </xf>
    <xf numFmtId="14" fontId="39" fillId="13" borderId="28" xfId="0" applyNumberFormat="1" applyFont="1" applyFill="1" applyBorder="1" applyAlignment="1">
      <alignment horizontal="center"/>
    </xf>
    <xf numFmtId="14" fontId="39" fillId="3" borderId="25" xfId="0" applyNumberFormat="1" applyFont="1" applyFill="1" applyBorder="1" applyAlignment="1">
      <alignment horizontal="center"/>
    </xf>
    <xf numFmtId="0" fontId="0" fillId="3" borderId="22" xfId="0" applyFill="1" applyBorder="1" applyAlignment="1">
      <alignment horizontal="center" vertical="center"/>
    </xf>
    <xf numFmtId="0" fontId="36" fillId="16" borderId="35" xfId="0" applyFont="1" applyFill="1" applyBorder="1" applyAlignment="1">
      <alignment horizontal="center"/>
    </xf>
    <xf numFmtId="0" fontId="18" fillId="16" borderId="36" xfId="0" applyFont="1" applyFill="1" applyBorder="1"/>
    <xf numFmtId="0" fontId="0" fillId="16" borderId="37" xfId="0" applyFill="1" applyBorder="1"/>
    <xf numFmtId="0" fontId="18" fillId="6" borderId="38" xfId="0" applyFont="1" applyFill="1" applyBorder="1"/>
    <xf numFmtId="0" fontId="0" fillId="6" borderId="39" xfId="0" applyFill="1" applyBorder="1"/>
    <xf numFmtId="0" fontId="36" fillId="6" borderId="45" xfId="0" applyFont="1" applyFill="1" applyBorder="1" applyAlignment="1">
      <alignment horizontal="center"/>
    </xf>
    <xf numFmtId="0" fontId="18" fillId="6" borderId="43" xfId="0" applyFont="1" applyFill="1" applyBorder="1"/>
    <xf numFmtId="0" fontId="0" fillId="6" borderId="44" xfId="0" applyFill="1" applyBorder="1"/>
    <xf numFmtId="0" fontId="36" fillId="6" borderId="42" xfId="0" applyFont="1" applyFill="1" applyBorder="1" applyAlignment="1">
      <alignment horizontal="center"/>
    </xf>
    <xf numFmtId="0" fontId="18" fillId="6" borderId="40" xfId="0" applyFont="1" applyFill="1" applyBorder="1"/>
    <xf numFmtId="0" fontId="0" fillId="6" borderId="41" xfId="0" applyFill="1" applyBorder="1"/>
    <xf numFmtId="0" fontId="36" fillId="6" borderId="46" xfId="0" applyFont="1" applyFill="1" applyBorder="1" applyAlignment="1">
      <alignment horizontal="center"/>
    </xf>
    <xf numFmtId="0" fontId="36" fillId="6" borderId="47" xfId="0" applyFont="1" applyFill="1" applyBorder="1" applyAlignment="1">
      <alignment horizontal="center"/>
    </xf>
    <xf numFmtId="0" fontId="18" fillId="4" borderId="48" xfId="0" applyFont="1" applyFill="1" applyBorder="1"/>
    <xf numFmtId="0" fontId="0" fillId="4" borderId="49" xfId="0" applyFill="1" applyBorder="1"/>
    <xf numFmtId="0" fontId="36" fillId="4" borderId="52" xfId="0" applyFont="1" applyFill="1" applyBorder="1" applyAlignment="1">
      <alignment horizontal="center"/>
    </xf>
    <xf numFmtId="0" fontId="18" fillId="4" borderId="50" xfId="0" applyFont="1" applyFill="1" applyBorder="1"/>
    <xf numFmtId="0" fontId="0" fillId="4" borderId="51" xfId="0" applyFill="1" applyBorder="1"/>
    <xf numFmtId="0" fontId="36" fillId="4" borderId="53" xfId="0" applyFont="1" applyFill="1" applyBorder="1" applyAlignment="1">
      <alignment horizontal="center"/>
    </xf>
    <xf numFmtId="0" fontId="18" fillId="4" borderId="55" xfId="0" applyFont="1" applyFill="1" applyBorder="1"/>
    <xf numFmtId="0" fontId="0" fillId="4" borderId="56" xfId="0" applyFill="1" applyBorder="1"/>
    <xf numFmtId="0" fontId="36" fillId="4" borderId="57" xfId="0" applyFont="1" applyFill="1" applyBorder="1" applyAlignment="1">
      <alignment horizontal="center"/>
    </xf>
    <xf numFmtId="0" fontId="18" fillId="13" borderId="58" xfId="0" applyFont="1" applyFill="1" applyBorder="1"/>
    <xf numFmtId="0" fontId="0" fillId="13" borderId="59" xfId="0" applyFill="1" applyBorder="1"/>
    <xf numFmtId="0" fontId="36" fillId="13" borderId="54" xfId="0" applyFont="1" applyFill="1" applyBorder="1" applyAlignment="1">
      <alignment horizontal="center"/>
    </xf>
    <xf numFmtId="0" fontId="18" fillId="4" borderId="60" xfId="0" applyFont="1" applyFill="1" applyBorder="1"/>
    <xf numFmtId="0" fontId="0" fillId="4" borderId="61" xfId="0" applyFill="1" applyBorder="1"/>
    <xf numFmtId="0" fontId="36" fillId="4" borderId="62" xfId="0" applyFont="1" applyFill="1" applyBorder="1" applyAlignment="1">
      <alignment horizontal="center"/>
    </xf>
    <xf numFmtId="0" fontId="0" fillId="4" borderId="63" xfId="0" applyFill="1" applyBorder="1"/>
    <xf numFmtId="0" fontId="36" fillId="4" borderId="64" xfId="0" applyFont="1" applyFill="1" applyBorder="1" applyAlignment="1">
      <alignment horizontal="center"/>
    </xf>
    <xf numFmtId="0" fontId="36" fillId="2" borderId="68" xfId="0" applyFont="1" applyFill="1" applyBorder="1" applyAlignment="1">
      <alignment horizontal="center"/>
    </xf>
    <xf numFmtId="0" fontId="36" fillId="2" borderId="69" xfId="0" applyFont="1" applyFill="1" applyBorder="1" applyAlignment="1">
      <alignment horizontal="center"/>
    </xf>
    <xf numFmtId="0" fontId="18" fillId="2" borderId="70" xfId="0" applyFont="1" applyFill="1" applyBorder="1"/>
    <xf numFmtId="0" fontId="0" fillId="2" borderId="71" xfId="0" applyFill="1" applyBorder="1"/>
    <xf numFmtId="0" fontId="18" fillId="2" borderId="72" xfId="0" applyFont="1" applyFill="1" applyBorder="1"/>
    <xf numFmtId="0" fontId="0" fillId="2" borderId="73" xfId="0" applyFill="1" applyBorder="1"/>
    <xf numFmtId="0" fontId="36" fillId="2" borderId="74" xfId="0" applyFont="1" applyFill="1" applyBorder="1" applyAlignment="1">
      <alignment horizontal="center"/>
    </xf>
    <xf numFmtId="0" fontId="36" fillId="2" borderId="75" xfId="0" applyFont="1" applyFill="1" applyBorder="1" applyAlignment="1">
      <alignment horizontal="center"/>
    </xf>
    <xf numFmtId="0" fontId="18" fillId="4" borderId="79" xfId="0" applyFont="1" applyFill="1" applyBorder="1"/>
    <xf numFmtId="0" fontId="0" fillId="4" borderId="80" xfId="0" applyFill="1" applyBorder="1"/>
    <xf numFmtId="0" fontId="36" fillId="4" borderId="78" xfId="0" applyFont="1" applyFill="1" applyBorder="1" applyAlignment="1">
      <alignment horizontal="center"/>
    </xf>
    <xf numFmtId="2" fontId="36" fillId="6" borderId="42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4" fillId="6" borderId="2" xfId="0" applyFont="1" applyFill="1" applyBorder="1" applyAlignment="1" applyProtection="1">
      <alignment horizontal="center" vertical="center"/>
      <protection locked="0"/>
    </xf>
    <xf numFmtId="0" fontId="4" fillId="6" borderId="3" xfId="0" applyFont="1" applyFill="1" applyBorder="1" applyAlignment="1" applyProtection="1">
      <alignment horizontal="center" vertical="center"/>
      <protection locked="0"/>
    </xf>
    <xf numFmtId="0" fontId="0" fillId="6" borderId="11" xfId="0" applyFill="1" applyBorder="1" applyAlignment="1" applyProtection="1">
      <alignment vertical="center"/>
      <protection locked="0"/>
    </xf>
    <xf numFmtId="0" fontId="10" fillId="3" borderId="5" xfId="0" applyFont="1" applyFill="1" applyBorder="1" applyAlignment="1" applyProtection="1">
      <alignment vertical="center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14" fontId="3" fillId="3" borderId="4" xfId="0" applyNumberFormat="1" applyFont="1" applyFill="1" applyBorder="1" applyAlignment="1" applyProtection="1">
      <alignment horizontal="center"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49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0" fillId="6" borderId="11" xfId="0" applyFont="1" applyFill="1" applyBorder="1" applyAlignment="1" applyProtection="1">
      <alignment vertical="center"/>
      <protection locked="0"/>
    </xf>
    <xf numFmtId="14" fontId="0" fillId="2" borderId="0" xfId="0" applyNumberFormat="1" applyFill="1" applyAlignment="1" applyProtection="1">
      <alignment horizontal="center"/>
    </xf>
    <xf numFmtId="0" fontId="0" fillId="2" borderId="0" xfId="0" applyFill="1" applyProtection="1"/>
    <xf numFmtId="0" fontId="0" fillId="0" borderId="0" xfId="0" applyProtection="1"/>
    <xf numFmtId="0" fontId="0" fillId="13" borderId="0" xfId="0" applyFill="1" applyProtection="1"/>
    <xf numFmtId="0" fontId="19" fillId="5" borderId="18" xfId="0" applyFont="1" applyFill="1" applyBorder="1" applyAlignment="1" applyProtection="1">
      <alignment horizontal="center" vertical="center"/>
    </xf>
    <xf numFmtId="0" fontId="18" fillId="2" borderId="0" xfId="0" applyFont="1" applyFill="1" applyAlignment="1" applyProtection="1">
      <alignment horizontal="center"/>
    </xf>
    <xf numFmtId="0" fontId="18" fillId="0" borderId="0" xfId="0" applyFont="1" applyAlignment="1" applyProtection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6" fillId="6" borderId="81" xfId="0" applyFont="1" applyFill="1" applyBorder="1" applyAlignment="1">
      <alignment horizontal="center" vertical="center"/>
    </xf>
    <xf numFmtId="0" fontId="47" fillId="6" borderId="81" xfId="0" applyFont="1" applyFill="1" applyBorder="1" applyAlignment="1">
      <alignment horizontal="center" vertical="center"/>
    </xf>
    <xf numFmtId="0" fontId="50" fillId="0" borderId="0" xfId="0" applyFont="1" applyAlignment="1">
      <alignment vertical="center"/>
    </xf>
    <xf numFmtId="0" fontId="53" fillId="4" borderId="88" xfId="0" applyFont="1" applyFill="1" applyBorder="1" applyAlignment="1">
      <alignment horizontal="center" vertical="center" wrapText="1"/>
    </xf>
    <xf numFmtId="0" fontId="48" fillId="17" borderId="81" xfId="0" applyFont="1" applyFill="1" applyBorder="1" applyAlignment="1" applyProtection="1">
      <alignment horizontal="center" vertical="center"/>
      <protection locked="0"/>
    </xf>
    <xf numFmtId="0" fontId="52" fillId="17" borderId="19" xfId="0" applyFont="1" applyFill="1" applyBorder="1" applyAlignment="1" applyProtection="1">
      <alignment horizontal="center" vertical="center"/>
      <protection locked="0"/>
    </xf>
    <xf numFmtId="0" fontId="52" fillId="17" borderId="20" xfId="0" applyFont="1" applyFill="1" applyBorder="1" applyAlignment="1" applyProtection="1">
      <alignment horizontal="center" vertical="center"/>
      <protection locked="0"/>
    </xf>
    <xf numFmtId="0" fontId="52" fillId="17" borderId="2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0" fillId="0" borderId="90" xfId="0" applyFont="1" applyFill="1" applyBorder="1"/>
    <xf numFmtId="0" fontId="0" fillId="0" borderId="90" xfId="0" applyFont="1" applyFill="1" applyBorder="1" applyAlignment="1">
      <alignment horizontal="center"/>
    </xf>
    <xf numFmtId="14" fontId="0" fillId="0" borderId="91" xfId="0" applyNumberFormat="1" applyFont="1" applyFill="1" applyBorder="1" applyAlignment="1">
      <alignment horizontal="center"/>
    </xf>
    <xf numFmtId="0" fontId="0" fillId="0" borderId="89" xfId="0" applyFont="1" applyFill="1" applyBorder="1"/>
    <xf numFmtId="0" fontId="0" fillId="0" borderId="89" xfId="0" applyFont="1" applyFill="1" applyBorder="1" applyAlignment="1">
      <alignment horizontal="center"/>
    </xf>
    <xf numFmtId="2" fontId="0" fillId="0" borderId="89" xfId="0" applyNumberFormat="1" applyFont="1" applyFill="1" applyBorder="1" applyAlignment="1">
      <alignment horizontal="center"/>
    </xf>
    <xf numFmtId="0" fontId="55" fillId="18" borderId="92" xfId="0" applyFont="1" applyFill="1" applyBorder="1" applyAlignment="1">
      <alignment horizontal="center" vertical="center"/>
    </xf>
    <xf numFmtId="2" fontId="55" fillId="18" borderId="92" xfId="0" applyNumberFormat="1" applyFont="1" applyFill="1" applyBorder="1" applyAlignment="1">
      <alignment horizontal="center" vertical="center"/>
    </xf>
    <xf numFmtId="0" fontId="33" fillId="19" borderId="93" xfId="0" applyFont="1" applyFill="1" applyBorder="1" applyAlignment="1">
      <alignment horizontal="center" vertical="center" textRotation="90" wrapText="1"/>
    </xf>
    <xf numFmtId="0" fontId="33" fillId="4" borderId="93" xfId="0" applyFont="1" applyFill="1" applyBorder="1" applyAlignment="1">
      <alignment horizontal="center" vertical="center" textRotation="90" wrapText="1"/>
    </xf>
    <xf numFmtId="0" fontId="33" fillId="21" borderId="93" xfId="0" applyFont="1" applyFill="1" applyBorder="1" applyAlignment="1">
      <alignment horizontal="center" vertical="center" textRotation="90" wrapText="1"/>
    </xf>
    <xf numFmtId="0" fontId="33" fillId="9" borderId="93" xfId="0" applyFont="1" applyFill="1" applyBorder="1" applyAlignment="1">
      <alignment horizontal="center" vertical="center" textRotation="90" wrapText="1"/>
    </xf>
    <xf numFmtId="0" fontId="33" fillId="9" borderId="93" xfId="0" applyFont="1" applyFill="1" applyBorder="1" applyAlignment="1">
      <alignment horizontal="center" vertical="center" textRotation="90"/>
    </xf>
    <xf numFmtId="0" fontId="57" fillId="22" borderId="93" xfId="0" applyFont="1" applyFill="1" applyBorder="1" applyAlignment="1">
      <alignment horizontal="center" vertical="center" textRotation="90" wrapText="1"/>
    </xf>
    <xf numFmtId="2" fontId="57" fillId="22" borderId="93" xfId="0" applyNumberFormat="1" applyFont="1" applyFill="1" applyBorder="1" applyAlignment="1">
      <alignment horizontal="center" vertical="center" textRotation="90" wrapText="1"/>
    </xf>
    <xf numFmtId="0" fontId="33" fillId="23" borderId="93" xfId="0" applyFont="1" applyFill="1" applyBorder="1" applyAlignment="1">
      <alignment horizontal="center" vertical="center" textRotation="90" wrapText="1"/>
    </xf>
    <xf numFmtId="0" fontId="0" fillId="13" borderId="0" xfId="0" applyFill="1" applyProtection="1">
      <protection locked="0"/>
    </xf>
    <xf numFmtId="0" fontId="3" fillId="0" borderId="0" xfId="0" applyFont="1" applyAlignment="1" applyProtection="1">
      <alignment horizontal="center" vertical="center"/>
    </xf>
    <xf numFmtId="0" fontId="23" fillId="4" borderId="14" xfId="0" applyFont="1" applyFill="1" applyBorder="1" applyAlignment="1" applyProtection="1">
      <alignment horizontal="center" vertical="center"/>
    </xf>
    <xf numFmtId="0" fontId="23" fillId="13" borderId="0" xfId="0" applyFont="1" applyFill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left" vertical="top"/>
    </xf>
    <xf numFmtId="14" fontId="3" fillId="3" borderId="11" xfId="0" applyNumberFormat="1" applyFont="1" applyFill="1" applyBorder="1" applyAlignment="1" applyProtection="1">
      <alignment horizontal="center" vertical="center"/>
      <protection locked="0"/>
    </xf>
    <xf numFmtId="2" fontId="3" fillId="4" borderId="15" xfId="0" applyNumberFormat="1" applyFont="1" applyFill="1" applyBorder="1" applyAlignment="1" applyProtection="1">
      <alignment horizontal="center" vertical="center"/>
      <protection locked="0"/>
    </xf>
    <xf numFmtId="14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33" fillId="6" borderId="0" xfId="0" applyFont="1" applyFill="1" applyAlignment="1">
      <alignment horizontal="center" vertical="center" textRotation="90" wrapText="1"/>
    </xf>
    <xf numFmtId="0" fontId="33" fillId="6" borderId="93" xfId="0" applyFont="1" applyFill="1" applyBorder="1" applyAlignment="1">
      <alignment horizontal="center" vertical="center" textRotation="90" wrapText="1"/>
    </xf>
    <xf numFmtId="0" fontId="33" fillId="25" borderId="93" xfId="0" applyFont="1" applyFill="1" applyBorder="1" applyAlignment="1">
      <alignment horizontal="center" vertical="center" textRotation="90" wrapText="1"/>
    </xf>
    <xf numFmtId="0" fontId="61" fillId="12" borderId="94" xfId="0" applyFont="1" applyFill="1" applyBorder="1" applyAlignment="1" applyProtection="1">
      <alignment horizontal="center" vertical="center"/>
    </xf>
    <xf numFmtId="0" fontId="62" fillId="12" borderId="94" xfId="0" applyFont="1" applyFill="1" applyBorder="1" applyAlignment="1" applyProtection="1">
      <alignment horizontal="center" vertical="center"/>
    </xf>
    <xf numFmtId="0" fontId="63" fillId="12" borderId="94" xfId="0" applyFont="1" applyFill="1" applyBorder="1" applyAlignment="1" applyProtection="1">
      <alignment horizontal="center" vertical="center"/>
    </xf>
    <xf numFmtId="0" fontId="59" fillId="12" borderId="95" xfId="0" applyFont="1" applyFill="1" applyBorder="1" applyAlignment="1" applyProtection="1">
      <alignment horizontal="center" vertical="center"/>
    </xf>
    <xf numFmtId="0" fontId="59" fillId="12" borderId="96" xfId="0" applyFont="1" applyFill="1" applyBorder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66" fillId="0" borderId="99" xfId="0" applyFont="1" applyBorder="1" applyAlignment="1">
      <alignment horizontal="center" vertical="center"/>
    </xf>
    <xf numFmtId="0" fontId="66" fillId="0" borderId="100" xfId="0" applyFont="1" applyBorder="1" applyAlignment="1">
      <alignment horizontal="center" vertical="center"/>
    </xf>
    <xf numFmtId="2" fontId="66" fillId="0" borderId="100" xfId="0" applyNumberFormat="1" applyFont="1" applyBorder="1" applyAlignment="1">
      <alignment horizontal="center" vertical="center"/>
    </xf>
    <xf numFmtId="0" fontId="66" fillId="0" borderId="101" xfId="0" applyFont="1" applyBorder="1" applyAlignment="1">
      <alignment horizontal="center" vertical="center"/>
    </xf>
    <xf numFmtId="0" fontId="66" fillId="0" borderId="102" xfId="0" applyFont="1" applyBorder="1" applyAlignment="1">
      <alignment horizontal="center" vertical="center"/>
    </xf>
    <xf numFmtId="0" fontId="66" fillId="0" borderId="98" xfId="0" applyFont="1" applyBorder="1" applyAlignment="1">
      <alignment horizontal="center" vertical="center"/>
    </xf>
    <xf numFmtId="2" fontId="66" fillId="0" borderId="98" xfId="0" applyNumberFormat="1" applyFont="1" applyBorder="1" applyAlignment="1">
      <alignment horizontal="center" vertical="center"/>
    </xf>
    <xf numFmtId="0" fontId="66" fillId="0" borderId="103" xfId="0" applyFont="1" applyBorder="1" applyAlignment="1">
      <alignment horizontal="center" vertical="center"/>
    </xf>
    <xf numFmtId="0" fontId="66" fillId="0" borderId="104" xfId="0" applyFont="1" applyBorder="1" applyAlignment="1">
      <alignment horizontal="center" vertical="center"/>
    </xf>
    <xf numFmtId="0" fontId="66" fillId="0" borderId="105" xfId="0" applyFont="1" applyBorder="1" applyAlignment="1">
      <alignment horizontal="center" vertical="center"/>
    </xf>
    <xf numFmtId="2" fontId="66" fillId="0" borderId="105" xfId="0" applyNumberFormat="1" applyFont="1" applyBorder="1" applyAlignment="1">
      <alignment horizontal="center" vertical="center"/>
    </xf>
    <xf numFmtId="0" fontId="66" fillId="0" borderId="106" xfId="0" applyFont="1" applyBorder="1" applyAlignment="1">
      <alignment horizontal="center" vertical="center"/>
    </xf>
    <xf numFmtId="0" fontId="68" fillId="0" borderId="0" xfId="0" applyFont="1" applyAlignment="1">
      <alignment horizontal="center" vertical="center"/>
    </xf>
    <xf numFmtId="0" fontId="69" fillId="10" borderId="112" xfId="0" applyFont="1" applyFill="1" applyBorder="1" applyAlignment="1">
      <alignment horizontal="center" vertical="center" wrapText="1"/>
    </xf>
    <xf numFmtId="0" fontId="70" fillId="10" borderId="113" xfId="0" applyFont="1" applyFill="1" applyBorder="1" applyAlignment="1" applyProtection="1">
      <alignment horizontal="center" vertical="center"/>
      <protection locked="0"/>
    </xf>
    <xf numFmtId="0" fontId="71" fillId="10" borderId="114" xfId="0" applyFont="1" applyFill="1" applyBorder="1" applyAlignment="1" applyProtection="1">
      <alignment horizontal="center" vertical="center"/>
      <protection locked="0"/>
    </xf>
    <xf numFmtId="0" fontId="74" fillId="0" borderId="0" xfId="0" applyFont="1" applyAlignment="1">
      <alignment horizontal="centerContinuous" vertical="center"/>
    </xf>
    <xf numFmtId="0" fontId="75" fillId="0" borderId="0" xfId="0" applyFont="1" applyAlignment="1">
      <alignment horizontal="center" vertical="center"/>
    </xf>
    <xf numFmtId="0" fontId="74" fillId="0" borderId="127" xfId="0" applyFont="1" applyBorder="1" applyAlignment="1">
      <alignment vertical="center"/>
    </xf>
    <xf numFmtId="0" fontId="0" fillId="0" borderId="127" xfId="0" applyBorder="1" applyAlignment="1">
      <alignment horizontal="left" vertical="center"/>
    </xf>
    <xf numFmtId="0" fontId="0" fillId="0" borderId="128" xfId="0" applyBorder="1" applyAlignment="1">
      <alignment horizontal="left" vertical="center"/>
    </xf>
    <xf numFmtId="0" fontId="0" fillId="0" borderId="0" xfId="0" applyAlignment="1">
      <alignment horizontal="left"/>
    </xf>
    <xf numFmtId="0" fontId="0" fillId="28" borderId="130" xfId="0" applyFill="1" applyBorder="1" applyAlignment="1">
      <alignment horizontal="center" vertical="center"/>
    </xf>
    <xf numFmtId="0" fontId="0" fillId="28" borderId="131" xfId="0" applyFill="1" applyBorder="1" applyAlignment="1">
      <alignment horizontal="center" vertical="center"/>
    </xf>
    <xf numFmtId="0" fontId="74" fillId="0" borderId="128" xfId="0" applyFont="1" applyBorder="1" applyAlignment="1">
      <alignment vertical="center"/>
    </xf>
    <xf numFmtId="0" fontId="74" fillId="0" borderId="129" xfId="0" applyFont="1" applyBorder="1" applyAlignment="1">
      <alignment horizontal="center" vertical="center"/>
    </xf>
    <xf numFmtId="0" fontId="0" fillId="0" borderId="132" xfId="0" applyBorder="1" applyAlignment="1">
      <alignment horizontal="center" vertical="center"/>
    </xf>
    <xf numFmtId="0" fontId="0" fillId="0" borderId="127" xfId="0" applyBorder="1" applyAlignment="1">
      <alignment horizontal="center" vertical="center"/>
    </xf>
    <xf numFmtId="0" fontId="0" fillId="23" borderId="0" xfId="0" applyFill="1" applyProtection="1"/>
    <xf numFmtId="0" fontId="5" fillId="23" borderId="0" xfId="0" applyFont="1" applyFill="1" applyAlignment="1" applyProtection="1">
      <alignment horizontal="center" vertical="center"/>
    </xf>
    <xf numFmtId="0" fontId="5" fillId="23" borderId="0" xfId="0" applyFont="1" applyFill="1" applyBorder="1" applyAlignment="1" applyProtection="1">
      <alignment horizontal="center" vertical="center"/>
    </xf>
    <xf numFmtId="0" fontId="22" fillId="23" borderId="0" xfId="0" applyFont="1" applyFill="1" applyAlignment="1" applyProtection="1">
      <alignment horizontal="center"/>
    </xf>
    <xf numFmtId="0" fontId="0" fillId="23" borderId="0" xfId="0" applyFill="1" applyProtection="1">
      <protection locked="0"/>
    </xf>
    <xf numFmtId="0" fontId="15" fillId="23" borderId="0" xfId="0" applyFont="1" applyFill="1" applyAlignment="1" applyProtection="1">
      <alignment horizontal="center" vertical="top"/>
    </xf>
    <xf numFmtId="0" fontId="14" fillId="23" borderId="0" xfId="0" applyFont="1" applyFill="1" applyAlignment="1" applyProtection="1">
      <alignment vertical="top"/>
    </xf>
    <xf numFmtId="0" fontId="15" fillId="23" borderId="0" xfId="0" applyFont="1" applyFill="1" applyAlignment="1" applyProtection="1">
      <alignment horizontal="center"/>
    </xf>
    <xf numFmtId="0" fontId="85" fillId="23" borderId="0" xfId="0" applyFont="1" applyFill="1" applyProtection="1"/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3" fillId="0" borderId="0" xfId="0" applyFont="1" applyAlignment="1" applyProtection="1">
      <alignment horizontal="center" vertical="center"/>
    </xf>
    <xf numFmtId="0" fontId="59" fillId="12" borderId="97" xfId="0" applyFont="1" applyFill="1" applyBorder="1" applyAlignment="1" applyProtection="1">
      <alignment horizontal="right" vertical="center"/>
    </xf>
    <xf numFmtId="0" fontId="77" fillId="23" borderId="0" xfId="0" applyFont="1" applyFill="1" applyAlignment="1">
      <alignment horizontal="centerContinuous"/>
    </xf>
    <xf numFmtId="0" fontId="78" fillId="23" borderId="0" xfId="0" applyFont="1" applyFill="1" applyAlignment="1">
      <alignment horizontal="centerContinuous"/>
    </xf>
    <xf numFmtId="0" fontId="0" fillId="23" borderId="0" xfId="0" applyFill="1"/>
    <xf numFmtId="0" fontId="79" fillId="23" borderId="0" xfId="0" applyFont="1" applyFill="1" applyAlignment="1">
      <alignment horizontal="centerContinuous"/>
    </xf>
    <xf numFmtId="0" fontId="0" fillId="23" borderId="0" xfId="0" applyFill="1" applyAlignment="1">
      <alignment horizontal="centerContinuous"/>
    </xf>
    <xf numFmtId="0" fontId="0" fillId="23" borderId="0" xfId="0" applyFill="1" applyAlignment="1">
      <alignment horizontal="left"/>
    </xf>
    <xf numFmtId="0" fontId="80" fillId="23" borderId="0" xfId="1" applyFont="1" applyFill="1"/>
    <xf numFmtId="0" fontId="81" fillId="23" borderId="0" xfId="0" applyFont="1" applyFill="1"/>
    <xf numFmtId="0" fontId="82" fillId="23" borderId="0" xfId="0" applyFont="1" applyFill="1"/>
    <xf numFmtId="0" fontId="76" fillId="23" borderId="0" xfId="1" applyFill="1"/>
    <xf numFmtId="0" fontId="97" fillId="0" borderId="0" xfId="0" applyFont="1" applyAlignment="1">
      <alignment horizontal="center" vertical="center"/>
    </xf>
    <xf numFmtId="0" fontId="2" fillId="23" borderId="0" xfId="0" applyFont="1" applyFill="1" applyAlignment="1">
      <alignment horizontal="center" vertical="center"/>
    </xf>
    <xf numFmtId="0" fontId="96" fillId="23" borderId="0" xfId="0" applyFont="1" applyFill="1" applyAlignment="1">
      <alignment horizontal="center" vertical="center"/>
    </xf>
    <xf numFmtId="0" fontId="9" fillId="23" borderId="0" xfId="0" applyFont="1" applyFill="1" applyAlignment="1" applyProtection="1">
      <alignment horizontal="center" vertical="center" wrapText="1"/>
    </xf>
    <xf numFmtId="0" fontId="88" fillId="23" borderId="0" xfId="0" applyFont="1" applyFill="1" applyAlignment="1" applyProtection="1">
      <alignment horizontal="center" vertical="center"/>
    </xf>
    <xf numFmtId="0" fontId="56" fillId="23" borderId="0" xfId="0" applyFont="1" applyFill="1" applyBorder="1" applyAlignment="1" applyProtection="1">
      <alignment horizontal="center" vertical="center" wrapText="1"/>
    </xf>
    <xf numFmtId="0" fontId="5" fillId="23" borderId="0" xfId="0" applyFont="1" applyFill="1" applyBorder="1" applyAlignment="1" applyProtection="1">
      <alignment horizontal="center" vertical="center" wrapText="1"/>
    </xf>
    <xf numFmtId="0" fontId="5" fillId="23" borderId="10" xfId="0" applyFont="1" applyFill="1" applyBorder="1" applyAlignment="1" applyProtection="1">
      <alignment horizontal="center" vertical="center" wrapText="1"/>
    </xf>
    <xf numFmtId="0" fontId="95" fillId="23" borderId="0" xfId="0" applyFont="1" applyFill="1" applyAlignment="1" applyProtection="1">
      <alignment horizontal="left" vertical="top"/>
    </xf>
    <xf numFmtId="0" fontId="84" fillId="23" borderId="0" xfId="0" applyFont="1" applyFill="1" applyAlignment="1" applyProtection="1">
      <alignment horizontal="right" vertical="center"/>
    </xf>
    <xf numFmtId="0" fontId="94" fillId="23" borderId="0" xfId="0" applyFont="1" applyFill="1" applyAlignment="1" applyProtection="1">
      <alignment horizontal="left" vertical="center"/>
    </xf>
    <xf numFmtId="0" fontId="6" fillId="0" borderId="0" xfId="0" applyFont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2" fontId="7" fillId="0" borderId="8" xfId="0" applyNumberFormat="1" applyFont="1" applyBorder="1" applyAlignment="1">
      <alignment horizontal="center" vertical="center"/>
    </xf>
    <xf numFmtId="14" fontId="35" fillId="0" borderId="102" xfId="0" applyNumberFormat="1" applyFont="1" applyBorder="1" applyAlignment="1">
      <alignment horizontal="center"/>
    </xf>
    <xf numFmtId="14" fontId="35" fillId="0" borderId="108" xfId="0" applyNumberFormat="1" applyFont="1" applyBorder="1" applyAlignment="1">
      <alignment horizontal="center"/>
    </xf>
    <xf numFmtId="14" fontId="35" fillId="0" borderId="104" xfId="0" applyNumberFormat="1" applyFont="1" applyBorder="1" applyAlignment="1">
      <alignment horizontal="center"/>
    </xf>
    <xf numFmtId="14" fontId="35" fillId="0" borderId="109" xfId="0" applyNumberFormat="1" applyFont="1" applyBorder="1" applyAlignment="1">
      <alignment horizontal="center"/>
    </xf>
    <xf numFmtId="0" fontId="65" fillId="26" borderId="0" xfId="0" applyFont="1" applyFill="1" applyAlignment="1">
      <alignment horizontal="center" vertical="center"/>
    </xf>
    <xf numFmtId="0" fontId="67" fillId="26" borderId="110" xfId="0" applyFont="1" applyFill="1" applyBorder="1" applyAlignment="1">
      <alignment horizontal="center" vertical="center"/>
    </xf>
    <xf numFmtId="0" fontId="67" fillId="26" borderId="111" xfId="0" applyFont="1" applyFill="1" applyBorder="1" applyAlignment="1">
      <alignment horizontal="center" vertical="center"/>
    </xf>
    <xf numFmtId="0" fontId="72" fillId="0" borderId="115" xfId="0" applyFont="1" applyBorder="1" applyAlignment="1">
      <alignment horizontal="center" vertical="center" wrapText="1"/>
    </xf>
    <xf numFmtId="0" fontId="72" fillId="0" borderId="116" xfId="0" applyFont="1" applyBorder="1" applyAlignment="1">
      <alignment horizontal="center" vertical="center" wrapText="1"/>
    </xf>
    <xf numFmtId="0" fontId="72" fillId="0" borderId="117" xfId="0" applyFont="1" applyBorder="1" applyAlignment="1">
      <alignment horizontal="center" vertical="center" wrapText="1"/>
    </xf>
    <xf numFmtId="0" fontId="40" fillId="27" borderId="119" xfId="0" applyFont="1" applyFill="1" applyBorder="1" applyAlignment="1">
      <alignment horizontal="center" vertical="center" wrapText="1"/>
    </xf>
    <xf numFmtId="0" fontId="40" fillId="27" borderId="122" xfId="0" applyFont="1" applyFill="1" applyBorder="1" applyAlignment="1">
      <alignment horizontal="center" vertical="center" wrapText="1"/>
    </xf>
    <xf numFmtId="0" fontId="40" fillId="27" borderId="125" xfId="0" applyFont="1" applyFill="1" applyBorder="1" applyAlignment="1">
      <alignment horizontal="center" vertical="center" wrapText="1"/>
    </xf>
    <xf numFmtId="0" fontId="40" fillId="27" borderId="120" xfId="0" applyFont="1" applyFill="1" applyBorder="1" applyAlignment="1">
      <alignment horizontal="center" vertical="center" wrapText="1"/>
    </xf>
    <xf numFmtId="0" fontId="40" fillId="27" borderId="123" xfId="0" applyFont="1" applyFill="1" applyBorder="1" applyAlignment="1">
      <alignment horizontal="center" vertical="center" wrapText="1"/>
    </xf>
    <xf numFmtId="0" fontId="40" fillId="27" borderId="126" xfId="0" applyFont="1" applyFill="1" applyBorder="1" applyAlignment="1">
      <alignment horizontal="center" vertical="center" wrapText="1"/>
    </xf>
    <xf numFmtId="0" fontId="40" fillId="27" borderId="118" xfId="0" applyFont="1" applyFill="1" applyBorder="1" applyAlignment="1">
      <alignment horizontal="center" vertical="center"/>
    </xf>
    <xf numFmtId="0" fontId="40" fillId="27" borderId="119" xfId="0" applyFont="1" applyFill="1" applyBorder="1" applyAlignment="1">
      <alignment horizontal="center" vertical="center"/>
    </xf>
    <xf numFmtId="0" fontId="40" fillId="27" borderId="121" xfId="0" applyFont="1" applyFill="1" applyBorder="1" applyAlignment="1">
      <alignment horizontal="center" vertical="center"/>
    </xf>
    <xf numFmtId="0" fontId="40" fillId="27" borderId="122" xfId="0" applyFont="1" applyFill="1" applyBorder="1" applyAlignment="1">
      <alignment horizontal="center" vertical="center"/>
    </xf>
    <xf numFmtId="0" fontId="40" fillId="27" borderId="124" xfId="0" applyFont="1" applyFill="1" applyBorder="1" applyAlignment="1">
      <alignment horizontal="center" vertical="center"/>
    </xf>
    <xf numFmtId="0" fontId="40" fillId="27" borderId="125" xfId="0" applyFont="1" applyFill="1" applyBorder="1" applyAlignment="1">
      <alignment horizontal="center" vertical="center"/>
    </xf>
    <xf numFmtId="14" fontId="35" fillId="0" borderId="99" xfId="0" applyNumberFormat="1" applyFont="1" applyBorder="1" applyAlignment="1">
      <alignment horizontal="center"/>
    </xf>
    <xf numFmtId="14" fontId="35" fillId="0" borderId="107" xfId="0" applyNumberFormat="1" applyFont="1" applyBorder="1" applyAlignment="1">
      <alignment horizontal="center"/>
    </xf>
    <xf numFmtId="0" fontId="40" fillId="27" borderId="119" xfId="0" applyFont="1" applyFill="1" applyBorder="1" applyAlignment="1">
      <alignment vertical="center"/>
    </xf>
    <xf numFmtId="0" fontId="40" fillId="27" borderId="122" xfId="0" applyFont="1" applyFill="1" applyBorder="1" applyAlignment="1">
      <alignment vertical="center"/>
    </xf>
    <xf numFmtId="0" fontId="40" fillId="27" borderId="125" xfId="0" applyFont="1" applyFill="1" applyBorder="1" applyAlignment="1">
      <alignment vertical="center"/>
    </xf>
    <xf numFmtId="0" fontId="49" fillId="6" borderId="84" xfId="0" applyFont="1" applyFill="1" applyBorder="1" applyAlignment="1">
      <alignment horizontal="center" vertical="center"/>
    </xf>
    <xf numFmtId="0" fontId="49" fillId="6" borderId="85" xfId="0" applyFont="1" applyFill="1" applyBorder="1" applyAlignment="1">
      <alignment horizontal="center" vertical="center"/>
    </xf>
    <xf numFmtId="0" fontId="49" fillId="6" borderId="0" xfId="0" applyFont="1" applyFill="1" applyAlignment="1">
      <alignment horizontal="left" vertical="center"/>
    </xf>
    <xf numFmtId="0" fontId="49" fillId="6" borderId="82" xfId="0" applyFont="1" applyFill="1" applyBorder="1" applyAlignment="1">
      <alignment horizontal="center" vertical="center"/>
    </xf>
    <xf numFmtId="0" fontId="49" fillId="6" borderId="83" xfId="0" applyFont="1" applyFill="1" applyBorder="1" applyAlignment="1">
      <alignment horizontal="center" vertical="center"/>
    </xf>
    <xf numFmtId="0" fontId="49" fillId="6" borderId="86" xfId="0" applyFont="1" applyFill="1" applyBorder="1" applyAlignment="1">
      <alignment horizontal="center" vertical="center"/>
    </xf>
    <xf numFmtId="0" fontId="49" fillId="6" borderId="87" xfId="0" applyFont="1" applyFill="1" applyBorder="1" applyAlignment="1">
      <alignment horizontal="center" vertical="center"/>
    </xf>
    <xf numFmtId="0" fontId="51" fillId="6" borderId="82" xfId="0" applyFont="1" applyFill="1" applyBorder="1" applyAlignment="1">
      <alignment horizontal="center" vertical="center"/>
    </xf>
    <xf numFmtId="0" fontId="51" fillId="6" borderId="83" xfId="0" applyFont="1" applyFill="1" applyBorder="1" applyAlignment="1">
      <alignment horizontal="center" vertical="center"/>
    </xf>
    <xf numFmtId="2" fontId="51" fillId="6" borderId="84" xfId="0" applyNumberFormat="1" applyFont="1" applyFill="1" applyBorder="1" applyAlignment="1">
      <alignment horizontal="center" vertical="center"/>
    </xf>
    <xf numFmtId="2" fontId="51" fillId="6" borderId="85" xfId="0" applyNumberFormat="1" applyFont="1" applyFill="1" applyBorder="1" applyAlignment="1">
      <alignment horizontal="center" vertical="center"/>
    </xf>
    <xf numFmtId="0" fontId="24" fillId="4" borderId="16" xfId="0" applyFont="1" applyFill="1" applyBorder="1" applyAlignment="1" applyProtection="1">
      <alignment horizontal="center" vertical="center" wrapText="1"/>
    </xf>
    <xf numFmtId="0" fontId="24" fillId="4" borderId="17" xfId="0" applyFont="1" applyFill="1" applyBorder="1" applyAlignment="1" applyProtection="1">
      <alignment horizontal="center" vertical="center" wrapText="1"/>
    </xf>
    <xf numFmtId="0" fontId="13" fillId="24" borderId="0" xfId="0" applyFont="1" applyFill="1" applyAlignment="1">
      <alignment horizontal="center" vertical="center"/>
    </xf>
    <xf numFmtId="0" fontId="59" fillId="12" borderId="0" xfId="0" applyFont="1" applyFill="1" applyAlignment="1">
      <alignment horizontal="center" vertical="center"/>
    </xf>
    <xf numFmtId="0" fontId="13" fillId="11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3" fillId="13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 vertical="center"/>
    </xf>
    <xf numFmtId="0" fontId="13" fillId="8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 vertical="center"/>
    </xf>
    <xf numFmtId="2" fontId="13" fillId="9" borderId="0" xfId="0" applyNumberFormat="1" applyFont="1" applyFill="1" applyAlignment="1">
      <alignment horizontal="center" vertical="center"/>
    </xf>
    <xf numFmtId="0" fontId="37" fillId="10" borderId="0" xfId="0" applyFont="1" applyFill="1" applyAlignment="1">
      <alignment horizontal="center"/>
    </xf>
    <xf numFmtId="0" fontId="38" fillId="3" borderId="22" xfId="0" applyFont="1" applyFill="1" applyBorder="1" applyAlignment="1">
      <alignment horizontal="center" vertical="center"/>
    </xf>
    <xf numFmtId="0" fontId="38" fillId="3" borderId="25" xfId="0" applyFont="1" applyFill="1" applyBorder="1" applyAlignment="1">
      <alignment horizontal="center" vertical="center"/>
    </xf>
    <xf numFmtId="0" fontId="0" fillId="13" borderId="23" xfId="0" applyFill="1" applyBorder="1" applyAlignment="1">
      <alignment horizontal="center"/>
    </xf>
    <xf numFmtId="0" fontId="0" fillId="13" borderId="24" xfId="0" applyFill="1" applyBorder="1" applyAlignment="1">
      <alignment horizontal="center"/>
    </xf>
    <xf numFmtId="0" fontId="38" fillId="13" borderId="23" xfId="0" applyFont="1" applyFill="1" applyBorder="1" applyAlignment="1">
      <alignment horizontal="center" vertical="center"/>
    </xf>
    <xf numFmtId="0" fontId="38" fillId="13" borderId="24" xfId="0" applyFont="1" applyFill="1" applyBorder="1" applyAlignment="1">
      <alignment horizontal="center" vertical="center"/>
    </xf>
    <xf numFmtId="0" fontId="38" fillId="13" borderId="26" xfId="0" applyFont="1" applyFill="1" applyBorder="1" applyAlignment="1">
      <alignment horizontal="center" vertical="center"/>
    </xf>
    <xf numFmtId="0" fontId="38" fillId="13" borderId="27" xfId="0" applyFont="1" applyFill="1" applyBorder="1" applyAlignment="1">
      <alignment horizontal="center" vertical="center"/>
    </xf>
    <xf numFmtId="0" fontId="0" fillId="13" borderId="23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42" fillId="0" borderId="76" xfId="0" applyFont="1" applyBorder="1" applyAlignment="1">
      <alignment horizontal="center" vertical="center"/>
    </xf>
    <xf numFmtId="0" fontId="42" fillId="0" borderId="0" xfId="0" applyFont="1" applyBorder="1" applyAlignment="1">
      <alignment horizontal="center" vertical="center"/>
    </xf>
    <xf numFmtId="0" fontId="42" fillId="0" borderId="77" xfId="0" applyFont="1" applyBorder="1" applyAlignment="1">
      <alignment horizontal="center" vertical="center"/>
    </xf>
    <xf numFmtId="0" fontId="38" fillId="3" borderId="65" xfId="0" applyFont="1" applyFill="1" applyBorder="1" applyAlignment="1">
      <alignment horizontal="center" vertical="center"/>
    </xf>
    <xf numFmtId="0" fontId="38" fillId="3" borderId="66" xfId="0" applyFont="1" applyFill="1" applyBorder="1" applyAlignment="1">
      <alignment horizontal="center" vertical="center"/>
    </xf>
    <xf numFmtId="0" fontId="38" fillId="3" borderId="67" xfId="0" applyFont="1" applyFill="1" applyBorder="1" applyAlignment="1">
      <alignment horizontal="center" vertical="center"/>
    </xf>
    <xf numFmtId="0" fontId="38" fillId="13" borderId="31" xfId="0" applyFont="1" applyFill="1" applyBorder="1" applyAlignment="1">
      <alignment horizontal="center" vertical="center"/>
    </xf>
    <xf numFmtId="0" fontId="38" fillId="13" borderId="32" xfId="0" applyFont="1" applyFill="1" applyBorder="1" applyAlignment="1">
      <alignment horizontal="center" vertical="center"/>
    </xf>
    <xf numFmtId="0" fontId="38" fillId="13" borderId="33" xfId="0" applyFont="1" applyFill="1" applyBorder="1" applyAlignment="1">
      <alignment horizontal="center" vertical="center"/>
    </xf>
    <xf numFmtId="0" fontId="38" fillId="13" borderId="34" xfId="0" applyFont="1" applyFill="1" applyBorder="1" applyAlignment="1">
      <alignment horizontal="center" vertical="center"/>
    </xf>
    <xf numFmtId="0" fontId="38" fillId="13" borderId="29" xfId="0" applyFont="1" applyFill="1" applyBorder="1" applyAlignment="1">
      <alignment horizontal="center" vertical="center"/>
    </xf>
    <xf numFmtId="0" fontId="38" fillId="13" borderId="28" xfId="0" applyFont="1" applyFill="1" applyBorder="1" applyAlignment="1">
      <alignment horizontal="center" vertical="center"/>
    </xf>
    <xf numFmtId="0" fontId="38" fillId="3" borderId="3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6"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ont>
        <b val="0"/>
        <i val="0"/>
      </font>
      <fill>
        <patternFill>
          <bgColor rgb="FFFF0000"/>
        </patternFill>
      </fill>
    </dxf>
    <dxf>
      <fill>
        <patternFill>
          <bgColor theme="4" tint="0.39994506668294322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5" tint="0.79998168889431442"/>
        <name val="Calibri"/>
        <scheme val="minor"/>
      </font>
      <fill>
        <patternFill patternType="solid">
          <fgColor indexed="64"/>
          <bgColor theme="5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5" tint="0.59996337778862885"/>
        </left>
        <right style="thin">
          <color theme="5" tint="0.59996337778862885"/>
        </right>
        <top/>
        <bottom/>
        <vertical style="thin">
          <color theme="5" tint="0.59996337778862885"/>
        </vertical>
        <horizontal/>
      </border>
    </dxf>
    <dxf>
      <font>
        <color theme="6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6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rgb="FFFFFFCC"/>
        </patternFill>
      </fill>
    </dxf>
    <dxf>
      <font>
        <color rgb="FFFFFFCC"/>
      </font>
    </dxf>
    <dxf>
      <font>
        <color theme="6" tint="0.79998168889431442"/>
      </font>
    </dxf>
    <dxf>
      <font>
        <color theme="6" tint="0.79998168889431442"/>
      </font>
    </dxf>
    <dxf>
      <fill>
        <patternFill>
          <bgColor theme="6" tint="0.39994506668294322"/>
        </patternFill>
      </fill>
    </dxf>
    <dxf>
      <font>
        <sz val="8"/>
      </font>
    </dxf>
    <dxf>
      <font>
        <sz val="8"/>
      </font>
    </dxf>
  </dxfs>
  <tableStyles count="3" defaultTableStyle="TableStyleMedium2" defaultPivotStyle="PivotStyleLight16">
    <tableStyle name="Style de segment 1" pivot="0" table="0" count="1" xr9:uid="{00000000-0011-0000-FFFF-FFFF00000000}">
      <tableStyleElement type="wholeTable" dxfId="105"/>
    </tableStyle>
    <tableStyle name="Style de segment 2" pivot="0" table="0" count="1" xr9:uid="{00000000-0011-0000-FFFF-FFFF01000000}">
      <tableStyleElement type="wholeTable" dxfId="104"/>
    </tableStyle>
    <tableStyle name="Style de segment 3" pivot="0" table="0" count="1" xr9:uid="{00000000-0011-0000-FFFF-FFFF02000000}">
      <tableStyleElement type="wholeTable" dxfId="103"/>
    </tableStyle>
  </tableStyles>
  <colors>
    <mruColors>
      <color rgb="FFFFFFCC"/>
      <color rgb="FF00FF00"/>
      <color rgb="FFFF9933"/>
      <color rgb="FFFF0000"/>
      <color rgb="FF0000FF"/>
      <color rgb="FFFFCCFF"/>
      <color rgb="FFFBB6AB"/>
      <color rgb="FFFF99FF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  <x14:slicerStyle name="Style de segment 3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Spin" dx="22" fmlaLink="$F$7" max="31" min="1" page="10" val="25"/>
</file>

<file path=xl/ctrlProps/ctrlProp15.xml><?xml version="1.0" encoding="utf-8"?>
<formControlPr xmlns="http://schemas.microsoft.com/office/spreadsheetml/2009/9/main" objectType="Spin" dx="22" fmlaLink="$G$7" max="12" min="1" page="10" val="5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emf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JPG"/><Relationship Id="rId3" Type="http://schemas.openxmlformats.org/officeDocument/2006/relationships/image" Target="../media/image8.png"/><Relationship Id="rId7" Type="http://schemas.openxmlformats.org/officeDocument/2006/relationships/image" Target="../media/image11.jpeg"/><Relationship Id="rId2" Type="http://schemas.openxmlformats.org/officeDocument/2006/relationships/image" Target="../media/image1.png"/><Relationship Id="rId1" Type="http://schemas.openxmlformats.org/officeDocument/2006/relationships/image" Target="../media/image7.jpeg"/><Relationship Id="rId6" Type="http://schemas.openxmlformats.org/officeDocument/2006/relationships/image" Target="../media/image10.jpg"/><Relationship Id="rId5" Type="http://schemas.openxmlformats.org/officeDocument/2006/relationships/image" Target="../media/image3.jpg"/><Relationship Id="rId4" Type="http://schemas.openxmlformats.org/officeDocument/2006/relationships/image" Target="../media/image9.em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0</xdr:row>
      <xdr:rowOff>371475</xdr:rowOff>
    </xdr:from>
    <xdr:to>
      <xdr:col>4</xdr:col>
      <xdr:colOff>276225</xdr:colOff>
      <xdr:row>4</xdr:row>
      <xdr:rowOff>133350</xdr:rowOff>
    </xdr:to>
    <xdr:sp macro="[0]!initialis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" y="371475"/>
          <a:ext cx="3019425" cy="109537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accent3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accent3">
                  <a:lumMod val="75000"/>
                </a:schemeClr>
              </a:solidFill>
            </a:rPr>
            <a:t>INITIALISATION SAISIE</a:t>
          </a:r>
        </a:p>
      </xdr:txBody>
    </xdr:sp>
    <xdr:clientData/>
  </xdr:twoCellAnchor>
  <xdr:twoCellAnchor>
    <xdr:from>
      <xdr:col>0</xdr:col>
      <xdr:colOff>523875</xdr:colOff>
      <xdr:row>0</xdr:row>
      <xdr:rowOff>0</xdr:rowOff>
    </xdr:from>
    <xdr:to>
      <xdr:col>4</xdr:col>
      <xdr:colOff>219075</xdr:colOff>
      <xdr:row>0</xdr:row>
      <xdr:rowOff>323850</xdr:rowOff>
    </xdr:to>
    <xdr:sp macro="[0]!AllerAdmi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23875" y="0"/>
          <a:ext cx="2743200" cy="323850"/>
        </a:xfrm>
        <a:prstGeom prst="roundRect">
          <a:avLst/>
        </a:prstGeom>
        <a:solidFill>
          <a:srgbClr val="FFFFCC"/>
        </a:solidFill>
        <a:ln>
          <a:solidFill>
            <a:srgbClr val="FFFF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333375</xdr:colOff>
      <xdr:row>15</xdr:row>
      <xdr:rowOff>142875</xdr:rowOff>
    </xdr:from>
    <xdr:to>
      <xdr:col>4</xdr:col>
      <xdr:colOff>670729</xdr:colOff>
      <xdr:row>22</xdr:row>
      <xdr:rowOff>28575</xdr:rowOff>
    </xdr:to>
    <xdr:pic macro="[0]!AllerMenu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091" t="20627" r="7038" b="21953"/>
        <a:stretch/>
      </xdr:blipFill>
      <xdr:spPr>
        <a:xfrm>
          <a:off x="333375" y="3752850"/>
          <a:ext cx="3385354" cy="12192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0</xdr:row>
          <xdr:rowOff>257175</xdr:rowOff>
        </xdr:from>
        <xdr:to>
          <xdr:col>18</xdr:col>
          <xdr:colOff>20059</xdr:colOff>
          <xdr:row>15</xdr:row>
          <xdr:rowOff>76200</xdr:rowOff>
        </xdr:to>
        <xdr:pic macro="[0]!AllerMenu">
          <xdr:nvPicPr>
            <xdr:cNvPr id="43" name="Image 42">
              <a:extLst>
                <a:ext uri="{FF2B5EF4-FFF2-40B4-BE49-F238E27FC236}">
                  <a16:creationId xmlns:a16="http://schemas.microsoft.com/office/drawing/2014/main" id="{00000000-0008-0000-0000-00002B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hotos_Agents2" spid="_x0000_s3181"/>
                </a:ext>
              </a:extLst>
            </xdr:cNvPicPr>
          </xdr:nvPicPr>
          <xdr:blipFill rotWithShape="1">
            <a:blip xmlns:r="http://schemas.openxmlformats.org/officeDocument/2006/relationships" r:embed="rId2"/>
            <a:srcRect l="7938" t="5630" r="11361" b="8311"/>
            <a:stretch>
              <a:fillRect/>
            </a:stretch>
          </xdr:blipFill>
          <xdr:spPr bwMode="auto">
            <a:xfrm>
              <a:off x="10487025" y="257175"/>
              <a:ext cx="3249034" cy="3419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  <a:effectLst>
              <a:softEdge rad="63500"/>
            </a:effectLst>
          </xdr:spPr>
        </xdr:pic>
        <xdr:clientData/>
      </xdr:twoCellAnchor>
    </mc:Choice>
    <mc:Fallback/>
  </mc:AlternateContent>
  <xdr:twoCellAnchor>
    <xdr:from>
      <xdr:col>2623</xdr:col>
      <xdr:colOff>514350</xdr:colOff>
      <xdr:row>0</xdr:row>
      <xdr:rowOff>0</xdr:rowOff>
    </xdr:from>
    <xdr:to>
      <xdr:col>2628</xdr:col>
      <xdr:colOff>171450</xdr:colOff>
      <xdr:row>14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03374200" y="0"/>
          <a:ext cx="3467100" cy="3581400"/>
        </a:xfrm>
        <a:prstGeom prst="rect">
          <a:avLst/>
        </a:prstGeom>
        <a:solidFill>
          <a:srgbClr val="FFFFCC"/>
        </a:solidFill>
        <a:ln>
          <a:solidFill>
            <a:srgbClr val="FFFF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43</xdr:col>
      <xdr:colOff>352426</xdr:colOff>
      <xdr:row>118</xdr:row>
      <xdr:rowOff>314326</xdr:rowOff>
    </xdr:from>
    <xdr:to>
      <xdr:col>43</xdr:col>
      <xdr:colOff>1133476</xdr:colOff>
      <xdr:row>118</xdr:row>
      <xdr:rowOff>1095376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38" t="20438" r="19708" b="19708"/>
        <a:stretch/>
      </xdr:blipFill>
      <xdr:spPr>
        <a:xfrm>
          <a:off x="35356801" y="23536276"/>
          <a:ext cx="781050" cy="781050"/>
        </a:xfrm>
        <a:prstGeom prst="rect">
          <a:avLst/>
        </a:prstGeom>
      </xdr:spPr>
    </xdr:pic>
    <xdr:clientData/>
  </xdr:twoCellAnchor>
  <xdr:twoCellAnchor editAs="oneCell">
    <xdr:from>
      <xdr:col>43</xdr:col>
      <xdr:colOff>285750</xdr:colOff>
      <xdr:row>130</xdr:row>
      <xdr:rowOff>223889</xdr:rowOff>
    </xdr:from>
    <xdr:to>
      <xdr:col>43</xdr:col>
      <xdr:colOff>1152525</xdr:colOff>
      <xdr:row>130</xdr:row>
      <xdr:rowOff>1082675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90125" y="40705139"/>
          <a:ext cx="866775" cy="858786"/>
        </a:xfrm>
        <a:prstGeom prst="rect">
          <a:avLst/>
        </a:prstGeom>
      </xdr:spPr>
    </xdr:pic>
    <xdr:clientData/>
  </xdr:twoCellAnchor>
  <xdr:twoCellAnchor editAs="oneCell">
    <xdr:from>
      <xdr:col>43</xdr:col>
      <xdr:colOff>314326</xdr:colOff>
      <xdr:row>126</xdr:row>
      <xdr:rowOff>314325</xdr:rowOff>
    </xdr:from>
    <xdr:to>
      <xdr:col>43</xdr:col>
      <xdr:colOff>1140188</xdr:colOff>
      <xdr:row>126</xdr:row>
      <xdr:rowOff>1076324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318701" y="35042475"/>
          <a:ext cx="825862" cy="7619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735252</xdr:colOff>
      <xdr:row>5</xdr:row>
      <xdr:rowOff>111326</xdr:rowOff>
    </xdr:from>
    <xdr:to>
      <xdr:col>1</xdr:col>
      <xdr:colOff>282802</xdr:colOff>
      <xdr:row>5</xdr:row>
      <xdr:rowOff>298772</xdr:rowOff>
    </xdr:to>
    <xdr:sp macro="" textlink="">
      <xdr:nvSpPr>
        <xdr:cNvPr id="3" name="Rectangle à coins arrondis 2" title="Billard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35252" y="111326"/>
          <a:ext cx="680145" cy="187446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841087</xdr:colOff>
      <xdr:row>5</xdr:row>
      <xdr:rowOff>135137</xdr:rowOff>
    </xdr:from>
    <xdr:to>
      <xdr:col>1</xdr:col>
      <xdr:colOff>261636</xdr:colOff>
      <xdr:row>5</xdr:row>
      <xdr:rowOff>259520</xdr:rowOff>
    </xdr:to>
    <xdr:sp macro="[0]!Billard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841087" y="135137"/>
          <a:ext cx="553144" cy="124383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BILLARD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15</xdr:row>
          <xdr:rowOff>161925</xdr:rowOff>
        </xdr:from>
        <xdr:to>
          <xdr:col>1</xdr:col>
          <xdr:colOff>1409700</xdr:colOff>
          <xdr:row>19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 PELLE DIB-DIV   ENCOMBRANTS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1524000</xdr:colOff>
          <xdr:row>15</xdr:row>
          <xdr:rowOff>161925</xdr:rowOff>
        </xdr:from>
        <xdr:to>
          <xdr:col>1</xdr:col>
          <xdr:colOff>3162300</xdr:colOff>
          <xdr:row>19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PELLE BROYAGE                DECHETS VERTS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9</xdr:row>
          <xdr:rowOff>76200</xdr:rowOff>
        </xdr:from>
        <xdr:to>
          <xdr:col>1</xdr:col>
          <xdr:colOff>1085850</xdr:colOff>
          <xdr:row>15</xdr:row>
          <xdr:rowOff>57150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GRAPPIN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GRP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1209675</xdr:colOff>
          <xdr:row>9</xdr:row>
          <xdr:rowOff>76200</xdr:rowOff>
        </xdr:from>
        <xdr:to>
          <xdr:col>1</xdr:col>
          <xdr:colOff>2647950</xdr:colOff>
          <xdr:row>15</xdr:row>
          <xdr:rowOff>57150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CHARGEUSE 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PLATEFORME COMPOSTAGE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CPC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2781300</xdr:colOff>
          <xdr:row>9</xdr:row>
          <xdr:rowOff>76200</xdr:rowOff>
        </xdr:from>
        <xdr:to>
          <xdr:col>3</xdr:col>
          <xdr:colOff>47625</xdr:colOff>
          <xdr:row>15</xdr:row>
          <xdr:rowOff>57150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AGENT de TRI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9</xdr:row>
          <xdr:rowOff>76200</xdr:rowOff>
        </xdr:from>
        <xdr:to>
          <xdr:col>3</xdr:col>
          <xdr:colOff>1381125</xdr:colOff>
          <xdr:row>15</xdr:row>
          <xdr:rowOff>57150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AUTRE        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AUT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1740512</xdr:colOff>
      <xdr:row>10</xdr:row>
      <xdr:rowOff>2117</xdr:rowOff>
    </xdr:from>
    <xdr:to>
      <xdr:col>6</xdr:col>
      <xdr:colOff>296339</xdr:colOff>
      <xdr:row>17</xdr:row>
      <xdr:rowOff>219186</xdr:rowOff>
    </xdr:to>
    <xdr:pic macro="[0]!enlever1">
      <xdr:nvPicPr>
        <xdr:cNvPr id="14" name="Image 13" descr="Résultat de recherche d'images pour &quot;SAISIE&quot;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0179" y="1917700"/>
          <a:ext cx="2312910" cy="155056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119033</xdr:colOff>
      <xdr:row>8</xdr:row>
      <xdr:rowOff>39791</xdr:rowOff>
    </xdr:from>
    <xdr:ext cx="4527050" cy="1094274"/>
    <xdr:sp macro="[0]!enlever2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088283" y="1754291"/>
          <a:ext cx="4527050" cy="1094274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2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>
                  <a:lumMod val="50000"/>
                </a:schemeClr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</a:t>
          </a:r>
          <a:r>
            <a:rPr lang="fr-FR" sz="3200" b="1" cap="none" spc="0" baseline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>
                  <a:lumMod val="50000"/>
                </a:schemeClr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 Horaire Journalier</a:t>
          </a:r>
        </a:p>
        <a:p>
          <a:pPr algn="ctr"/>
          <a:r>
            <a:rPr lang="fr-FR" sz="3200" b="1" cap="none" spc="0" baseline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>
                  <a:lumMod val="50000"/>
                </a:schemeClr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Temps de Travail</a:t>
          </a:r>
          <a:endParaRPr lang="fr-FR" sz="4000" b="1" cap="none" spc="0">
            <a:ln w="19050">
              <a:solidFill>
                <a:schemeClr val="tx2">
                  <a:tint val="1000"/>
                </a:schemeClr>
              </a:solidFill>
              <a:prstDash val="solid"/>
            </a:ln>
            <a:solidFill>
              <a:schemeClr val="accent3">
                <a:lumMod val="50000"/>
              </a:schemeClr>
            </a:solidFill>
            <a:effectLst>
              <a:outerShdw blurRad="50000" dist="50800" dir="7500000" algn="tl">
                <a:srgbClr val="000000">
                  <a:shade val="5000"/>
                  <a:alpha val="35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371475</xdr:colOff>
          <xdr:row>5</xdr:row>
          <xdr:rowOff>752475</xdr:rowOff>
        </xdr:from>
        <xdr:to>
          <xdr:col>12</xdr:col>
          <xdr:colOff>2114550</xdr:colOff>
          <xdr:row>6</xdr:row>
          <xdr:rowOff>381000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Saisie 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1266825</xdr:colOff>
          <xdr:row>5</xdr:row>
          <xdr:rowOff>161925</xdr:rowOff>
        </xdr:from>
        <xdr:to>
          <xdr:col>12</xdr:col>
          <xdr:colOff>2114550</xdr:colOff>
          <xdr:row>5</xdr:row>
          <xdr:rowOff>704850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8000"/>
                  </a:solidFill>
                  <a:latin typeface="Arial"/>
                  <a:cs typeface="Arial"/>
                </a:rPr>
                <a:t>AVEC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371475</xdr:colOff>
          <xdr:row>6</xdr:row>
          <xdr:rowOff>428625</xdr:rowOff>
        </xdr:from>
        <xdr:to>
          <xdr:col>12</xdr:col>
          <xdr:colOff>2124075</xdr:colOff>
          <xdr:row>8</xdr:row>
          <xdr:rowOff>180975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ALLER RECAP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381000</xdr:colOff>
          <xdr:row>5</xdr:row>
          <xdr:rowOff>161925</xdr:rowOff>
        </xdr:from>
        <xdr:to>
          <xdr:col>12</xdr:col>
          <xdr:colOff>1200150</xdr:colOff>
          <xdr:row>5</xdr:row>
          <xdr:rowOff>704850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CC00"/>
                  </a:solidFill>
                  <a:latin typeface="Arial"/>
                  <a:cs typeface="Arial"/>
                </a:rPr>
                <a:t>SANS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2180168</xdr:colOff>
      <xdr:row>20</xdr:row>
      <xdr:rowOff>518578</xdr:rowOff>
    </xdr:from>
    <xdr:to>
      <xdr:col>15</xdr:col>
      <xdr:colOff>709086</xdr:colOff>
      <xdr:row>22</xdr:row>
      <xdr:rowOff>804698</xdr:rowOff>
    </xdr:to>
    <xdr:pic macro="[0]!Aller1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091" t="20627" r="7038" b="21953"/>
        <a:stretch/>
      </xdr:blipFill>
      <xdr:spPr>
        <a:xfrm>
          <a:off x="12287251" y="4804828"/>
          <a:ext cx="2645835" cy="9528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3305175</xdr:colOff>
          <xdr:row>22</xdr:row>
          <xdr:rowOff>180975</xdr:rowOff>
        </xdr:from>
        <xdr:to>
          <xdr:col>9</xdr:col>
          <xdr:colOff>1209675</xdr:colOff>
          <xdr:row>22</xdr:row>
          <xdr:rowOff>876300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Enregistrement sans QUITTER</a:t>
              </a:r>
              <a:r>
                <a:rPr lang="fr-FR" sz="28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  </a:t>
              </a:r>
              <a:r>
                <a:rPr lang="fr-FR" sz="4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®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327839</xdr:colOff>
      <xdr:row>5</xdr:row>
      <xdr:rowOff>111325</xdr:rowOff>
    </xdr:from>
    <xdr:to>
      <xdr:col>1</xdr:col>
      <xdr:colOff>994589</xdr:colOff>
      <xdr:row>5</xdr:row>
      <xdr:rowOff>301825</xdr:rowOff>
    </xdr:to>
    <xdr:sp macro="" textlink="">
      <xdr:nvSpPr>
        <xdr:cNvPr id="22" name="Rectangle à coins arrondis 21" title="Billard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460434" y="111325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386047</xdr:colOff>
      <xdr:row>5</xdr:row>
      <xdr:rowOff>124668</xdr:rowOff>
    </xdr:from>
    <xdr:to>
      <xdr:col>1</xdr:col>
      <xdr:colOff>973422</xdr:colOff>
      <xdr:row>5</xdr:row>
      <xdr:rowOff>291356</xdr:rowOff>
    </xdr:to>
    <xdr:sp macro="[0]!Bosset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 txBox="1"/>
      </xdr:nvSpPr>
      <xdr:spPr>
        <a:xfrm>
          <a:off x="1518642" y="124668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BOSSET</a:t>
          </a:r>
        </a:p>
      </xdr:txBody>
    </xdr:sp>
    <xdr:clientData/>
  </xdr:twoCellAnchor>
  <xdr:twoCellAnchor>
    <xdr:from>
      <xdr:col>1</xdr:col>
      <xdr:colOff>1036980</xdr:colOff>
      <xdr:row>5</xdr:row>
      <xdr:rowOff>111325</xdr:rowOff>
    </xdr:from>
    <xdr:to>
      <xdr:col>1</xdr:col>
      <xdr:colOff>1703730</xdr:colOff>
      <xdr:row>5</xdr:row>
      <xdr:rowOff>301825</xdr:rowOff>
    </xdr:to>
    <xdr:sp macro="" textlink="">
      <xdr:nvSpPr>
        <xdr:cNvPr id="24" name="Rectangle à coins arrondis 23" title="Billard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2169575" y="111325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1095188</xdr:colOff>
      <xdr:row>5</xdr:row>
      <xdr:rowOff>135136</xdr:rowOff>
    </xdr:from>
    <xdr:to>
      <xdr:col>1</xdr:col>
      <xdr:colOff>1682563</xdr:colOff>
      <xdr:row>5</xdr:row>
      <xdr:rowOff>301824</xdr:rowOff>
    </xdr:to>
    <xdr:sp macro="[0]!Chapey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 txBox="1"/>
      </xdr:nvSpPr>
      <xdr:spPr>
        <a:xfrm>
          <a:off x="2227783" y="135136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CHAPEY</a:t>
          </a:r>
        </a:p>
      </xdr:txBody>
    </xdr:sp>
    <xdr:clientData/>
  </xdr:twoCellAnchor>
  <xdr:twoCellAnchor>
    <xdr:from>
      <xdr:col>1</xdr:col>
      <xdr:colOff>1746121</xdr:colOff>
      <xdr:row>5</xdr:row>
      <xdr:rowOff>111325</xdr:rowOff>
    </xdr:from>
    <xdr:to>
      <xdr:col>1</xdr:col>
      <xdr:colOff>2412871</xdr:colOff>
      <xdr:row>5</xdr:row>
      <xdr:rowOff>301825</xdr:rowOff>
    </xdr:to>
    <xdr:sp macro="" textlink="">
      <xdr:nvSpPr>
        <xdr:cNvPr id="28" name="Rectangle à coins arrondis 27" title="Billard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2878716" y="111325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1703916</xdr:colOff>
      <xdr:row>5</xdr:row>
      <xdr:rowOff>119263</xdr:rowOff>
    </xdr:from>
    <xdr:to>
      <xdr:col>1</xdr:col>
      <xdr:colOff>2465916</xdr:colOff>
      <xdr:row>5</xdr:row>
      <xdr:rowOff>301825</xdr:rowOff>
    </xdr:to>
    <xdr:sp macro="[0]!Demarquet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 txBox="1"/>
      </xdr:nvSpPr>
      <xdr:spPr>
        <a:xfrm>
          <a:off x="2836511" y="119263"/>
          <a:ext cx="762000" cy="182562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DEMARQUET</a:t>
          </a:r>
        </a:p>
      </xdr:txBody>
    </xdr:sp>
    <xdr:clientData/>
  </xdr:twoCellAnchor>
  <xdr:twoCellAnchor>
    <xdr:from>
      <xdr:col>1</xdr:col>
      <xdr:colOff>2450028</xdr:colOff>
      <xdr:row>5</xdr:row>
      <xdr:rowOff>111325</xdr:rowOff>
    </xdr:from>
    <xdr:to>
      <xdr:col>1</xdr:col>
      <xdr:colOff>3116778</xdr:colOff>
      <xdr:row>5</xdr:row>
      <xdr:rowOff>301825</xdr:rowOff>
    </xdr:to>
    <xdr:sp macro="" textlink="">
      <xdr:nvSpPr>
        <xdr:cNvPr id="30" name="Rectangle à coins arrondis 29" title="Billard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/>
      </xdr:nvSpPr>
      <xdr:spPr>
        <a:xfrm>
          <a:off x="3582623" y="111325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2508236</xdr:colOff>
      <xdr:row>5</xdr:row>
      <xdr:rowOff>122051</xdr:rowOff>
    </xdr:from>
    <xdr:to>
      <xdr:col>1</xdr:col>
      <xdr:colOff>3095611</xdr:colOff>
      <xdr:row>5</xdr:row>
      <xdr:rowOff>288739</xdr:rowOff>
    </xdr:to>
    <xdr:sp macro="[0]!Ennen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 txBox="1"/>
      </xdr:nvSpPr>
      <xdr:spPr>
        <a:xfrm>
          <a:off x="3640831" y="122051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ENNEN</a:t>
          </a:r>
        </a:p>
      </xdr:txBody>
    </xdr:sp>
    <xdr:clientData/>
  </xdr:twoCellAnchor>
  <xdr:twoCellAnchor>
    <xdr:from>
      <xdr:col>1</xdr:col>
      <xdr:colOff>3164417</xdr:colOff>
      <xdr:row>5</xdr:row>
      <xdr:rowOff>111325</xdr:rowOff>
    </xdr:from>
    <xdr:to>
      <xdr:col>2</xdr:col>
      <xdr:colOff>7938</xdr:colOff>
      <xdr:row>5</xdr:row>
      <xdr:rowOff>301825</xdr:rowOff>
    </xdr:to>
    <xdr:sp macro="" textlink="">
      <xdr:nvSpPr>
        <xdr:cNvPr id="32" name="Rectangle à coins arrondis 31" title="Billard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/>
      </xdr:nvSpPr>
      <xdr:spPr>
        <a:xfrm>
          <a:off x="4297012" y="111325"/>
          <a:ext cx="673531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3222625</xdr:colOff>
      <xdr:row>5</xdr:row>
      <xdr:rowOff>135136</xdr:rowOff>
    </xdr:from>
    <xdr:to>
      <xdr:col>1</xdr:col>
      <xdr:colOff>3815291</xdr:colOff>
      <xdr:row>5</xdr:row>
      <xdr:rowOff>301824</xdr:rowOff>
    </xdr:to>
    <xdr:sp macro="[0]!Fouen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 txBox="1"/>
      </xdr:nvSpPr>
      <xdr:spPr>
        <a:xfrm>
          <a:off x="4355220" y="135136"/>
          <a:ext cx="592666" cy="16668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FOUEN</a:t>
          </a:r>
        </a:p>
      </xdr:txBody>
    </xdr:sp>
    <xdr:clientData/>
  </xdr:twoCellAnchor>
  <xdr:twoCellAnchor>
    <xdr:from>
      <xdr:col>0</xdr:col>
      <xdr:colOff>732695</xdr:colOff>
      <xdr:row>5</xdr:row>
      <xdr:rowOff>349448</xdr:rowOff>
    </xdr:from>
    <xdr:to>
      <xdr:col>1</xdr:col>
      <xdr:colOff>285461</xdr:colOff>
      <xdr:row>5</xdr:row>
      <xdr:rowOff>536897</xdr:rowOff>
    </xdr:to>
    <xdr:sp macro="" textlink="">
      <xdr:nvSpPr>
        <xdr:cNvPr id="34" name="Rectangle à coins arrondis 33" title="Billard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/>
      </xdr:nvSpPr>
      <xdr:spPr>
        <a:xfrm>
          <a:off x="732695" y="349448"/>
          <a:ext cx="685361" cy="187449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767003</xdr:colOff>
      <xdr:row>5</xdr:row>
      <xdr:rowOff>368144</xdr:rowOff>
    </xdr:from>
    <xdr:to>
      <xdr:col>1</xdr:col>
      <xdr:colOff>264295</xdr:colOff>
      <xdr:row>5</xdr:row>
      <xdr:rowOff>505728</xdr:rowOff>
    </xdr:to>
    <xdr:sp macro="[0]!Gauthier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 txBox="1"/>
      </xdr:nvSpPr>
      <xdr:spPr>
        <a:xfrm>
          <a:off x="767003" y="368144"/>
          <a:ext cx="629887" cy="137584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GAUTHIER</a:t>
          </a:r>
        </a:p>
      </xdr:txBody>
    </xdr:sp>
    <xdr:clientData/>
  </xdr:twoCellAnchor>
  <xdr:twoCellAnchor>
    <xdr:from>
      <xdr:col>1</xdr:col>
      <xdr:colOff>330498</xdr:colOff>
      <xdr:row>5</xdr:row>
      <xdr:rowOff>349448</xdr:rowOff>
    </xdr:from>
    <xdr:to>
      <xdr:col>1</xdr:col>
      <xdr:colOff>997248</xdr:colOff>
      <xdr:row>5</xdr:row>
      <xdr:rowOff>539948</xdr:rowOff>
    </xdr:to>
    <xdr:sp macro="" textlink="">
      <xdr:nvSpPr>
        <xdr:cNvPr id="36" name="Rectangle à coins arrondis 35" title="Billard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/>
      </xdr:nvSpPr>
      <xdr:spPr>
        <a:xfrm>
          <a:off x="1463093" y="349448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388706</xdr:colOff>
      <xdr:row>5</xdr:row>
      <xdr:rowOff>360174</xdr:rowOff>
    </xdr:from>
    <xdr:to>
      <xdr:col>1</xdr:col>
      <xdr:colOff>976081</xdr:colOff>
      <xdr:row>5</xdr:row>
      <xdr:rowOff>526862</xdr:rowOff>
    </xdr:to>
    <xdr:sp macro="[0]!Haddou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 txBox="1"/>
      </xdr:nvSpPr>
      <xdr:spPr>
        <a:xfrm>
          <a:off x="1521301" y="360174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HADDOU</a:t>
          </a:r>
        </a:p>
      </xdr:txBody>
    </xdr:sp>
    <xdr:clientData/>
  </xdr:twoCellAnchor>
  <xdr:twoCellAnchor>
    <xdr:from>
      <xdr:col>1</xdr:col>
      <xdr:colOff>1039639</xdr:colOff>
      <xdr:row>5</xdr:row>
      <xdr:rowOff>349448</xdr:rowOff>
    </xdr:from>
    <xdr:to>
      <xdr:col>1</xdr:col>
      <xdr:colOff>1706389</xdr:colOff>
      <xdr:row>5</xdr:row>
      <xdr:rowOff>539948</xdr:rowOff>
    </xdr:to>
    <xdr:sp macro="" textlink="">
      <xdr:nvSpPr>
        <xdr:cNvPr id="38" name="Rectangle à coins arrondis 37" title="Billard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/>
      </xdr:nvSpPr>
      <xdr:spPr>
        <a:xfrm>
          <a:off x="2172234" y="349448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1097847</xdr:colOff>
      <xdr:row>5</xdr:row>
      <xdr:rowOff>373259</xdr:rowOff>
    </xdr:from>
    <xdr:to>
      <xdr:col>1</xdr:col>
      <xdr:colOff>1685222</xdr:colOff>
      <xdr:row>5</xdr:row>
      <xdr:rowOff>539947</xdr:rowOff>
    </xdr:to>
    <xdr:sp macro="[0]!Jolivot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 txBox="1"/>
      </xdr:nvSpPr>
      <xdr:spPr>
        <a:xfrm>
          <a:off x="2230442" y="373259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JOLIVOT</a:t>
          </a:r>
        </a:p>
      </xdr:txBody>
    </xdr:sp>
    <xdr:clientData/>
  </xdr:twoCellAnchor>
  <xdr:twoCellAnchor>
    <xdr:from>
      <xdr:col>1</xdr:col>
      <xdr:colOff>1748780</xdr:colOff>
      <xdr:row>5</xdr:row>
      <xdr:rowOff>349448</xdr:rowOff>
    </xdr:from>
    <xdr:to>
      <xdr:col>1</xdr:col>
      <xdr:colOff>2415530</xdr:colOff>
      <xdr:row>5</xdr:row>
      <xdr:rowOff>539948</xdr:rowOff>
    </xdr:to>
    <xdr:sp macro="" textlink="">
      <xdr:nvSpPr>
        <xdr:cNvPr id="40" name="Rectangle à coins arrondis 39" title="Billard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/>
      </xdr:nvSpPr>
      <xdr:spPr>
        <a:xfrm>
          <a:off x="2881375" y="349448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1725083</xdr:colOff>
      <xdr:row>5</xdr:row>
      <xdr:rowOff>365526</xdr:rowOff>
    </xdr:from>
    <xdr:to>
      <xdr:col>1</xdr:col>
      <xdr:colOff>2465916</xdr:colOff>
      <xdr:row>5</xdr:row>
      <xdr:rowOff>521627</xdr:rowOff>
    </xdr:to>
    <xdr:sp macro="[0]!Magadoux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 txBox="1"/>
      </xdr:nvSpPr>
      <xdr:spPr>
        <a:xfrm>
          <a:off x="2857500" y="365526"/>
          <a:ext cx="740833" cy="156101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MAGADOUX</a:t>
          </a:r>
        </a:p>
      </xdr:txBody>
    </xdr:sp>
    <xdr:clientData/>
  </xdr:twoCellAnchor>
  <xdr:twoCellAnchor>
    <xdr:from>
      <xdr:col>1</xdr:col>
      <xdr:colOff>2452687</xdr:colOff>
      <xdr:row>5</xdr:row>
      <xdr:rowOff>349448</xdr:rowOff>
    </xdr:from>
    <xdr:to>
      <xdr:col>1</xdr:col>
      <xdr:colOff>3119437</xdr:colOff>
      <xdr:row>5</xdr:row>
      <xdr:rowOff>539948</xdr:rowOff>
    </xdr:to>
    <xdr:sp macro="" textlink="">
      <xdr:nvSpPr>
        <xdr:cNvPr id="42" name="Rectangle à coins arrondis 41" title="Billard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/>
      </xdr:nvSpPr>
      <xdr:spPr>
        <a:xfrm>
          <a:off x="3585282" y="349448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2510895</xdr:colOff>
      <xdr:row>5</xdr:row>
      <xdr:rowOff>362791</xdr:rowOff>
    </xdr:from>
    <xdr:to>
      <xdr:col>1</xdr:col>
      <xdr:colOff>3098270</xdr:colOff>
      <xdr:row>5</xdr:row>
      <xdr:rowOff>529479</xdr:rowOff>
    </xdr:to>
    <xdr:sp macro="[0]!Manhes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 txBox="1"/>
      </xdr:nvSpPr>
      <xdr:spPr>
        <a:xfrm>
          <a:off x="3643490" y="362791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MANHES</a:t>
          </a:r>
        </a:p>
      </xdr:txBody>
    </xdr:sp>
    <xdr:clientData/>
  </xdr:twoCellAnchor>
  <xdr:twoCellAnchor>
    <xdr:from>
      <xdr:col>1</xdr:col>
      <xdr:colOff>3167076</xdr:colOff>
      <xdr:row>5</xdr:row>
      <xdr:rowOff>349448</xdr:rowOff>
    </xdr:from>
    <xdr:to>
      <xdr:col>2</xdr:col>
      <xdr:colOff>10597</xdr:colOff>
      <xdr:row>5</xdr:row>
      <xdr:rowOff>539948</xdr:rowOff>
    </xdr:to>
    <xdr:sp macro="" textlink="">
      <xdr:nvSpPr>
        <xdr:cNvPr id="44" name="Rectangle à coins arrondis 43" title="Billard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/>
      </xdr:nvSpPr>
      <xdr:spPr>
        <a:xfrm>
          <a:off x="4299671" y="349448"/>
          <a:ext cx="673531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3122085</xdr:colOff>
      <xdr:row>5</xdr:row>
      <xdr:rowOff>373261</xdr:rowOff>
    </xdr:from>
    <xdr:to>
      <xdr:col>2</xdr:col>
      <xdr:colOff>21169</xdr:colOff>
      <xdr:row>5</xdr:row>
      <xdr:rowOff>539946</xdr:rowOff>
    </xdr:to>
    <xdr:sp macro="[0]!Mikaleff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 txBox="1"/>
      </xdr:nvSpPr>
      <xdr:spPr>
        <a:xfrm>
          <a:off x="4254680" y="373261"/>
          <a:ext cx="729094" cy="166685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MIKALEFF</a:t>
          </a:r>
        </a:p>
      </xdr:txBody>
    </xdr:sp>
    <xdr:clientData/>
  </xdr:twoCellAnchor>
  <xdr:twoCellAnchor>
    <xdr:from>
      <xdr:col>0</xdr:col>
      <xdr:colOff>730078</xdr:colOff>
      <xdr:row>5</xdr:row>
      <xdr:rowOff>587574</xdr:rowOff>
    </xdr:from>
    <xdr:to>
      <xdr:col>1</xdr:col>
      <xdr:colOff>285462</xdr:colOff>
      <xdr:row>5</xdr:row>
      <xdr:rowOff>775430</xdr:rowOff>
    </xdr:to>
    <xdr:sp macro="" textlink="">
      <xdr:nvSpPr>
        <xdr:cNvPr id="46" name="Rectangle à coins arrondis 45" title="Billard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SpPr/>
      </xdr:nvSpPr>
      <xdr:spPr>
        <a:xfrm>
          <a:off x="730078" y="587574"/>
          <a:ext cx="687979" cy="187856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756420</xdr:colOff>
      <xdr:row>5</xdr:row>
      <xdr:rowOff>611385</xdr:rowOff>
    </xdr:from>
    <xdr:to>
      <xdr:col>1</xdr:col>
      <xdr:colOff>264295</xdr:colOff>
      <xdr:row>5</xdr:row>
      <xdr:rowOff>764845</xdr:rowOff>
    </xdr:to>
    <xdr:sp macro="[0]!Peulson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SpPr txBox="1"/>
      </xdr:nvSpPr>
      <xdr:spPr>
        <a:xfrm>
          <a:off x="756420" y="611385"/>
          <a:ext cx="640470" cy="153460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PEULSON</a:t>
          </a:r>
        </a:p>
      </xdr:txBody>
    </xdr:sp>
    <xdr:clientData/>
  </xdr:twoCellAnchor>
  <xdr:twoCellAnchor>
    <xdr:from>
      <xdr:col>1</xdr:col>
      <xdr:colOff>330498</xdr:colOff>
      <xdr:row>5</xdr:row>
      <xdr:rowOff>587573</xdr:rowOff>
    </xdr:from>
    <xdr:to>
      <xdr:col>1</xdr:col>
      <xdr:colOff>997248</xdr:colOff>
      <xdr:row>5</xdr:row>
      <xdr:rowOff>778073</xdr:rowOff>
    </xdr:to>
    <xdr:sp macro="" textlink="">
      <xdr:nvSpPr>
        <xdr:cNvPr id="48" name="Rectangle à coins arrondis 47" title="Billard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/>
      </xdr:nvSpPr>
      <xdr:spPr>
        <a:xfrm>
          <a:off x="1463093" y="587573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306688</xdr:colOff>
      <xdr:row>5</xdr:row>
      <xdr:rowOff>584929</xdr:rowOff>
    </xdr:from>
    <xdr:to>
      <xdr:col>1</xdr:col>
      <xdr:colOff>1017921</xdr:colOff>
      <xdr:row>5</xdr:row>
      <xdr:rowOff>778072</xdr:rowOff>
    </xdr:to>
    <xdr:sp macro="[0]!Rebouillat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 txBox="1"/>
      </xdr:nvSpPr>
      <xdr:spPr>
        <a:xfrm>
          <a:off x="1439283" y="584929"/>
          <a:ext cx="711233" cy="193143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REBOUILLAT</a:t>
          </a:r>
          <a:endParaRPr lang="fr-FR" sz="1000" b="1"/>
        </a:p>
      </xdr:txBody>
    </xdr:sp>
    <xdr:clientData/>
  </xdr:twoCellAnchor>
  <xdr:twoCellAnchor>
    <xdr:from>
      <xdr:col>1</xdr:col>
      <xdr:colOff>1039639</xdr:colOff>
      <xdr:row>5</xdr:row>
      <xdr:rowOff>587573</xdr:rowOff>
    </xdr:from>
    <xdr:to>
      <xdr:col>1</xdr:col>
      <xdr:colOff>1706389</xdr:colOff>
      <xdr:row>5</xdr:row>
      <xdr:rowOff>778073</xdr:rowOff>
    </xdr:to>
    <xdr:sp macro="" textlink="">
      <xdr:nvSpPr>
        <xdr:cNvPr id="50" name="Rectangle à coins arrondis 49" title="Billard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/>
      </xdr:nvSpPr>
      <xdr:spPr>
        <a:xfrm>
          <a:off x="2172234" y="587573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1097847</xdr:colOff>
      <xdr:row>5</xdr:row>
      <xdr:rowOff>611384</xdr:rowOff>
    </xdr:from>
    <xdr:to>
      <xdr:col>1</xdr:col>
      <xdr:colOff>1685222</xdr:colOff>
      <xdr:row>5</xdr:row>
      <xdr:rowOff>778072</xdr:rowOff>
    </xdr:to>
    <xdr:sp macro="[0]!Sainjon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 txBox="1"/>
      </xdr:nvSpPr>
      <xdr:spPr>
        <a:xfrm>
          <a:off x="2230442" y="611384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SAINJON</a:t>
          </a:r>
        </a:p>
      </xdr:txBody>
    </xdr:sp>
    <xdr:clientData/>
  </xdr:twoCellAnchor>
  <xdr:twoCellAnchor>
    <xdr:from>
      <xdr:col>1</xdr:col>
      <xdr:colOff>1748780</xdr:colOff>
      <xdr:row>5</xdr:row>
      <xdr:rowOff>587573</xdr:rowOff>
    </xdr:from>
    <xdr:to>
      <xdr:col>1</xdr:col>
      <xdr:colOff>2415530</xdr:colOff>
      <xdr:row>5</xdr:row>
      <xdr:rowOff>778073</xdr:rowOff>
    </xdr:to>
    <xdr:sp macro="" textlink="">
      <xdr:nvSpPr>
        <xdr:cNvPr id="52" name="Rectangle à coins arrondis 51" title="Billard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/>
      </xdr:nvSpPr>
      <xdr:spPr>
        <a:xfrm>
          <a:off x="2881375" y="587573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1801754</xdr:colOff>
      <xdr:row>5</xdr:row>
      <xdr:rowOff>600916</xdr:rowOff>
    </xdr:from>
    <xdr:to>
      <xdr:col>1</xdr:col>
      <xdr:colOff>2389129</xdr:colOff>
      <xdr:row>5</xdr:row>
      <xdr:rowOff>767604</xdr:rowOff>
    </xdr:to>
    <xdr:sp macro="[0]!Vadot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 txBox="1"/>
      </xdr:nvSpPr>
      <xdr:spPr>
        <a:xfrm>
          <a:off x="2934349" y="600916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VADOT</a:t>
          </a:r>
        </a:p>
      </xdr:txBody>
    </xdr:sp>
    <xdr:clientData/>
  </xdr:twoCellAnchor>
  <xdr:twoCellAnchor>
    <xdr:from>
      <xdr:col>1</xdr:col>
      <xdr:colOff>2452687</xdr:colOff>
      <xdr:row>5</xdr:row>
      <xdr:rowOff>587573</xdr:rowOff>
    </xdr:from>
    <xdr:to>
      <xdr:col>1</xdr:col>
      <xdr:colOff>3119437</xdr:colOff>
      <xdr:row>5</xdr:row>
      <xdr:rowOff>778073</xdr:rowOff>
    </xdr:to>
    <xdr:sp macro="" textlink="">
      <xdr:nvSpPr>
        <xdr:cNvPr id="54" name="Rectangle à coins arrondis 53" title="Billard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/>
      </xdr:nvSpPr>
      <xdr:spPr>
        <a:xfrm>
          <a:off x="3585282" y="587573"/>
          <a:ext cx="666750" cy="1905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2510895</xdr:colOff>
      <xdr:row>5</xdr:row>
      <xdr:rowOff>611384</xdr:rowOff>
    </xdr:from>
    <xdr:to>
      <xdr:col>1</xdr:col>
      <xdr:colOff>3098270</xdr:colOff>
      <xdr:row>5</xdr:row>
      <xdr:rowOff>778072</xdr:rowOff>
    </xdr:to>
    <xdr:sp macro="[0]!Vidal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 txBox="1"/>
      </xdr:nvSpPr>
      <xdr:spPr>
        <a:xfrm>
          <a:off x="3643490" y="611384"/>
          <a:ext cx="587375" cy="166688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VIDAL</a:t>
          </a:r>
        </a:p>
      </xdr:txBody>
    </xdr:sp>
    <xdr:clientData/>
  </xdr:twoCellAnchor>
  <xdr:twoCellAnchor>
    <xdr:from>
      <xdr:col>1</xdr:col>
      <xdr:colOff>3167076</xdr:colOff>
      <xdr:row>5</xdr:row>
      <xdr:rowOff>587573</xdr:rowOff>
    </xdr:from>
    <xdr:to>
      <xdr:col>2</xdr:col>
      <xdr:colOff>10597</xdr:colOff>
      <xdr:row>5</xdr:row>
      <xdr:rowOff>778073</xdr:rowOff>
    </xdr:to>
    <xdr:sp macro="" textlink="">
      <xdr:nvSpPr>
        <xdr:cNvPr id="56" name="Rectangle à coins arrondis 55" title="Billard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/>
      </xdr:nvSpPr>
      <xdr:spPr>
        <a:xfrm>
          <a:off x="4299671" y="587573"/>
          <a:ext cx="673531" cy="1905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127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3225284</xdr:colOff>
      <xdr:row>5</xdr:row>
      <xdr:rowOff>611384</xdr:rowOff>
    </xdr:from>
    <xdr:to>
      <xdr:col>1</xdr:col>
      <xdr:colOff>3817950</xdr:colOff>
      <xdr:row>5</xdr:row>
      <xdr:rowOff>778072</xdr:rowOff>
    </xdr:to>
    <xdr:sp macro="[0]!Personne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 txBox="1"/>
      </xdr:nvSpPr>
      <xdr:spPr>
        <a:xfrm>
          <a:off x="4357879" y="611384"/>
          <a:ext cx="592666" cy="166688"/>
        </a:xfrm>
        <a:prstGeom prst="rect">
          <a:avLst/>
        </a:prstGeom>
        <a:solidFill>
          <a:schemeClr val="lt1">
            <a:alpha val="0"/>
          </a:schemeClr>
        </a:solidFill>
        <a:ln w="1270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chemeClr val="accent2">
                  <a:lumMod val="75000"/>
                </a:schemeClr>
              </a:solidFill>
            </a:rPr>
            <a:t>AUTRE</a:t>
          </a:r>
          <a:endParaRPr lang="fr-FR" sz="8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3</xdr:col>
      <xdr:colOff>2</xdr:colOff>
      <xdr:row>5</xdr:row>
      <xdr:rowOff>103192</xdr:rowOff>
    </xdr:from>
    <xdr:to>
      <xdr:col>3</xdr:col>
      <xdr:colOff>666752</xdr:colOff>
      <xdr:row>5</xdr:row>
      <xdr:rowOff>427192</xdr:rowOff>
    </xdr:to>
    <xdr:sp macro="" textlink="">
      <xdr:nvSpPr>
        <xdr:cNvPr id="74" name="Rectangle à coins arrondis 23" title="Billard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SpPr/>
      </xdr:nvSpPr>
      <xdr:spPr>
        <a:xfrm>
          <a:off x="4524377" y="103192"/>
          <a:ext cx="666750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53579</xdr:colOff>
      <xdr:row>5</xdr:row>
      <xdr:rowOff>152135</xdr:rowOff>
    </xdr:from>
    <xdr:to>
      <xdr:col>3</xdr:col>
      <xdr:colOff>631031</xdr:colOff>
      <xdr:row>5</xdr:row>
      <xdr:rowOff>366446</xdr:rowOff>
    </xdr:to>
    <xdr:sp macro="[0]!ADT" textlink="">
      <xdr:nvSpPr>
        <xdr:cNvPr id="75" name="ZoneTexte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 txBox="1"/>
      </xdr:nvSpPr>
      <xdr:spPr>
        <a:xfrm>
          <a:off x="4583246" y="152135"/>
          <a:ext cx="577452" cy="214311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ADT</a:t>
          </a:r>
        </a:p>
      </xdr:txBody>
    </xdr:sp>
    <xdr:clientData/>
  </xdr:twoCellAnchor>
  <xdr:twoCellAnchor>
    <xdr:from>
      <xdr:col>3</xdr:col>
      <xdr:colOff>708424</xdr:colOff>
      <xdr:row>5</xdr:row>
      <xdr:rowOff>103187</xdr:rowOff>
    </xdr:from>
    <xdr:to>
      <xdr:col>3</xdr:col>
      <xdr:colOff>1375174</xdr:colOff>
      <xdr:row>5</xdr:row>
      <xdr:rowOff>427187</xdr:rowOff>
    </xdr:to>
    <xdr:sp macro="" textlink="">
      <xdr:nvSpPr>
        <xdr:cNvPr id="76" name="Rectangle à coins arrondis 27" title="Billard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/>
      </xdr:nvSpPr>
      <xdr:spPr>
        <a:xfrm>
          <a:off x="5232799" y="103187"/>
          <a:ext cx="666750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783170</xdr:colOff>
      <xdr:row>5</xdr:row>
      <xdr:rowOff>173962</xdr:rowOff>
    </xdr:from>
    <xdr:to>
      <xdr:col>3</xdr:col>
      <xdr:colOff>1291171</xdr:colOff>
      <xdr:row>5</xdr:row>
      <xdr:rowOff>365124</xdr:rowOff>
    </xdr:to>
    <xdr:sp macro="[0]!AUT" textlink="">
      <xdr:nvSpPr>
        <xdr:cNvPr id="77" name="ZoneTexte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 txBox="1"/>
      </xdr:nvSpPr>
      <xdr:spPr>
        <a:xfrm>
          <a:off x="5312837" y="173962"/>
          <a:ext cx="508001" cy="191162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AUT</a:t>
          </a:r>
        </a:p>
      </xdr:txBody>
    </xdr:sp>
    <xdr:clientData/>
  </xdr:twoCellAnchor>
  <xdr:twoCellAnchor>
    <xdr:from>
      <xdr:col>3</xdr:col>
      <xdr:colOff>1416847</xdr:colOff>
      <xdr:row>5</xdr:row>
      <xdr:rowOff>103187</xdr:rowOff>
    </xdr:from>
    <xdr:to>
      <xdr:col>3</xdr:col>
      <xdr:colOff>2083597</xdr:colOff>
      <xdr:row>5</xdr:row>
      <xdr:rowOff>427187</xdr:rowOff>
    </xdr:to>
    <xdr:sp macro="" textlink="">
      <xdr:nvSpPr>
        <xdr:cNvPr id="78" name="Rectangle à coins arrondis 29" title="Billard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/>
      </xdr:nvSpPr>
      <xdr:spPr>
        <a:xfrm>
          <a:off x="5941222" y="103187"/>
          <a:ext cx="666750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1498866</xdr:colOff>
      <xdr:row>5</xdr:row>
      <xdr:rowOff>134276</xdr:rowOff>
    </xdr:from>
    <xdr:to>
      <xdr:col>3</xdr:col>
      <xdr:colOff>1987022</xdr:colOff>
      <xdr:row>5</xdr:row>
      <xdr:rowOff>384307</xdr:rowOff>
    </xdr:to>
    <xdr:sp macro="[0]!CPC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 txBox="1"/>
      </xdr:nvSpPr>
      <xdr:spPr>
        <a:xfrm>
          <a:off x="6028533" y="134276"/>
          <a:ext cx="488156" cy="250031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CPC</a:t>
          </a:r>
        </a:p>
      </xdr:txBody>
    </xdr:sp>
    <xdr:clientData/>
  </xdr:twoCellAnchor>
  <xdr:twoCellAnchor>
    <xdr:from>
      <xdr:col>3</xdr:col>
      <xdr:colOff>2119329</xdr:colOff>
      <xdr:row>5</xdr:row>
      <xdr:rowOff>103191</xdr:rowOff>
    </xdr:from>
    <xdr:to>
      <xdr:col>3</xdr:col>
      <xdr:colOff>2787402</xdr:colOff>
      <xdr:row>5</xdr:row>
      <xdr:rowOff>427191</xdr:rowOff>
    </xdr:to>
    <xdr:sp macro="" textlink="">
      <xdr:nvSpPr>
        <xdr:cNvPr id="80" name="Rectangle à coins arrondis 31" title="Billard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SpPr/>
      </xdr:nvSpPr>
      <xdr:spPr>
        <a:xfrm>
          <a:off x="6643704" y="103191"/>
          <a:ext cx="668073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2178845</xdr:colOff>
      <xdr:row>5</xdr:row>
      <xdr:rowOff>137583</xdr:rowOff>
    </xdr:from>
    <xdr:to>
      <xdr:col>3</xdr:col>
      <xdr:colOff>2720579</xdr:colOff>
      <xdr:row>5</xdr:row>
      <xdr:rowOff>385630</xdr:rowOff>
    </xdr:to>
    <xdr:sp macro="[0]!GRP" textlink="">
      <xdr:nvSpPr>
        <xdr:cNvPr id="81" name="ZoneTexte 80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SpPr txBox="1"/>
      </xdr:nvSpPr>
      <xdr:spPr>
        <a:xfrm>
          <a:off x="6708512" y="137583"/>
          <a:ext cx="541734" cy="248047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GRP</a:t>
          </a:r>
        </a:p>
      </xdr:txBody>
    </xdr:sp>
    <xdr:clientData/>
  </xdr:twoCellAnchor>
  <xdr:twoCellAnchor>
    <xdr:from>
      <xdr:col>2</xdr:col>
      <xdr:colOff>199115</xdr:colOff>
      <xdr:row>5</xdr:row>
      <xdr:rowOff>466326</xdr:rowOff>
    </xdr:from>
    <xdr:to>
      <xdr:col>3</xdr:col>
      <xdr:colOff>664781</xdr:colOff>
      <xdr:row>5</xdr:row>
      <xdr:rowOff>790326</xdr:rowOff>
    </xdr:to>
    <xdr:sp macro="" textlink="">
      <xdr:nvSpPr>
        <xdr:cNvPr id="82" name="Rectangle à coins arrondis 37" title="Billard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/>
      </xdr:nvSpPr>
      <xdr:spPr>
        <a:xfrm>
          <a:off x="4527698" y="466326"/>
          <a:ext cx="666750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71443</xdr:colOff>
      <xdr:row>5</xdr:row>
      <xdr:rowOff>503370</xdr:rowOff>
    </xdr:from>
    <xdr:to>
      <xdr:col>3</xdr:col>
      <xdr:colOff>590682</xdr:colOff>
      <xdr:row>5</xdr:row>
      <xdr:rowOff>743476</xdr:rowOff>
    </xdr:to>
    <xdr:sp macro="[0]!PDI" textlink="">
      <xdr:nvSpPr>
        <xdr:cNvPr id="83" name="ZoneTexte 82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 txBox="1"/>
      </xdr:nvSpPr>
      <xdr:spPr>
        <a:xfrm>
          <a:off x="4601110" y="503370"/>
          <a:ext cx="519239" cy="240106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PDI</a:t>
          </a:r>
        </a:p>
      </xdr:txBody>
    </xdr:sp>
    <xdr:clientData/>
  </xdr:twoCellAnchor>
  <xdr:twoCellAnchor>
    <xdr:from>
      <xdr:col>3</xdr:col>
      <xdr:colOff>706453</xdr:colOff>
      <xdr:row>5</xdr:row>
      <xdr:rowOff>466328</xdr:rowOff>
    </xdr:from>
    <xdr:to>
      <xdr:col>3</xdr:col>
      <xdr:colOff>1373203</xdr:colOff>
      <xdr:row>5</xdr:row>
      <xdr:rowOff>790328</xdr:rowOff>
    </xdr:to>
    <xdr:sp macro="" textlink="">
      <xdr:nvSpPr>
        <xdr:cNvPr id="84" name="Rectangle à coins arrondis 39" title="Billard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SpPr/>
      </xdr:nvSpPr>
      <xdr:spPr>
        <a:xfrm>
          <a:off x="5236120" y="466328"/>
          <a:ext cx="666750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793754</xdr:colOff>
      <xdr:row>5</xdr:row>
      <xdr:rowOff>503371</xdr:rowOff>
    </xdr:from>
    <xdr:to>
      <xdr:col>3</xdr:col>
      <xdr:colOff>1316963</xdr:colOff>
      <xdr:row>5</xdr:row>
      <xdr:rowOff>753401</xdr:rowOff>
    </xdr:to>
    <xdr:sp macro="[0]!PDV" textlink="">
      <xdr:nvSpPr>
        <xdr:cNvPr id="85" name="ZoneTexte 84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SpPr txBox="1"/>
      </xdr:nvSpPr>
      <xdr:spPr>
        <a:xfrm>
          <a:off x="5323421" y="503371"/>
          <a:ext cx="523209" cy="250030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PDV</a:t>
          </a:r>
        </a:p>
      </xdr:txBody>
    </xdr:sp>
    <xdr:clientData/>
  </xdr:twoCellAnchor>
  <xdr:twoCellAnchor>
    <xdr:from>
      <xdr:col>3</xdr:col>
      <xdr:colOff>1414875</xdr:colOff>
      <xdr:row>5</xdr:row>
      <xdr:rowOff>466328</xdr:rowOff>
    </xdr:from>
    <xdr:to>
      <xdr:col>3</xdr:col>
      <xdr:colOff>2081625</xdr:colOff>
      <xdr:row>5</xdr:row>
      <xdr:rowOff>790328</xdr:rowOff>
    </xdr:to>
    <xdr:sp macro="" textlink="">
      <xdr:nvSpPr>
        <xdr:cNvPr id="86" name="Rectangle à coins arrondis 41" title="Billard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SpPr/>
      </xdr:nvSpPr>
      <xdr:spPr>
        <a:xfrm>
          <a:off x="5944542" y="466328"/>
          <a:ext cx="666750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1488281</xdr:colOff>
      <xdr:row>5</xdr:row>
      <xdr:rowOff>514616</xdr:rowOff>
    </xdr:from>
    <xdr:to>
      <xdr:col>3</xdr:col>
      <xdr:colOff>2006203</xdr:colOff>
      <xdr:row>5</xdr:row>
      <xdr:rowOff>741496</xdr:rowOff>
    </xdr:to>
    <xdr:sp macro="[0]!PPT" textlink="">
      <xdr:nvSpPr>
        <xdr:cNvPr id="87" name="ZoneTexte 86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SpPr txBox="1"/>
      </xdr:nvSpPr>
      <xdr:spPr>
        <a:xfrm>
          <a:off x="6017948" y="514616"/>
          <a:ext cx="517922" cy="226880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PPT</a:t>
          </a:r>
        </a:p>
      </xdr:txBody>
    </xdr:sp>
    <xdr:clientData/>
  </xdr:twoCellAnchor>
  <xdr:twoCellAnchor>
    <xdr:from>
      <xdr:col>3</xdr:col>
      <xdr:colOff>2123311</xdr:colOff>
      <xdr:row>5</xdr:row>
      <xdr:rowOff>466328</xdr:rowOff>
    </xdr:from>
    <xdr:to>
      <xdr:col>3</xdr:col>
      <xdr:colOff>2797998</xdr:colOff>
      <xdr:row>5</xdr:row>
      <xdr:rowOff>790328</xdr:rowOff>
    </xdr:to>
    <xdr:sp macro="" textlink="">
      <xdr:nvSpPr>
        <xdr:cNvPr id="88" name="Rectangle à coins arrondis 43" title="Billard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SpPr/>
      </xdr:nvSpPr>
      <xdr:spPr>
        <a:xfrm>
          <a:off x="6652978" y="466328"/>
          <a:ext cx="674687" cy="3240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12700"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2114683</xdr:colOff>
      <xdr:row>5</xdr:row>
      <xdr:rowOff>502046</xdr:rowOff>
    </xdr:from>
    <xdr:to>
      <xdr:col>4</xdr:col>
      <xdr:colOff>1323</xdr:colOff>
      <xdr:row>5</xdr:row>
      <xdr:rowOff>763983</xdr:rowOff>
    </xdr:to>
    <xdr:sp macro="[0]!ABSENT" textlink="">
      <xdr:nvSpPr>
        <xdr:cNvPr id="89" name="ZoneTexte 88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SpPr txBox="1"/>
      </xdr:nvSpPr>
      <xdr:spPr>
        <a:xfrm>
          <a:off x="6644350" y="502046"/>
          <a:ext cx="691223" cy="261937"/>
        </a:xfrm>
        <a:prstGeom prst="rect">
          <a:avLst/>
        </a:prstGeom>
        <a:solidFill>
          <a:schemeClr val="accent6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ABSENT</a:t>
          </a:r>
        </a:p>
      </xdr:txBody>
    </xdr:sp>
    <xdr:clientData/>
  </xdr:twoCellAnchor>
  <xdr:twoCellAnchor>
    <xdr:from>
      <xdr:col>9</xdr:col>
      <xdr:colOff>53550</xdr:colOff>
      <xdr:row>5</xdr:row>
      <xdr:rowOff>89647</xdr:rowOff>
    </xdr:from>
    <xdr:to>
      <xdr:col>9</xdr:col>
      <xdr:colOff>770437</xdr:colOff>
      <xdr:row>5</xdr:row>
      <xdr:rowOff>413647</xdr:rowOff>
    </xdr:to>
    <xdr:sp macro="" textlink="">
      <xdr:nvSpPr>
        <xdr:cNvPr id="90" name="Rectangle à coins arrondis 27" title="Billard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SpPr/>
      </xdr:nvSpPr>
      <xdr:spPr>
        <a:xfrm>
          <a:off x="10107717" y="89647"/>
          <a:ext cx="716887" cy="324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127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63501</xdr:colOff>
      <xdr:row>5</xdr:row>
      <xdr:rowOff>138831</xdr:rowOff>
    </xdr:from>
    <xdr:to>
      <xdr:col>9</xdr:col>
      <xdr:colOff>777565</xdr:colOff>
      <xdr:row>5</xdr:row>
      <xdr:rowOff>367928</xdr:rowOff>
    </xdr:to>
    <xdr:sp macro="[0]!Module21.h6h_13h" textlink="">
      <xdr:nvSpPr>
        <xdr:cNvPr id="91" name="ZoneTexte 90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SpPr txBox="1"/>
      </xdr:nvSpPr>
      <xdr:spPr>
        <a:xfrm>
          <a:off x="10117668" y="138831"/>
          <a:ext cx="714064" cy="229097"/>
        </a:xfrm>
        <a:prstGeom prst="rect">
          <a:avLst/>
        </a:prstGeom>
        <a:solidFill>
          <a:schemeClr val="accent2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6h</a:t>
          </a:r>
          <a:r>
            <a:rPr lang="fr-FR" sz="1200" b="1" baseline="0"/>
            <a:t> - 13h</a:t>
          </a:r>
          <a:endParaRPr lang="fr-FR" sz="1200" b="1"/>
        </a:p>
      </xdr:txBody>
    </xdr:sp>
    <xdr:clientData/>
  </xdr:twoCellAnchor>
  <xdr:twoCellAnchor>
    <xdr:from>
      <xdr:col>9</xdr:col>
      <xdr:colOff>829557</xdr:colOff>
      <xdr:row>5</xdr:row>
      <xdr:rowOff>89647</xdr:rowOff>
    </xdr:from>
    <xdr:to>
      <xdr:col>9</xdr:col>
      <xdr:colOff>1549557</xdr:colOff>
      <xdr:row>5</xdr:row>
      <xdr:rowOff>413647</xdr:rowOff>
    </xdr:to>
    <xdr:sp macro="" textlink="">
      <xdr:nvSpPr>
        <xdr:cNvPr id="92" name="Rectangle à coins arrondis 29" title="Billard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/>
      </xdr:nvSpPr>
      <xdr:spPr>
        <a:xfrm>
          <a:off x="10883724" y="89647"/>
          <a:ext cx="720000" cy="324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127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874072</xdr:colOff>
      <xdr:row>5</xdr:row>
      <xdr:rowOff>115797</xdr:rowOff>
    </xdr:from>
    <xdr:to>
      <xdr:col>9</xdr:col>
      <xdr:colOff>1533961</xdr:colOff>
      <xdr:row>5</xdr:row>
      <xdr:rowOff>384738</xdr:rowOff>
    </xdr:to>
    <xdr:sp macro="[0]!Module21.h7h_14h" textlink="">
      <xdr:nvSpPr>
        <xdr:cNvPr id="93" name="ZoneText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SpPr txBox="1"/>
      </xdr:nvSpPr>
      <xdr:spPr>
        <a:xfrm>
          <a:off x="10928239" y="115797"/>
          <a:ext cx="659889" cy="268941"/>
        </a:xfrm>
        <a:prstGeom prst="rect">
          <a:avLst/>
        </a:prstGeom>
        <a:solidFill>
          <a:schemeClr val="accent2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7h -14h</a:t>
          </a:r>
        </a:p>
      </xdr:txBody>
    </xdr:sp>
    <xdr:clientData/>
  </xdr:twoCellAnchor>
  <xdr:twoCellAnchor>
    <xdr:from>
      <xdr:col>9</xdr:col>
      <xdr:colOff>1599958</xdr:colOff>
      <xdr:row>5</xdr:row>
      <xdr:rowOff>94625</xdr:rowOff>
    </xdr:from>
    <xdr:to>
      <xdr:col>9</xdr:col>
      <xdr:colOff>2312147</xdr:colOff>
      <xdr:row>5</xdr:row>
      <xdr:rowOff>418625</xdr:rowOff>
    </xdr:to>
    <xdr:sp macro="" textlink="">
      <xdr:nvSpPr>
        <xdr:cNvPr id="94" name="Rectangle à coins arrondis 31" title="Billard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SpPr/>
      </xdr:nvSpPr>
      <xdr:spPr>
        <a:xfrm>
          <a:off x="11654125" y="94625"/>
          <a:ext cx="712189" cy="324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127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1586258</xdr:colOff>
      <xdr:row>5</xdr:row>
      <xdr:rowOff>121400</xdr:rowOff>
    </xdr:from>
    <xdr:to>
      <xdr:col>9</xdr:col>
      <xdr:colOff>2300940</xdr:colOff>
      <xdr:row>5</xdr:row>
      <xdr:rowOff>364192</xdr:rowOff>
    </xdr:to>
    <xdr:sp macro="[0]!Module21.h8h_15h" textlink="">
      <xdr:nvSpPr>
        <xdr:cNvPr id="95" name="ZoneTexte 94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SpPr txBox="1"/>
      </xdr:nvSpPr>
      <xdr:spPr>
        <a:xfrm>
          <a:off x="11640425" y="121400"/>
          <a:ext cx="714682" cy="242792"/>
        </a:xfrm>
        <a:prstGeom prst="rect">
          <a:avLst/>
        </a:prstGeom>
        <a:solidFill>
          <a:schemeClr val="accent2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8h - 15h</a:t>
          </a:r>
        </a:p>
      </xdr:txBody>
    </xdr:sp>
    <xdr:clientData/>
  </xdr:twoCellAnchor>
  <xdr:twoCellAnchor>
    <xdr:from>
      <xdr:col>9</xdr:col>
      <xdr:colOff>59152</xdr:colOff>
      <xdr:row>5</xdr:row>
      <xdr:rowOff>467845</xdr:rowOff>
    </xdr:from>
    <xdr:to>
      <xdr:col>9</xdr:col>
      <xdr:colOff>776039</xdr:colOff>
      <xdr:row>5</xdr:row>
      <xdr:rowOff>791845</xdr:rowOff>
    </xdr:to>
    <xdr:sp macro="" textlink="">
      <xdr:nvSpPr>
        <xdr:cNvPr id="96" name="Rectangle à coins arrondis 39" title="Billard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SpPr/>
      </xdr:nvSpPr>
      <xdr:spPr>
        <a:xfrm>
          <a:off x="10113319" y="467845"/>
          <a:ext cx="716887" cy="324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127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232832</xdr:colOff>
      <xdr:row>5</xdr:row>
      <xdr:rowOff>484972</xdr:rowOff>
    </xdr:from>
    <xdr:to>
      <xdr:col>9</xdr:col>
      <xdr:colOff>842309</xdr:colOff>
      <xdr:row>5</xdr:row>
      <xdr:rowOff>755154</xdr:rowOff>
    </xdr:to>
    <xdr:sp macro="[0]!Module21.h11h_18h" textlink="">
      <xdr:nvSpPr>
        <xdr:cNvPr id="97" name="ZoneTexte 96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 txBox="1"/>
      </xdr:nvSpPr>
      <xdr:spPr>
        <a:xfrm>
          <a:off x="10043582" y="484972"/>
          <a:ext cx="852894" cy="270182"/>
        </a:xfrm>
        <a:prstGeom prst="rect">
          <a:avLst/>
        </a:prstGeom>
        <a:solidFill>
          <a:schemeClr val="accent2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11h - 18h</a:t>
          </a:r>
        </a:p>
      </xdr:txBody>
    </xdr:sp>
    <xdr:clientData/>
  </xdr:twoCellAnchor>
  <xdr:twoCellAnchor>
    <xdr:from>
      <xdr:col>9</xdr:col>
      <xdr:colOff>832218</xdr:colOff>
      <xdr:row>5</xdr:row>
      <xdr:rowOff>467845</xdr:rowOff>
    </xdr:from>
    <xdr:to>
      <xdr:col>9</xdr:col>
      <xdr:colOff>1552218</xdr:colOff>
      <xdr:row>5</xdr:row>
      <xdr:rowOff>791845</xdr:rowOff>
    </xdr:to>
    <xdr:sp macro="" textlink="">
      <xdr:nvSpPr>
        <xdr:cNvPr id="98" name="Rectangle à coins arrondis 41" title="Billard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/>
      </xdr:nvSpPr>
      <xdr:spPr>
        <a:xfrm>
          <a:off x="10886385" y="467845"/>
          <a:ext cx="720000" cy="324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127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806202</xdr:colOff>
      <xdr:row>5</xdr:row>
      <xdr:rowOff>485590</xdr:rowOff>
    </xdr:from>
    <xdr:to>
      <xdr:col>9</xdr:col>
      <xdr:colOff>1589989</xdr:colOff>
      <xdr:row>5</xdr:row>
      <xdr:rowOff>765737</xdr:rowOff>
    </xdr:to>
    <xdr:sp macro="[0]!Module21.h12h_19h" textlink="">
      <xdr:nvSpPr>
        <xdr:cNvPr id="99" name="ZoneTexte 98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SpPr txBox="1"/>
      </xdr:nvSpPr>
      <xdr:spPr>
        <a:xfrm>
          <a:off x="10860369" y="485590"/>
          <a:ext cx="783787" cy="280147"/>
        </a:xfrm>
        <a:prstGeom prst="rect">
          <a:avLst/>
        </a:prstGeom>
        <a:solidFill>
          <a:schemeClr val="accent2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12h - 19h</a:t>
          </a:r>
        </a:p>
      </xdr:txBody>
    </xdr:sp>
    <xdr:clientData/>
  </xdr:twoCellAnchor>
  <xdr:twoCellAnchor>
    <xdr:from>
      <xdr:col>9</xdr:col>
      <xdr:colOff>1605562</xdr:colOff>
      <xdr:row>5</xdr:row>
      <xdr:rowOff>467536</xdr:rowOff>
    </xdr:from>
    <xdr:to>
      <xdr:col>9</xdr:col>
      <xdr:colOff>2312147</xdr:colOff>
      <xdr:row>5</xdr:row>
      <xdr:rowOff>791536</xdr:rowOff>
    </xdr:to>
    <xdr:sp macro="" textlink="">
      <xdr:nvSpPr>
        <xdr:cNvPr id="100" name="Rectangle à coins arrondis 43" title="Billard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SpPr/>
      </xdr:nvSpPr>
      <xdr:spPr>
        <a:xfrm>
          <a:off x="11659729" y="467536"/>
          <a:ext cx="706585" cy="32400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12700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1567578</xdr:colOff>
      <xdr:row>5</xdr:row>
      <xdr:rowOff>518585</xdr:rowOff>
    </xdr:from>
    <xdr:to>
      <xdr:col>9</xdr:col>
      <xdr:colOff>2356971</xdr:colOff>
      <xdr:row>5</xdr:row>
      <xdr:rowOff>719669</xdr:rowOff>
    </xdr:to>
    <xdr:sp macro="[0]!Module21.h13h_20h" textlink="">
      <xdr:nvSpPr>
        <xdr:cNvPr id="101" name="ZoneTexte 100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SpPr txBox="1"/>
      </xdr:nvSpPr>
      <xdr:spPr>
        <a:xfrm>
          <a:off x="11621745" y="518585"/>
          <a:ext cx="789393" cy="201084"/>
        </a:xfrm>
        <a:prstGeom prst="rect">
          <a:avLst/>
        </a:prstGeom>
        <a:solidFill>
          <a:schemeClr val="accent2">
            <a:lumMod val="40000"/>
            <a:lumOff val="60000"/>
            <a:alpha val="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13h - 20h</a:t>
          </a:r>
        </a:p>
      </xdr:txBody>
    </xdr:sp>
    <xdr:clientData/>
  </xdr:twoCellAnchor>
  <xdr:twoCellAnchor>
    <xdr:from>
      <xdr:col>4</xdr:col>
      <xdr:colOff>158749</xdr:colOff>
      <xdr:row>5</xdr:row>
      <xdr:rowOff>137610</xdr:rowOff>
    </xdr:from>
    <xdr:to>
      <xdr:col>8</xdr:col>
      <xdr:colOff>42332</xdr:colOff>
      <xdr:row>5</xdr:row>
      <xdr:rowOff>783194</xdr:rowOff>
    </xdr:to>
    <xdr:sp macro="[0]!Allerrecapmensuel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127999" y="137610"/>
          <a:ext cx="2413000" cy="645584"/>
        </a:xfrm>
        <a:prstGeom prst="roundRect">
          <a:avLst/>
        </a:prstGeom>
        <a:solidFill>
          <a:schemeClr val="accent1">
            <a:lumMod val="20000"/>
            <a:lumOff val="80000"/>
            <a:alpha val="40000"/>
          </a:schemeClr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15</xdr:col>
      <xdr:colOff>105834</xdr:colOff>
      <xdr:row>5</xdr:row>
      <xdr:rowOff>560918</xdr:rowOff>
    </xdr:from>
    <xdr:to>
      <xdr:col>16</xdr:col>
      <xdr:colOff>380999</xdr:colOff>
      <xdr:row>7</xdr:row>
      <xdr:rowOff>95250</xdr:rowOff>
    </xdr:to>
    <xdr:pic macro="[0]!données_grapin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64834" y="560918"/>
          <a:ext cx="1037165" cy="1037165"/>
        </a:xfrm>
        <a:prstGeom prst="rect">
          <a:avLst/>
        </a:prstGeom>
      </xdr:spPr>
    </xdr:pic>
    <xdr:clientData/>
  </xdr:twoCellAnchor>
  <xdr:oneCellAnchor>
    <xdr:from>
      <xdr:col>15</xdr:col>
      <xdr:colOff>21013</xdr:colOff>
      <xdr:row>5</xdr:row>
      <xdr:rowOff>105833</xdr:rowOff>
    </xdr:from>
    <xdr:ext cx="1206804" cy="530658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4880013" y="105833"/>
          <a:ext cx="1206804" cy="53065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2700">
                <a:solidFill>
                  <a:schemeClr val="accent3">
                    <a:lumMod val="50000"/>
                  </a:schemeClr>
                </a:solidFill>
                <a:prstDash val="solid"/>
              </a:ln>
              <a:pattFill prst="narHorz">
                <a:fgClr>
                  <a:schemeClr val="accent3"/>
                </a:fgClr>
                <a:bgClr>
                  <a:schemeClr val="accent3">
                    <a:lumMod val="40000"/>
                    <a:lumOff val="60000"/>
                  </a:schemeClr>
                </a:bgClr>
              </a:pattFill>
              <a:effectLst>
                <a:innerShdw blurRad="177800">
                  <a:schemeClr val="accent3">
                    <a:lumMod val="50000"/>
                  </a:schemeClr>
                </a:innerShdw>
              </a:effectLst>
            </a:rPr>
            <a:t>Équipe</a:t>
          </a:r>
        </a:p>
      </xdr:txBody>
    </xdr:sp>
    <xdr:clientData/>
  </xdr:oneCellAnchor>
  <xdr:twoCellAnchor>
    <xdr:from>
      <xdr:col>0</xdr:col>
      <xdr:colOff>74088</xdr:colOff>
      <xdr:row>5</xdr:row>
      <xdr:rowOff>825499</xdr:rowOff>
    </xdr:from>
    <xdr:to>
      <xdr:col>0</xdr:col>
      <xdr:colOff>1047754</xdr:colOff>
      <xdr:row>7</xdr:row>
      <xdr:rowOff>179917</xdr:rowOff>
    </xdr:to>
    <xdr:sp macro="[0]!Alleraccueil" textlink="">
      <xdr:nvSpPr>
        <xdr:cNvPr id="8" name="Flèche : angle droit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 flipH="1">
          <a:off x="74088" y="825499"/>
          <a:ext cx="973666" cy="857251"/>
        </a:xfrm>
        <a:prstGeom prst="bentUpArrow">
          <a:avLst/>
        </a:prstGeom>
        <a:solidFill>
          <a:schemeClr val="accent6">
            <a:lumMod val="40000"/>
            <a:lumOff val="60000"/>
          </a:schemeClr>
        </a:solidFill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254000</xdr:colOff>
      <xdr:row>19</xdr:row>
      <xdr:rowOff>264585</xdr:rowOff>
    </xdr:from>
    <xdr:to>
      <xdr:col>1</xdr:col>
      <xdr:colOff>3153832</xdr:colOff>
      <xdr:row>22</xdr:row>
      <xdr:rowOff>825502</xdr:rowOff>
    </xdr:to>
    <xdr:sp macro="[0]!initialisation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254000" y="4191002"/>
          <a:ext cx="3397249" cy="158750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6">
                  <a:lumMod val="50000"/>
                </a:schemeClr>
              </a:solidFill>
            </a:rPr>
            <a:t>Nouvelle CONNEXION</a:t>
          </a:r>
          <a:endParaRPr lang="fr-FR" sz="2400" b="1">
            <a:solidFill>
              <a:schemeClr val="accent6">
                <a:lumMod val="50000"/>
              </a:schemeClr>
            </a:solidFill>
          </a:endParaRPr>
        </a:p>
        <a:p>
          <a:pPr algn="ctr"/>
          <a:r>
            <a:rPr lang="fr-FR" sz="2400" b="0">
              <a:solidFill>
                <a:schemeClr val="accent6">
                  <a:lumMod val="50000"/>
                </a:schemeClr>
              </a:solidFill>
            </a:rPr>
            <a:t>Changement</a:t>
          </a:r>
          <a:r>
            <a:rPr lang="fr-FR" sz="2400" b="1">
              <a:solidFill>
                <a:schemeClr val="accent6">
                  <a:lumMod val="50000"/>
                </a:schemeClr>
              </a:solidFill>
            </a:rPr>
            <a:t> UTILISATEUR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3305175</xdr:colOff>
          <xdr:row>19</xdr:row>
          <xdr:rowOff>257175</xdr:rowOff>
        </xdr:from>
        <xdr:to>
          <xdr:col>3</xdr:col>
          <xdr:colOff>904875</xdr:colOff>
          <xdr:row>22</xdr:row>
          <xdr:rowOff>28575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Enregistrement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et SORTIE</a:t>
              </a:r>
              <a:r>
                <a:rPr lang="fr-FR" sz="14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  </a:t>
              </a:r>
              <a:r>
                <a:rPr lang="fr-FR" sz="26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®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1058327</xdr:colOff>
      <xdr:row>18</xdr:row>
      <xdr:rowOff>126998</xdr:rowOff>
    </xdr:from>
    <xdr:to>
      <xdr:col>9</xdr:col>
      <xdr:colOff>1164161</xdr:colOff>
      <xdr:row>22</xdr:row>
      <xdr:rowOff>21164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6222994" y="3714748"/>
          <a:ext cx="5683250" cy="1259416"/>
        </a:xfrm>
        <a:prstGeom prst="roundRect">
          <a:avLst/>
        </a:prstGeom>
        <a:solidFill>
          <a:schemeClr val="accent3">
            <a:lumMod val="75000"/>
            <a:alpha val="20000"/>
          </a:schemeClr>
        </a:solidFill>
        <a:ln w="38100"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3305175</xdr:colOff>
          <xdr:row>15</xdr:row>
          <xdr:rowOff>171450</xdr:rowOff>
        </xdr:from>
        <xdr:to>
          <xdr:col>3</xdr:col>
          <xdr:colOff>895350</xdr:colOff>
          <xdr:row>19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PELLE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PRÉ TRI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PPT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5426</xdr:colOff>
      <xdr:row>5</xdr:row>
      <xdr:rowOff>108057</xdr:rowOff>
    </xdr:from>
    <xdr:to>
      <xdr:col>0</xdr:col>
      <xdr:colOff>685571</xdr:colOff>
      <xdr:row>5</xdr:row>
      <xdr:rowOff>295503</xdr:rowOff>
    </xdr:to>
    <xdr:sp macro="" textlink="">
      <xdr:nvSpPr>
        <xdr:cNvPr id="102" name="Rectangle à coins arrondis 2" title="Billard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/>
      </xdr:nvSpPr>
      <xdr:spPr>
        <a:xfrm>
          <a:off x="5426" y="108057"/>
          <a:ext cx="680145" cy="187446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12007</xdr:colOff>
      <xdr:row>5</xdr:row>
      <xdr:rowOff>348183</xdr:rowOff>
    </xdr:from>
    <xdr:to>
      <xdr:col>0</xdr:col>
      <xdr:colOff>692152</xdr:colOff>
      <xdr:row>5</xdr:row>
      <xdr:rowOff>535629</xdr:rowOff>
    </xdr:to>
    <xdr:sp macro="" textlink="">
      <xdr:nvSpPr>
        <xdr:cNvPr id="103" name="Rectangle à coins arrondis 2" title="Billard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SpPr/>
      </xdr:nvSpPr>
      <xdr:spPr>
        <a:xfrm>
          <a:off x="12007" y="348183"/>
          <a:ext cx="680145" cy="187446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12007</xdr:colOff>
      <xdr:row>5</xdr:row>
      <xdr:rowOff>592312</xdr:rowOff>
    </xdr:from>
    <xdr:to>
      <xdr:col>0</xdr:col>
      <xdr:colOff>692152</xdr:colOff>
      <xdr:row>5</xdr:row>
      <xdr:rowOff>779758</xdr:rowOff>
    </xdr:to>
    <xdr:sp macro="" textlink="">
      <xdr:nvSpPr>
        <xdr:cNvPr id="104" name="Rectangle à coins arrondis 2" title="Billard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SpPr/>
      </xdr:nvSpPr>
      <xdr:spPr>
        <a:xfrm>
          <a:off x="12007" y="592312"/>
          <a:ext cx="680145" cy="187446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 w="12700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18877</xdr:colOff>
      <xdr:row>5</xdr:row>
      <xdr:rowOff>582084</xdr:rowOff>
    </xdr:from>
    <xdr:to>
      <xdr:col>0</xdr:col>
      <xdr:colOff>730250</xdr:colOff>
      <xdr:row>5</xdr:row>
      <xdr:rowOff>783167</xdr:rowOff>
    </xdr:to>
    <xdr:sp macro="[0]!Dakowski" textlink="">
      <xdr:nvSpPr>
        <xdr:cNvPr id="105" name="ZoneTexte 104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SpPr txBox="1"/>
      </xdr:nvSpPr>
      <xdr:spPr>
        <a:xfrm>
          <a:off x="18877" y="582084"/>
          <a:ext cx="711373" cy="201083"/>
        </a:xfrm>
        <a:prstGeom prst="rect">
          <a:avLst/>
        </a:prstGeom>
        <a:solidFill>
          <a:schemeClr val="lt1">
            <a:alpha val="0"/>
          </a:schemeClr>
        </a:solidFill>
        <a:ln w="6350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 b="1"/>
            <a:t>DAKOWSKI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96299</xdr:colOff>
          <xdr:row>5</xdr:row>
          <xdr:rowOff>58562</xdr:rowOff>
        </xdr:from>
        <xdr:to>
          <xdr:col>14</xdr:col>
          <xdr:colOff>709082</xdr:colOff>
          <xdr:row>7</xdr:row>
          <xdr:rowOff>10584</xdr:rowOff>
        </xdr:to>
        <xdr:pic>
          <xdr:nvPicPr>
            <xdr:cNvPr id="139" name="Image 138">
              <a:extLst>
                <a:ext uri="{FF2B5EF4-FFF2-40B4-BE49-F238E27FC236}">
                  <a16:creationId xmlns:a16="http://schemas.microsoft.com/office/drawing/2014/main" id="{00000000-0008-0000-0100-00008B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hotos_Agents" spid="_x0000_s1298"/>
                </a:ext>
              </a:extLst>
            </xdr:cNvPicPr>
          </xdr:nvPicPr>
          <xdr:blipFill rotWithShape="1">
            <a:blip xmlns:r="http://schemas.openxmlformats.org/officeDocument/2006/relationships" r:embed="rId4"/>
            <a:srcRect l="16519" t="6951" r="11601" b="17059"/>
            <a:stretch>
              <a:fillRect/>
            </a:stretch>
          </xdr:blipFill>
          <xdr:spPr bwMode="auto">
            <a:xfrm>
              <a:off x="13494799" y="58562"/>
              <a:ext cx="1374783" cy="145485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  <a:effectLst/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6</xdr:row>
          <xdr:rowOff>19050</xdr:rowOff>
        </xdr:from>
        <xdr:to>
          <xdr:col>6</xdr:col>
          <xdr:colOff>57150</xdr:colOff>
          <xdr:row>6</xdr:row>
          <xdr:rowOff>571500</xdr:rowOff>
        </xdr:to>
        <xdr:sp macro="" textlink="">
          <xdr:nvSpPr>
            <xdr:cNvPr id="1121" name="Spinner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1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638175</xdr:colOff>
          <xdr:row>6</xdr:row>
          <xdr:rowOff>19050</xdr:rowOff>
        </xdr:from>
        <xdr:to>
          <xdr:col>7</xdr:col>
          <xdr:colOff>57150</xdr:colOff>
          <xdr:row>6</xdr:row>
          <xdr:rowOff>571500</xdr:rowOff>
        </xdr:to>
        <xdr:sp macro="" textlink="">
          <xdr:nvSpPr>
            <xdr:cNvPr id="1122" name="Spinner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1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16</xdr:col>
      <xdr:colOff>21167</xdr:colOff>
      <xdr:row>21</xdr:row>
      <xdr:rowOff>21165</xdr:rowOff>
    </xdr:from>
    <xdr:to>
      <xdr:col>16</xdr:col>
      <xdr:colOff>666750</xdr:colOff>
      <xdr:row>22</xdr:row>
      <xdr:rowOff>666748</xdr:rowOff>
    </xdr:to>
    <xdr:sp macro="[0]!AllerAdmin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5642167" y="4878915"/>
          <a:ext cx="645583" cy="730250"/>
        </a:xfrm>
        <a:prstGeom prst="roundRect">
          <a:avLst/>
        </a:prstGeom>
        <a:solidFill>
          <a:srgbClr val="FFFFCC"/>
        </a:solidFill>
        <a:ln>
          <a:solidFill>
            <a:srgbClr val="FFFFC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465666</xdr:colOff>
      <xdr:row>20</xdr:row>
      <xdr:rowOff>275167</xdr:rowOff>
    </xdr:from>
    <xdr:to>
      <xdr:col>3</xdr:col>
      <xdr:colOff>762000</xdr:colOff>
      <xdr:row>20</xdr:row>
      <xdr:rowOff>550333</xdr:rowOff>
    </xdr:to>
    <xdr:sp macro="[0]!EnregistrementEtSortie" textlink="">
      <xdr:nvSpPr>
        <xdr:cNvPr id="18" name="Ellips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5630333" y="4550834"/>
          <a:ext cx="296334" cy="275166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148165</xdr:colOff>
      <xdr:row>22</xdr:row>
      <xdr:rowOff>275165</xdr:rowOff>
    </xdr:from>
    <xdr:to>
      <xdr:col>9</xdr:col>
      <xdr:colOff>433916</xdr:colOff>
      <xdr:row>22</xdr:row>
      <xdr:rowOff>793748</xdr:rowOff>
    </xdr:to>
    <xdr:sp macro="[0]!Enregistrement1" textlink="">
      <xdr:nvSpPr>
        <xdr:cNvPr id="113" name="Ellipse 112">
          <a:extLst>
            <a:ext uri="{FF2B5EF4-FFF2-40B4-BE49-F238E27FC236}">
              <a16:creationId xmlns:a16="http://schemas.microsoft.com/office/drawing/2014/main" id="{00000000-0008-0000-0100-000071000000}"/>
            </a:ext>
          </a:extLst>
        </xdr:cNvPr>
        <xdr:cNvSpPr/>
      </xdr:nvSpPr>
      <xdr:spPr>
        <a:xfrm>
          <a:off x="10646832" y="5217582"/>
          <a:ext cx="529167" cy="518583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40</xdr:col>
      <xdr:colOff>222251</xdr:colOff>
      <xdr:row>98</xdr:row>
      <xdr:rowOff>158750</xdr:rowOff>
    </xdr:from>
    <xdr:to>
      <xdr:col>40</xdr:col>
      <xdr:colOff>1301751</xdr:colOff>
      <xdr:row>98</xdr:row>
      <xdr:rowOff>1265695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741" t="20741" r="20987" b="19506"/>
        <a:stretch/>
      </xdr:blipFill>
      <xdr:spPr>
        <a:xfrm>
          <a:off x="30564668" y="12700000"/>
          <a:ext cx="1079500" cy="1106945"/>
        </a:xfrm>
        <a:prstGeom prst="rect">
          <a:avLst/>
        </a:prstGeom>
      </xdr:spPr>
    </xdr:pic>
    <xdr:clientData/>
  </xdr:twoCellAnchor>
  <xdr:twoCellAnchor editAs="oneCell">
    <xdr:from>
      <xdr:col>40</xdr:col>
      <xdr:colOff>243417</xdr:colOff>
      <xdr:row>110</xdr:row>
      <xdr:rowOff>211667</xdr:rowOff>
    </xdr:from>
    <xdr:to>
      <xdr:col>40</xdr:col>
      <xdr:colOff>1226140</xdr:colOff>
      <xdr:row>110</xdr:row>
      <xdr:rowOff>1185333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585834" y="30173084"/>
          <a:ext cx="982723" cy="973666"/>
        </a:xfrm>
        <a:prstGeom prst="rect">
          <a:avLst/>
        </a:prstGeom>
      </xdr:spPr>
    </xdr:pic>
    <xdr:clientData/>
  </xdr:twoCellAnchor>
  <xdr:twoCellAnchor editAs="oneCell">
    <xdr:from>
      <xdr:col>40</xdr:col>
      <xdr:colOff>296334</xdr:colOff>
      <xdr:row>106</xdr:row>
      <xdr:rowOff>259245</xdr:rowOff>
    </xdr:from>
    <xdr:to>
      <xdr:col>40</xdr:col>
      <xdr:colOff>1185334</xdr:colOff>
      <xdr:row>106</xdr:row>
      <xdr:rowOff>1079500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638751" y="24463328"/>
          <a:ext cx="889000" cy="820255"/>
        </a:xfrm>
        <a:prstGeom prst="rect">
          <a:avLst/>
        </a:prstGeom>
      </xdr:spPr>
    </xdr:pic>
    <xdr:clientData/>
  </xdr:twoCellAnchor>
  <xdr:twoCellAnchor editAs="oneCell">
    <xdr:from>
      <xdr:col>13</xdr:col>
      <xdr:colOff>465667</xdr:colOff>
      <xdr:row>16</xdr:row>
      <xdr:rowOff>42333</xdr:rowOff>
    </xdr:from>
    <xdr:to>
      <xdr:col>15</xdr:col>
      <xdr:colOff>569299</xdr:colOff>
      <xdr:row>19</xdr:row>
      <xdr:rowOff>259588</xdr:rowOff>
    </xdr:to>
    <xdr:pic macro="[0]!Aller4">
      <xdr:nvPicPr>
        <xdr:cNvPr id="27" name="Image 26">
          <a:extLst>
            <a:ext uri="{FF2B5EF4-FFF2-40B4-BE49-F238E27FC236}">
              <a16:creationId xmlns:a16="http://schemas.microsoft.com/office/drawing/2014/main" id="{E6DC00AA-035F-40F8-A5C4-98BD483E00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64167" y="3143250"/>
          <a:ext cx="1627632" cy="108508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1</xdr:row>
          <xdr:rowOff>361950</xdr:rowOff>
        </xdr:from>
        <xdr:to>
          <xdr:col>4</xdr:col>
          <xdr:colOff>723900</xdr:colOff>
          <xdr:row>3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2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5</xdr:row>
          <xdr:rowOff>9525</xdr:rowOff>
        </xdr:from>
        <xdr:to>
          <xdr:col>5</xdr:col>
          <xdr:colOff>1428750</xdr:colOff>
          <xdr:row>11</xdr:row>
          <xdr:rowOff>152400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2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571497</xdr:colOff>
      <xdr:row>13</xdr:row>
      <xdr:rowOff>35719</xdr:rowOff>
    </xdr:from>
    <xdr:to>
      <xdr:col>6</xdr:col>
      <xdr:colOff>80960</xdr:colOff>
      <xdr:row>18</xdr:row>
      <xdr:rowOff>211931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0453685" y="3905250"/>
          <a:ext cx="1771650" cy="1724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Temps en Centième:</a:t>
          </a:r>
        </a:p>
        <a:p>
          <a:pPr algn="ctr"/>
          <a:endParaRPr lang="fr-FR" sz="1100" b="1"/>
        </a:p>
        <a:p>
          <a:pPr algn="ctr"/>
          <a:r>
            <a:rPr lang="fr-FR" sz="1400" b="1">
              <a:solidFill>
                <a:srgbClr val="FF0000"/>
              </a:solidFill>
            </a:rPr>
            <a:t>10 mn : 0,17</a:t>
          </a:r>
        </a:p>
        <a:p>
          <a:pPr algn="ctr"/>
          <a:r>
            <a:rPr lang="fr-FR" sz="1400" b="1">
              <a:solidFill>
                <a:srgbClr val="FF0000"/>
              </a:solidFill>
            </a:rPr>
            <a:t>20</a:t>
          </a:r>
          <a:r>
            <a:rPr lang="fr-FR" sz="1400" b="1" baseline="0">
              <a:solidFill>
                <a:srgbClr val="FF0000"/>
              </a:solidFill>
            </a:rPr>
            <a:t> mn : 0,33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30 mn : 0,5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40 mn : 0,66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50 mn : 0,83</a:t>
          </a:r>
        </a:p>
        <a:p>
          <a:pPr algn="ctr"/>
          <a:endParaRPr lang="fr-FR" sz="1100" b="1" baseline="0"/>
        </a:p>
        <a:p>
          <a:pPr algn="ctr"/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9</xdr:row>
          <xdr:rowOff>0</xdr:rowOff>
        </xdr:from>
        <xdr:to>
          <xdr:col>5</xdr:col>
          <xdr:colOff>781050</xdr:colOff>
          <xdr:row>10</xdr:row>
          <xdr:rowOff>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id="{00000000-0008-0000-03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ALLER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4</xdr:row>
          <xdr:rowOff>190500</xdr:rowOff>
        </xdr:from>
        <xdr:to>
          <xdr:col>7</xdr:col>
          <xdr:colOff>714375</xdr:colOff>
          <xdr:row>9</xdr:row>
          <xdr:rowOff>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4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ALLER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4</xdr:row>
          <xdr:rowOff>190500</xdr:rowOff>
        </xdr:from>
        <xdr:to>
          <xdr:col>2</xdr:col>
          <xdr:colOff>628650</xdr:colOff>
          <xdr:row>5</xdr:row>
          <xdr:rowOff>257175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4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Plus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5</xdr:row>
          <xdr:rowOff>295275</xdr:rowOff>
        </xdr:from>
        <xdr:to>
          <xdr:col>2</xdr:col>
          <xdr:colOff>628650</xdr:colOff>
          <xdr:row>6</xdr:row>
          <xdr:rowOff>9525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4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Moins 1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1</xdr:row>
          <xdr:rowOff>361950</xdr:rowOff>
        </xdr:from>
        <xdr:to>
          <xdr:col>4</xdr:col>
          <xdr:colOff>723900</xdr:colOff>
          <xdr:row>3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5</xdr:row>
          <xdr:rowOff>9525</xdr:rowOff>
        </xdr:from>
        <xdr:to>
          <xdr:col>5</xdr:col>
          <xdr:colOff>1457325</xdr:colOff>
          <xdr:row>10</xdr:row>
          <xdr:rowOff>47625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5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ENVOI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666752</xdr:colOff>
      <xdr:row>4</xdr:row>
      <xdr:rowOff>772579</xdr:rowOff>
    </xdr:from>
    <xdr:to>
      <xdr:col>8</xdr:col>
      <xdr:colOff>300569</xdr:colOff>
      <xdr:row>10</xdr:row>
      <xdr:rowOff>136521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11684002" y="1915579"/>
          <a:ext cx="1771650" cy="1724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Temps en Centième:</a:t>
          </a:r>
        </a:p>
        <a:p>
          <a:pPr algn="ctr"/>
          <a:endParaRPr lang="fr-FR" sz="1100" b="1"/>
        </a:p>
        <a:p>
          <a:pPr algn="ctr"/>
          <a:r>
            <a:rPr lang="fr-FR" sz="1400" b="1">
              <a:solidFill>
                <a:srgbClr val="FF0000"/>
              </a:solidFill>
            </a:rPr>
            <a:t>10 mn : 0,17</a:t>
          </a:r>
        </a:p>
        <a:p>
          <a:pPr algn="ctr"/>
          <a:r>
            <a:rPr lang="fr-FR" sz="1400" b="1">
              <a:solidFill>
                <a:srgbClr val="FF0000"/>
              </a:solidFill>
            </a:rPr>
            <a:t>20</a:t>
          </a:r>
          <a:r>
            <a:rPr lang="fr-FR" sz="1400" b="1" baseline="0">
              <a:solidFill>
                <a:srgbClr val="FF0000"/>
              </a:solidFill>
            </a:rPr>
            <a:t> mn : 0,33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30 mn : 0,5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40 mn : 0,66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50 mn : 0,83</a:t>
          </a:r>
        </a:p>
        <a:p>
          <a:pPr algn="ctr"/>
          <a:endParaRPr lang="fr-FR" sz="1100" b="1" baseline="0"/>
        </a:p>
        <a:p>
          <a:pPr algn="ctr"/>
          <a:endParaRPr lang="fr-FR" sz="11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4</xdr:row>
          <xdr:rowOff>190500</xdr:rowOff>
        </xdr:from>
        <xdr:to>
          <xdr:col>7</xdr:col>
          <xdr:colOff>752475</xdr:colOff>
          <xdr:row>9</xdr:row>
          <xdr:rowOff>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6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ALLER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4</xdr:row>
          <xdr:rowOff>190500</xdr:rowOff>
        </xdr:from>
        <xdr:to>
          <xdr:col>2</xdr:col>
          <xdr:colOff>628650</xdr:colOff>
          <xdr:row>5</xdr:row>
          <xdr:rowOff>257175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6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Plus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5</xdr:row>
          <xdr:rowOff>295275</xdr:rowOff>
        </xdr:from>
        <xdr:to>
          <xdr:col>2</xdr:col>
          <xdr:colOff>628650</xdr:colOff>
          <xdr:row>6</xdr:row>
          <xdr:rowOff>9525</xdr:rowOff>
        </xdr:to>
        <xdr:sp macro="" textlink="">
          <xdr:nvSpPr>
            <xdr:cNvPr id="15364" name="But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6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Moins 1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1</xdr:row>
          <xdr:rowOff>352425</xdr:rowOff>
        </xdr:from>
        <xdr:to>
          <xdr:col>4</xdr:col>
          <xdr:colOff>723900</xdr:colOff>
          <xdr:row>2</xdr:row>
          <xdr:rowOff>371475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7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1362075</xdr:colOff>
          <xdr:row>6</xdr:row>
          <xdr:rowOff>180975</xdr:rowOff>
        </xdr:from>
        <xdr:to>
          <xdr:col>7</xdr:col>
          <xdr:colOff>276225</xdr:colOff>
          <xdr:row>11</xdr:row>
          <xdr:rowOff>257175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7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ENVOI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1952625</xdr:colOff>
          <xdr:row>3</xdr:row>
          <xdr:rowOff>1009650</xdr:rowOff>
        </xdr:from>
        <xdr:to>
          <xdr:col>3</xdr:col>
          <xdr:colOff>1162050</xdr:colOff>
          <xdr:row>3</xdr:row>
          <xdr:rowOff>1371600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8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0</xdr:row>
          <xdr:rowOff>57150</xdr:rowOff>
        </xdr:from>
        <xdr:to>
          <xdr:col>2</xdr:col>
          <xdr:colOff>800100</xdr:colOff>
          <xdr:row>2</xdr:row>
          <xdr:rowOff>38100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8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PELLE DIV DIB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1066800</xdr:colOff>
          <xdr:row>3</xdr:row>
          <xdr:rowOff>971550</xdr:rowOff>
        </xdr:from>
        <xdr:to>
          <xdr:col>2</xdr:col>
          <xdr:colOff>1133475</xdr:colOff>
          <xdr:row>3</xdr:row>
          <xdr:rowOff>1333500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8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Toutes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0</xdr:row>
          <xdr:rowOff>57150</xdr:rowOff>
        </xdr:from>
        <xdr:to>
          <xdr:col>2</xdr:col>
          <xdr:colOff>1924050</xdr:colOff>
          <xdr:row>2</xdr:row>
          <xdr:rowOff>38100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8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CHAR PLT COMP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2</xdr:row>
          <xdr:rowOff>47625</xdr:rowOff>
        </xdr:from>
        <xdr:to>
          <xdr:col>2</xdr:col>
          <xdr:colOff>800100</xdr:colOff>
          <xdr:row>3</xdr:row>
          <xdr:rowOff>219075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8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GRAPPIN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3</xdr:row>
          <xdr:rowOff>228600</xdr:rowOff>
        </xdr:from>
        <xdr:to>
          <xdr:col>2</xdr:col>
          <xdr:colOff>800100</xdr:colOff>
          <xdr:row>3</xdr:row>
          <xdr:rowOff>590550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8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PEL PRÉ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2</xdr:row>
          <xdr:rowOff>47625</xdr:rowOff>
        </xdr:from>
        <xdr:to>
          <xdr:col>2</xdr:col>
          <xdr:colOff>1924050</xdr:colOff>
          <xdr:row>3</xdr:row>
          <xdr:rowOff>219075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8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PEL BROY DV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3</xdr:row>
          <xdr:rowOff>228600</xdr:rowOff>
        </xdr:from>
        <xdr:to>
          <xdr:col>2</xdr:col>
          <xdr:colOff>1924050</xdr:colOff>
          <xdr:row>3</xdr:row>
          <xdr:rowOff>590550</xdr:rowOff>
        </xdr:to>
        <xdr:sp macro="" textlink="">
          <xdr:nvSpPr>
            <xdr:cNvPr id="11276" name="Button 12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8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AUTRE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1057275</xdr:colOff>
          <xdr:row>3</xdr:row>
          <xdr:rowOff>600075</xdr:rowOff>
        </xdr:from>
        <xdr:to>
          <xdr:col>2</xdr:col>
          <xdr:colOff>800100</xdr:colOff>
          <xdr:row>3</xdr:row>
          <xdr:rowOff>962025</xdr:rowOff>
        </xdr:to>
        <xdr:sp macro="" textlink="">
          <xdr:nvSpPr>
            <xdr:cNvPr id="11277" name="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8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AGENT de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3</xdr:row>
          <xdr:rowOff>600075</xdr:rowOff>
        </xdr:from>
        <xdr:to>
          <xdr:col>2</xdr:col>
          <xdr:colOff>1924050</xdr:colOff>
          <xdr:row>3</xdr:row>
          <xdr:rowOff>962025</xdr:rowOff>
        </xdr:to>
        <xdr:sp macro="" textlink="">
          <xdr:nvSpPr>
            <xdr:cNvPr id="11289" name="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8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1943100</xdr:colOff>
          <xdr:row>3</xdr:row>
          <xdr:rowOff>1409700</xdr:rowOff>
        </xdr:from>
        <xdr:to>
          <xdr:col>3</xdr:col>
          <xdr:colOff>133350</xdr:colOff>
          <xdr:row>3</xdr:row>
          <xdr:rowOff>1714500</xdr:rowOff>
        </xdr:to>
        <xdr:sp macro="" textlink="">
          <xdr:nvSpPr>
            <xdr:cNvPr id="11313" name="Button 49" hidden="1">
              <a:extLst>
                <a:ext uri="{63B3BB69-23CF-44E3-9099-C40C66FF867C}">
                  <a14:compatExt spid="_x0000_s11313"/>
                </a:ext>
                <a:ext uri="{FF2B5EF4-FFF2-40B4-BE49-F238E27FC236}">
                  <a16:creationId xmlns:a16="http://schemas.microsoft.com/office/drawing/2014/main" id="{00000000-0008-0000-0800-00003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T.D.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4</xdr:row>
          <xdr:rowOff>0</xdr:rowOff>
        </xdr:from>
        <xdr:to>
          <xdr:col>1</xdr:col>
          <xdr:colOff>1323975</xdr:colOff>
          <xdr:row>4</xdr:row>
          <xdr:rowOff>0</xdr:rowOff>
        </xdr:to>
        <xdr:sp macro="" textlink="">
          <xdr:nvSpPr>
            <xdr:cNvPr id="11314" name="Button 50" hidden="1">
              <a:extLst>
                <a:ext uri="{63B3BB69-23CF-44E3-9099-C40C66FF867C}">
                  <a14:compatExt spid="_x0000_s11314"/>
                </a:ext>
                <a:ext uri="{FF2B5EF4-FFF2-40B4-BE49-F238E27FC236}">
                  <a16:creationId xmlns:a16="http://schemas.microsoft.com/office/drawing/2014/main" id="{00000000-0008-0000-0800-00003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Aller à Fin de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3</xdr:row>
          <xdr:rowOff>1400175</xdr:rowOff>
        </xdr:from>
        <xdr:to>
          <xdr:col>3</xdr:col>
          <xdr:colOff>1152525</xdr:colOff>
          <xdr:row>3</xdr:row>
          <xdr:rowOff>1704975</xdr:rowOff>
        </xdr:to>
        <xdr:sp macro="" textlink="">
          <xdr:nvSpPr>
            <xdr:cNvPr id="11318" name="Button 54" hidden="1">
              <a:extLst>
                <a:ext uri="{63B3BB69-23CF-44E3-9099-C40C66FF867C}">
                  <a14:compatExt spid="_x0000_s11318"/>
                </a:ext>
                <a:ext uri="{FF2B5EF4-FFF2-40B4-BE49-F238E27FC236}">
                  <a16:creationId xmlns:a16="http://schemas.microsoft.com/office/drawing/2014/main" id="{00000000-0008-0000-0800-00003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Fin de Ligne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8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1066800</xdr:colOff>
          <xdr:row>3</xdr:row>
          <xdr:rowOff>1352550</xdr:rowOff>
        </xdr:from>
        <xdr:to>
          <xdr:col>2</xdr:col>
          <xdr:colOff>1133475</xdr:colOff>
          <xdr:row>3</xdr:row>
          <xdr:rowOff>1714500</xdr:rowOff>
        </xdr:to>
        <xdr:sp macro="" textlink="">
          <xdr:nvSpPr>
            <xdr:cNvPr id="11319" name="Button 55" hidden="1">
              <a:extLst>
                <a:ext uri="{63B3BB69-23CF-44E3-9099-C40C66FF867C}">
                  <a14:compatExt spid="_x0000_s11319"/>
                </a:ext>
                <a:ext uri="{FF2B5EF4-FFF2-40B4-BE49-F238E27FC236}">
                  <a16:creationId xmlns:a16="http://schemas.microsoft.com/office/drawing/2014/main" id="{00000000-0008-0000-0800-00003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Aller Recap Perso</a:t>
              </a:r>
              <a:endParaRPr lang="fr-FR" sz="1200" b="1" i="0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FF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66675</xdr:colOff>
      <xdr:row>0</xdr:row>
      <xdr:rowOff>76200</xdr:rowOff>
    </xdr:from>
    <xdr:to>
      <xdr:col>1</xdr:col>
      <xdr:colOff>1047750</xdr:colOff>
      <xdr:row>3</xdr:row>
      <xdr:rowOff>1733550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NOM">
              <a:extLst>
                <a:ext uri="{FF2B5EF4-FFF2-40B4-BE49-F238E27FC236}">
                  <a16:creationId xmlns:a16="http://schemas.microsoft.com/office/drawing/2014/main" id="{00000000-0008-0000-08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66675" y="76200"/>
              <a:ext cx="2171700" cy="2228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1943100</xdr:colOff>
      <xdr:row>0</xdr:row>
      <xdr:rowOff>66676</xdr:rowOff>
    </xdr:from>
    <xdr:to>
      <xdr:col>3</xdr:col>
      <xdr:colOff>1190625</xdr:colOff>
      <xdr:row>3</xdr:row>
      <xdr:rowOff>942976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Post">
              <a:extLst>
                <a:ext uri="{FF2B5EF4-FFF2-40B4-BE49-F238E27FC236}">
                  <a16:creationId xmlns:a16="http://schemas.microsoft.com/office/drawing/2014/main" id="{00000000-0008-0000-08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"/>
            </a:graphicData>
          </a:graphic>
        </xdr:graphicFrame>
      </mc:Choice>
      <mc:Fallback xmlns=""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4505325" y="66676"/>
              <a:ext cx="1419225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1152525</xdr:colOff>
          <xdr:row>3</xdr:row>
          <xdr:rowOff>981075</xdr:rowOff>
        </xdr:from>
        <xdr:to>
          <xdr:col>2</xdr:col>
          <xdr:colOff>1924050</xdr:colOff>
          <xdr:row>3</xdr:row>
          <xdr:rowOff>1714500</xdr:rowOff>
        </xdr:to>
        <xdr:sp macro="" textlink="">
          <xdr:nvSpPr>
            <xdr:cNvPr id="11320" name="Button 56" hidden="1">
              <a:extLst>
                <a:ext uri="{63B3BB69-23CF-44E3-9099-C40C66FF867C}">
                  <a14:compatExt spid="_x0000_s11320"/>
                </a:ext>
                <a:ext uri="{FF2B5EF4-FFF2-40B4-BE49-F238E27FC236}">
                  <a16:creationId xmlns:a16="http://schemas.microsoft.com/office/drawing/2014/main" id="{00000000-0008-0000-0800-00003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Effacer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Dernière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219075</xdr:colOff>
          <xdr:row>0</xdr:row>
          <xdr:rowOff>114300</xdr:rowOff>
        </xdr:from>
        <xdr:to>
          <xdr:col>48</xdr:col>
          <xdr:colOff>971550</xdr:colOff>
          <xdr:row>2</xdr:row>
          <xdr:rowOff>95250</xdr:rowOff>
        </xdr:to>
        <xdr:sp macro="" textlink="">
          <xdr:nvSpPr>
            <xdr:cNvPr id="11322" name="Button 58" hidden="1">
              <a:extLst>
                <a:ext uri="{63B3BB69-23CF-44E3-9099-C40C66FF867C}">
                  <a14:compatExt spid="_x0000_s11322"/>
                </a:ext>
                <a:ext uri="{FF2B5EF4-FFF2-40B4-BE49-F238E27FC236}">
                  <a16:creationId xmlns:a16="http://schemas.microsoft.com/office/drawing/2014/main" id="{00000000-0008-0000-0800-00003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133350</xdr:colOff>
          <xdr:row>0</xdr:row>
          <xdr:rowOff>114300</xdr:rowOff>
        </xdr:from>
        <xdr:to>
          <xdr:col>32</xdr:col>
          <xdr:colOff>885825</xdr:colOff>
          <xdr:row>2</xdr:row>
          <xdr:rowOff>95250</xdr:rowOff>
        </xdr:to>
        <xdr:sp macro="" textlink="">
          <xdr:nvSpPr>
            <xdr:cNvPr id="11323" name="Button 59" hidden="1">
              <a:extLst>
                <a:ext uri="{63B3BB69-23CF-44E3-9099-C40C66FF867C}">
                  <a14:compatExt spid="_x0000_s11323"/>
                </a:ext>
                <a:ext uri="{FF2B5EF4-FFF2-40B4-BE49-F238E27FC236}">
                  <a16:creationId xmlns:a16="http://schemas.microsoft.com/office/drawing/2014/main" id="{00000000-0008-0000-0800-00003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180975</xdr:colOff>
          <xdr:row>0</xdr:row>
          <xdr:rowOff>85725</xdr:rowOff>
        </xdr:from>
        <xdr:to>
          <xdr:col>22</xdr:col>
          <xdr:colOff>933450</xdr:colOff>
          <xdr:row>2</xdr:row>
          <xdr:rowOff>66675</xdr:rowOff>
        </xdr:to>
        <xdr:sp macro="" textlink="">
          <xdr:nvSpPr>
            <xdr:cNvPr id="11324" name="Button 60" hidden="1">
              <a:extLst>
                <a:ext uri="{63B3BB69-23CF-44E3-9099-C40C66FF867C}">
                  <a14:compatExt spid="_x0000_s11324"/>
                </a:ext>
                <a:ext uri="{FF2B5EF4-FFF2-40B4-BE49-F238E27FC236}">
                  <a16:creationId xmlns:a16="http://schemas.microsoft.com/office/drawing/2014/main" id="{00000000-0008-0000-0800-00003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123825</xdr:colOff>
          <xdr:row>0</xdr:row>
          <xdr:rowOff>85725</xdr:rowOff>
        </xdr:from>
        <xdr:to>
          <xdr:col>11</xdr:col>
          <xdr:colOff>876300</xdr:colOff>
          <xdr:row>2</xdr:row>
          <xdr:rowOff>66675</xdr:rowOff>
        </xdr:to>
        <xdr:sp macro="" textlink="">
          <xdr:nvSpPr>
            <xdr:cNvPr id="11326" name="Button 62" hidden="1">
              <a:extLst>
                <a:ext uri="{63B3BB69-23CF-44E3-9099-C40C66FF867C}">
                  <a14:compatExt spid="_x0000_s11326"/>
                </a:ext>
                <a:ext uri="{FF2B5EF4-FFF2-40B4-BE49-F238E27FC236}">
                  <a16:creationId xmlns:a16="http://schemas.microsoft.com/office/drawing/2014/main" id="{00000000-0008-0000-0800-00003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104775</xdr:colOff>
          <xdr:row>0</xdr:row>
          <xdr:rowOff>76200</xdr:rowOff>
        </xdr:from>
        <xdr:to>
          <xdr:col>40</xdr:col>
          <xdr:colOff>857250</xdr:colOff>
          <xdr:row>2</xdr:row>
          <xdr:rowOff>57150</xdr:rowOff>
        </xdr:to>
        <xdr:sp macro="" textlink="">
          <xdr:nvSpPr>
            <xdr:cNvPr id="11328" name="Button 64" hidden="1">
              <a:extLst>
                <a:ext uri="{63B3BB69-23CF-44E3-9099-C40C66FF867C}">
                  <a14:compatExt spid="_x0000_s11328"/>
                </a:ext>
                <a:ext uri="{FF2B5EF4-FFF2-40B4-BE49-F238E27FC236}">
                  <a16:creationId xmlns:a16="http://schemas.microsoft.com/office/drawing/2014/main" id="{00000000-0008-0000-0800-00004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54</xdr:col>
          <xdr:colOff>219075</xdr:colOff>
          <xdr:row>0</xdr:row>
          <xdr:rowOff>114300</xdr:rowOff>
        </xdr:from>
        <xdr:to>
          <xdr:col>54</xdr:col>
          <xdr:colOff>971550</xdr:colOff>
          <xdr:row>2</xdr:row>
          <xdr:rowOff>95250</xdr:rowOff>
        </xdr:to>
        <xdr:sp macro="" textlink="">
          <xdr:nvSpPr>
            <xdr:cNvPr id="11329" name="Button 65" hidden="1">
              <a:extLst>
                <a:ext uri="{63B3BB69-23CF-44E3-9099-C40C66FF867C}">
                  <a14:compatExt spid="_x0000_s11329"/>
                </a:ext>
                <a:ext uri="{FF2B5EF4-FFF2-40B4-BE49-F238E27FC236}">
                  <a16:creationId xmlns:a16="http://schemas.microsoft.com/office/drawing/2014/main" id="{00000000-0008-0000-0800-00004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219075</xdr:colOff>
          <xdr:row>0</xdr:row>
          <xdr:rowOff>114300</xdr:rowOff>
        </xdr:from>
        <xdr:to>
          <xdr:col>59</xdr:col>
          <xdr:colOff>971550</xdr:colOff>
          <xdr:row>2</xdr:row>
          <xdr:rowOff>95250</xdr:rowOff>
        </xdr:to>
        <xdr:sp macro="" textlink="">
          <xdr:nvSpPr>
            <xdr:cNvPr id="11330" name="Button 66" hidden="1">
              <a:extLst>
                <a:ext uri="{63B3BB69-23CF-44E3-9099-C40C66FF867C}">
                  <a14:compatExt spid="_x0000_s11330"/>
                </a:ext>
                <a:ext uri="{FF2B5EF4-FFF2-40B4-BE49-F238E27FC236}">
                  <a16:creationId xmlns:a16="http://schemas.microsoft.com/office/drawing/2014/main" id="{00000000-0008-0000-0800-00004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219075</xdr:colOff>
          <xdr:row>0</xdr:row>
          <xdr:rowOff>114300</xdr:rowOff>
        </xdr:from>
        <xdr:to>
          <xdr:col>64</xdr:col>
          <xdr:colOff>971550</xdr:colOff>
          <xdr:row>2</xdr:row>
          <xdr:rowOff>95250</xdr:rowOff>
        </xdr:to>
        <xdr:sp macro="" textlink="">
          <xdr:nvSpPr>
            <xdr:cNvPr id="11331" name="Button 67" hidden="1">
              <a:extLst>
                <a:ext uri="{63B3BB69-23CF-44E3-9099-C40C66FF867C}">
                  <a14:compatExt spid="_x0000_s11331"/>
                </a:ext>
                <a:ext uri="{FF2B5EF4-FFF2-40B4-BE49-F238E27FC236}">
                  <a16:creationId xmlns:a16="http://schemas.microsoft.com/office/drawing/2014/main" id="{00000000-0008-0000-0800-00004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Revenir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0</xdr:rowOff>
        </xdr:from>
        <xdr:to>
          <xdr:col>2</xdr:col>
          <xdr:colOff>609600</xdr:colOff>
          <xdr:row>3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9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Retour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10</xdr:row>
          <xdr:rowOff>76200</xdr:rowOff>
        </xdr:from>
        <xdr:to>
          <xdr:col>7</xdr:col>
          <xdr:colOff>600075</xdr:colOff>
          <xdr:row>13</xdr:row>
          <xdr:rowOff>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9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CC00"/>
                  </a:solidFill>
                  <a:latin typeface="Arial"/>
                  <a:cs typeface="Arial"/>
                </a:rPr>
                <a:t>Résultat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99CC00"/>
                  </a:solidFill>
                  <a:latin typeface="Arial"/>
                  <a:cs typeface="Arial"/>
                </a:rPr>
                <a:t>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209550</xdr:colOff>
          <xdr:row>13</xdr:row>
          <xdr:rowOff>104775</xdr:rowOff>
        </xdr:from>
        <xdr:to>
          <xdr:col>7</xdr:col>
          <xdr:colOff>600075</xdr:colOff>
          <xdr:row>16</xdr:row>
          <xdr:rowOff>9525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9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8000"/>
                  </a:solidFill>
                  <a:latin typeface="Arial"/>
                  <a:cs typeface="Arial"/>
                </a:rPr>
                <a:t>Résultat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8000"/>
                  </a:solidFill>
                  <a:latin typeface="Arial"/>
                  <a:cs typeface="Arial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19050</xdr:colOff>
      <xdr:row>7</xdr:row>
      <xdr:rowOff>47625</xdr:rowOff>
    </xdr:from>
    <xdr:to>
      <xdr:col>3</xdr:col>
      <xdr:colOff>272207</xdr:colOff>
      <xdr:row>8</xdr:row>
      <xdr:rowOff>113081</xdr:rowOff>
    </xdr:to>
    <xdr:pic macro="[0]!Goto2">
      <xdr:nvPicPr>
        <xdr:cNvPr id="6" name="Imag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0" y="1047750"/>
          <a:ext cx="1015157" cy="255956"/>
        </a:xfrm>
        <a:prstGeom prst="rect">
          <a:avLst/>
        </a:prstGeom>
      </xdr:spPr>
    </xdr:pic>
    <xdr:clientData/>
  </xdr:twoCellAnchor>
  <xdr:oneCellAnchor>
    <xdr:from>
      <xdr:col>3</xdr:col>
      <xdr:colOff>327016</xdr:colOff>
      <xdr:row>6</xdr:row>
      <xdr:rowOff>188410</xdr:rowOff>
    </xdr:from>
    <xdr:ext cx="546112" cy="374141"/>
    <xdr:sp macro="[0]!Goto3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1336666" y="978985"/>
          <a:ext cx="546112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accent3">
                    <a:lumMod val="50000"/>
                  </a:schemeClr>
                </a:solidFill>
                <a:prstDash val="solid"/>
              </a:ln>
              <a:pattFill prst="narHorz">
                <a:fgClr>
                  <a:schemeClr val="accent3"/>
                </a:fgClr>
                <a:bgClr>
                  <a:schemeClr val="accent3">
                    <a:lumMod val="40000"/>
                    <a:lumOff val="60000"/>
                  </a:schemeClr>
                </a:bgClr>
              </a:pattFill>
              <a:effectLst>
                <a:innerShdw blurRad="177800">
                  <a:schemeClr val="accent3">
                    <a:lumMod val="50000"/>
                  </a:schemeClr>
                </a:innerShdw>
              </a:effectLst>
            </a:rPr>
            <a:t>Trsf</a:t>
          </a:r>
        </a:p>
      </xdr:txBody>
    </xdr:sp>
    <xdr:clientData/>
  </xdr:oneCellAnchor>
  <xdr:twoCellAnchor editAs="oneCell">
    <xdr:from>
      <xdr:col>7</xdr:col>
      <xdr:colOff>104775</xdr:colOff>
      <xdr:row>7</xdr:row>
      <xdr:rowOff>66675</xdr:rowOff>
    </xdr:from>
    <xdr:to>
      <xdr:col>8</xdr:col>
      <xdr:colOff>310307</xdr:colOff>
      <xdr:row>8</xdr:row>
      <xdr:rowOff>132131</xdr:rowOff>
    </xdr:to>
    <xdr:pic macro="[0]!Goto4">
      <xdr:nvPicPr>
        <xdr:cNvPr id="7" name="Image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14800" y="1066800"/>
          <a:ext cx="1015157" cy="255956"/>
        </a:xfrm>
        <a:prstGeom prst="rect">
          <a:avLst/>
        </a:prstGeom>
      </xdr:spPr>
    </xdr:pic>
    <xdr:clientData/>
  </xdr:twoCellAnchor>
  <xdr:oneCellAnchor>
    <xdr:from>
      <xdr:col>8</xdr:col>
      <xdr:colOff>560616</xdr:colOff>
      <xdr:row>7</xdr:row>
      <xdr:rowOff>0</xdr:rowOff>
    </xdr:from>
    <xdr:ext cx="663131" cy="374141"/>
    <xdr:sp macro="[0]!goto5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5380266" y="1000125"/>
          <a:ext cx="663131" cy="374141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accent3">
                    <a:lumMod val="50000"/>
                  </a:schemeClr>
                </a:solidFill>
                <a:prstDash val="solid"/>
              </a:ln>
              <a:pattFill prst="narHorz">
                <a:fgClr>
                  <a:schemeClr val="accent3"/>
                </a:fgClr>
                <a:bgClr>
                  <a:schemeClr val="accent3">
                    <a:lumMod val="40000"/>
                    <a:lumOff val="60000"/>
                  </a:schemeClr>
                </a:bgClr>
              </a:pattFill>
              <a:effectLst>
                <a:innerShdw blurRad="177800">
                  <a:schemeClr val="accent3">
                    <a:lumMod val="50000"/>
                  </a:schemeClr>
                </a:innerShdw>
              </a:effectLst>
            </a:rPr>
            <a:t>Trsf2</a:t>
          </a:r>
        </a:p>
      </xdr:txBody>
    </xdr:sp>
    <xdr:clientData/>
  </xdr:oneCellAnchor>
  <xdr:twoCellAnchor>
    <xdr:from>
      <xdr:col>4</xdr:col>
      <xdr:colOff>114300</xdr:colOff>
      <xdr:row>7</xdr:row>
      <xdr:rowOff>66675</xdr:rowOff>
    </xdr:from>
    <xdr:to>
      <xdr:col>7</xdr:col>
      <xdr:colOff>38100</xdr:colOff>
      <xdr:row>8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1885950" y="1066800"/>
          <a:ext cx="2162175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XM-CB-AN-SD JOURNAL DE ...</a:t>
          </a:r>
        </a:p>
      </xdr:txBody>
    </xdr:sp>
    <xdr:clientData/>
  </xdr:twoCellAnchor>
  <xdr:twoCellAnchor>
    <xdr:from>
      <xdr:col>4</xdr:col>
      <xdr:colOff>80583</xdr:colOff>
      <xdr:row>7</xdr:row>
      <xdr:rowOff>84696</xdr:rowOff>
    </xdr:from>
    <xdr:to>
      <xdr:col>4</xdr:col>
      <xdr:colOff>180974</xdr:colOff>
      <xdr:row>8</xdr:row>
      <xdr:rowOff>104775</xdr:rowOff>
    </xdr:to>
    <xdr:sp macro="" textlink="">
      <xdr:nvSpPr>
        <xdr:cNvPr id="4" name="Flèche : chevron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 rot="10800000">
          <a:off x="1852233" y="1084821"/>
          <a:ext cx="100391" cy="210579"/>
        </a:xfrm>
        <a:prstGeom prst="chevr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504825</xdr:colOff>
      <xdr:row>7</xdr:row>
      <xdr:rowOff>38100</xdr:rowOff>
    </xdr:from>
    <xdr:to>
      <xdr:col>16</xdr:col>
      <xdr:colOff>542925</xdr:colOff>
      <xdr:row>8</xdr:row>
      <xdr:rowOff>114300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 txBox="1"/>
      </xdr:nvSpPr>
      <xdr:spPr>
        <a:xfrm>
          <a:off x="6153150" y="1038225"/>
          <a:ext cx="2162175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Suivi Affinage</a:t>
          </a:r>
        </a:p>
      </xdr:txBody>
    </xdr:sp>
    <xdr:clientData/>
  </xdr:twoCellAnchor>
  <xdr:twoCellAnchor>
    <xdr:from>
      <xdr:col>9</xdr:col>
      <xdr:colOff>452058</xdr:colOff>
      <xdr:row>7</xdr:row>
      <xdr:rowOff>75171</xdr:rowOff>
    </xdr:from>
    <xdr:to>
      <xdr:col>9</xdr:col>
      <xdr:colOff>552449</xdr:colOff>
      <xdr:row>8</xdr:row>
      <xdr:rowOff>95250</xdr:rowOff>
    </xdr:to>
    <xdr:sp macro="" textlink="">
      <xdr:nvSpPr>
        <xdr:cNvPr id="14" name="Flèche : chevron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 rot="10800000">
          <a:off x="6100383" y="1075296"/>
          <a:ext cx="100391" cy="210579"/>
        </a:xfrm>
        <a:prstGeom prst="chevr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0</xdr:row>
      <xdr:rowOff>66675</xdr:rowOff>
    </xdr:from>
    <xdr:to>
      <xdr:col>8</xdr:col>
      <xdr:colOff>381000</xdr:colOff>
      <xdr:row>1</xdr:row>
      <xdr:rowOff>123825</xdr:rowOff>
    </xdr:to>
    <xdr:sp macro="[0]!Aller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5314950" y="66675"/>
          <a:ext cx="2905125" cy="257175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6">
                  <a:lumMod val="75000"/>
                </a:schemeClr>
              </a:solidFill>
            </a:rPr>
            <a:t>Aller à ACCUEIL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6AC99DF2-7A91-4E4A-AC5D-414D6253044F}" sourceName="NOM">
  <extLst>
    <x:ext xmlns:x15="http://schemas.microsoft.com/office/spreadsheetml/2010/11/main" uri="{2F2917AC-EB37-4324-AD4E-5DD8C200BD13}">
      <x15:tableSlicerCache tableId="6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st" xr10:uid="{6272DE65-C581-41E1-99C4-F3121D4DF117}" sourceName="Post">
  <extLst>
    <x:ext xmlns:x15="http://schemas.microsoft.com/office/spreadsheetml/2010/11/main" uri="{2F2917AC-EB37-4324-AD4E-5DD8C200BD13}">
      <x15:tableSlicerCache tableId="6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354A3EDA-067C-4B1A-B1EF-9C54CF9E7DC5}" cache="Segment_NOM" caption="NOM" columnCount="3" style="SlicerStyleLight6" rowHeight="241300"/>
  <slicer name="Post" xr10:uid="{115E6066-D50E-4D05-8FFA-D9945ED9D8C0}" cache="Segment_Post" caption="Post" columnCount="2" style="SlicerStyleLight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A5:BT38" totalsRowShown="0" headerRowDxfId="88" dataDxfId="86" headerRowBorderDxfId="87">
  <autoFilter ref="A5:BT38" xr:uid="{00000000-0009-0000-0100-000006000000}"/>
  <tableColumns count="72">
    <tableColumn id="1" xr3:uid="{00000000-0010-0000-0000-000001000000}" name="Date" dataDxfId="85"/>
    <tableColumn id="2" xr3:uid="{00000000-0010-0000-0000-000002000000}" name="Post" dataDxfId="84"/>
    <tableColumn id="3" xr3:uid="{00000000-0010-0000-0000-000003000000}" name="NOM" dataDxfId="83"/>
    <tableColumn id="4" xr3:uid="{00000000-0010-0000-0000-000004000000}" name="HORAIRE" dataDxfId="82"/>
    <tableColumn id="5" xr3:uid="{00000000-0010-0000-0000-000005000000}" name="TrPrDI" dataDxfId="81"/>
    <tableColumn id="6" xr3:uid="{00000000-0010-0000-0000-000006000000}" name="CharDI" dataDxfId="80"/>
    <tableColumn id="7" xr3:uid="{00000000-0010-0000-0000-000007000000}" name="AidPréTrDi" dataDxfId="79"/>
    <tableColumn id="8" xr3:uid="{00000000-0010-0000-0000-000008000000}" name="AutDi" dataDxfId="78"/>
    <tableColumn id="9" xr3:uid="{00000000-0010-0000-0000-000009000000}" name="PauDI" dataDxfId="77"/>
    <tableColumn id="10" xr3:uid="{00000000-0010-0000-0000-00000A000000}" name="ObsDI" dataDxfId="76"/>
    <tableColumn id="11" xr3:uid="{00000000-0010-0000-0000-00000B000000}" name="CrMxCPC" dataDxfId="75"/>
    <tableColumn id="12" xr3:uid="{00000000-0010-0000-0000-00000C000000}" name="CDVCPC" dataDxfId="74"/>
    <tableColumn id="13" xr3:uid="{00000000-0010-0000-0000-00000D000000}" name="MelCPC" dataDxfId="73"/>
    <tableColumn id="14" xr3:uid="{00000000-0010-0000-0000-00000E000000}" name="RetCPC" dataDxfId="72"/>
    <tableColumn id="15" xr3:uid="{00000000-0010-0000-0000-00000F000000}" name="CharCPC" dataDxfId="71"/>
    <tableColumn id="16" xr3:uid="{00000000-0010-0000-0000-000010000000}" name="AidPréTrCPC" dataDxfId="70"/>
    <tableColumn id="17" xr3:uid="{00000000-0010-0000-0000-000011000000}" name="EntCrbCPC" dataDxfId="69"/>
    <tableColumn id="18" xr3:uid="{00000000-0010-0000-0000-000012000000}" name="EntChgCPC" dataDxfId="68"/>
    <tableColumn id="19" xr3:uid="{00000000-0010-0000-0000-000013000000}" name="AutCPC" dataDxfId="67"/>
    <tableColumn id="20" xr3:uid="{00000000-0010-0000-0000-000014000000}" name="PauCPC" dataDxfId="66"/>
    <tableColumn id="21" xr3:uid="{00000000-0010-0000-0000-000015000000}" name="ObsCPC" dataDxfId="65"/>
    <tableColumn id="22" xr3:uid="{00000000-0010-0000-0000-000016000000}" name="BryDV" dataDxfId="64"/>
    <tableColumn id="23" xr3:uid="{00000000-0010-0000-0000-000017000000}" name="TriDV" dataDxfId="63"/>
    <tableColumn id="24" xr3:uid="{00000000-0010-0000-0000-000018000000}" name="MelDV" dataDxfId="62"/>
    <tableColumn id="25" xr3:uid="{00000000-0010-0000-0000-000019000000}" name="RetDV" dataDxfId="61"/>
    <tableColumn id="26" xr3:uid="{00000000-0010-0000-0000-00001A000000}" name="CharDV" dataDxfId="60"/>
    <tableColumn id="27" xr3:uid="{00000000-0010-0000-0000-00001B000000}" name="EntDV" dataDxfId="59"/>
    <tableColumn id="28" xr3:uid="{00000000-0010-0000-0000-00001C000000}" name="AuDV" dataDxfId="58"/>
    <tableColumn id="29" xr3:uid="{00000000-0010-0000-0000-00001D000000}" name="PauDV" dataDxfId="57"/>
    <tableColumn id="30" xr3:uid="{00000000-0010-0000-0000-00001E000000}" name="ObsDV" dataDxfId="56"/>
    <tableColumn id="31" xr3:uid="{00000000-0010-0000-0000-00001F000000}" name="AlmPPT" dataDxfId="55"/>
    <tableColumn id="32" xr3:uid="{00000000-0010-0000-0000-000020000000}" name="RemPPT" dataDxfId="54"/>
    <tableColumn id="33" xr3:uid="{00000000-0010-0000-0000-000021000000}" name="CharPPT" dataDxfId="53"/>
    <tableColumn id="34" xr3:uid="{00000000-0010-0000-0000-000022000000}" name="NetPPT" dataDxfId="52"/>
    <tableColumn id="35" xr3:uid="{00000000-0010-0000-0000-000023000000}" name="EntPPT" dataDxfId="51"/>
    <tableColumn id="36" xr3:uid="{00000000-0010-0000-0000-000024000000}" name="ArrPPT" dataDxfId="50"/>
    <tableColumn id="37" xr3:uid="{00000000-0010-0000-0000-000025000000}" name="AuPPT" dataDxfId="49"/>
    <tableColumn id="38" xr3:uid="{00000000-0010-0000-0000-000026000000}" name="PaPPT" dataDxfId="48"/>
    <tableColumn id="39" xr3:uid="{00000000-0010-0000-0000-000027000000}" name="ObsPT" dataDxfId="47"/>
    <tableColumn id="40" xr3:uid="{00000000-0010-0000-0000-000028000000}" name="ALBRS" dataDxfId="46"/>
    <tableColumn id="41" xr3:uid="{00000000-0010-0000-0000-000029000000}" name="NETB6" dataDxfId="45"/>
    <tableColumn id="42" xr3:uid="{00000000-0010-0000-0000-00002A000000}" name="NETB8B9" dataDxfId="44"/>
    <tableColumn id="43" xr3:uid="{00000000-0010-0000-0000-00002B000000}" name="NETB10" dataDxfId="43"/>
    <tableColumn id="44" xr3:uid="{00000000-0010-0000-0000-00002C000000}" name="NETB16" dataDxfId="42"/>
    <tableColumn id="45" xr3:uid="{00000000-0010-0000-0000-00002D000000}" name="NETB12" dataDxfId="41"/>
    <tableColumn id="46" xr3:uid="{00000000-0010-0000-0000-00002E000000}" name="NETCHY" dataDxfId="40"/>
    <tableColumn id="47" xr3:uid="{00000000-0010-0000-0000-00002F000000}" name="NETPOUS" dataDxfId="39"/>
    <tableColumn id="48" xr3:uid="{00000000-0010-0000-0000-000030000000}" name="NETTRE" dataDxfId="38"/>
    <tableColumn id="49" xr3:uid="{00000000-0010-0000-0000-000031000000}" name="NETTOLBAL" dataDxfId="37"/>
    <tableColumn id="50" xr3:uid="{00000000-0010-0000-0000-000032000000}" name="NETFLIFLO" dataDxfId="36"/>
    <tableColumn id="51" xr3:uid="{00000000-0010-0000-0000-000033000000}" name="AIDNETFIL" dataDxfId="35"/>
    <tableColumn id="52" xr3:uid="{00000000-0010-0000-0000-000034000000}" name="AuGRP" dataDxfId="34"/>
    <tableColumn id="53" xr3:uid="{00000000-0010-0000-0000-000035000000}" name="PaGRP" dataDxfId="33"/>
    <tableColumn id="54" xr3:uid="{00000000-0010-0000-0000-000036000000}" name="ObGRP" dataDxfId="32"/>
    <tableColumn id="55" xr3:uid="{00000000-0010-0000-0000-000037000000}" name="NbGRP" dataDxfId="31"/>
    <tableColumn id="56" xr3:uid="{00000000-0010-0000-0000-000038000000}" name="PdsGRP" dataDxfId="30"/>
    <tableColumn id="57" xr3:uid="{00000000-0010-0000-0000-000039000000}" name="ComptO" dataDxfId="29"/>
    <tableColumn id="58" xr3:uid="{00000000-0010-0000-0000-00003A000000}" name="Tempture" dataDxfId="28"/>
    <tableColumn id="59" xr3:uid="{00000000-0010-0000-0000-00003B000000}" name="TRempGR" dataDxfId="27"/>
    <tableColumn id="60" xr3:uid="{00000000-0010-0000-0000-00003C000000}" name="ADTptCab" dataDxfId="26"/>
    <tableColumn id="61" xr3:uid="{00000000-0010-0000-0000-00003D000000}" name="ADTNet" dataDxfId="25"/>
    <tableColumn id="62" xr3:uid="{00000000-0010-0000-0000-00003E000000}" name="ADTAut" dataDxfId="24"/>
    <tableColumn id="63" xr3:uid="{00000000-0010-0000-0000-00003F000000}" name="ADTPAu" dataDxfId="23"/>
    <tableColumn id="64" xr3:uid="{00000000-0010-0000-0000-000040000000}" name="ADTObs" dataDxfId="22"/>
    <tableColumn id="65" xr3:uid="{00000000-0010-0000-0000-000041000000}" name="TriPcAUT" dataDxfId="21"/>
    <tableColumn id="66" xr3:uid="{00000000-0010-0000-0000-000042000000}" name="NetAUT" dataDxfId="20"/>
    <tableColumn id="67" xr3:uid="{00000000-0010-0000-0000-000043000000}" name="AuAUT" dataDxfId="19"/>
    <tableColumn id="68" xr3:uid="{00000000-0010-0000-0000-000044000000}" name="PauAUT" dataDxfId="18"/>
    <tableColumn id="69" xr3:uid="{00000000-0010-0000-0000-000045000000}" name="ObsAUT" dataDxfId="17"/>
    <tableColumn id="70" xr3:uid="{00000000-0010-0000-0000-000046000000}" name="HeurPré" dataDxfId="16"/>
    <tableColumn id="71" xr3:uid="{00000000-0010-0000-0000-000047000000}" name="RaisAbs" dataDxfId="15"/>
    <tableColumn id="72" xr3:uid="{00000000-0010-0000-0000-000048000000}" name="EntPelDI" dataDxfId="14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1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2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6.xml"/><Relationship Id="rId5" Type="http://schemas.openxmlformats.org/officeDocument/2006/relationships/ctrlProp" Target="../ctrlProps/ctrlProp25.xml"/><Relationship Id="rId4" Type="http://schemas.openxmlformats.org/officeDocument/2006/relationships/ctrlProp" Target="../ctrlProps/ctrlProp2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7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28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18" Type="http://schemas.openxmlformats.org/officeDocument/2006/relationships/ctrlProp" Target="../ctrlProps/ctrlProp44.xml"/><Relationship Id="rId26" Type="http://schemas.openxmlformats.org/officeDocument/2006/relationships/table" Target="../tables/table1.xml"/><Relationship Id="rId3" Type="http://schemas.openxmlformats.org/officeDocument/2006/relationships/ctrlProp" Target="../ctrlProps/ctrlProp29.xml"/><Relationship Id="rId21" Type="http://schemas.openxmlformats.org/officeDocument/2006/relationships/ctrlProp" Target="../ctrlProps/ctrlProp47.x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5" Type="http://schemas.openxmlformats.org/officeDocument/2006/relationships/ctrlProp" Target="../ctrlProps/ctrlProp51.xml"/><Relationship Id="rId2" Type="http://schemas.openxmlformats.org/officeDocument/2006/relationships/vmlDrawing" Target="../drawings/vmlDrawing9.vml"/><Relationship Id="rId16" Type="http://schemas.openxmlformats.org/officeDocument/2006/relationships/ctrlProp" Target="../ctrlProps/ctrlProp42.xml"/><Relationship Id="rId20" Type="http://schemas.openxmlformats.org/officeDocument/2006/relationships/ctrlProp" Target="../ctrlProps/ctrlProp46.x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24" Type="http://schemas.openxmlformats.org/officeDocument/2006/relationships/ctrlProp" Target="../ctrlProps/ctrlProp50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23" Type="http://schemas.openxmlformats.org/officeDocument/2006/relationships/ctrlProp" Target="../ctrlProps/ctrlProp49.xml"/><Relationship Id="rId10" Type="http://schemas.openxmlformats.org/officeDocument/2006/relationships/ctrlProp" Target="../ctrlProps/ctrlProp36.xml"/><Relationship Id="rId19" Type="http://schemas.openxmlformats.org/officeDocument/2006/relationships/ctrlProp" Target="../ctrlProps/ctrlProp45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Relationship Id="rId22" Type="http://schemas.openxmlformats.org/officeDocument/2006/relationships/ctrlProp" Target="../ctrlProps/ctrlProp48.xml"/><Relationship Id="rId27" Type="http://schemas.microsoft.com/office/2007/relationships/slicer" Target="../slicers/slicer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4.xml"/><Relationship Id="rId5" Type="http://schemas.openxmlformats.org/officeDocument/2006/relationships/ctrlProp" Target="../ctrlProps/ctrlProp53.xml"/><Relationship Id="rId4" Type="http://schemas.openxmlformats.org/officeDocument/2006/relationships/ctrlProp" Target="../ctrlProps/ctrlProp5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225EE-3734-4039-B863-FF59EDE272F9}">
  <sheetPr codeName="Feuil21">
    <tabColor theme="5" tint="-0.249977111117893"/>
  </sheetPr>
  <dimension ref="A1:AS140"/>
  <sheetViews>
    <sheetView showGridLines="0" zoomScaleNormal="100" workbookViewId="0">
      <selection activeCell="AQ7" sqref="AQ7"/>
    </sheetView>
  </sheetViews>
  <sheetFormatPr baseColWidth="10" defaultRowHeight="15" x14ac:dyDescent="0.25"/>
  <cols>
    <col min="1" max="16" width="11.42578125" style="75"/>
    <col min="17" max="18" width="11.42578125" style="75" customWidth="1"/>
    <col min="19" max="42" width="11.42578125" style="75"/>
    <col min="43" max="43" width="45" style="75" customWidth="1"/>
    <col min="44" max="44" width="21.85546875" style="75" customWidth="1"/>
    <col min="45" max="45" width="29.42578125" style="75" customWidth="1"/>
    <col min="46" max="16384" width="11.42578125" style="75"/>
  </cols>
  <sheetData>
    <row r="1" spans="1:39" ht="37.5" x14ac:dyDescent="0.6">
      <c r="A1" s="188"/>
      <c r="B1" s="189"/>
      <c r="C1" s="189"/>
      <c r="D1" s="189"/>
      <c r="E1" s="189"/>
      <c r="F1" s="189"/>
      <c r="G1" s="189"/>
      <c r="H1" s="189"/>
      <c r="I1" s="189"/>
      <c r="J1" s="189"/>
      <c r="K1" s="189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  <c r="W1" s="190"/>
      <c r="X1" s="190"/>
      <c r="Y1" s="190"/>
      <c r="Z1" s="190"/>
      <c r="AA1" s="190"/>
      <c r="AB1" s="190"/>
      <c r="AC1" s="190"/>
      <c r="AD1" s="190"/>
      <c r="AE1" s="190"/>
      <c r="AF1" s="190"/>
      <c r="AG1" s="190"/>
      <c r="AH1" s="190"/>
      <c r="AI1" s="190"/>
      <c r="AJ1" s="190"/>
      <c r="AK1" s="190"/>
      <c r="AL1" s="190"/>
      <c r="AM1" s="190"/>
    </row>
    <row r="2" spans="1:39" x14ac:dyDescent="0.25">
      <c r="A2" s="190"/>
      <c r="B2" s="190"/>
      <c r="C2" s="190"/>
      <c r="D2" s="190"/>
      <c r="E2" s="190"/>
      <c r="F2" s="190"/>
      <c r="G2" s="190"/>
      <c r="H2" s="190"/>
      <c r="I2" s="190"/>
      <c r="J2" s="190"/>
      <c r="K2" s="190"/>
      <c r="L2" s="190"/>
      <c r="M2" s="190"/>
      <c r="N2" s="190"/>
      <c r="O2" s="190"/>
      <c r="P2" s="190"/>
      <c r="Q2" s="190"/>
      <c r="R2" s="190"/>
      <c r="S2" s="190"/>
      <c r="T2" s="190"/>
      <c r="U2" s="190"/>
      <c r="V2" s="190"/>
      <c r="W2" s="190"/>
      <c r="X2" s="190"/>
      <c r="Y2" s="190"/>
      <c r="Z2" s="190"/>
      <c r="AA2" s="190"/>
      <c r="AB2" s="190"/>
      <c r="AC2" s="190"/>
      <c r="AD2" s="190"/>
      <c r="AE2" s="190"/>
      <c r="AF2" s="190"/>
      <c r="AG2" s="190"/>
      <c r="AH2" s="190"/>
      <c r="AI2" s="190"/>
      <c r="AJ2" s="190"/>
      <c r="AK2" s="190"/>
      <c r="AL2" s="190"/>
      <c r="AM2" s="190"/>
    </row>
    <row r="3" spans="1:39" ht="37.5" x14ac:dyDescent="0.6">
      <c r="A3" s="191"/>
      <c r="B3" s="192"/>
      <c r="C3" s="193"/>
      <c r="D3" s="192"/>
      <c r="E3" s="192"/>
      <c r="F3" s="192"/>
      <c r="G3" s="192"/>
      <c r="H3" s="192"/>
      <c r="I3" s="192"/>
      <c r="J3" s="192"/>
      <c r="K3" s="192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90"/>
      <c r="Y3" s="190"/>
      <c r="Z3" s="190"/>
      <c r="AA3" s="190"/>
      <c r="AB3" s="190"/>
      <c r="AC3" s="190"/>
      <c r="AD3" s="190"/>
      <c r="AE3" s="190"/>
      <c r="AF3" s="190"/>
      <c r="AG3" s="190"/>
      <c r="AH3" s="190"/>
      <c r="AI3" s="190"/>
      <c r="AJ3" s="190"/>
      <c r="AK3" s="190"/>
      <c r="AL3" s="190"/>
      <c r="AM3" s="190"/>
    </row>
    <row r="4" spans="1:39" x14ac:dyDescent="0.25">
      <c r="A4" s="190"/>
      <c r="B4" s="190"/>
      <c r="C4" s="190"/>
      <c r="D4" s="190"/>
      <c r="E4" s="190"/>
      <c r="F4" s="190"/>
      <c r="G4" s="190"/>
      <c r="H4" s="190"/>
      <c r="I4" s="190"/>
      <c r="J4" s="190"/>
      <c r="K4" s="190"/>
      <c r="L4" s="190"/>
      <c r="M4" s="190"/>
      <c r="N4" s="190"/>
      <c r="O4" s="190"/>
      <c r="P4" s="190"/>
      <c r="Q4" s="190"/>
      <c r="R4" s="190"/>
      <c r="S4" s="190"/>
      <c r="T4" s="190"/>
      <c r="U4" s="190"/>
      <c r="V4" s="190"/>
      <c r="W4" s="190"/>
      <c r="X4" s="190"/>
      <c r="Y4" s="190"/>
      <c r="Z4" s="190"/>
      <c r="AA4" s="190"/>
      <c r="AB4" s="190"/>
      <c r="AC4" s="190"/>
      <c r="AD4" s="190"/>
      <c r="AE4" s="190"/>
      <c r="AF4" s="190"/>
      <c r="AG4" s="190"/>
      <c r="AH4" s="190"/>
      <c r="AI4" s="190"/>
      <c r="AJ4" s="190"/>
      <c r="AK4" s="190"/>
      <c r="AL4" s="190"/>
      <c r="AM4" s="190"/>
    </row>
    <row r="5" spans="1:39" ht="14.25" customHeight="1" x14ac:dyDescent="0.25">
      <c r="A5" s="190"/>
      <c r="B5" s="190"/>
      <c r="C5" s="190"/>
      <c r="D5" s="190"/>
      <c r="E5" s="190"/>
      <c r="F5" s="190"/>
      <c r="G5" s="190"/>
      <c r="H5" s="190"/>
      <c r="I5" s="190"/>
      <c r="J5" s="190"/>
      <c r="K5" s="190"/>
      <c r="L5" s="190"/>
      <c r="M5" s="190"/>
      <c r="N5" s="190"/>
      <c r="O5" s="190"/>
      <c r="P5" s="190"/>
      <c r="Q5" s="190"/>
      <c r="R5" s="190"/>
      <c r="S5" s="190"/>
      <c r="T5" s="190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0"/>
      <c r="AI5" s="190"/>
      <c r="AJ5" s="190"/>
      <c r="AK5" s="190"/>
      <c r="AL5" s="190"/>
      <c r="AM5" s="190"/>
    </row>
    <row r="6" spans="1:39" ht="19.5" hidden="1" customHeight="1" x14ac:dyDescent="0.25">
      <c r="A6" s="190"/>
      <c r="B6" t="s">
        <v>399</v>
      </c>
      <c r="C6" s="190"/>
      <c r="D6" s="190"/>
      <c r="E6" s="190"/>
      <c r="F6" s="190"/>
      <c r="G6" s="190"/>
      <c r="H6" s="190"/>
      <c r="I6" s="190"/>
      <c r="J6" s="190"/>
      <c r="K6" s="190"/>
      <c r="L6" s="190"/>
      <c r="M6" s="190"/>
      <c r="N6" s="190"/>
      <c r="O6" s="190"/>
      <c r="P6" s="190"/>
      <c r="Q6" s="190"/>
      <c r="R6" s="190"/>
      <c r="S6" s="190"/>
      <c r="T6" s="190"/>
      <c r="U6" s="190"/>
      <c r="V6" s="190"/>
      <c r="W6" s="190"/>
      <c r="X6" s="190"/>
      <c r="Y6" s="190"/>
      <c r="Z6" s="190"/>
      <c r="AA6" s="190"/>
      <c r="AB6" s="190"/>
      <c r="AC6" s="190"/>
      <c r="AD6" s="190"/>
      <c r="AE6" s="190"/>
      <c r="AF6" s="190"/>
      <c r="AG6" s="190"/>
      <c r="AH6" s="190"/>
      <c r="AI6" s="190"/>
      <c r="AJ6" s="190"/>
      <c r="AK6" s="190"/>
      <c r="AL6" s="190"/>
      <c r="AM6" s="190"/>
    </row>
    <row r="7" spans="1:39" ht="26.25" x14ac:dyDescent="0.4">
      <c r="A7" s="190"/>
      <c r="B7" s="194"/>
      <c r="C7" s="190"/>
      <c r="D7" s="190"/>
      <c r="E7" s="190"/>
      <c r="F7" s="190"/>
      <c r="G7" s="190"/>
      <c r="H7" s="190"/>
      <c r="I7" s="190"/>
      <c r="J7" s="190"/>
      <c r="K7" s="190"/>
      <c r="L7" s="190"/>
      <c r="M7" s="190"/>
      <c r="N7" s="190"/>
      <c r="O7" s="190"/>
      <c r="P7" s="190"/>
      <c r="Q7" s="190"/>
      <c r="R7" s="190"/>
      <c r="S7" s="190"/>
      <c r="T7" s="190"/>
      <c r="U7" s="190"/>
      <c r="V7" s="190"/>
      <c r="W7" s="190"/>
      <c r="X7" s="190"/>
      <c r="Y7" s="190"/>
      <c r="Z7" s="190"/>
      <c r="AA7" s="190"/>
      <c r="AB7" s="190"/>
      <c r="AC7" s="190"/>
      <c r="AD7" s="190"/>
      <c r="AE7" s="190"/>
      <c r="AF7" s="190"/>
      <c r="AG7" s="190"/>
      <c r="AH7" s="190"/>
      <c r="AI7" s="190"/>
      <c r="AJ7" s="190"/>
      <c r="AK7" s="190"/>
      <c r="AL7" s="190"/>
      <c r="AM7" s="190"/>
    </row>
    <row r="8" spans="1:39" x14ac:dyDescent="0.25">
      <c r="A8" s="190"/>
      <c r="B8" s="190"/>
      <c r="C8" s="190"/>
      <c r="D8" s="190"/>
      <c r="E8" s="190"/>
      <c r="F8" s="190"/>
      <c r="G8" s="190"/>
      <c r="H8" s="190"/>
      <c r="I8" s="190"/>
      <c r="J8" s="190"/>
      <c r="K8" s="190"/>
      <c r="L8" s="190"/>
      <c r="M8" s="190"/>
      <c r="N8" s="190"/>
      <c r="O8" s="190"/>
      <c r="P8" s="190"/>
      <c r="Q8" s="190"/>
      <c r="R8" s="190"/>
      <c r="S8" s="190"/>
      <c r="T8" s="190"/>
      <c r="U8" s="190"/>
      <c r="V8" s="190"/>
      <c r="W8" s="190"/>
      <c r="X8" s="190"/>
      <c r="Y8" s="190"/>
      <c r="Z8" s="190"/>
      <c r="AA8" s="190"/>
      <c r="AB8" s="190"/>
      <c r="AC8" s="190"/>
      <c r="AD8" s="190"/>
      <c r="AE8" s="190"/>
      <c r="AF8" s="190"/>
      <c r="AG8" s="190"/>
      <c r="AH8" s="190"/>
      <c r="AI8" s="190"/>
      <c r="AJ8" s="190"/>
      <c r="AK8" s="190"/>
      <c r="AL8" s="190"/>
      <c r="AM8" s="190"/>
    </row>
    <row r="9" spans="1:39" x14ac:dyDescent="0.25">
      <c r="A9" s="190"/>
      <c r="B9" s="190"/>
      <c r="C9" s="190"/>
      <c r="D9" s="190"/>
      <c r="E9" s="190"/>
      <c r="F9" s="190"/>
      <c r="G9" s="190"/>
      <c r="H9" s="190"/>
      <c r="I9" s="190"/>
      <c r="J9" s="190"/>
      <c r="K9" s="190"/>
      <c r="L9" s="190"/>
      <c r="M9" s="190"/>
      <c r="N9" s="190"/>
      <c r="O9" s="190"/>
      <c r="P9" s="190"/>
      <c r="Q9" s="190"/>
      <c r="R9" s="190"/>
      <c r="S9" s="190"/>
      <c r="T9" s="190"/>
      <c r="U9" s="190"/>
      <c r="V9" s="190"/>
      <c r="W9" s="190"/>
      <c r="X9" s="190"/>
      <c r="Y9" s="190"/>
      <c r="Z9" s="190"/>
      <c r="AA9" s="190"/>
      <c r="AB9" s="190"/>
      <c r="AC9" s="190"/>
      <c r="AD9" s="190"/>
      <c r="AE9" s="190"/>
      <c r="AF9" s="190"/>
      <c r="AG9" s="190"/>
      <c r="AH9" s="190"/>
      <c r="AI9" s="190"/>
      <c r="AJ9" s="190"/>
      <c r="AK9" s="190"/>
      <c r="AL9" s="190"/>
      <c r="AM9" s="190"/>
    </row>
    <row r="10" spans="1:39" ht="33" x14ac:dyDescent="0.6">
      <c r="A10" s="190"/>
      <c r="B10" s="195"/>
      <c r="C10" s="190"/>
      <c r="D10" s="190"/>
      <c r="E10" s="190"/>
      <c r="F10" s="190"/>
      <c r="G10" s="190"/>
      <c r="H10" s="190"/>
      <c r="I10" s="190"/>
      <c r="J10" s="190"/>
      <c r="K10" s="190"/>
      <c r="L10" s="190"/>
      <c r="M10" s="196"/>
      <c r="N10" s="190"/>
      <c r="O10" s="190"/>
      <c r="P10" s="190"/>
      <c r="Q10" s="190"/>
      <c r="R10" s="190"/>
      <c r="S10" s="190"/>
      <c r="T10" s="190"/>
      <c r="U10" s="190"/>
      <c r="V10" s="190"/>
      <c r="W10" s="190"/>
      <c r="X10" s="190"/>
      <c r="Y10" s="190"/>
      <c r="Z10" s="190"/>
      <c r="AA10" s="190"/>
      <c r="AB10" s="190"/>
      <c r="AC10" s="190"/>
      <c r="AD10" s="190"/>
      <c r="AE10" s="190"/>
      <c r="AF10" s="190"/>
      <c r="AG10" s="190"/>
      <c r="AH10" s="190"/>
      <c r="AI10" s="190"/>
      <c r="AJ10" s="190"/>
      <c r="AK10" s="190"/>
      <c r="AL10" s="190"/>
      <c r="AM10" s="190"/>
    </row>
    <row r="11" spans="1:39" x14ac:dyDescent="0.25">
      <c r="A11" s="190"/>
      <c r="B11" s="190"/>
      <c r="C11" s="190"/>
      <c r="D11" s="190"/>
      <c r="E11" s="190"/>
      <c r="F11" s="190"/>
      <c r="G11" s="190"/>
      <c r="H11" s="190"/>
      <c r="I11" s="190"/>
      <c r="J11" s="190"/>
      <c r="K11" s="190"/>
      <c r="L11" s="190"/>
      <c r="M11" s="190"/>
      <c r="N11" s="190"/>
      <c r="O11" s="190"/>
      <c r="P11" s="190"/>
      <c r="Q11" s="190"/>
      <c r="R11" s="190"/>
      <c r="S11" s="190"/>
      <c r="T11" s="190"/>
      <c r="U11" s="190"/>
      <c r="V11" s="190"/>
      <c r="W11" s="190"/>
      <c r="X11" s="190"/>
      <c r="Y11" s="190"/>
      <c r="Z11" s="190"/>
      <c r="AA11" s="190"/>
      <c r="AB11" s="190"/>
      <c r="AC11" s="190"/>
      <c r="AD11" s="190"/>
      <c r="AE11" s="190"/>
      <c r="AF11" s="190"/>
      <c r="AG11" s="190"/>
      <c r="AH11" s="190"/>
      <c r="AI11" s="190"/>
      <c r="AJ11" s="190"/>
      <c r="AK11" s="190"/>
      <c r="AL11" s="190"/>
      <c r="AM11" s="190"/>
    </row>
    <row r="12" spans="1:39" x14ac:dyDescent="0.25">
      <c r="A12" s="190"/>
      <c r="B12" s="190"/>
      <c r="C12" s="190"/>
      <c r="D12" s="190"/>
      <c r="E12" s="190"/>
      <c r="F12" s="190"/>
      <c r="G12" s="190"/>
      <c r="H12" s="190"/>
      <c r="I12" s="190"/>
      <c r="J12" s="190"/>
      <c r="K12" s="190"/>
      <c r="L12" s="190"/>
      <c r="M12" s="190"/>
      <c r="N12" s="190"/>
      <c r="O12" s="190"/>
      <c r="P12" s="190"/>
      <c r="Q12" s="190"/>
      <c r="R12" s="190"/>
      <c r="S12" s="190"/>
      <c r="T12" s="190"/>
      <c r="U12" s="190"/>
      <c r="V12" s="190"/>
      <c r="W12" s="190"/>
      <c r="X12" s="190"/>
      <c r="Y12" s="190"/>
      <c r="Z12" s="190"/>
      <c r="AA12" s="190"/>
      <c r="AB12" s="190"/>
      <c r="AC12" s="190"/>
      <c r="AD12" s="190"/>
      <c r="AE12" s="190"/>
      <c r="AF12" s="190"/>
      <c r="AG12" s="190"/>
      <c r="AH12" s="190"/>
      <c r="AI12" s="190"/>
      <c r="AJ12" s="190"/>
      <c r="AK12" s="190"/>
      <c r="AL12" s="190"/>
      <c r="AM12" s="190"/>
    </row>
    <row r="13" spans="1:39" x14ac:dyDescent="0.25">
      <c r="A13" s="190"/>
      <c r="B13" s="190"/>
      <c r="C13" s="190"/>
      <c r="D13" s="190"/>
      <c r="E13" s="190"/>
      <c r="F13" s="190"/>
      <c r="G13" s="190"/>
      <c r="H13" s="190"/>
      <c r="I13" s="190"/>
      <c r="J13" s="190"/>
      <c r="K13" s="190"/>
      <c r="L13" s="190"/>
      <c r="M13" s="190"/>
      <c r="N13" s="190"/>
      <c r="O13" s="190"/>
      <c r="P13" s="190"/>
      <c r="Q13" s="190"/>
      <c r="R13" s="190"/>
      <c r="S13" s="190"/>
      <c r="T13" s="190"/>
      <c r="U13" s="190"/>
      <c r="V13" s="190"/>
      <c r="W13" s="190"/>
      <c r="X13" s="190"/>
      <c r="Y13" s="190"/>
      <c r="Z13" s="190"/>
      <c r="AA13" s="190"/>
      <c r="AB13" s="190"/>
      <c r="AC13" s="190"/>
      <c r="AD13" s="190"/>
      <c r="AE13" s="190"/>
      <c r="AF13" s="190"/>
      <c r="AG13" s="190"/>
      <c r="AH13" s="190"/>
      <c r="AI13" s="190"/>
      <c r="AJ13" s="190"/>
      <c r="AK13" s="190"/>
      <c r="AL13" s="190"/>
      <c r="AM13" s="190"/>
    </row>
    <row r="14" spans="1:39" x14ac:dyDescent="0.25">
      <c r="A14" s="190"/>
      <c r="B14" s="190"/>
      <c r="C14" s="190"/>
      <c r="D14" s="190"/>
      <c r="E14" s="190"/>
      <c r="F14" s="190"/>
      <c r="G14" s="190"/>
      <c r="H14" s="190"/>
      <c r="I14" s="190"/>
      <c r="J14" s="190"/>
      <c r="K14" s="190"/>
      <c r="L14" s="190"/>
      <c r="M14" s="190"/>
      <c r="N14" s="190"/>
      <c r="O14" s="190"/>
      <c r="P14" s="190"/>
      <c r="Q14" s="190"/>
      <c r="R14" s="190"/>
      <c r="S14" s="190"/>
      <c r="T14" s="190"/>
      <c r="U14" s="190"/>
      <c r="V14" s="190"/>
      <c r="W14" s="190"/>
      <c r="X14" s="190"/>
      <c r="Y14" s="190"/>
      <c r="Z14" s="190"/>
      <c r="AA14" s="190"/>
      <c r="AB14" s="190"/>
      <c r="AC14" s="190"/>
      <c r="AD14" s="190"/>
      <c r="AE14" s="190"/>
      <c r="AF14" s="190"/>
      <c r="AG14" s="190"/>
      <c r="AH14" s="190"/>
      <c r="AI14" s="190"/>
      <c r="AJ14" s="190"/>
      <c r="AK14" s="190"/>
      <c r="AL14" s="190"/>
      <c r="AM14" s="190"/>
    </row>
    <row r="15" spans="1:39" x14ac:dyDescent="0.25">
      <c r="A15" s="190"/>
      <c r="B15" s="190"/>
      <c r="C15" s="190"/>
      <c r="D15" s="190"/>
      <c r="E15" s="190"/>
      <c r="F15" s="190"/>
      <c r="G15" s="190"/>
      <c r="H15" s="190"/>
      <c r="I15" s="190"/>
      <c r="J15" s="190"/>
      <c r="K15" s="190"/>
      <c r="L15" s="190"/>
      <c r="M15" s="190"/>
      <c r="N15" s="190"/>
      <c r="O15" s="190"/>
      <c r="P15" s="190"/>
      <c r="Q15" s="190"/>
      <c r="R15" s="190"/>
      <c r="S15" s="190"/>
      <c r="T15" s="190"/>
      <c r="U15" s="190"/>
      <c r="V15" s="190"/>
      <c r="W15" s="190"/>
      <c r="X15" s="190"/>
      <c r="Y15" s="190"/>
      <c r="Z15" s="190"/>
      <c r="AA15" s="190"/>
      <c r="AB15" s="190"/>
      <c r="AC15" s="190"/>
      <c r="AD15" s="190"/>
      <c r="AE15" s="190"/>
      <c r="AF15" s="190"/>
      <c r="AG15" s="190"/>
      <c r="AH15" s="190"/>
      <c r="AI15" s="190"/>
      <c r="AJ15" s="190"/>
      <c r="AK15" s="190"/>
      <c r="AL15" s="190"/>
      <c r="AM15" s="190"/>
    </row>
    <row r="16" spans="1:39" x14ac:dyDescent="0.25">
      <c r="A16" s="190"/>
      <c r="B16" s="190"/>
      <c r="C16" s="190"/>
      <c r="D16" s="190"/>
      <c r="E16" s="190"/>
      <c r="F16" s="190"/>
      <c r="G16" s="190"/>
      <c r="H16" s="190"/>
      <c r="I16" s="190"/>
      <c r="J16" s="190"/>
      <c r="K16" s="190"/>
      <c r="L16" s="190"/>
      <c r="M16" s="190"/>
      <c r="N16" s="190"/>
      <c r="O16" s="190"/>
      <c r="P16" s="190"/>
      <c r="Q16" s="190"/>
      <c r="R16" s="190"/>
      <c r="S16" s="190"/>
      <c r="T16" s="190"/>
      <c r="U16" s="190"/>
      <c r="V16" s="190"/>
      <c r="W16" s="190"/>
      <c r="X16" s="190"/>
      <c r="Y16" s="190"/>
      <c r="Z16" s="190"/>
      <c r="AA16" s="190"/>
      <c r="AB16" s="190"/>
      <c r="AC16" s="190"/>
      <c r="AD16" s="190"/>
      <c r="AE16" s="190"/>
      <c r="AF16" s="190"/>
      <c r="AG16" s="190"/>
      <c r="AH16" s="190"/>
      <c r="AI16" s="190"/>
      <c r="AJ16" s="190"/>
      <c r="AK16" s="190"/>
      <c r="AL16" s="190"/>
      <c r="AM16" s="190"/>
    </row>
    <row r="17" spans="1:39" x14ac:dyDescent="0.25">
      <c r="A17" s="190"/>
      <c r="B17" s="197"/>
      <c r="C17" s="190"/>
      <c r="D17" s="190"/>
      <c r="E17" s="190"/>
      <c r="F17" s="190"/>
      <c r="G17" s="190"/>
      <c r="H17" s="190"/>
      <c r="I17" s="190"/>
      <c r="J17" s="190"/>
      <c r="K17" s="190"/>
      <c r="L17" s="190"/>
      <c r="M17" s="190"/>
      <c r="N17" s="190"/>
      <c r="O17" s="199" t="str">
        <f>IF(B6="","","Actuellement connécté(e) :")</f>
        <v>Actuellement connécté(e) :</v>
      </c>
      <c r="P17" s="199"/>
      <c r="Q17" s="199"/>
      <c r="R17" s="199"/>
      <c r="S17" s="190"/>
      <c r="T17" s="190"/>
      <c r="U17" s="190"/>
      <c r="V17" s="190"/>
      <c r="W17" s="190"/>
      <c r="X17" s="190"/>
      <c r="Y17" s="190"/>
      <c r="Z17" s="190"/>
      <c r="AA17" s="190"/>
      <c r="AB17" s="190"/>
      <c r="AC17" s="190"/>
      <c r="AD17" s="190"/>
      <c r="AE17" s="190"/>
      <c r="AF17" s="190"/>
      <c r="AG17" s="190"/>
      <c r="AH17" s="190"/>
      <c r="AI17" s="190"/>
      <c r="AJ17" s="190"/>
      <c r="AK17" s="190"/>
      <c r="AL17" s="190"/>
      <c r="AM17" s="190"/>
    </row>
    <row r="18" spans="1:39" x14ac:dyDescent="0.25">
      <c r="A18" s="190"/>
      <c r="B18" s="190"/>
      <c r="C18" s="190"/>
      <c r="D18" s="190"/>
      <c r="E18" s="190"/>
      <c r="F18" s="190"/>
      <c r="G18" s="190"/>
      <c r="H18" s="190"/>
      <c r="I18" s="190"/>
      <c r="J18" s="190"/>
      <c r="K18" s="190"/>
      <c r="L18" s="190"/>
      <c r="M18" s="190"/>
      <c r="N18" s="190"/>
      <c r="O18" s="199"/>
      <c r="P18" s="199"/>
      <c r="Q18" s="199"/>
      <c r="R18" s="199"/>
      <c r="S18" s="190"/>
      <c r="T18" s="190"/>
      <c r="U18" s="190"/>
      <c r="V18" s="190"/>
      <c r="W18" s="190"/>
      <c r="X18" s="190"/>
      <c r="Y18" s="190"/>
      <c r="Z18" s="190"/>
      <c r="AA18" s="190"/>
      <c r="AB18" s="190"/>
      <c r="AC18" s="190"/>
      <c r="AD18" s="190"/>
      <c r="AE18" s="190"/>
      <c r="AF18" s="190"/>
      <c r="AG18" s="190"/>
      <c r="AH18" s="190"/>
      <c r="AI18" s="190"/>
      <c r="AJ18" s="190"/>
      <c r="AK18" s="190"/>
      <c r="AL18" s="190"/>
      <c r="AM18" s="190"/>
    </row>
    <row r="19" spans="1:39" x14ac:dyDescent="0.25">
      <c r="A19" s="190"/>
      <c r="B19" s="190"/>
      <c r="C19" s="190"/>
      <c r="D19" s="190"/>
      <c r="E19" s="190"/>
      <c r="F19" s="190"/>
      <c r="G19" s="190"/>
      <c r="H19" s="190"/>
      <c r="I19" s="190"/>
      <c r="J19" s="190"/>
      <c r="K19" s="190"/>
      <c r="L19" s="190"/>
      <c r="M19" s="190"/>
      <c r="N19" s="190"/>
      <c r="O19" s="190"/>
      <c r="P19" s="190"/>
      <c r="Q19" s="190"/>
      <c r="R19" s="190"/>
      <c r="S19" s="190"/>
      <c r="T19" s="190"/>
      <c r="U19" s="190"/>
      <c r="V19" s="190"/>
      <c r="W19" s="190"/>
      <c r="X19" s="190"/>
      <c r="Y19" s="190"/>
      <c r="Z19" s="190"/>
      <c r="AA19" s="190"/>
      <c r="AB19" s="190"/>
      <c r="AC19" s="190"/>
      <c r="AD19" s="190"/>
      <c r="AE19" s="190"/>
      <c r="AF19" s="190"/>
      <c r="AG19" s="190"/>
      <c r="AH19" s="190"/>
      <c r="AI19" s="190"/>
      <c r="AJ19" s="190"/>
      <c r="AK19" s="190"/>
      <c r="AL19" s="190"/>
      <c r="AM19" s="190"/>
    </row>
    <row r="20" spans="1:39" ht="15" customHeight="1" x14ac:dyDescent="0.25">
      <c r="A20" s="190"/>
      <c r="B20" s="190"/>
      <c r="C20" s="190"/>
      <c r="D20" s="190"/>
      <c r="E20" s="190"/>
      <c r="F20" s="190"/>
      <c r="G20" s="190"/>
      <c r="H20" s="190"/>
      <c r="I20" s="190"/>
      <c r="J20" s="190"/>
      <c r="K20" s="190"/>
      <c r="L20" s="190"/>
      <c r="M20" s="190"/>
      <c r="N20" s="190"/>
      <c r="O20" s="200" t="str">
        <f>VLOOKUP(B6,Feuil1!AM99:AN116,2,FALSE)</f>
        <v>Anibal CASTANO</v>
      </c>
      <c r="P20" s="200"/>
      <c r="Q20" s="200"/>
      <c r="R20" s="200"/>
      <c r="S20" s="190"/>
      <c r="T20" s="190"/>
      <c r="U20" s="190"/>
      <c r="V20" s="190"/>
      <c r="W20" s="190"/>
      <c r="X20" s="190"/>
      <c r="Y20" s="190"/>
      <c r="Z20" s="190"/>
      <c r="AA20" s="190"/>
      <c r="AB20" s="190"/>
      <c r="AC20" s="190"/>
      <c r="AD20" s="190"/>
      <c r="AE20" s="190"/>
      <c r="AF20" s="190"/>
      <c r="AG20" s="190"/>
      <c r="AH20" s="190"/>
      <c r="AI20" s="190"/>
      <c r="AJ20" s="190"/>
      <c r="AK20" s="190"/>
      <c r="AL20" s="190"/>
      <c r="AM20" s="190"/>
    </row>
    <row r="21" spans="1:39" ht="15" customHeight="1" x14ac:dyDescent="0.25">
      <c r="A21" s="190"/>
      <c r="B21" s="190"/>
      <c r="C21" s="190"/>
      <c r="D21" s="190"/>
      <c r="E21" s="190"/>
      <c r="F21" s="190"/>
      <c r="G21" s="190"/>
      <c r="H21" s="190"/>
      <c r="I21" s="190"/>
      <c r="J21" s="190"/>
      <c r="K21" s="190"/>
      <c r="L21" s="190"/>
      <c r="M21" s="190"/>
      <c r="N21" s="190"/>
      <c r="O21" s="200"/>
      <c r="P21" s="200"/>
      <c r="Q21" s="200"/>
      <c r="R21" s="200"/>
      <c r="S21" s="190"/>
      <c r="T21" s="190"/>
      <c r="U21" s="190"/>
      <c r="V21" s="190"/>
      <c r="W21" s="190"/>
      <c r="X21" s="190"/>
      <c r="Y21" s="190"/>
      <c r="Z21" s="190"/>
      <c r="AA21" s="190"/>
      <c r="AB21" s="190"/>
      <c r="AC21" s="190"/>
      <c r="AD21" s="190"/>
      <c r="AE21" s="190"/>
      <c r="AF21" s="190"/>
      <c r="AG21" s="190"/>
      <c r="AH21" s="190"/>
      <c r="AI21" s="190"/>
      <c r="AJ21" s="190"/>
      <c r="AK21" s="190"/>
      <c r="AL21" s="190"/>
      <c r="AM21" s="190"/>
    </row>
    <row r="22" spans="1:39" ht="15" customHeight="1" x14ac:dyDescent="0.25">
      <c r="A22" s="190"/>
      <c r="B22" s="190"/>
      <c r="C22" s="190"/>
      <c r="D22" s="190"/>
      <c r="E22" s="190"/>
      <c r="F22" s="190"/>
      <c r="G22" s="190"/>
      <c r="H22" s="190"/>
      <c r="I22" s="190"/>
      <c r="J22" s="190"/>
      <c r="K22" s="190"/>
      <c r="L22" s="190"/>
      <c r="M22" s="190"/>
      <c r="N22" s="190"/>
      <c r="O22" s="200"/>
      <c r="P22" s="200"/>
      <c r="Q22" s="200"/>
      <c r="R22" s="200"/>
      <c r="S22" s="190"/>
      <c r="T22" s="190"/>
      <c r="U22" s="190"/>
      <c r="V22" s="190"/>
      <c r="W22" s="190"/>
      <c r="X22" s="190"/>
      <c r="Y22" s="190"/>
      <c r="Z22" s="190"/>
      <c r="AA22" s="190"/>
      <c r="AB22" s="190"/>
      <c r="AC22" s="190"/>
      <c r="AD22" s="190"/>
      <c r="AE22" s="190"/>
      <c r="AF22" s="190"/>
      <c r="AG22" s="190"/>
      <c r="AH22" s="190"/>
      <c r="AI22" s="190"/>
      <c r="AJ22" s="190"/>
      <c r="AK22" s="190"/>
      <c r="AL22" s="190"/>
      <c r="AM22" s="190"/>
    </row>
    <row r="23" spans="1:39" x14ac:dyDescent="0.25">
      <c r="A23" s="190"/>
      <c r="B23" s="190"/>
      <c r="C23" s="190"/>
      <c r="D23" s="190"/>
      <c r="E23" s="190"/>
      <c r="F23" s="190"/>
      <c r="G23" s="190"/>
      <c r="H23" s="190"/>
      <c r="I23" s="190"/>
      <c r="J23" s="190"/>
      <c r="K23" s="190"/>
      <c r="L23" s="190"/>
      <c r="M23" s="190"/>
      <c r="N23" s="190"/>
      <c r="O23" s="190"/>
      <c r="P23" s="190"/>
      <c r="Q23" s="190"/>
      <c r="R23" s="190"/>
      <c r="S23" s="190"/>
      <c r="T23" s="190"/>
      <c r="U23" s="190"/>
      <c r="V23" s="190"/>
      <c r="W23" s="190"/>
      <c r="X23" s="190"/>
      <c r="Y23" s="190"/>
      <c r="Z23" s="190"/>
      <c r="AA23" s="190"/>
      <c r="AB23" s="190"/>
      <c r="AC23" s="190"/>
      <c r="AD23" s="190"/>
      <c r="AE23" s="190"/>
      <c r="AF23" s="190"/>
      <c r="AG23" s="190"/>
      <c r="AH23" s="190"/>
      <c r="AI23" s="190"/>
      <c r="AJ23" s="190"/>
      <c r="AK23" s="190"/>
      <c r="AL23" s="190"/>
      <c r="AM23" s="190"/>
    </row>
    <row r="24" spans="1:39" x14ac:dyDescent="0.25">
      <c r="A24" s="190"/>
      <c r="B24" s="190"/>
      <c r="C24" s="190"/>
      <c r="D24" s="190"/>
      <c r="E24" s="190"/>
      <c r="F24" s="190"/>
      <c r="G24" s="190"/>
      <c r="H24" s="190"/>
      <c r="I24" s="190"/>
      <c r="J24" s="190"/>
      <c r="K24" s="190"/>
      <c r="L24" s="190"/>
      <c r="M24" s="190"/>
      <c r="N24" s="190"/>
      <c r="O24" s="190"/>
      <c r="P24" s="190"/>
      <c r="Q24" s="190"/>
      <c r="R24" s="190"/>
      <c r="S24" s="190"/>
      <c r="T24" s="190"/>
      <c r="U24" s="190"/>
      <c r="V24" s="190"/>
      <c r="W24" s="190"/>
      <c r="X24" s="190"/>
      <c r="Y24" s="190"/>
      <c r="Z24" s="190"/>
      <c r="AA24" s="190"/>
      <c r="AB24" s="190"/>
      <c r="AC24" s="190"/>
      <c r="AD24" s="190"/>
      <c r="AE24" s="190"/>
      <c r="AF24" s="190"/>
      <c r="AG24" s="190"/>
      <c r="AH24" s="190"/>
      <c r="AI24" s="190"/>
      <c r="AJ24" s="190"/>
      <c r="AK24" s="190"/>
      <c r="AL24" s="190"/>
      <c r="AM24" s="190"/>
    </row>
    <row r="25" spans="1:39" x14ac:dyDescent="0.25">
      <c r="A25" s="190"/>
      <c r="B25" s="190"/>
      <c r="C25" s="190"/>
      <c r="D25" s="190"/>
      <c r="E25" s="190"/>
      <c r="F25" s="190"/>
      <c r="G25" s="190"/>
      <c r="H25" s="190"/>
      <c r="I25" s="190"/>
      <c r="J25" s="190"/>
      <c r="K25" s="190"/>
      <c r="L25" s="190"/>
      <c r="M25" s="190"/>
      <c r="N25" s="190"/>
      <c r="O25" s="190"/>
      <c r="P25" s="190"/>
      <c r="Q25" s="190"/>
      <c r="R25" s="190"/>
      <c r="S25" s="190"/>
      <c r="T25" s="190"/>
      <c r="U25" s="190"/>
      <c r="V25" s="190"/>
      <c r="W25" s="190"/>
      <c r="X25" s="190"/>
      <c r="Y25" s="190"/>
      <c r="Z25" s="190"/>
      <c r="AA25" s="190"/>
      <c r="AB25" s="190"/>
      <c r="AC25" s="190"/>
      <c r="AD25" s="190"/>
      <c r="AE25" s="190"/>
      <c r="AF25" s="190"/>
      <c r="AG25" s="190"/>
      <c r="AH25" s="190"/>
      <c r="AI25" s="190"/>
      <c r="AJ25" s="190"/>
      <c r="AK25" s="190"/>
      <c r="AL25" s="190"/>
      <c r="AM25" s="190"/>
    </row>
    <row r="26" spans="1:39" x14ac:dyDescent="0.25">
      <c r="A26" s="190"/>
      <c r="B26" s="190"/>
      <c r="C26" s="190"/>
      <c r="D26" s="190"/>
      <c r="E26" s="190"/>
      <c r="F26" s="190"/>
      <c r="G26" s="190"/>
      <c r="H26" s="190"/>
      <c r="I26" s="190"/>
      <c r="J26" s="190"/>
      <c r="K26" s="190"/>
      <c r="L26" s="190"/>
      <c r="M26" s="190"/>
      <c r="N26" s="190"/>
      <c r="O26" s="190"/>
      <c r="P26" s="190"/>
      <c r="Q26" s="190"/>
      <c r="R26" s="190"/>
      <c r="S26" s="190"/>
      <c r="T26" s="190"/>
      <c r="U26" s="190"/>
      <c r="V26" s="190"/>
      <c r="W26" s="190"/>
      <c r="X26" s="190"/>
      <c r="Y26" s="190"/>
      <c r="Z26" s="190"/>
      <c r="AA26" s="190"/>
      <c r="AB26" s="190"/>
      <c r="AC26" s="190"/>
      <c r="AD26" s="190"/>
      <c r="AE26" s="190"/>
      <c r="AF26" s="190"/>
      <c r="AG26" s="190"/>
      <c r="AH26" s="190"/>
      <c r="AI26" s="190"/>
      <c r="AJ26" s="190"/>
      <c r="AK26" s="190"/>
      <c r="AL26" s="190"/>
      <c r="AM26" s="190"/>
    </row>
    <row r="27" spans="1:39" x14ac:dyDescent="0.25">
      <c r="A27" s="190"/>
      <c r="B27" s="190"/>
      <c r="C27" s="190"/>
      <c r="D27" s="190"/>
      <c r="E27" s="190"/>
      <c r="F27" s="190"/>
      <c r="G27" s="190"/>
      <c r="H27" s="190"/>
      <c r="I27" s="190"/>
      <c r="J27" s="190"/>
      <c r="K27" s="190"/>
      <c r="L27" s="190"/>
      <c r="M27" s="190"/>
      <c r="N27" s="190"/>
      <c r="O27" s="190"/>
      <c r="P27" s="190"/>
      <c r="Q27" s="190"/>
      <c r="R27" s="190"/>
      <c r="S27" s="190"/>
      <c r="T27" s="190"/>
      <c r="U27" s="190"/>
      <c r="V27" s="190"/>
      <c r="W27" s="190"/>
      <c r="X27" s="190"/>
      <c r="Y27" s="190"/>
      <c r="Z27" s="190"/>
      <c r="AA27" s="190"/>
      <c r="AB27" s="190"/>
      <c r="AC27" s="190"/>
      <c r="AD27" s="190"/>
      <c r="AE27" s="190"/>
      <c r="AF27" s="190"/>
      <c r="AG27" s="190"/>
      <c r="AH27" s="190"/>
      <c r="AI27" s="190"/>
      <c r="AJ27" s="190"/>
      <c r="AK27" s="190"/>
      <c r="AL27" s="190"/>
      <c r="AM27" s="190"/>
    </row>
    <row r="28" spans="1:39" x14ac:dyDescent="0.25">
      <c r="A28" s="190"/>
      <c r="B28" s="190"/>
      <c r="C28" s="190"/>
      <c r="D28" s="190"/>
      <c r="E28" s="190"/>
      <c r="F28" s="190"/>
      <c r="G28" s="190"/>
      <c r="H28" s="190"/>
      <c r="I28" s="190"/>
      <c r="J28" s="190"/>
      <c r="K28" s="190"/>
      <c r="L28" s="190"/>
      <c r="M28" s="190"/>
      <c r="N28" s="190"/>
      <c r="O28" s="190"/>
      <c r="P28" s="190"/>
      <c r="Q28" s="190"/>
      <c r="R28" s="190"/>
      <c r="S28" s="190"/>
      <c r="T28" s="190"/>
      <c r="U28" s="190"/>
      <c r="V28" s="190"/>
      <c r="W28" s="190"/>
      <c r="X28" s="190"/>
      <c r="Y28" s="190"/>
      <c r="Z28" s="190"/>
      <c r="AA28" s="190"/>
      <c r="AB28" s="190"/>
      <c r="AC28" s="190"/>
      <c r="AD28" s="190"/>
      <c r="AE28" s="190"/>
      <c r="AF28" s="190"/>
      <c r="AG28" s="190"/>
      <c r="AH28" s="190"/>
      <c r="AI28" s="190"/>
      <c r="AJ28" s="190"/>
      <c r="AK28" s="190"/>
      <c r="AL28" s="190"/>
      <c r="AM28" s="190"/>
    </row>
    <row r="29" spans="1:39" x14ac:dyDescent="0.25">
      <c r="A29" s="190"/>
      <c r="B29" s="190"/>
      <c r="C29" s="190"/>
      <c r="D29" s="190"/>
      <c r="E29" s="190"/>
      <c r="F29" s="190"/>
      <c r="G29" s="190"/>
      <c r="H29" s="190"/>
      <c r="I29" s="190"/>
      <c r="J29" s="190"/>
      <c r="K29" s="190"/>
      <c r="L29" s="190"/>
      <c r="M29" s="190"/>
      <c r="N29" s="190"/>
      <c r="O29" s="190"/>
      <c r="P29" s="190"/>
      <c r="Q29" s="190"/>
      <c r="R29" s="190"/>
      <c r="S29" s="190"/>
      <c r="T29" s="190"/>
      <c r="U29" s="190"/>
      <c r="V29" s="190"/>
      <c r="W29" s="190"/>
      <c r="X29" s="190"/>
      <c r="Y29" s="190"/>
      <c r="Z29" s="190"/>
      <c r="AA29" s="190"/>
      <c r="AB29" s="190"/>
      <c r="AC29" s="190"/>
      <c r="AD29" s="190"/>
      <c r="AE29" s="190"/>
      <c r="AF29" s="190"/>
      <c r="AG29" s="190"/>
      <c r="AH29" s="190"/>
      <c r="AI29" s="190"/>
      <c r="AJ29" s="190"/>
      <c r="AK29" s="190"/>
      <c r="AL29" s="190"/>
      <c r="AM29" s="190"/>
    </row>
    <row r="30" spans="1:39" x14ac:dyDescent="0.25">
      <c r="A30" s="190"/>
      <c r="B30" s="190"/>
      <c r="C30" s="190"/>
      <c r="D30" s="190"/>
      <c r="E30" s="190"/>
      <c r="F30" s="190"/>
      <c r="G30" s="190"/>
      <c r="H30" s="190"/>
      <c r="I30" s="190"/>
      <c r="J30" s="190"/>
      <c r="K30" s="190"/>
      <c r="L30" s="190"/>
      <c r="M30" s="190"/>
      <c r="N30" s="190"/>
      <c r="O30" s="190"/>
      <c r="P30" s="190"/>
      <c r="Q30" s="190"/>
      <c r="R30" s="190"/>
      <c r="S30" s="190"/>
      <c r="T30" s="190"/>
      <c r="U30" s="190"/>
      <c r="V30" s="190"/>
      <c r="W30" s="190"/>
      <c r="X30" s="190"/>
      <c r="Y30" s="190"/>
      <c r="Z30" s="190"/>
      <c r="AA30" s="190"/>
      <c r="AB30" s="190"/>
      <c r="AC30" s="190"/>
      <c r="AD30" s="190"/>
      <c r="AE30" s="190"/>
      <c r="AF30" s="190"/>
      <c r="AG30" s="190"/>
      <c r="AH30" s="190"/>
      <c r="AI30" s="190"/>
      <c r="AJ30" s="190"/>
      <c r="AK30" s="190"/>
      <c r="AL30" s="190"/>
      <c r="AM30" s="190"/>
    </row>
    <row r="31" spans="1:39" x14ac:dyDescent="0.25">
      <c r="A31" s="190"/>
      <c r="B31" s="190"/>
      <c r="C31" s="190"/>
      <c r="D31" s="190"/>
      <c r="E31" s="190"/>
      <c r="F31" s="190"/>
      <c r="G31" s="190"/>
      <c r="H31" s="190"/>
      <c r="I31" s="190"/>
      <c r="J31" s="190"/>
      <c r="K31" s="190"/>
      <c r="L31" s="190"/>
      <c r="M31" s="190"/>
      <c r="N31" s="190"/>
      <c r="O31" s="190"/>
      <c r="P31" s="190"/>
      <c r="Q31" s="190"/>
      <c r="R31" s="190"/>
      <c r="S31" s="190"/>
      <c r="T31" s="190"/>
      <c r="U31" s="190"/>
      <c r="V31" s="190"/>
      <c r="W31" s="190"/>
      <c r="X31" s="190"/>
      <c r="Y31" s="190"/>
      <c r="Z31" s="190"/>
      <c r="AA31" s="190"/>
      <c r="AB31" s="190"/>
      <c r="AC31" s="190"/>
      <c r="AD31" s="190"/>
      <c r="AE31" s="190"/>
      <c r="AF31" s="190"/>
      <c r="AG31" s="190"/>
      <c r="AH31" s="190"/>
      <c r="AI31" s="190"/>
      <c r="AJ31" s="190"/>
      <c r="AK31" s="190"/>
      <c r="AL31" s="190"/>
      <c r="AM31" s="190"/>
    </row>
    <row r="32" spans="1:39" x14ac:dyDescent="0.25">
      <c r="A32" s="190"/>
      <c r="B32" s="190"/>
      <c r="C32" s="190"/>
      <c r="D32" s="190"/>
      <c r="E32" s="190"/>
      <c r="F32" s="190"/>
      <c r="G32" s="190"/>
      <c r="H32" s="190"/>
      <c r="I32" s="190"/>
      <c r="J32" s="190"/>
      <c r="K32" s="190"/>
      <c r="L32" s="190"/>
      <c r="M32" s="190"/>
      <c r="N32" s="190"/>
      <c r="O32" s="190"/>
      <c r="P32" s="190"/>
      <c r="Q32" s="190"/>
      <c r="R32" s="190"/>
      <c r="S32" s="190"/>
      <c r="T32" s="190"/>
      <c r="U32" s="190"/>
      <c r="V32" s="190"/>
      <c r="W32" s="190"/>
      <c r="X32" s="190"/>
      <c r="Y32" s="190"/>
      <c r="Z32" s="190"/>
      <c r="AA32" s="190"/>
      <c r="AB32" s="190"/>
      <c r="AC32" s="190"/>
      <c r="AD32" s="190"/>
      <c r="AE32" s="190"/>
      <c r="AF32" s="190"/>
      <c r="AG32" s="190"/>
      <c r="AH32" s="190"/>
      <c r="AI32" s="190"/>
      <c r="AJ32" s="190"/>
      <c r="AK32" s="190"/>
      <c r="AL32" s="190"/>
      <c r="AM32" s="190"/>
    </row>
    <row r="33" spans="1:39" x14ac:dyDescent="0.25">
      <c r="A33" s="190"/>
      <c r="B33" s="190"/>
      <c r="C33" s="190"/>
      <c r="D33" s="190"/>
      <c r="E33" s="190"/>
      <c r="F33" s="190"/>
      <c r="G33" s="190"/>
      <c r="H33" s="190"/>
      <c r="I33" s="190"/>
      <c r="J33" s="190"/>
      <c r="K33" s="190"/>
      <c r="L33" s="190"/>
      <c r="M33" s="190"/>
      <c r="N33" s="190"/>
      <c r="O33" s="190"/>
      <c r="P33" s="190"/>
      <c r="Q33" s="190"/>
      <c r="R33" s="190"/>
      <c r="S33" s="190"/>
      <c r="T33" s="190"/>
      <c r="U33" s="190"/>
      <c r="V33" s="190"/>
      <c r="W33" s="190"/>
      <c r="X33" s="190"/>
      <c r="Y33" s="190"/>
      <c r="Z33" s="190"/>
      <c r="AA33" s="190"/>
      <c r="AB33" s="190"/>
      <c r="AC33" s="190"/>
      <c r="AD33" s="190"/>
      <c r="AE33" s="190"/>
      <c r="AF33" s="190"/>
      <c r="AG33" s="190"/>
      <c r="AH33" s="190"/>
      <c r="AI33" s="190"/>
      <c r="AJ33" s="190"/>
      <c r="AK33" s="190"/>
      <c r="AL33" s="190"/>
      <c r="AM33" s="190"/>
    </row>
    <row r="34" spans="1:39" x14ac:dyDescent="0.25">
      <c r="A34" s="190"/>
      <c r="B34" s="190"/>
      <c r="C34" s="190"/>
      <c r="D34" s="190"/>
      <c r="E34" s="190"/>
      <c r="F34" s="190"/>
      <c r="G34" s="190"/>
      <c r="H34" s="190"/>
      <c r="I34" s="190"/>
      <c r="J34" s="190"/>
      <c r="K34" s="190"/>
      <c r="L34" s="190"/>
      <c r="M34" s="190"/>
      <c r="N34" s="190"/>
      <c r="O34" s="190"/>
      <c r="P34" s="190"/>
      <c r="Q34" s="190"/>
      <c r="R34" s="190"/>
      <c r="S34" s="190"/>
      <c r="T34" s="190"/>
      <c r="U34" s="190"/>
      <c r="V34" s="190"/>
      <c r="W34" s="190"/>
      <c r="X34" s="190"/>
      <c r="Y34" s="190"/>
      <c r="Z34" s="190"/>
      <c r="AA34" s="190"/>
      <c r="AB34" s="190"/>
      <c r="AC34" s="190"/>
      <c r="AD34" s="190"/>
      <c r="AE34" s="190"/>
      <c r="AF34" s="190"/>
      <c r="AG34" s="190"/>
      <c r="AH34" s="190"/>
      <c r="AI34" s="190"/>
      <c r="AJ34" s="190"/>
      <c r="AK34" s="190"/>
      <c r="AL34" s="190"/>
      <c r="AM34" s="190"/>
    </row>
    <row r="35" spans="1:39" x14ac:dyDescent="0.25">
      <c r="A35" s="190"/>
      <c r="B35" s="190"/>
      <c r="C35" s="190"/>
      <c r="D35" s="190"/>
      <c r="E35" s="190"/>
      <c r="F35" s="190"/>
      <c r="G35" s="190"/>
      <c r="H35" s="190"/>
      <c r="I35" s="190"/>
      <c r="J35" s="190"/>
      <c r="K35" s="190"/>
      <c r="L35" s="190"/>
      <c r="M35" s="190"/>
      <c r="N35" s="190"/>
      <c r="O35" s="190"/>
      <c r="P35" s="190"/>
      <c r="Q35" s="190"/>
      <c r="R35" s="190"/>
      <c r="S35" s="190"/>
      <c r="T35" s="190"/>
      <c r="U35" s="190"/>
      <c r="V35" s="190"/>
      <c r="W35" s="190"/>
      <c r="X35" s="190"/>
      <c r="Y35" s="190"/>
      <c r="Z35" s="190"/>
      <c r="AA35" s="190"/>
      <c r="AB35" s="190"/>
      <c r="AC35" s="190"/>
      <c r="AD35" s="190"/>
      <c r="AE35" s="190"/>
      <c r="AF35" s="190"/>
      <c r="AG35" s="190"/>
      <c r="AH35" s="190"/>
      <c r="AI35" s="190"/>
      <c r="AJ35" s="190"/>
      <c r="AK35" s="190"/>
      <c r="AL35" s="190"/>
      <c r="AM35" s="190"/>
    </row>
    <row r="36" spans="1:39" x14ac:dyDescent="0.25">
      <c r="A36" s="190"/>
      <c r="B36" s="190"/>
      <c r="C36" s="190"/>
      <c r="D36" s="190"/>
      <c r="E36" s="190"/>
      <c r="F36" s="190"/>
      <c r="G36" s="190"/>
      <c r="H36" s="190"/>
      <c r="I36" s="190"/>
      <c r="J36" s="190"/>
      <c r="K36" s="190"/>
      <c r="L36" s="190"/>
      <c r="M36" s="190"/>
      <c r="N36" s="190"/>
      <c r="O36" s="190"/>
      <c r="P36" s="190"/>
      <c r="Q36" s="190"/>
      <c r="R36" s="190"/>
      <c r="S36" s="190"/>
      <c r="T36" s="190"/>
      <c r="U36" s="190"/>
      <c r="V36" s="190"/>
      <c r="W36" s="190"/>
      <c r="X36" s="190"/>
      <c r="Y36" s="190"/>
      <c r="Z36" s="190"/>
      <c r="AA36" s="190"/>
      <c r="AB36" s="190"/>
      <c r="AC36" s="190"/>
      <c r="AD36" s="190"/>
      <c r="AE36" s="190"/>
      <c r="AF36" s="190"/>
      <c r="AG36" s="190"/>
      <c r="AH36" s="190"/>
      <c r="AI36" s="190"/>
      <c r="AJ36" s="190"/>
      <c r="AK36" s="190"/>
      <c r="AL36" s="190"/>
      <c r="AM36" s="190"/>
    </row>
    <row r="37" spans="1:39" x14ac:dyDescent="0.25">
      <c r="A37" s="190"/>
      <c r="B37" s="190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s="190"/>
      <c r="R37" s="190"/>
      <c r="S37" s="190"/>
      <c r="T37" s="190"/>
      <c r="U37" s="190"/>
      <c r="V37" s="190"/>
      <c r="W37" s="190"/>
      <c r="X37" s="190"/>
      <c r="Y37" s="190"/>
      <c r="Z37" s="190"/>
      <c r="AA37" s="190"/>
      <c r="AB37" s="190"/>
      <c r="AC37" s="190"/>
      <c r="AD37" s="190"/>
      <c r="AE37" s="190"/>
      <c r="AF37" s="190"/>
      <c r="AG37" s="190"/>
      <c r="AH37" s="190"/>
      <c r="AI37" s="190"/>
      <c r="AJ37" s="190"/>
      <c r="AK37" s="190"/>
      <c r="AL37" s="190"/>
      <c r="AM37" s="190"/>
    </row>
    <row r="38" spans="1:39" x14ac:dyDescent="0.25">
      <c r="A38" s="190"/>
      <c r="B38" s="190"/>
      <c r="C38" s="190"/>
      <c r="D38" s="190"/>
      <c r="E38" s="190"/>
      <c r="F38" s="190"/>
      <c r="G38" s="190"/>
      <c r="H38" s="190"/>
      <c r="I38" s="190"/>
      <c r="J38" s="190"/>
      <c r="K38" s="190"/>
      <c r="L38" s="190"/>
      <c r="M38" s="190"/>
      <c r="N38" s="190"/>
      <c r="O38" s="190"/>
      <c r="P38" s="190"/>
      <c r="Q38" s="190"/>
      <c r="R38" s="190"/>
      <c r="S38" s="190"/>
      <c r="T38" s="190"/>
      <c r="U38" s="190"/>
      <c r="V38" s="190"/>
      <c r="W38" s="190"/>
      <c r="X38" s="190"/>
      <c r="Y38" s="190"/>
      <c r="Z38" s="190"/>
      <c r="AA38" s="190"/>
      <c r="AB38" s="190"/>
      <c r="AC38" s="190"/>
      <c r="AD38" s="190"/>
      <c r="AE38" s="190"/>
      <c r="AF38" s="190"/>
      <c r="AG38" s="190"/>
      <c r="AH38" s="190"/>
      <c r="AI38" s="190"/>
      <c r="AJ38" s="190"/>
      <c r="AK38" s="190"/>
      <c r="AL38" s="190"/>
      <c r="AM38" s="190"/>
    </row>
    <row r="39" spans="1:39" x14ac:dyDescent="0.25">
      <c r="A39" s="190"/>
      <c r="B39" s="190"/>
      <c r="C39" s="190"/>
      <c r="D39" s="190"/>
      <c r="E39" s="190"/>
      <c r="F39" s="190"/>
      <c r="G39" s="190"/>
      <c r="H39" s="190"/>
      <c r="I39" s="190"/>
      <c r="J39" s="190"/>
      <c r="K39" s="190"/>
      <c r="L39" s="190"/>
      <c r="M39" s="190"/>
      <c r="N39" s="190"/>
      <c r="O39" s="190"/>
      <c r="P39" s="190"/>
      <c r="Q39" s="190"/>
      <c r="R39" s="190"/>
      <c r="S39" s="190"/>
      <c r="T39" s="190"/>
      <c r="U39" s="190"/>
      <c r="V39" s="190"/>
      <c r="W39" s="190"/>
      <c r="X39" s="190"/>
      <c r="Y39" s="190"/>
      <c r="Z39" s="190"/>
      <c r="AA39" s="190"/>
      <c r="AB39" s="190"/>
      <c r="AC39" s="190"/>
      <c r="AD39" s="190"/>
      <c r="AE39" s="190"/>
      <c r="AF39" s="190"/>
      <c r="AG39" s="190"/>
      <c r="AH39" s="190"/>
      <c r="AI39" s="190"/>
      <c r="AJ39" s="190"/>
      <c r="AK39" s="190"/>
      <c r="AL39" s="190"/>
      <c r="AM39" s="190"/>
    </row>
    <row r="40" spans="1:39" x14ac:dyDescent="0.25">
      <c r="A40" s="190"/>
      <c r="B40" s="190"/>
      <c r="C40" s="190"/>
      <c r="D40" s="190"/>
      <c r="E40" s="190"/>
      <c r="F40" s="190"/>
      <c r="G40" s="190"/>
      <c r="H40" s="190"/>
      <c r="I40" s="190"/>
      <c r="J40" s="190"/>
      <c r="K40" s="190"/>
      <c r="L40" s="190"/>
      <c r="M40" s="190"/>
      <c r="N40" s="190"/>
      <c r="O40" s="190"/>
      <c r="P40" s="190"/>
      <c r="Q40" s="190"/>
      <c r="R40" s="190"/>
      <c r="S40" s="190"/>
      <c r="T40" s="190"/>
      <c r="U40" s="190"/>
      <c r="V40" s="190"/>
      <c r="W40" s="190"/>
      <c r="X40" s="190"/>
      <c r="Y40" s="190"/>
      <c r="Z40" s="190"/>
      <c r="AA40" s="190"/>
      <c r="AB40" s="190"/>
      <c r="AC40" s="190"/>
      <c r="AD40" s="190"/>
      <c r="AE40" s="190"/>
      <c r="AF40" s="190"/>
      <c r="AG40" s="190"/>
      <c r="AH40" s="190"/>
      <c r="AI40" s="190"/>
      <c r="AJ40" s="190"/>
      <c r="AK40" s="190"/>
      <c r="AL40" s="190"/>
      <c r="AM40" s="190"/>
    </row>
    <row r="41" spans="1:39" x14ac:dyDescent="0.25">
      <c r="A41" s="190"/>
      <c r="B41" s="190"/>
      <c r="C41" s="190"/>
      <c r="D41" s="190"/>
      <c r="E41" s="190"/>
      <c r="F41" s="190"/>
      <c r="G41" s="190"/>
      <c r="H41" s="190"/>
      <c r="I41" s="190"/>
      <c r="J41" s="190"/>
      <c r="K41" s="190"/>
      <c r="L41" s="190"/>
      <c r="M41" s="190"/>
      <c r="N41" s="190"/>
      <c r="O41" s="190"/>
      <c r="P41" s="190"/>
      <c r="Q41" s="190"/>
      <c r="R41" s="190"/>
      <c r="S41" s="190"/>
      <c r="T41" s="190"/>
      <c r="U41" s="190"/>
      <c r="V41" s="190"/>
      <c r="W41" s="190"/>
      <c r="X41" s="190"/>
      <c r="Y41" s="190"/>
      <c r="Z41" s="190"/>
      <c r="AA41" s="190"/>
      <c r="AB41" s="190"/>
      <c r="AC41" s="190"/>
      <c r="AD41" s="190"/>
      <c r="AE41" s="190"/>
      <c r="AF41" s="190"/>
      <c r="AG41" s="190"/>
      <c r="AH41" s="190"/>
      <c r="AI41" s="190"/>
      <c r="AJ41" s="190"/>
      <c r="AK41" s="190"/>
      <c r="AL41" s="190"/>
      <c r="AM41" s="190"/>
    </row>
    <row r="42" spans="1:39" x14ac:dyDescent="0.25">
      <c r="A42" s="190"/>
      <c r="B42" s="190"/>
      <c r="C42" s="190"/>
      <c r="D42" s="190"/>
      <c r="E42" s="190"/>
      <c r="F42" s="190"/>
      <c r="G42" s="190"/>
      <c r="H42" s="190"/>
      <c r="I42" s="190"/>
      <c r="J42" s="190"/>
      <c r="K42" s="190"/>
      <c r="L42" s="190"/>
      <c r="M42" s="190"/>
      <c r="N42" s="190"/>
      <c r="O42" s="190"/>
      <c r="P42" s="190"/>
      <c r="Q42" s="190"/>
      <c r="R42" s="190"/>
      <c r="S42" s="190"/>
      <c r="T42" s="190"/>
      <c r="U42" s="190"/>
      <c r="V42" s="190"/>
      <c r="W42" s="190"/>
      <c r="X42" s="190"/>
      <c r="Y42" s="190"/>
      <c r="Z42" s="190"/>
      <c r="AA42" s="190"/>
      <c r="AB42" s="190"/>
      <c r="AC42" s="190"/>
      <c r="AD42" s="190"/>
      <c r="AE42" s="190"/>
      <c r="AF42" s="190"/>
      <c r="AG42" s="190"/>
      <c r="AH42" s="190"/>
      <c r="AI42" s="190"/>
      <c r="AJ42" s="190"/>
      <c r="AK42" s="190"/>
      <c r="AL42" s="190"/>
      <c r="AM42" s="190"/>
    </row>
    <row r="43" spans="1:39" x14ac:dyDescent="0.25">
      <c r="A43" s="190"/>
      <c r="B43" s="190"/>
      <c r="C43" s="190"/>
      <c r="D43" s="190"/>
      <c r="E43" s="190"/>
      <c r="F43" s="190"/>
      <c r="G43" s="190"/>
      <c r="H43" s="190"/>
      <c r="I43" s="190"/>
      <c r="J43" s="190"/>
      <c r="K43" s="190"/>
      <c r="L43" s="190"/>
      <c r="M43" s="190"/>
      <c r="N43" s="190"/>
      <c r="O43" s="190"/>
      <c r="P43" s="190"/>
      <c r="Q43" s="190"/>
      <c r="R43" s="190"/>
      <c r="S43" s="190"/>
      <c r="T43" s="190"/>
      <c r="U43" s="190"/>
      <c r="V43" s="190"/>
      <c r="W43" s="190"/>
      <c r="X43" s="190"/>
      <c r="Y43" s="190"/>
      <c r="Z43" s="190"/>
      <c r="AA43" s="190"/>
      <c r="AB43" s="190"/>
      <c r="AC43" s="190"/>
      <c r="AD43" s="190"/>
      <c r="AE43" s="190"/>
      <c r="AF43" s="190"/>
      <c r="AG43" s="190"/>
      <c r="AH43" s="190"/>
      <c r="AI43" s="190"/>
      <c r="AJ43" s="190"/>
      <c r="AK43" s="190"/>
      <c r="AL43" s="190"/>
      <c r="AM43" s="190"/>
    </row>
    <row r="44" spans="1:39" x14ac:dyDescent="0.25">
      <c r="A44" s="190"/>
      <c r="B44" s="190"/>
      <c r="C44" s="190"/>
      <c r="D44" s="190"/>
      <c r="E44" s="190"/>
      <c r="F44" s="190"/>
      <c r="G44" s="190"/>
      <c r="H44" s="190"/>
      <c r="I44" s="190"/>
      <c r="J44" s="190"/>
      <c r="K44" s="190"/>
      <c r="L44" s="190"/>
      <c r="M44" s="190"/>
      <c r="N44" s="190"/>
      <c r="O44" s="190"/>
      <c r="P44" s="190"/>
      <c r="Q44" s="190"/>
      <c r="R44" s="190"/>
      <c r="S44" s="190"/>
      <c r="T44" s="190"/>
      <c r="U44" s="190"/>
      <c r="V44" s="190"/>
      <c r="W44" s="190"/>
      <c r="X44" s="190"/>
      <c r="Y44" s="190"/>
      <c r="Z44" s="190"/>
      <c r="AA44" s="190"/>
      <c r="AB44" s="190"/>
      <c r="AC44" s="190"/>
      <c r="AD44" s="190"/>
      <c r="AE44" s="190"/>
      <c r="AF44" s="190"/>
      <c r="AG44" s="190"/>
      <c r="AH44" s="190"/>
      <c r="AI44" s="190"/>
      <c r="AJ44" s="190"/>
      <c r="AK44" s="190"/>
      <c r="AL44" s="190"/>
      <c r="AM44" s="190"/>
    </row>
    <row r="45" spans="1:39" x14ac:dyDescent="0.25">
      <c r="A45" s="190"/>
      <c r="B45" s="190"/>
      <c r="C45" s="190"/>
      <c r="D45" s="190"/>
      <c r="E45" s="190"/>
      <c r="F45" s="190"/>
      <c r="G45" s="190"/>
      <c r="H45" s="190"/>
      <c r="I45" s="190"/>
      <c r="J45" s="190"/>
      <c r="K45" s="190"/>
      <c r="L45" s="190"/>
      <c r="M45" s="190"/>
      <c r="N45" s="190"/>
      <c r="O45" s="190"/>
      <c r="P45" s="190"/>
      <c r="Q45" s="190"/>
      <c r="R45" s="190"/>
      <c r="S45" s="190"/>
      <c r="T45" s="190"/>
      <c r="U45" s="190"/>
      <c r="V45" s="190"/>
      <c r="W45" s="190"/>
      <c r="X45" s="190"/>
      <c r="Y45" s="190"/>
      <c r="Z45" s="190"/>
      <c r="AA45" s="190"/>
      <c r="AB45" s="190"/>
      <c r="AC45" s="190"/>
      <c r="AD45" s="190"/>
      <c r="AE45" s="190"/>
      <c r="AF45" s="190"/>
      <c r="AG45" s="190"/>
      <c r="AH45" s="190"/>
      <c r="AI45" s="190"/>
      <c r="AJ45" s="190"/>
      <c r="AK45" s="190"/>
      <c r="AL45" s="190"/>
      <c r="AM45" s="190"/>
    </row>
    <row r="46" spans="1:39" x14ac:dyDescent="0.25">
      <c r="A46" s="190"/>
      <c r="B46" s="190"/>
      <c r="C46" s="190"/>
      <c r="D46" s="190"/>
      <c r="E46" s="190"/>
      <c r="F46" s="190"/>
      <c r="G46" s="190"/>
      <c r="H46" s="190"/>
      <c r="I46" s="190"/>
      <c r="J46" s="190"/>
      <c r="K46" s="190"/>
      <c r="L46" s="190"/>
      <c r="M46" s="190"/>
      <c r="N46" s="190"/>
      <c r="O46" s="190"/>
      <c r="P46" s="190"/>
      <c r="Q46" s="190"/>
      <c r="R46" s="190"/>
      <c r="S46" s="190"/>
      <c r="T46" s="190"/>
      <c r="U46" s="190"/>
      <c r="V46" s="190"/>
      <c r="W46" s="190"/>
      <c r="X46" s="190"/>
      <c r="Y46" s="190"/>
      <c r="Z46" s="190"/>
      <c r="AA46" s="190"/>
      <c r="AB46" s="190"/>
      <c r="AC46" s="190"/>
      <c r="AD46" s="190"/>
      <c r="AE46" s="190"/>
      <c r="AF46" s="190"/>
      <c r="AG46" s="190"/>
      <c r="AH46" s="190"/>
      <c r="AI46" s="190"/>
      <c r="AJ46" s="190"/>
      <c r="AK46" s="190"/>
      <c r="AL46" s="190"/>
      <c r="AM46" s="190"/>
    </row>
    <row r="47" spans="1:39" x14ac:dyDescent="0.25">
      <c r="A47" s="190"/>
      <c r="B47" s="190"/>
      <c r="C47" s="190"/>
      <c r="D47" s="190"/>
      <c r="E47" s="190"/>
      <c r="F47" s="190"/>
      <c r="G47" s="190"/>
      <c r="H47" s="190"/>
      <c r="I47" s="190"/>
      <c r="J47" s="190"/>
      <c r="K47" s="190"/>
      <c r="L47" s="190"/>
      <c r="M47" s="190"/>
      <c r="N47" s="190"/>
      <c r="O47" s="190"/>
      <c r="P47" s="190"/>
      <c r="Q47" s="190"/>
      <c r="R47" s="190"/>
      <c r="S47" s="190"/>
      <c r="T47" s="190"/>
      <c r="U47" s="190"/>
      <c r="V47" s="190"/>
      <c r="W47" s="190"/>
      <c r="X47" s="190"/>
      <c r="Y47" s="190"/>
      <c r="Z47" s="190"/>
      <c r="AA47" s="190"/>
      <c r="AB47" s="190"/>
      <c r="AC47" s="190"/>
      <c r="AD47" s="190"/>
      <c r="AE47" s="190"/>
      <c r="AF47" s="190"/>
      <c r="AG47" s="190"/>
      <c r="AH47" s="190"/>
      <c r="AI47" s="190"/>
      <c r="AJ47" s="190"/>
      <c r="AK47" s="190"/>
      <c r="AL47" s="190"/>
      <c r="AM47" s="190"/>
    </row>
    <row r="48" spans="1:39" x14ac:dyDescent="0.25">
      <c r="A48" s="190"/>
      <c r="B48" s="190"/>
      <c r="C48" s="190"/>
      <c r="D48" s="190"/>
      <c r="E48" s="190"/>
      <c r="F48" s="190"/>
      <c r="G48" s="190"/>
      <c r="H48" s="190"/>
      <c r="I48" s="190"/>
      <c r="J48" s="190"/>
      <c r="K48" s="190"/>
      <c r="L48" s="190"/>
      <c r="M48" s="190"/>
      <c r="N48" s="190"/>
      <c r="O48" s="190"/>
      <c r="P48" s="190"/>
      <c r="Q48" s="190"/>
      <c r="R48" s="190"/>
      <c r="S48" s="190"/>
      <c r="T48" s="190"/>
      <c r="U48" s="190"/>
      <c r="V48" s="190"/>
      <c r="W48" s="190"/>
      <c r="X48" s="190"/>
      <c r="Y48" s="190"/>
      <c r="Z48" s="190"/>
      <c r="AA48" s="190"/>
      <c r="AB48" s="190"/>
      <c r="AC48" s="190"/>
      <c r="AD48" s="190"/>
      <c r="AE48" s="190"/>
      <c r="AF48" s="190"/>
      <c r="AG48" s="190"/>
      <c r="AH48" s="190"/>
      <c r="AI48" s="190"/>
      <c r="AJ48" s="190"/>
      <c r="AK48" s="190"/>
      <c r="AL48" s="190"/>
      <c r="AM48" s="190"/>
    </row>
    <row r="49" spans="1:39" x14ac:dyDescent="0.25">
      <c r="A49" s="190"/>
      <c r="B49" s="190"/>
      <c r="C49" s="190"/>
      <c r="D49" s="190"/>
      <c r="E49" s="190"/>
      <c r="F49" s="190"/>
      <c r="G49" s="190"/>
      <c r="H49" s="190"/>
      <c r="I49" s="190"/>
      <c r="J49" s="190"/>
      <c r="K49" s="190"/>
      <c r="L49" s="190"/>
      <c r="M49" s="190"/>
      <c r="N49" s="190"/>
      <c r="O49" s="190"/>
      <c r="P49" s="190"/>
      <c r="Q49" s="190"/>
      <c r="R49" s="190"/>
      <c r="S49" s="190"/>
      <c r="T49" s="190"/>
      <c r="U49" s="190"/>
      <c r="V49" s="190"/>
      <c r="W49" s="190"/>
      <c r="X49" s="190"/>
      <c r="Y49" s="190"/>
      <c r="Z49" s="190"/>
      <c r="AA49" s="190"/>
      <c r="AB49" s="190"/>
      <c r="AC49" s="190"/>
      <c r="AD49" s="190"/>
      <c r="AE49" s="190"/>
      <c r="AF49" s="190"/>
      <c r="AG49" s="190"/>
      <c r="AH49" s="190"/>
      <c r="AI49" s="190"/>
      <c r="AJ49" s="190"/>
      <c r="AK49" s="190"/>
      <c r="AL49" s="190"/>
      <c r="AM49" s="190"/>
    </row>
    <row r="50" spans="1:39" x14ac:dyDescent="0.25">
      <c r="A50" s="190"/>
      <c r="B50" s="190"/>
      <c r="C50" s="190"/>
      <c r="D50" s="190"/>
      <c r="E50" s="190"/>
      <c r="F50" s="190"/>
      <c r="G50" s="190"/>
      <c r="H50" s="190"/>
      <c r="I50" s="190"/>
      <c r="J50" s="190"/>
      <c r="K50" s="190"/>
      <c r="L50" s="190"/>
      <c r="M50" s="190"/>
      <c r="N50" s="190"/>
      <c r="O50" s="190"/>
      <c r="P50" s="190"/>
      <c r="Q50" s="190"/>
      <c r="R50" s="190"/>
      <c r="S50" s="190"/>
      <c r="T50" s="190"/>
      <c r="U50" s="190"/>
      <c r="V50" s="190"/>
      <c r="W50" s="190"/>
      <c r="X50" s="190"/>
      <c r="Y50" s="190"/>
      <c r="Z50" s="190"/>
      <c r="AA50" s="190"/>
      <c r="AB50" s="190"/>
      <c r="AC50" s="190"/>
      <c r="AD50" s="190"/>
      <c r="AE50" s="190"/>
      <c r="AF50" s="190"/>
      <c r="AG50" s="190"/>
      <c r="AH50" s="190"/>
      <c r="AI50" s="190"/>
      <c r="AJ50" s="190"/>
      <c r="AK50" s="190"/>
      <c r="AL50" s="190"/>
      <c r="AM50" s="190"/>
    </row>
    <row r="51" spans="1:39" x14ac:dyDescent="0.25">
      <c r="A51" s="190"/>
      <c r="B51" s="190"/>
      <c r="C51" s="190"/>
      <c r="D51" s="190"/>
      <c r="E51" s="190"/>
      <c r="F51" s="190"/>
      <c r="G51" s="190"/>
      <c r="H51" s="190"/>
      <c r="I51" s="190"/>
      <c r="J51" s="190"/>
      <c r="K51" s="190"/>
      <c r="L51" s="190"/>
      <c r="M51" s="190"/>
      <c r="N51" s="190"/>
      <c r="O51" s="190"/>
      <c r="P51" s="190"/>
      <c r="Q51" s="190"/>
      <c r="R51" s="190"/>
      <c r="S51" s="190"/>
      <c r="T51" s="190"/>
      <c r="U51" s="190"/>
      <c r="V51" s="190"/>
      <c r="W51" s="190"/>
      <c r="X51" s="190"/>
      <c r="Y51" s="190"/>
      <c r="Z51" s="190"/>
      <c r="AA51" s="190"/>
      <c r="AB51" s="190"/>
      <c r="AC51" s="190"/>
      <c r="AD51" s="190"/>
      <c r="AE51" s="190"/>
      <c r="AF51" s="190"/>
      <c r="AG51" s="190"/>
      <c r="AH51" s="190"/>
      <c r="AI51" s="190"/>
      <c r="AJ51" s="190"/>
      <c r="AK51" s="190"/>
      <c r="AL51" s="190"/>
      <c r="AM51" s="190"/>
    </row>
    <row r="52" spans="1:39" x14ac:dyDescent="0.25">
      <c r="A52" s="190"/>
      <c r="B52" s="190"/>
      <c r="C52" s="190"/>
      <c r="D52" s="190"/>
      <c r="E52" s="190"/>
      <c r="F52" s="190"/>
      <c r="G52" s="190"/>
      <c r="H52" s="190"/>
      <c r="I52" s="190"/>
      <c r="J52" s="190"/>
      <c r="K52" s="190"/>
      <c r="L52" s="190"/>
      <c r="M52" s="190"/>
      <c r="N52" s="190"/>
      <c r="O52" s="190"/>
      <c r="P52" s="190"/>
      <c r="Q52" s="190"/>
      <c r="R52" s="190"/>
      <c r="S52" s="190"/>
      <c r="T52" s="190"/>
      <c r="U52" s="190"/>
      <c r="V52" s="190"/>
      <c r="W52" s="190"/>
      <c r="X52" s="190"/>
      <c r="Y52" s="190"/>
      <c r="Z52" s="190"/>
      <c r="AA52" s="190"/>
      <c r="AB52" s="190"/>
      <c r="AC52" s="190"/>
      <c r="AD52" s="190"/>
      <c r="AE52" s="190"/>
      <c r="AF52" s="190"/>
      <c r="AG52" s="190"/>
      <c r="AH52" s="190"/>
      <c r="AI52" s="190"/>
      <c r="AJ52" s="190"/>
      <c r="AK52" s="190"/>
      <c r="AL52" s="190"/>
      <c r="AM52" s="190"/>
    </row>
    <row r="53" spans="1:39" x14ac:dyDescent="0.25">
      <c r="A53" s="190"/>
      <c r="B53" s="190"/>
      <c r="C53" s="190"/>
      <c r="D53" s="190"/>
      <c r="E53" s="190"/>
      <c r="F53" s="190"/>
      <c r="G53" s="190"/>
      <c r="H53" s="190"/>
      <c r="I53" s="190"/>
      <c r="J53" s="190"/>
      <c r="K53" s="190"/>
      <c r="L53" s="190"/>
      <c r="M53" s="190"/>
      <c r="N53" s="190"/>
      <c r="O53" s="190"/>
      <c r="P53" s="190"/>
      <c r="Q53" s="190"/>
      <c r="R53" s="190"/>
      <c r="S53" s="190"/>
      <c r="T53" s="190"/>
      <c r="U53" s="190"/>
      <c r="V53" s="190"/>
      <c r="W53" s="190"/>
      <c r="X53" s="190"/>
      <c r="Y53" s="190"/>
      <c r="Z53" s="190"/>
      <c r="AA53" s="190"/>
      <c r="AB53" s="190"/>
      <c r="AC53" s="190"/>
      <c r="AD53" s="190"/>
      <c r="AE53" s="190"/>
      <c r="AF53" s="190"/>
      <c r="AG53" s="190"/>
      <c r="AH53" s="190"/>
      <c r="AI53" s="190"/>
      <c r="AJ53" s="190"/>
      <c r="AK53" s="190"/>
      <c r="AL53" s="190"/>
      <c r="AM53" s="190"/>
    </row>
    <row r="54" spans="1:39" x14ac:dyDescent="0.25">
      <c r="A54" s="190"/>
      <c r="B54" s="190"/>
      <c r="C54" s="190"/>
      <c r="D54" s="190"/>
      <c r="E54" s="190"/>
      <c r="F54" s="190"/>
      <c r="G54" s="190"/>
      <c r="H54" s="190"/>
      <c r="I54" s="190"/>
      <c r="J54" s="190"/>
      <c r="K54" s="190"/>
      <c r="L54" s="190"/>
      <c r="M54" s="190"/>
      <c r="N54" s="190"/>
      <c r="O54" s="190"/>
      <c r="P54" s="190"/>
      <c r="Q54" s="190"/>
      <c r="R54" s="190"/>
      <c r="S54" s="190"/>
      <c r="T54" s="190"/>
      <c r="U54" s="190"/>
      <c r="V54" s="190"/>
      <c r="W54" s="190"/>
      <c r="X54" s="190"/>
      <c r="Y54" s="190"/>
      <c r="Z54" s="190"/>
      <c r="AA54" s="190"/>
      <c r="AB54" s="190"/>
      <c r="AC54" s="190"/>
      <c r="AD54" s="190"/>
      <c r="AE54" s="190"/>
      <c r="AF54" s="190"/>
      <c r="AG54" s="190"/>
      <c r="AH54" s="190"/>
      <c r="AI54" s="190"/>
      <c r="AJ54" s="190"/>
      <c r="AK54" s="190"/>
      <c r="AL54" s="190"/>
      <c r="AM54" s="190"/>
    </row>
    <row r="55" spans="1:39" x14ac:dyDescent="0.25">
      <c r="A55" s="190"/>
      <c r="B55" s="190"/>
      <c r="C55" s="190"/>
      <c r="D55" s="190"/>
      <c r="E55" s="190"/>
      <c r="F55" s="190"/>
      <c r="G55" s="190"/>
      <c r="H55" s="190"/>
      <c r="I55" s="190"/>
      <c r="J55" s="190"/>
      <c r="K55" s="190"/>
      <c r="L55" s="190"/>
      <c r="M55" s="190"/>
      <c r="N55" s="190"/>
      <c r="O55" s="190"/>
      <c r="P55" s="190"/>
      <c r="Q55" s="190"/>
      <c r="R55" s="190"/>
      <c r="S55" s="190"/>
      <c r="T55" s="190"/>
      <c r="U55" s="190"/>
      <c r="V55" s="190"/>
      <c r="W55" s="190"/>
      <c r="X55" s="190"/>
      <c r="Y55" s="190"/>
      <c r="Z55" s="190"/>
      <c r="AA55" s="190"/>
      <c r="AB55" s="190"/>
      <c r="AC55" s="190"/>
      <c r="AD55" s="190"/>
      <c r="AE55" s="190"/>
      <c r="AF55" s="190"/>
      <c r="AG55" s="190"/>
      <c r="AH55" s="190"/>
      <c r="AI55" s="190"/>
      <c r="AJ55" s="190"/>
      <c r="AK55" s="190"/>
      <c r="AL55" s="190"/>
      <c r="AM55" s="190"/>
    </row>
    <row r="56" spans="1:39" x14ac:dyDescent="0.25">
      <c r="A56" s="190"/>
      <c r="B56" s="190"/>
      <c r="C56" s="190"/>
      <c r="D56" s="190"/>
      <c r="E56" s="190"/>
      <c r="F56" s="190"/>
      <c r="G56" s="190"/>
      <c r="H56" s="190"/>
      <c r="I56" s="190"/>
      <c r="J56" s="190"/>
      <c r="K56" s="190"/>
      <c r="L56" s="190"/>
      <c r="M56" s="190"/>
      <c r="N56" s="190"/>
      <c r="O56" s="190"/>
      <c r="P56" s="190"/>
      <c r="Q56" s="190"/>
      <c r="R56" s="190"/>
      <c r="S56" s="190"/>
      <c r="T56" s="190"/>
      <c r="U56" s="190"/>
      <c r="V56" s="190"/>
      <c r="W56" s="190"/>
      <c r="X56" s="190"/>
      <c r="Y56" s="190"/>
      <c r="Z56" s="190"/>
      <c r="AA56" s="190"/>
      <c r="AB56" s="190"/>
      <c r="AC56" s="190"/>
      <c r="AD56" s="190"/>
      <c r="AE56" s="190"/>
      <c r="AF56" s="190"/>
      <c r="AG56" s="190"/>
      <c r="AH56" s="190"/>
      <c r="AI56" s="190"/>
      <c r="AJ56" s="190"/>
      <c r="AK56" s="190"/>
      <c r="AL56" s="190"/>
      <c r="AM56" s="190"/>
    </row>
    <row r="57" spans="1:39" x14ac:dyDescent="0.25">
      <c r="A57" s="190"/>
      <c r="B57" s="190"/>
      <c r="C57" s="190"/>
      <c r="D57" s="190"/>
      <c r="E57" s="190"/>
      <c r="F57" s="190"/>
      <c r="G57" s="190"/>
      <c r="H57" s="190"/>
      <c r="I57" s="190"/>
      <c r="J57" s="190"/>
      <c r="K57" s="190"/>
      <c r="L57" s="190"/>
      <c r="M57" s="190"/>
      <c r="N57" s="190"/>
      <c r="O57" s="190"/>
      <c r="P57" s="190"/>
      <c r="Q57" s="190"/>
      <c r="R57" s="190"/>
      <c r="S57" s="190"/>
      <c r="T57" s="190"/>
      <c r="U57" s="190"/>
      <c r="V57" s="190"/>
      <c r="W57" s="190"/>
      <c r="X57" s="190"/>
      <c r="Y57" s="190"/>
      <c r="Z57" s="190"/>
      <c r="AA57" s="190"/>
      <c r="AB57" s="190"/>
      <c r="AC57" s="190"/>
      <c r="AD57" s="190"/>
      <c r="AE57" s="190"/>
      <c r="AF57" s="190"/>
      <c r="AG57" s="190"/>
      <c r="AH57" s="190"/>
      <c r="AI57" s="190"/>
      <c r="AJ57" s="190"/>
      <c r="AK57" s="190"/>
      <c r="AL57" s="190"/>
      <c r="AM57" s="190"/>
    </row>
    <row r="58" spans="1:39" x14ac:dyDescent="0.25">
      <c r="A58" s="190"/>
      <c r="B58" s="190"/>
      <c r="C58" s="190"/>
      <c r="D58" s="190"/>
      <c r="E58" s="190"/>
      <c r="F58" s="190"/>
      <c r="G58" s="190"/>
      <c r="H58" s="190"/>
      <c r="I58" s="190"/>
      <c r="J58" s="190"/>
      <c r="K58" s="190"/>
      <c r="L58" s="190"/>
      <c r="M58" s="190"/>
      <c r="N58" s="190"/>
      <c r="O58" s="190"/>
      <c r="P58" s="190"/>
      <c r="Q58" s="190"/>
      <c r="R58" s="190"/>
      <c r="S58" s="190"/>
      <c r="T58" s="190"/>
      <c r="U58" s="190"/>
      <c r="V58" s="190"/>
      <c r="W58" s="190"/>
      <c r="X58" s="190"/>
      <c r="Y58" s="190"/>
      <c r="Z58" s="190"/>
      <c r="AA58" s="190"/>
      <c r="AB58" s="190"/>
      <c r="AC58" s="190"/>
      <c r="AD58" s="190"/>
      <c r="AE58" s="190"/>
      <c r="AF58" s="190"/>
      <c r="AG58" s="190"/>
      <c r="AH58" s="190"/>
      <c r="AI58" s="190"/>
      <c r="AJ58" s="190"/>
      <c r="AK58" s="190"/>
      <c r="AL58" s="190"/>
      <c r="AM58" s="190"/>
    </row>
    <row r="59" spans="1:39" x14ac:dyDescent="0.25">
      <c r="A59" s="190"/>
      <c r="B59" s="190"/>
      <c r="C59" s="190"/>
      <c r="D59" s="190"/>
      <c r="E59" s="190"/>
      <c r="F59" s="190"/>
      <c r="G59" s="190"/>
      <c r="H59" s="190"/>
      <c r="I59" s="190"/>
      <c r="J59" s="190"/>
      <c r="K59" s="190"/>
      <c r="L59" s="190"/>
      <c r="M59" s="190"/>
      <c r="N59" s="190"/>
      <c r="O59" s="190"/>
      <c r="P59" s="190"/>
      <c r="Q59" s="190"/>
      <c r="R59" s="190"/>
      <c r="S59" s="190"/>
      <c r="T59" s="190"/>
      <c r="U59" s="190"/>
      <c r="V59" s="190"/>
      <c r="W59" s="190"/>
      <c r="X59" s="190"/>
      <c r="Y59" s="190"/>
      <c r="Z59" s="190"/>
      <c r="AA59" s="190"/>
      <c r="AB59" s="190"/>
      <c r="AC59" s="190"/>
      <c r="AD59" s="190"/>
      <c r="AE59" s="190"/>
      <c r="AF59" s="190"/>
      <c r="AG59" s="190"/>
      <c r="AH59" s="190"/>
      <c r="AI59" s="190"/>
      <c r="AJ59" s="190"/>
      <c r="AK59" s="190"/>
      <c r="AL59" s="190"/>
      <c r="AM59" s="190"/>
    </row>
    <row r="60" spans="1:39" x14ac:dyDescent="0.25">
      <c r="A60" s="190"/>
      <c r="B60" s="190"/>
      <c r="C60" s="190"/>
      <c r="D60" s="190"/>
      <c r="E60" s="190"/>
      <c r="F60" s="190"/>
      <c r="G60" s="190"/>
      <c r="H60" s="190"/>
      <c r="I60" s="190"/>
      <c r="J60" s="190"/>
      <c r="K60" s="190"/>
      <c r="L60" s="190"/>
      <c r="M60" s="190"/>
      <c r="N60" s="190"/>
      <c r="O60" s="190"/>
      <c r="P60" s="190"/>
      <c r="Q60" s="190"/>
      <c r="R60" s="190"/>
      <c r="S60" s="190"/>
      <c r="T60" s="190"/>
      <c r="U60" s="190"/>
      <c r="V60" s="190"/>
      <c r="W60" s="190"/>
      <c r="X60" s="190"/>
      <c r="Y60" s="190"/>
      <c r="Z60" s="190"/>
      <c r="AA60" s="190"/>
      <c r="AB60" s="190"/>
      <c r="AC60" s="190"/>
      <c r="AD60" s="190"/>
      <c r="AE60" s="190"/>
      <c r="AF60" s="190"/>
      <c r="AG60" s="190"/>
      <c r="AH60" s="190"/>
      <c r="AI60" s="190"/>
      <c r="AJ60" s="190"/>
      <c r="AK60" s="190"/>
      <c r="AL60" s="190"/>
      <c r="AM60" s="190"/>
    </row>
    <row r="61" spans="1:39" x14ac:dyDescent="0.25">
      <c r="A61" s="190"/>
      <c r="B61" s="190"/>
      <c r="C61" s="190"/>
      <c r="D61" s="190"/>
      <c r="E61" s="190"/>
      <c r="F61" s="190"/>
      <c r="G61" s="190"/>
      <c r="H61" s="190"/>
      <c r="I61" s="190"/>
      <c r="J61" s="190"/>
      <c r="K61" s="190"/>
      <c r="L61" s="190"/>
      <c r="M61" s="190"/>
      <c r="N61" s="190"/>
      <c r="O61" s="190"/>
      <c r="P61" s="190"/>
      <c r="Q61" s="190"/>
      <c r="R61" s="190"/>
      <c r="S61" s="190"/>
      <c r="T61" s="190"/>
      <c r="U61" s="190"/>
      <c r="V61" s="190"/>
      <c r="W61" s="190"/>
      <c r="X61" s="190"/>
      <c r="Y61" s="190"/>
      <c r="Z61" s="190"/>
      <c r="AA61" s="190"/>
      <c r="AB61" s="190"/>
      <c r="AC61" s="190"/>
      <c r="AD61" s="190"/>
      <c r="AE61" s="190"/>
      <c r="AF61" s="190"/>
      <c r="AG61" s="190"/>
      <c r="AH61" s="190"/>
      <c r="AI61" s="190"/>
      <c r="AJ61" s="190"/>
      <c r="AK61" s="190"/>
      <c r="AL61" s="190"/>
      <c r="AM61" s="190"/>
    </row>
    <row r="62" spans="1:39" x14ac:dyDescent="0.25">
      <c r="A62" s="190"/>
      <c r="B62" s="190"/>
      <c r="C62" s="190"/>
      <c r="D62" s="190"/>
      <c r="E62" s="190"/>
      <c r="F62" s="190"/>
      <c r="G62" s="190"/>
      <c r="H62" s="190"/>
      <c r="I62" s="190"/>
      <c r="J62" s="190"/>
      <c r="K62" s="190"/>
      <c r="L62" s="190"/>
      <c r="M62" s="190"/>
      <c r="N62" s="190"/>
      <c r="O62" s="190"/>
      <c r="P62" s="190"/>
      <c r="Q62" s="190"/>
      <c r="R62" s="190"/>
      <c r="S62" s="190"/>
      <c r="T62" s="190"/>
      <c r="U62" s="190"/>
      <c r="V62" s="190"/>
      <c r="W62" s="190"/>
      <c r="X62" s="190"/>
      <c r="Y62" s="190"/>
      <c r="Z62" s="190"/>
      <c r="AA62" s="190"/>
      <c r="AB62" s="190"/>
      <c r="AC62" s="190"/>
      <c r="AD62" s="190"/>
      <c r="AE62" s="190"/>
      <c r="AF62" s="190"/>
      <c r="AG62" s="190"/>
      <c r="AH62" s="190"/>
      <c r="AI62" s="190"/>
      <c r="AJ62" s="190"/>
      <c r="AK62" s="190"/>
      <c r="AL62" s="190"/>
      <c r="AM62" s="190"/>
    </row>
    <row r="63" spans="1:39" x14ac:dyDescent="0.25">
      <c r="A63" s="190"/>
      <c r="B63" s="190"/>
      <c r="C63" s="190"/>
      <c r="D63" s="190"/>
      <c r="E63" s="190"/>
      <c r="F63" s="190"/>
      <c r="G63" s="190"/>
      <c r="H63" s="190"/>
      <c r="I63" s="190"/>
      <c r="J63" s="190"/>
      <c r="K63" s="190"/>
      <c r="L63" s="190"/>
      <c r="M63" s="190"/>
      <c r="N63" s="190"/>
      <c r="O63" s="190"/>
      <c r="P63" s="190"/>
      <c r="Q63" s="190"/>
      <c r="R63" s="190"/>
      <c r="S63" s="190"/>
      <c r="T63" s="190"/>
      <c r="U63" s="190"/>
      <c r="V63" s="190"/>
      <c r="W63" s="190"/>
      <c r="X63" s="190"/>
      <c r="Y63" s="190"/>
      <c r="Z63" s="190"/>
      <c r="AA63" s="190"/>
      <c r="AB63" s="190"/>
      <c r="AC63" s="190"/>
      <c r="AD63" s="190"/>
      <c r="AE63" s="190"/>
      <c r="AF63" s="190"/>
      <c r="AG63" s="190"/>
      <c r="AH63" s="190"/>
      <c r="AI63" s="190"/>
      <c r="AJ63" s="190"/>
      <c r="AK63" s="190"/>
      <c r="AL63" s="190"/>
      <c r="AM63" s="190"/>
    </row>
    <row r="64" spans="1:39" x14ac:dyDescent="0.25">
      <c r="A64" s="190"/>
      <c r="B64" s="190"/>
      <c r="C64" s="190"/>
      <c r="D64" s="190"/>
      <c r="E64" s="190"/>
      <c r="F64" s="190"/>
      <c r="G64" s="190"/>
      <c r="H64" s="190"/>
      <c r="I64" s="190"/>
      <c r="J64" s="190"/>
      <c r="K64" s="190"/>
      <c r="L64" s="190"/>
      <c r="M64" s="190"/>
      <c r="N64" s="190"/>
      <c r="O64" s="190"/>
      <c r="P64" s="190"/>
      <c r="Q64" s="190"/>
      <c r="R64" s="190"/>
      <c r="S64" s="190"/>
      <c r="T64" s="190"/>
      <c r="U64" s="190"/>
      <c r="V64" s="190"/>
      <c r="W64" s="190"/>
      <c r="X64" s="190"/>
      <c r="Y64" s="190"/>
      <c r="Z64" s="190"/>
      <c r="AA64" s="190"/>
      <c r="AB64" s="190"/>
      <c r="AC64" s="190"/>
      <c r="AD64" s="190"/>
      <c r="AE64" s="190"/>
      <c r="AF64" s="190"/>
      <c r="AG64" s="190"/>
      <c r="AH64" s="190"/>
      <c r="AI64" s="190"/>
      <c r="AJ64" s="190"/>
      <c r="AK64" s="190"/>
      <c r="AL64" s="190"/>
      <c r="AM64" s="190"/>
    </row>
    <row r="65" spans="1:39" x14ac:dyDescent="0.25">
      <c r="A65" s="190"/>
      <c r="B65" s="190"/>
      <c r="C65" s="190"/>
      <c r="D65" s="190"/>
      <c r="E65" s="190"/>
      <c r="F65" s="190"/>
      <c r="G65" s="190"/>
      <c r="H65" s="190"/>
      <c r="I65" s="190"/>
      <c r="J65" s="190"/>
      <c r="K65" s="190"/>
      <c r="L65" s="190"/>
      <c r="M65" s="190"/>
      <c r="N65" s="190"/>
      <c r="O65" s="190"/>
      <c r="P65" s="190"/>
      <c r="Q65" s="190"/>
      <c r="R65" s="190"/>
      <c r="S65" s="190"/>
      <c r="T65" s="190"/>
      <c r="U65" s="190"/>
      <c r="V65" s="190"/>
      <c r="W65" s="190"/>
      <c r="X65" s="190"/>
      <c r="Y65" s="190"/>
      <c r="Z65" s="190"/>
      <c r="AA65" s="190"/>
      <c r="AB65" s="190"/>
      <c r="AC65" s="190"/>
      <c r="AD65" s="190"/>
      <c r="AE65" s="190"/>
      <c r="AF65" s="190"/>
      <c r="AG65" s="190"/>
      <c r="AH65" s="190"/>
      <c r="AI65" s="190"/>
      <c r="AJ65" s="190"/>
      <c r="AK65" s="190"/>
      <c r="AL65" s="190"/>
      <c r="AM65" s="190"/>
    </row>
    <row r="66" spans="1:39" x14ac:dyDescent="0.25">
      <c r="A66" s="190"/>
      <c r="B66" s="190"/>
      <c r="C66" s="190"/>
      <c r="D66" s="190"/>
      <c r="E66" s="190"/>
      <c r="F66" s="190"/>
      <c r="G66" s="190"/>
      <c r="H66" s="190"/>
      <c r="I66" s="190"/>
      <c r="J66" s="190"/>
      <c r="K66" s="190"/>
      <c r="L66" s="190"/>
      <c r="M66" s="190"/>
      <c r="N66" s="190"/>
      <c r="O66" s="190"/>
      <c r="P66" s="190"/>
      <c r="Q66" s="190"/>
      <c r="R66" s="190"/>
      <c r="S66" s="190"/>
      <c r="T66" s="190"/>
      <c r="U66" s="190"/>
      <c r="V66" s="190"/>
      <c r="W66" s="190"/>
      <c r="X66" s="190"/>
      <c r="Y66" s="190"/>
      <c r="Z66" s="190"/>
      <c r="AA66" s="190"/>
      <c r="AB66" s="190"/>
      <c r="AC66" s="190"/>
      <c r="AD66" s="190"/>
      <c r="AE66" s="190"/>
      <c r="AF66" s="190"/>
      <c r="AG66" s="190"/>
      <c r="AH66" s="190"/>
      <c r="AI66" s="190"/>
      <c r="AJ66" s="190"/>
      <c r="AK66" s="190"/>
      <c r="AL66" s="190"/>
      <c r="AM66" s="190"/>
    </row>
    <row r="67" spans="1:39" x14ac:dyDescent="0.25">
      <c r="A67" s="190"/>
      <c r="B67" s="190"/>
      <c r="C67" s="190"/>
      <c r="D67" s="190"/>
      <c r="E67" s="190"/>
      <c r="F67" s="190"/>
      <c r="G67" s="190"/>
      <c r="H67" s="190"/>
      <c r="I67" s="190"/>
      <c r="J67" s="190"/>
      <c r="K67" s="190"/>
      <c r="L67" s="190"/>
      <c r="M67" s="190"/>
      <c r="N67" s="190"/>
      <c r="O67" s="190"/>
      <c r="P67" s="190"/>
      <c r="Q67" s="190"/>
      <c r="R67" s="190"/>
      <c r="S67" s="190"/>
      <c r="T67" s="190"/>
      <c r="U67" s="190"/>
      <c r="V67" s="190"/>
      <c r="W67" s="190"/>
      <c r="X67" s="190"/>
      <c r="Y67" s="190"/>
      <c r="Z67" s="190"/>
      <c r="AA67" s="190"/>
      <c r="AB67" s="190"/>
      <c r="AC67" s="190"/>
      <c r="AD67" s="190"/>
      <c r="AE67" s="190"/>
      <c r="AF67" s="190"/>
      <c r="AG67" s="190"/>
      <c r="AH67" s="190"/>
      <c r="AI67" s="190"/>
      <c r="AJ67" s="190"/>
      <c r="AK67" s="190"/>
      <c r="AL67" s="190"/>
      <c r="AM67" s="190"/>
    </row>
    <row r="68" spans="1:39" x14ac:dyDescent="0.25">
      <c r="A68" s="190"/>
      <c r="B68" s="190"/>
      <c r="C68" s="190"/>
      <c r="D68" s="190"/>
      <c r="E68" s="190"/>
      <c r="F68" s="190"/>
      <c r="G68" s="190"/>
      <c r="H68" s="190"/>
      <c r="I68" s="190"/>
      <c r="J68" s="190"/>
      <c r="K68" s="190"/>
      <c r="L68" s="190"/>
      <c r="M68" s="190"/>
      <c r="N68" s="190"/>
      <c r="O68" s="190"/>
      <c r="P68" s="190"/>
      <c r="Q68" s="190"/>
      <c r="R68" s="190"/>
      <c r="S68" s="190"/>
      <c r="T68" s="190"/>
      <c r="U68" s="190"/>
      <c r="V68" s="190"/>
      <c r="W68" s="190"/>
      <c r="X68" s="190"/>
      <c r="Y68" s="190"/>
      <c r="Z68" s="190"/>
      <c r="AA68" s="190"/>
      <c r="AB68" s="190"/>
      <c r="AC68" s="190"/>
      <c r="AD68" s="190"/>
      <c r="AE68" s="190"/>
      <c r="AF68" s="190"/>
      <c r="AG68" s="190"/>
      <c r="AH68" s="190"/>
      <c r="AI68" s="190"/>
      <c r="AJ68" s="190"/>
      <c r="AK68" s="190"/>
      <c r="AL68" s="190"/>
      <c r="AM68" s="190"/>
    </row>
    <row r="69" spans="1:39" x14ac:dyDescent="0.25">
      <c r="A69" s="190"/>
      <c r="B69" s="190"/>
      <c r="C69" s="190"/>
      <c r="D69" s="190"/>
      <c r="E69" s="190"/>
      <c r="F69" s="190"/>
      <c r="G69" s="190"/>
      <c r="H69" s="190"/>
      <c r="I69" s="190"/>
      <c r="J69" s="190"/>
      <c r="K69" s="190"/>
      <c r="L69" s="190"/>
      <c r="M69" s="190"/>
      <c r="N69" s="190"/>
      <c r="O69" s="190"/>
      <c r="P69" s="190"/>
      <c r="Q69" s="190"/>
      <c r="R69" s="190"/>
      <c r="S69" s="190"/>
      <c r="T69" s="190"/>
      <c r="U69" s="190"/>
      <c r="V69" s="190"/>
      <c r="W69" s="190"/>
      <c r="X69" s="190"/>
      <c r="Y69" s="190"/>
      <c r="Z69" s="190"/>
      <c r="AA69" s="190"/>
      <c r="AB69" s="190"/>
      <c r="AC69" s="190"/>
      <c r="AD69" s="190"/>
      <c r="AE69" s="190"/>
      <c r="AF69" s="190"/>
      <c r="AG69" s="190"/>
      <c r="AH69" s="190"/>
      <c r="AI69" s="190"/>
      <c r="AJ69" s="190"/>
      <c r="AK69" s="190"/>
      <c r="AL69" s="190"/>
      <c r="AM69" s="190"/>
    </row>
    <row r="70" spans="1:39" x14ac:dyDescent="0.25">
      <c r="A70" s="190"/>
      <c r="B70" s="190"/>
      <c r="C70" s="190"/>
      <c r="D70" s="190"/>
      <c r="E70" s="190"/>
      <c r="F70" s="190"/>
      <c r="G70" s="190"/>
      <c r="H70" s="190"/>
      <c r="I70" s="190"/>
      <c r="J70" s="190"/>
      <c r="K70" s="190"/>
      <c r="L70" s="190"/>
      <c r="M70" s="190"/>
      <c r="N70" s="190"/>
      <c r="O70" s="190"/>
      <c r="P70" s="190"/>
      <c r="Q70" s="190"/>
      <c r="R70" s="190"/>
      <c r="S70" s="190"/>
      <c r="T70" s="190"/>
      <c r="U70" s="190"/>
      <c r="V70" s="190"/>
      <c r="W70" s="190"/>
      <c r="X70" s="190"/>
      <c r="Y70" s="190"/>
      <c r="Z70" s="190"/>
      <c r="AA70" s="190"/>
      <c r="AB70" s="190"/>
      <c r="AC70" s="190"/>
      <c r="AD70" s="190"/>
      <c r="AE70" s="190"/>
      <c r="AF70" s="190"/>
      <c r="AG70" s="190"/>
      <c r="AH70" s="190"/>
      <c r="AI70" s="190"/>
      <c r="AJ70" s="190"/>
      <c r="AK70" s="190"/>
      <c r="AL70" s="190"/>
      <c r="AM70" s="190"/>
    </row>
    <row r="71" spans="1:39" x14ac:dyDescent="0.25">
      <c r="A71" s="190"/>
      <c r="B71" s="190"/>
      <c r="C71" s="190"/>
      <c r="D71" s="190"/>
      <c r="E71" s="190"/>
      <c r="F71" s="190"/>
      <c r="G71" s="190"/>
      <c r="H71" s="190"/>
      <c r="I71" s="190"/>
      <c r="J71" s="190"/>
      <c r="K71" s="190"/>
      <c r="L71" s="190"/>
      <c r="M71" s="190"/>
      <c r="N71" s="190"/>
      <c r="O71" s="190"/>
      <c r="P71" s="190"/>
      <c r="Q71" s="190"/>
      <c r="R71" s="190"/>
      <c r="S71" s="190"/>
      <c r="T71" s="190"/>
      <c r="U71" s="190"/>
      <c r="V71" s="190"/>
      <c r="W71" s="190"/>
      <c r="X71" s="190"/>
      <c r="Y71" s="190"/>
      <c r="Z71" s="190"/>
      <c r="AA71" s="190"/>
      <c r="AB71" s="190"/>
      <c r="AC71" s="190"/>
      <c r="AD71" s="190"/>
      <c r="AE71" s="190"/>
      <c r="AF71" s="190"/>
      <c r="AG71" s="190"/>
      <c r="AH71" s="190"/>
      <c r="AI71" s="190"/>
      <c r="AJ71" s="190"/>
      <c r="AK71" s="190"/>
      <c r="AL71" s="190"/>
      <c r="AM71" s="190"/>
    </row>
    <row r="72" spans="1:39" x14ac:dyDescent="0.25">
      <c r="A72" s="190"/>
      <c r="B72" s="190"/>
      <c r="C72" s="190"/>
      <c r="D72" s="190"/>
      <c r="E72" s="190"/>
      <c r="F72" s="190"/>
      <c r="G72" s="190"/>
      <c r="H72" s="190"/>
      <c r="I72" s="190"/>
      <c r="J72" s="190"/>
      <c r="K72" s="190"/>
      <c r="L72" s="190"/>
      <c r="M72" s="190"/>
      <c r="N72" s="190"/>
      <c r="O72" s="190"/>
      <c r="P72" s="190"/>
      <c r="Q72" s="190"/>
      <c r="R72" s="190"/>
      <c r="S72" s="190"/>
      <c r="T72" s="190"/>
      <c r="U72" s="190"/>
      <c r="V72" s="190"/>
      <c r="W72" s="190"/>
      <c r="X72" s="190"/>
      <c r="Y72" s="190"/>
      <c r="Z72" s="190"/>
      <c r="AA72" s="190"/>
      <c r="AB72" s="190"/>
      <c r="AC72" s="190"/>
      <c r="AD72" s="190"/>
      <c r="AE72" s="190"/>
      <c r="AF72" s="190"/>
      <c r="AG72" s="190"/>
      <c r="AH72" s="190"/>
      <c r="AI72" s="190"/>
      <c r="AJ72" s="190"/>
      <c r="AK72" s="190"/>
      <c r="AL72" s="190"/>
      <c r="AM72" s="190"/>
    </row>
    <row r="73" spans="1:39" x14ac:dyDescent="0.25">
      <c r="A73" s="190"/>
      <c r="B73" s="190"/>
      <c r="C73" s="190"/>
      <c r="D73" s="190"/>
      <c r="E73" s="190"/>
      <c r="F73" s="190"/>
      <c r="G73" s="190"/>
      <c r="H73" s="190"/>
      <c r="I73" s="190"/>
      <c r="J73" s="190"/>
      <c r="K73" s="190"/>
      <c r="L73" s="190"/>
      <c r="M73" s="190"/>
      <c r="N73" s="190"/>
      <c r="O73" s="190"/>
      <c r="P73" s="190"/>
      <c r="Q73" s="190"/>
      <c r="R73" s="190"/>
      <c r="S73" s="190"/>
      <c r="T73" s="190"/>
      <c r="U73" s="190"/>
      <c r="V73" s="190"/>
      <c r="W73" s="190"/>
      <c r="X73" s="190"/>
      <c r="Y73" s="190"/>
      <c r="Z73" s="190"/>
      <c r="AA73" s="190"/>
      <c r="AB73" s="190"/>
      <c r="AC73" s="190"/>
      <c r="AD73" s="190"/>
      <c r="AE73" s="190"/>
      <c r="AF73" s="190"/>
      <c r="AG73" s="190"/>
      <c r="AH73" s="190"/>
      <c r="AI73" s="190"/>
      <c r="AJ73" s="190"/>
      <c r="AK73" s="190"/>
      <c r="AL73" s="190"/>
      <c r="AM73" s="190"/>
    </row>
    <row r="74" spans="1:39" x14ac:dyDescent="0.25">
      <c r="A74" s="190"/>
      <c r="B74" s="190"/>
      <c r="C74" s="190"/>
      <c r="D74" s="190"/>
      <c r="E74" s="190"/>
      <c r="F74" s="190"/>
      <c r="G74" s="190"/>
      <c r="H74" s="190"/>
      <c r="I74" s="190"/>
      <c r="J74" s="190"/>
      <c r="K74" s="190"/>
      <c r="L74" s="190"/>
      <c r="M74" s="190"/>
      <c r="N74" s="190"/>
      <c r="O74" s="190"/>
      <c r="P74" s="190"/>
      <c r="Q74" s="190"/>
      <c r="R74" s="190"/>
      <c r="S74" s="190"/>
      <c r="T74" s="190"/>
      <c r="U74" s="190"/>
      <c r="V74" s="190"/>
      <c r="W74" s="190"/>
      <c r="X74" s="190"/>
      <c r="Y74" s="190"/>
      <c r="Z74" s="190"/>
      <c r="AA74" s="190"/>
      <c r="AB74" s="190"/>
      <c r="AC74" s="190"/>
      <c r="AD74" s="190"/>
      <c r="AE74" s="190"/>
      <c r="AF74" s="190"/>
      <c r="AG74" s="190"/>
      <c r="AH74" s="190"/>
      <c r="AI74" s="190"/>
      <c r="AJ74" s="190"/>
      <c r="AK74" s="190"/>
      <c r="AL74" s="190"/>
      <c r="AM74" s="190"/>
    </row>
    <row r="75" spans="1:39" x14ac:dyDescent="0.25">
      <c r="A75" s="190"/>
      <c r="B75" s="190"/>
      <c r="C75" s="190"/>
      <c r="D75" s="190"/>
      <c r="E75" s="190"/>
      <c r="F75" s="190"/>
      <c r="G75" s="190"/>
      <c r="H75" s="190"/>
      <c r="I75" s="190"/>
      <c r="J75" s="190"/>
      <c r="K75" s="190"/>
      <c r="L75" s="190"/>
      <c r="M75" s="190"/>
      <c r="N75" s="190"/>
      <c r="O75" s="190"/>
      <c r="P75" s="190"/>
      <c r="Q75" s="190"/>
      <c r="R75" s="190"/>
      <c r="S75" s="190"/>
      <c r="T75" s="190"/>
      <c r="U75" s="190"/>
      <c r="V75" s="190"/>
      <c r="W75" s="190"/>
      <c r="X75" s="190"/>
      <c r="Y75" s="190"/>
      <c r="Z75" s="190"/>
      <c r="AA75" s="190"/>
      <c r="AB75" s="190"/>
      <c r="AC75" s="190"/>
      <c r="AD75" s="190"/>
      <c r="AE75" s="190"/>
      <c r="AF75" s="190"/>
      <c r="AG75" s="190"/>
      <c r="AH75" s="190"/>
      <c r="AI75" s="190"/>
      <c r="AJ75" s="190"/>
      <c r="AK75" s="190"/>
      <c r="AL75" s="190"/>
      <c r="AM75" s="190"/>
    </row>
    <row r="76" spans="1:39" x14ac:dyDescent="0.25">
      <c r="A76" s="190"/>
      <c r="B76" s="190"/>
      <c r="C76" s="190"/>
      <c r="D76" s="190"/>
      <c r="E76" s="190"/>
      <c r="F76" s="190"/>
      <c r="G76" s="190"/>
      <c r="H76" s="190"/>
      <c r="I76" s="190"/>
      <c r="J76" s="190"/>
      <c r="K76" s="190"/>
      <c r="L76" s="190"/>
      <c r="M76" s="190"/>
      <c r="N76" s="190"/>
      <c r="O76" s="190"/>
      <c r="P76" s="190"/>
      <c r="Q76" s="190"/>
      <c r="R76" s="190"/>
      <c r="S76" s="190"/>
      <c r="T76" s="190"/>
      <c r="U76" s="190"/>
      <c r="V76" s="190"/>
      <c r="W76" s="190"/>
      <c r="X76" s="190"/>
      <c r="Y76" s="190"/>
      <c r="Z76" s="190"/>
      <c r="AA76" s="190"/>
      <c r="AB76" s="190"/>
      <c r="AC76" s="190"/>
      <c r="AD76" s="190"/>
      <c r="AE76" s="190"/>
      <c r="AF76" s="190"/>
      <c r="AG76" s="190"/>
      <c r="AH76" s="190"/>
      <c r="AI76" s="190"/>
      <c r="AJ76" s="190"/>
      <c r="AK76" s="190"/>
      <c r="AL76" s="190"/>
      <c r="AM76" s="190"/>
    </row>
    <row r="77" spans="1:39" x14ac:dyDescent="0.25">
      <c r="A77" s="190"/>
      <c r="B77" s="190"/>
      <c r="C77" s="190"/>
      <c r="D77" s="190"/>
      <c r="E77" s="190"/>
      <c r="F77" s="190"/>
      <c r="G77" s="190"/>
      <c r="H77" s="190"/>
      <c r="I77" s="190"/>
      <c r="J77" s="190"/>
      <c r="K77" s="190"/>
      <c r="L77" s="190"/>
      <c r="M77" s="190"/>
      <c r="N77" s="190"/>
      <c r="O77" s="190"/>
      <c r="P77" s="190"/>
      <c r="Q77" s="190"/>
      <c r="R77" s="190"/>
      <c r="S77" s="190"/>
      <c r="T77" s="190"/>
      <c r="U77" s="190"/>
      <c r="V77" s="190"/>
      <c r="W77" s="190"/>
      <c r="X77" s="190"/>
      <c r="Y77" s="190"/>
      <c r="Z77" s="190"/>
      <c r="AA77" s="190"/>
      <c r="AB77" s="190"/>
      <c r="AC77" s="190"/>
      <c r="AD77" s="190"/>
      <c r="AE77" s="190"/>
      <c r="AF77" s="190"/>
      <c r="AG77" s="190"/>
      <c r="AH77" s="190"/>
      <c r="AI77" s="190"/>
      <c r="AJ77" s="190"/>
      <c r="AK77" s="190"/>
      <c r="AL77" s="190"/>
      <c r="AM77" s="190"/>
    </row>
    <row r="78" spans="1:39" x14ac:dyDescent="0.25">
      <c r="A78" s="190"/>
      <c r="B78" s="190"/>
      <c r="C78" s="190"/>
      <c r="D78" s="190"/>
      <c r="E78" s="190"/>
      <c r="F78" s="190"/>
      <c r="G78" s="190"/>
      <c r="H78" s="190"/>
      <c r="I78" s="190"/>
      <c r="J78" s="190"/>
      <c r="K78" s="190"/>
      <c r="L78" s="190"/>
      <c r="M78" s="190"/>
      <c r="N78" s="190"/>
      <c r="O78" s="190"/>
      <c r="P78" s="190"/>
      <c r="Q78" s="190"/>
      <c r="R78" s="190"/>
      <c r="S78" s="190"/>
      <c r="T78" s="190"/>
      <c r="U78" s="190"/>
      <c r="V78" s="190"/>
      <c r="W78" s="190"/>
      <c r="X78" s="190"/>
      <c r="Y78" s="190"/>
      <c r="Z78" s="190"/>
      <c r="AA78" s="190"/>
      <c r="AB78" s="190"/>
      <c r="AC78" s="190"/>
      <c r="AD78" s="190"/>
      <c r="AE78" s="190"/>
      <c r="AF78" s="190"/>
      <c r="AG78" s="190"/>
      <c r="AH78" s="190"/>
      <c r="AI78" s="190"/>
      <c r="AJ78" s="190"/>
      <c r="AK78" s="190"/>
      <c r="AL78" s="190"/>
      <c r="AM78" s="190"/>
    </row>
    <row r="79" spans="1:39" x14ac:dyDescent="0.25">
      <c r="A79" s="190"/>
      <c r="B79" s="190"/>
      <c r="C79" s="190"/>
      <c r="D79" s="190"/>
      <c r="E79" s="190"/>
      <c r="F79" s="190"/>
      <c r="G79" s="190"/>
      <c r="H79" s="190"/>
      <c r="I79" s="190"/>
      <c r="J79" s="190"/>
      <c r="K79" s="190"/>
      <c r="L79" s="190"/>
      <c r="M79" s="190"/>
      <c r="N79" s="190"/>
      <c r="O79" s="190"/>
      <c r="P79" s="190"/>
      <c r="Q79" s="190"/>
      <c r="R79" s="190"/>
      <c r="S79" s="190"/>
      <c r="T79" s="190"/>
      <c r="U79" s="190"/>
      <c r="V79" s="190"/>
      <c r="W79" s="190"/>
      <c r="X79" s="190"/>
      <c r="Y79" s="190"/>
      <c r="Z79" s="190"/>
      <c r="AA79" s="190"/>
      <c r="AB79" s="190"/>
      <c r="AC79" s="190"/>
      <c r="AD79" s="190"/>
      <c r="AE79" s="190"/>
      <c r="AF79" s="190"/>
      <c r="AG79" s="190"/>
      <c r="AH79" s="190"/>
      <c r="AI79" s="190"/>
      <c r="AJ79" s="190"/>
      <c r="AK79" s="190"/>
      <c r="AL79" s="190"/>
      <c r="AM79" s="190"/>
    </row>
    <row r="80" spans="1:39" x14ac:dyDescent="0.25">
      <c r="A80" s="190"/>
      <c r="B80" s="190"/>
      <c r="C80" s="190"/>
      <c r="D80" s="190"/>
      <c r="E80" s="190"/>
      <c r="F80" s="190"/>
      <c r="G80" s="190"/>
      <c r="H80" s="190"/>
      <c r="I80" s="190"/>
      <c r="J80" s="190"/>
      <c r="K80" s="190"/>
      <c r="L80" s="190"/>
      <c r="M80" s="190"/>
      <c r="N80" s="190"/>
      <c r="O80" s="190"/>
      <c r="P80" s="190"/>
      <c r="Q80" s="190"/>
      <c r="R80" s="190"/>
      <c r="S80" s="190"/>
      <c r="T80" s="190"/>
      <c r="U80" s="190"/>
      <c r="V80" s="190"/>
      <c r="W80" s="190"/>
      <c r="X80" s="190"/>
      <c r="Y80" s="190"/>
      <c r="Z80" s="190"/>
      <c r="AA80" s="190"/>
      <c r="AB80" s="190"/>
      <c r="AC80" s="190"/>
      <c r="AD80" s="190"/>
      <c r="AE80" s="190"/>
      <c r="AF80" s="190"/>
      <c r="AG80" s="190"/>
      <c r="AH80" s="190"/>
      <c r="AI80" s="190"/>
      <c r="AJ80" s="190"/>
      <c r="AK80" s="190"/>
      <c r="AL80" s="190"/>
      <c r="AM80" s="190"/>
    </row>
    <row r="81" spans="1:39" x14ac:dyDescent="0.25">
      <c r="A81" s="190"/>
      <c r="B81" s="190"/>
      <c r="C81" s="190"/>
      <c r="D81" s="190"/>
      <c r="E81" s="190"/>
      <c r="F81" s="190"/>
      <c r="G81" s="190"/>
      <c r="H81" s="190"/>
      <c r="I81" s="190"/>
      <c r="J81" s="190"/>
      <c r="K81" s="190"/>
      <c r="L81" s="190"/>
      <c r="M81" s="190"/>
      <c r="N81" s="190"/>
      <c r="O81" s="190"/>
      <c r="P81" s="190"/>
      <c r="Q81" s="190"/>
      <c r="R81" s="190"/>
      <c r="S81" s="190"/>
      <c r="T81" s="190"/>
      <c r="U81" s="190"/>
      <c r="V81" s="190"/>
      <c r="W81" s="190"/>
      <c r="X81" s="190"/>
      <c r="Y81" s="190"/>
      <c r="Z81" s="190"/>
      <c r="AA81" s="190"/>
      <c r="AB81" s="190"/>
      <c r="AC81" s="190"/>
      <c r="AD81" s="190"/>
      <c r="AE81" s="190"/>
      <c r="AF81" s="190"/>
      <c r="AG81" s="190"/>
      <c r="AH81" s="190"/>
      <c r="AI81" s="190"/>
      <c r="AJ81" s="190"/>
      <c r="AK81" s="190"/>
      <c r="AL81" s="190"/>
      <c r="AM81" s="190"/>
    </row>
    <row r="82" spans="1:39" x14ac:dyDescent="0.25">
      <c r="A82" s="190"/>
      <c r="B82" s="190"/>
      <c r="C82" s="190"/>
      <c r="D82" s="190"/>
      <c r="E82" s="190"/>
      <c r="F82" s="190"/>
      <c r="G82" s="190"/>
      <c r="H82" s="190"/>
      <c r="I82" s="190"/>
      <c r="J82" s="190"/>
      <c r="K82" s="190"/>
      <c r="L82" s="190"/>
      <c r="M82" s="190"/>
      <c r="N82" s="190"/>
      <c r="O82" s="190"/>
      <c r="P82" s="190"/>
      <c r="Q82" s="190"/>
      <c r="R82" s="190"/>
      <c r="S82" s="190"/>
      <c r="T82" s="190"/>
      <c r="U82" s="190"/>
      <c r="V82" s="190"/>
      <c r="W82" s="190"/>
      <c r="X82" s="190"/>
      <c r="Y82" s="190"/>
      <c r="Z82" s="190"/>
      <c r="AA82" s="190"/>
      <c r="AB82" s="190"/>
      <c r="AC82" s="190"/>
      <c r="AD82" s="190"/>
      <c r="AE82" s="190"/>
      <c r="AF82" s="190"/>
      <c r="AG82" s="190"/>
      <c r="AH82" s="190"/>
      <c r="AI82" s="190"/>
      <c r="AJ82" s="190"/>
      <c r="AK82" s="190"/>
      <c r="AL82" s="190"/>
      <c r="AM82" s="190"/>
    </row>
    <row r="83" spans="1:39" x14ac:dyDescent="0.25">
      <c r="A83" s="190"/>
      <c r="B83" s="190"/>
      <c r="C83" s="190"/>
      <c r="D83" s="190"/>
      <c r="E83" s="190"/>
      <c r="F83" s="190"/>
      <c r="G83" s="190"/>
      <c r="H83" s="190"/>
      <c r="I83" s="190"/>
      <c r="J83" s="190"/>
      <c r="K83" s="190"/>
      <c r="L83" s="190"/>
      <c r="M83" s="190"/>
      <c r="N83" s="190"/>
      <c r="O83" s="190"/>
      <c r="P83" s="190"/>
      <c r="Q83" s="190"/>
      <c r="R83" s="190"/>
      <c r="S83" s="190"/>
      <c r="T83" s="190"/>
      <c r="U83" s="190"/>
      <c r="V83" s="190"/>
      <c r="W83" s="190"/>
      <c r="X83" s="190"/>
      <c r="Y83" s="190"/>
      <c r="Z83" s="190"/>
      <c r="AA83" s="190"/>
      <c r="AB83" s="190"/>
      <c r="AC83" s="190"/>
      <c r="AD83" s="190"/>
      <c r="AE83" s="190"/>
      <c r="AF83" s="190"/>
      <c r="AG83" s="190"/>
      <c r="AH83" s="190"/>
      <c r="AI83" s="190"/>
      <c r="AJ83" s="190"/>
      <c r="AK83" s="190"/>
      <c r="AL83" s="190"/>
      <c r="AM83" s="190"/>
    </row>
    <row r="84" spans="1:39" x14ac:dyDescent="0.25">
      <c r="A84" s="190"/>
      <c r="B84" s="190"/>
      <c r="C84" s="190"/>
      <c r="D84" s="190"/>
      <c r="E84" s="190"/>
      <c r="F84" s="190"/>
      <c r="G84" s="190"/>
      <c r="H84" s="190"/>
      <c r="I84" s="190"/>
      <c r="J84" s="190"/>
      <c r="K84" s="190"/>
      <c r="L84" s="190"/>
      <c r="M84" s="190"/>
      <c r="N84" s="190"/>
      <c r="O84" s="190"/>
      <c r="P84" s="190"/>
      <c r="Q84" s="190"/>
      <c r="R84" s="190"/>
      <c r="S84" s="190"/>
      <c r="T84" s="190"/>
      <c r="U84" s="190"/>
      <c r="V84" s="190"/>
      <c r="W84" s="190"/>
      <c r="X84" s="190"/>
      <c r="Y84" s="190"/>
      <c r="Z84" s="190"/>
      <c r="AA84" s="190"/>
      <c r="AB84" s="190"/>
      <c r="AC84" s="190"/>
      <c r="AD84" s="190"/>
      <c r="AE84" s="190"/>
      <c r="AF84" s="190"/>
      <c r="AG84" s="190"/>
      <c r="AH84" s="190"/>
      <c r="AI84" s="190"/>
      <c r="AJ84" s="190"/>
      <c r="AK84" s="190"/>
      <c r="AL84" s="190"/>
      <c r="AM84" s="190"/>
    </row>
    <row r="85" spans="1:39" x14ac:dyDescent="0.25">
      <c r="A85" s="190"/>
      <c r="B85" s="190"/>
      <c r="C85" s="190"/>
      <c r="D85" s="190"/>
      <c r="E85" s="190"/>
      <c r="F85" s="190"/>
      <c r="G85" s="190"/>
      <c r="H85" s="190"/>
      <c r="I85" s="190"/>
      <c r="J85" s="190"/>
      <c r="K85" s="190"/>
      <c r="L85" s="190"/>
      <c r="M85" s="190"/>
      <c r="N85" s="190"/>
      <c r="O85" s="190"/>
      <c r="P85" s="190"/>
      <c r="Q85" s="190"/>
      <c r="R85" s="190"/>
      <c r="S85" s="190"/>
      <c r="T85" s="190"/>
      <c r="U85" s="190"/>
      <c r="V85" s="190"/>
      <c r="W85" s="190"/>
      <c r="X85" s="190"/>
      <c r="Y85" s="190"/>
      <c r="Z85" s="190"/>
      <c r="AA85" s="190"/>
      <c r="AB85" s="190"/>
      <c r="AC85" s="190"/>
      <c r="AD85" s="190"/>
      <c r="AE85" s="190"/>
      <c r="AF85" s="190"/>
      <c r="AG85" s="190"/>
      <c r="AH85" s="190"/>
      <c r="AI85" s="190"/>
      <c r="AJ85" s="190"/>
      <c r="AK85" s="190"/>
      <c r="AL85" s="190"/>
      <c r="AM85" s="190"/>
    </row>
    <row r="86" spans="1:39" x14ac:dyDescent="0.25">
      <c r="A86" s="190"/>
      <c r="B86" s="190"/>
      <c r="C86" s="190"/>
      <c r="D86" s="190"/>
      <c r="E86" s="190"/>
      <c r="F86" s="190"/>
      <c r="G86" s="190"/>
      <c r="H86" s="190"/>
      <c r="I86" s="190"/>
      <c r="J86" s="190"/>
      <c r="K86" s="190"/>
      <c r="L86" s="190"/>
      <c r="M86" s="190"/>
      <c r="N86" s="190"/>
      <c r="O86" s="190"/>
      <c r="P86" s="190"/>
      <c r="Q86" s="190"/>
      <c r="R86" s="190"/>
      <c r="S86" s="190"/>
      <c r="T86" s="190"/>
      <c r="U86" s="190"/>
      <c r="V86" s="190"/>
      <c r="W86" s="190"/>
      <c r="X86" s="190"/>
      <c r="Y86" s="190"/>
      <c r="Z86" s="190"/>
      <c r="AA86" s="190"/>
      <c r="AB86" s="190"/>
      <c r="AC86" s="190"/>
      <c r="AD86" s="190"/>
      <c r="AE86" s="190"/>
      <c r="AF86" s="190"/>
      <c r="AG86" s="190"/>
      <c r="AH86" s="190"/>
      <c r="AI86" s="190"/>
      <c r="AJ86" s="190"/>
      <c r="AK86" s="190"/>
      <c r="AL86" s="190"/>
      <c r="AM86" s="190"/>
    </row>
    <row r="87" spans="1:39" x14ac:dyDescent="0.25">
      <c r="A87" s="190"/>
      <c r="B87" s="190"/>
      <c r="C87" s="190"/>
      <c r="D87" s="190"/>
      <c r="E87" s="190"/>
      <c r="F87" s="190"/>
      <c r="G87" s="190"/>
      <c r="H87" s="190"/>
      <c r="I87" s="190"/>
      <c r="J87" s="190"/>
      <c r="K87" s="190"/>
      <c r="L87" s="190"/>
      <c r="M87" s="190"/>
      <c r="N87" s="190"/>
      <c r="O87" s="190"/>
      <c r="P87" s="190"/>
      <c r="Q87" s="190"/>
      <c r="R87" s="190"/>
      <c r="S87" s="190"/>
      <c r="T87" s="190"/>
      <c r="U87" s="190"/>
      <c r="V87" s="190"/>
      <c r="W87" s="190"/>
      <c r="X87" s="190"/>
      <c r="Y87" s="190"/>
      <c r="Z87" s="190"/>
      <c r="AA87" s="190"/>
      <c r="AB87" s="190"/>
      <c r="AC87" s="190"/>
      <c r="AD87" s="190"/>
      <c r="AE87" s="190"/>
      <c r="AF87" s="190"/>
      <c r="AG87" s="190"/>
      <c r="AH87" s="190"/>
      <c r="AI87" s="190"/>
      <c r="AJ87" s="190"/>
      <c r="AK87" s="190"/>
      <c r="AL87" s="190"/>
      <c r="AM87" s="190"/>
    </row>
    <row r="88" spans="1:39" x14ac:dyDescent="0.25">
      <c r="A88" s="190"/>
      <c r="B88" s="190"/>
      <c r="C88" s="190"/>
      <c r="D88" s="190"/>
      <c r="E88" s="190"/>
      <c r="F88" s="190"/>
      <c r="G88" s="190"/>
      <c r="H88" s="190"/>
      <c r="I88" s="190"/>
      <c r="J88" s="190"/>
      <c r="K88" s="190"/>
      <c r="L88" s="190"/>
      <c r="M88" s="190"/>
      <c r="N88" s="190"/>
      <c r="O88" s="190"/>
      <c r="P88" s="190"/>
      <c r="Q88" s="190"/>
      <c r="R88" s="190"/>
      <c r="S88" s="190"/>
      <c r="T88" s="190"/>
      <c r="U88" s="190"/>
      <c r="V88" s="190"/>
      <c r="W88" s="190"/>
      <c r="X88" s="190"/>
      <c r="Y88" s="190"/>
      <c r="Z88" s="190"/>
      <c r="AA88" s="190"/>
      <c r="AB88" s="190"/>
      <c r="AC88" s="190"/>
      <c r="AD88" s="190"/>
      <c r="AE88" s="190"/>
      <c r="AF88" s="190"/>
      <c r="AG88" s="190"/>
      <c r="AH88" s="190"/>
      <c r="AI88" s="190"/>
      <c r="AJ88" s="190"/>
      <c r="AK88" s="190"/>
      <c r="AL88" s="190"/>
      <c r="AM88" s="190"/>
    </row>
    <row r="89" spans="1:39" x14ac:dyDescent="0.25">
      <c r="A89" s="190"/>
      <c r="B89" s="190"/>
      <c r="C89" s="190"/>
      <c r="D89" s="190"/>
      <c r="E89" s="190"/>
      <c r="F89" s="190"/>
      <c r="G89" s="190"/>
      <c r="H89" s="190"/>
      <c r="I89" s="190"/>
      <c r="J89" s="190"/>
      <c r="K89" s="190"/>
      <c r="L89" s="190"/>
      <c r="M89" s="190"/>
      <c r="N89" s="190"/>
      <c r="O89" s="190"/>
      <c r="P89" s="190"/>
      <c r="Q89" s="190"/>
      <c r="R89" s="190"/>
      <c r="S89" s="190"/>
      <c r="T89" s="190"/>
      <c r="U89" s="190"/>
      <c r="V89" s="190"/>
      <c r="W89" s="190"/>
      <c r="X89" s="190"/>
      <c r="Y89" s="190"/>
      <c r="Z89" s="190"/>
      <c r="AA89" s="190"/>
      <c r="AB89" s="190"/>
      <c r="AC89" s="190"/>
      <c r="AD89" s="190"/>
      <c r="AE89" s="190"/>
      <c r="AF89" s="190"/>
      <c r="AG89" s="190"/>
      <c r="AH89" s="190"/>
      <c r="AI89" s="190"/>
      <c r="AJ89" s="190"/>
      <c r="AK89" s="190"/>
      <c r="AL89" s="190"/>
      <c r="AM89" s="190"/>
    </row>
    <row r="90" spans="1:39" x14ac:dyDescent="0.25">
      <c r="A90" s="190"/>
      <c r="B90" s="190"/>
      <c r="C90" s="190"/>
      <c r="D90" s="190"/>
      <c r="E90" s="190"/>
      <c r="F90" s="190"/>
      <c r="G90" s="190"/>
      <c r="H90" s="190"/>
      <c r="I90" s="190"/>
      <c r="J90" s="190"/>
      <c r="K90" s="190"/>
      <c r="L90" s="190"/>
      <c r="M90" s="190"/>
      <c r="N90" s="190"/>
      <c r="O90" s="190"/>
      <c r="P90" s="190"/>
      <c r="Q90" s="190"/>
      <c r="R90" s="190"/>
      <c r="S90" s="190"/>
      <c r="T90" s="190"/>
      <c r="U90" s="190"/>
      <c r="V90" s="190"/>
      <c r="W90" s="190"/>
      <c r="X90" s="190"/>
      <c r="Y90" s="190"/>
      <c r="Z90" s="190"/>
      <c r="AA90" s="190"/>
      <c r="AB90" s="190"/>
      <c r="AC90" s="190"/>
      <c r="AD90" s="190"/>
      <c r="AE90" s="190"/>
      <c r="AF90" s="190"/>
      <c r="AG90" s="190"/>
      <c r="AH90" s="190"/>
      <c r="AI90" s="190"/>
      <c r="AJ90" s="190"/>
      <c r="AK90" s="190"/>
      <c r="AL90" s="190"/>
      <c r="AM90" s="190"/>
    </row>
    <row r="91" spans="1:39" x14ac:dyDescent="0.25">
      <c r="A91" s="190"/>
      <c r="B91" s="190"/>
      <c r="C91" s="190"/>
      <c r="D91" s="190"/>
      <c r="E91" s="190"/>
      <c r="F91" s="190"/>
      <c r="G91" s="190"/>
      <c r="H91" s="190"/>
      <c r="I91" s="190"/>
      <c r="J91" s="190"/>
      <c r="K91" s="190"/>
      <c r="L91" s="190"/>
      <c r="M91" s="190"/>
      <c r="N91" s="190"/>
      <c r="O91" s="190"/>
      <c r="P91" s="190"/>
      <c r="Q91" s="190"/>
      <c r="R91" s="190"/>
      <c r="S91" s="190"/>
      <c r="T91" s="190"/>
      <c r="U91" s="190"/>
      <c r="V91" s="190"/>
      <c r="W91" s="190"/>
      <c r="X91" s="190"/>
      <c r="Y91" s="190"/>
      <c r="Z91" s="190"/>
      <c r="AA91" s="190"/>
      <c r="AB91" s="190"/>
      <c r="AC91" s="190"/>
      <c r="AD91" s="190"/>
      <c r="AE91" s="190"/>
      <c r="AF91" s="190"/>
      <c r="AG91" s="190"/>
      <c r="AH91" s="190"/>
      <c r="AI91" s="190"/>
      <c r="AJ91" s="190"/>
      <c r="AK91" s="190"/>
      <c r="AL91" s="190"/>
      <c r="AM91" s="190"/>
    </row>
    <row r="92" spans="1:39" x14ac:dyDescent="0.25">
      <c r="A92" s="190"/>
      <c r="B92" s="190"/>
      <c r="C92" s="190"/>
      <c r="D92" s="190"/>
      <c r="E92" s="190"/>
      <c r="F92" s="190"/>
      <c r="G92" s="190"/>
      <c r="H92" s="190"/>
      <c r="I92" s="190"/>
      <c r="J92" s="190"/>
      <c r="K92" s="190"/>
      <c r="L92" s="190"/>
      <c r="M92" s="190"/>
      <c r="N92" s="190"/>
      <c r="O92" s="190"/>
      <c r="P92" s="190"/>
      <c r="Q92" s="190"/>
      <c r="R92" s="190"/>
      <c r="S92" s="190"/>
      <c r="T92" s="190"/>
      <c r="U92" s="190"/>
      <c r="V92" s="190"/>
      <c r="W92" s="190"/>
      <c r="X92" s="190"/>
      <c r="Y92" s="190"/>
      <c r="Z92" s="190"/>
      <c r="AA92" s="190"/>
      <c r="AB92" s="190"/>
      <c r="AC92" s="190"/>
      <c r="AD92" s="190"/>
      <c r="AE92" s="190"/>
      <c r="AF92" s="190"/>
      <c r="AG92" s="190"/>
      <c r="AH92" s="190"/>
      <c r="AI92" s="190"/>
      <c r="AJ92" s="190"/>
      <c r="AK92" s="190"/>
      <c r="AL92" s="190"/>
      <c r="AM92" s="190"/>
    </row>
    <row r="93" spans="1:39" x14ac:dyDescent="0.25">
      <c r="A93" s="190"/>
      <c r="B93" s="190"/>
      <c r="C93" s="190"/>
      <c r="D93" s="190"/>
      <c r="E93" s="190"/>
      <c r="F93" s="190"/>
      <c r="G93" s="190"/>
      <c r="H93" s="190"/>
      <c r="I93" s="190"/>
      <c r="J93" s="190"/>
      <c r="K93" s="190"/>
      <c r="L93" s="190"/>
      <c r="M93" s="190"/>
      <c r="N93" s="190"/>
      <c r="O93" s="190"/>
      <c r="P93" s="190"/>
      <c r="Q93" s="190"/>
      <c r="R93" s="190"/>
      <c r="S93" s="190"/>
      <c r="T93" s="190"/>
      <c r="U93" s="190"/>
      <c r="V93" s="190"/>
      <c r="W93" s="190"/>
      <c r="X93" s="190"/>
      <c r="Y93" s="190"/>
      <c r="Z93" s="190"/>
      <c r="AA93" s="190"/>
      <c r="AB93" s="190"/>
      <c r="AC93" s="190"/>
      <c r="AD93" s="190"/>
      <c r="AE93" s="190"/>
      <c r="AF93" s="190"/>
      <c r="AG93" s="190"/>
      <c r="AH93" s="190"/>
      <c r="AI93" s="190"/>
      <c r="AJ93" s="190"/>
      <c r="AK93" s="190"/>
      <c r="AL93" s="190"/>
      <c r="AM93" s="190"/>
    </row>
    <row r="94" spans="1:39" x14ac:dyDescent="0.25">
      <c r="A94" s="190"/>
      <c r="B94" s="190"/>
      <c r="C94" s="190"/>
      <c r="D94" s="190"/>
      <c r="E94" s="190"/>
      <c r="F94" s="190"/>
      <c r="G94" s="190"/>
      <c r="H94" s="190"/>
      <c r="I94" s="190"/>
      <c r="J94" s="190"/>
      <c r="K94" s="190"/>
      <c r="L94" s="190"/>
      <c r="M94" s="190"/>
      <c r="N94" s="190"/>
      <c r="O94" s="190"/>
      <c r="P94" s="190"/>
      <c r="Q94" s="190"/>
      <c r="R94" s="190"/>
      <c r="S94" s="190"/>
      <c r="T94" s="190"/>
      <c r="U94" s="190"/>
      <c r="V94" s="190"/>
      <c r="W94" s="190"/>
      <c r="X94" s="190"/>
      <c r="Y94" s="190"/>
      <c r="Z94" s="190"/>
      <c r="AA94" s="190"/>
      <c r="AB94" s="190"/>
      <c r="AC94" s="190"/>
      <c r="AD94" s="190"/>
      <c r="AE94" s="190"/>
      <c r="AF94" s="190"/>
      <c r="AG94" s="190"/>
      <c r="AH94" s="190"/>
      <c r="AI94" s="190"/>
      <c r="AJ94" s="190"/>
      <c r="AK94" s="190"/>
      <c r="AL94" s="190"/>
      <c r="AM94" s="190"/>
    </row>
    <row r="95" spans="1:39" x14ac:dyDescent="0.25">
      <c r="A95" s="190"/>
      <c r="B95" s="190"/>
      <c r="C95" s="190"/>
      <c r="D95" s="190"/>
      <c r="E95" s="190"/>
      <c r="F95" s="190"/>
      <c r="G95" s="190"/>
      <c r="H95" s="190"/>
      <c r="I95" s="190"/>
      <c r="J95" s="190"/>
      <c r="K95" s="190"/>
      <c r="L95" s="190"/>
      <c r="M95" s="190"/>
      <c r="N95" s="190"/>
      <c r="O95" s="190"/>
      <c r="P95" s="190"/>
      <c r="Q95" s="190"/>
      <c r="R95" s="190"/>
      <c r="S95" s="190"/>
      <c r="T95" s="190"/>
      <c r="U95" s="190"/>
      <c r="V95" s="190"/>
      <c r="W95" s="190"/>
      <c r="X95" s="190"/>
      <c r="Y95" s="190"/>
      <c r="Z95" s="190"/>
      <c r="AA95" s="190"/>
      <c r="AB95" s="190"/>
      <c r="AC95" s="190"/>
      <c r="AD95" s="190"/>
      <c r="AE95" s="190"/>
      <c r="AF95" s="190"/>
      <c r="AG95" s="190"/>
      <c r="AH95" s="190"/>
      <c r="AI95" s="190"/>
      <c r="AJ95" s="190"/>
      <c r="AK95" s="190"/>
      <c r="AL95" s="190"/>
      <c r="AM95" s="190"/>
    </row>
    <row r="96" spans="1:39" x14ac:dyDescent="0.25">
      <c r="A96" s="190"/>
      <c r="B96" s="190"/>
      <c r="C96" s="190"/>
      <c r="D96" s="190"/>
      <c r="E96" s="190"/>
      <c r="F96" s="190"/>
      <c r="G96" s="190"/>
      <c r="H96" s="190"/>
      <c r="I96" s="190"/>
      <c r="J96" s="190"/>
      <c r="K96" s="190"/>
      <c r="L96" s="190"/>
      <c r="M96" s="190"/>
      <c r="N96" s="190"/>
      <c r="O96" s="190"/>
      <c r="P96" s="190"/>
      <c r="Q96" s="190"/>
      <c r="R96" s="190"/>
      <c r="S96" s="190"/>
      <c r="T96" s="190"/>
      <c r="U96" s="190"/>
      <c r="V96" s="190"/>
      <c r="W96" s="190"/>
      <c r="X96" s="190"/>
      <c r="Y96" s="190"/>
      <c r="Z96" s="190"/>
      <c r="AA96" s="190"/>
      <c r="AB96" s="190"/>
      <c r="AC96" s="190"/>
      <c r="AD96" s="190"/>
      <c r="AE96" s="190"/>
      <c r="AF96" s="190"/>
      <c r="AG96" s="190"/>
      <c r="AH96" s="190"/>
      <c r="AI96" s="190"/>
      <c r="AJ96" s="190"/>
      <c r="AK96" s="190"/>
      <c r="AL96" s="190"/>
      <c r="AM96" s="190"/>
    </row>
    <row r="97" spans="1:39" x14ac:dyDescent="0.25">
      <c r="A97" s="190"/>
      <c r="B97" s="190"/>
      <c r="C97" s="190"/>
      <c r="D97" s="190"/>
      <c r="E97" s="190"/>
      <c r="F97" s="190"/>
      <c r="G97" s="190"/>
      <c r="H97" s="190"/>
      <c r="I97" s="190"/>
      <c r="J97" s="190"/>
      <c r="K97" s="190"/>
      <c r="L97" s="190"/>
      <c r="M97" s="190"/>
      <c r="N97" s="190"/>
      <c r="O97" s="190"/>
      <c r="P97" s="190"/>
      <c r="Q97" s="190"/>
      <c r="R97" s="190"/>
      <c r="S97" s="190"/>
      <c r="T97" s="190"/>
      <c r="U97" s="190"/>
      <c r="V97" s="190"/>
      <c r="W97" s="190"/>
      <c r="X97" s="190"/>
      <c r="Y97" s="190"/>
      <c r="Z97" s="190"/>
      <c r="AA97" s="190"/>
      <c r="AB97" s="190"/>
      <c r="AC97" s="190"/>
      <c r="AD97" s="190"/>
      <c r="AE97" s="190"/>
      <c r="AF97" s="190"/>
      <c r="AG97" s="190"/>
      <c r="AH97" s="190"/>
      <c r="AI97" s="190"/>
      <c r="AJ97" s="190"/>
      <c r="AK97" s="190"/>
      <c r="AL97" s="190"/>
      <c r="AM97" s="190"/>
    </row>
    <row r="98" spans="1:39" x14ac:dyDescent="0.25">
      <c r="A98" s="190"/>
      <c r="B98" s="190"/>
      <c r="C98" s="190"/>
      <c r="D98" s="190"/>
      <c r="E98" s="190"/>
      <c r="F98" s="190"/>
      <c r="G98" s="190"/>
      <c r="H98" s="190"/>
      <c r="I98" s="190"/>
      <c r="J98" s="190"/>
      <c r="K98" s="190"/>
      <c r="L98" s="190"/>
      <c r="M98" s="190"/>
      <c r="N98" s="190"/>
      <c r="O98" s="190"/>
      <c r="P98" s="190"/>
      <c r="Q98" s="190"/>
      <c r="R98" s="190"/>
      <c r="S98" s="190"/>
      <c r="T98" s="190"/>
      <c r="U98" s="190"/>
      <c r="V98" s="190"/>
      <c r="W98" s="190"/>
      <c r="X98" s="190"/>
      <c r="Y98" s="190"/>
      <c r="Z98" s="190"/>
      <c r="AA98" s="190"/>
      <c r="AB98" s="190"/>
      <c r="AC98" s="190"/>
      <c r="AD98" s="190"/>
      <c r="AE98" s="190"/>
      <c r="AF98" s="190"/>
      <c r="AG98" s="190"/>
      <c r="AH98" s="190"/>
      <c r="AI98" s="190"/>
      <c r="AJ98" s="190"/>
      <c r="AK98" s="190"/>
      <c r="AL98" s="190"/>
      <c r="AM98" s="190"/>
    </row>
    <row r="99" spans="1:39" x14ac:dyDescent="0.25">
      <c r="A99" s="190"/>
      <c r="B99" s="190"/>
      <c r="C99" s="190"/>
      <c r="D99" s="190"/>
      <c r="E99" s="190"/>
      <c r="F99" s="190"/>
      <c r="G99" s="190"/>
      <c r="H99" s="190"/>
      <c r="I99" s="190"/>
      <c r="J99" s="190"/>
      <c r="K99" s="190"/>
      <c r="L99" s="190"/>
      <c r="M99" s="190"/>
      <c r="N99" s="190"/>
      <c r="O99" s="190"/>
      <c r="P99" s="190"/>
      <c r="Q99" s="190"/>
      <c r="R99" s="190"/>
      <c r="S99" s="190"/>
      <c r="T99" s="190"/>
      <c r="U99" s="190"/>
      <c r="V99" s="190"/>
      <c r="W99" s="190"/>
      <c r="X99" s="190"/>
      <c r="Y99" s="190"/>
      <c r="Z99" s="190"/>
      <c r="AA99" s="190"/>
      <c r="AB99" s="190"/>
      <c r="AC99" s="190"/>
      <c r="AD99" s="190"/>
      <c r="AE99" s="190"/>
      <c r="AF99" s="190"/>
      <c r="AG99" s="190"/>
      <c r="AH99" s="190"/>
      <c r="AI99" s="190"/>
      <c r="AJ99" s="190"/>
      <c r="AK99" s="190"/>
      <c r="AL99" s="190"/>
      <c r="AM99" s="190"/>
    </row>
    <row r="100" spans="1:39" x14ac:dyDescent="0.25">
      <c r="A100" s="190"/>
      <c r="B100" s="190" t="s">
        <v>341</v>
      </c>
      <c r="C100" s="190"/>
      <c r="D100" s="190"/>
      <c r="E100" s="190"/>
      <c r="F100" s="190"/>
      <c r="G100" s="190"/>
      <c r="H100" s="190"/>
      <c r="I100" s="190"/>
      <c r="J100" s="190"/>
      <c r="K100" s="190"/>
      <c r="L100" s="190"/>
      <c r="M100" s="190"/>
      <c r="N100" s="190"/>
      <c r="O100" s="190"/>
      <c r="P100" s="190"/>
      <c r="Q100" s="190"/>
      <c r="R100" s="190"/>
      <c r="S100" s="190"/>
      <c r="T100" s="190"/>
      <c r="U100" s="190"/>
      <c r="V100" s="190"/>
      <c r="W100" s="190"/>
      <c r="X100" s="190"/>
      <c r="Y100" s="190"/>
      <c r="Z100" s="190"/>
      <c r="AA100" s="190"/>
      <c r="AB100" s="190"/>
      <c r="AC100" s="190"/>
      <c r="AD100" s="190"/>
      <c r="AE100" s="190"/>
      <c r="AF100" s="190"/>
      <c r="AG100" s="190"/>
      <c r="AH100" s="190"/>
      <c r="AI100" s="190"/>
      <c r="AJ100" s="190"/>
      <c r="AK100" s="190"/>
      <c r="AL100" s="190"/>
      <c r="AM100" s="190"/>
    </row>
    <row r="119" spans="43:45" ht="113.25" customHeight="1" x14ac:dyDescent="0.25">
      <c r="AQ119" s="182" t="s">
        <v>290</v>
      </c>
      <c r="AS119" s="95" t="str">
        <f ca="1">CELL("adresse",AR119)</f>
        <v>$AR$119</v>
      </c>
    </row>
    <row r="120" spans="43:45" ht="113.25" customHeight="1" x14ac:dyDescent="0.25">
      <c r="AQ120" s="182" t="s">
        <v>367</v>
      </c>
      <c r="AR120" s="95"/>
      <c r="AS120" s="95" t="str">
        <f ca="1">CELL("adresse",AR120)</f>
        <v>$AR$120</v>
      </c>
    </row>
    <row r="121" spans="43:45" ht="113.25" customHeight="1" x14ac:dyDescent="0.25">
      <c r="AQ121" s="182" t="s">
        <v>348</v>
      </c>
      <c r="AR121" s="95"/>
      <c r="AS121" s="95" t="str">
        <f t="shared" ref="AS121:AS136" ca="1" si="0">CELL("adresse",AR121)</f>
        <v>$AR$121</v>
      </c>
    </row>
    <row r="122" spans="43:45" ht="113.25" customHeight="1" x14ac:dyDescent="0.25">
      <c r="AQ122" s="182" t="s">
        <v>357</v>
      </c>
      <c r="AR122" s="95"/>
      <c r="AS122" s="95" t="str">
        <f t="shared" ca="1" si="0"/>
        <v>$AR$122</v>
      </c>
    </row>
    <row r="123" spans="43:45" ht="113.25" customHeight="1" x14ac:dyDescent="0.25">
      <c r="AQ123" s="182" t="s">
        <v>349</v>
      </c>
      <c r="AR123" s="95"/>
      <c r="AS123" s="95" t="str">
        <f t="shared" ca="1" si="0"/>
        <v>$AR$123</v>
      </c>
    </row>
    <row r="124" spans="43:45" ht="113.25" customHeight="1" x14ac:dyDescent="0.25">
      <c r="AQ124" s="182" t="s">
        <v>356</v>
      </c>
      <c r="AR124" s="95"/>
      <c r="AS124" s="95" t="str">
        <f t="shared" ca="1" si="0"/>
        <v>$AR$124</v>
      </c>
    </row>
    <row r="125" spans="43:45" ht="113.25" customHeight="1" x14ac:dyDescent="0.25">
      <c r="AQ125" s="182" t="s">
        <v>350</v>
      </c>
      <c r="AR125" s="95"/>
      <c r="AS125" s="95" t="str">
        <f t="shared" ca="1" si="0"/>
        <v>$AR$125</v>
      </c>
    </row>
    <row r="126" spans="43:45" ht="113.25" customHeight="1" x14ac:dyDescent="0.25">
      <c r="AQ126" s="182" t="s">
        <v>355</v>
      </c>
      <c r="AR126" s="95"/>
      <c r="AS126" s="95" t="str">
        <f t="shared" ca="1" si="0"/>
        <v>$AR$126</v>
      </c>
    </row>
    <row r="127" spans="43:45" ht="113.25" customHeight="1" x14ac:dyDescent="0.25">
      <c r="AQ127" s="182" t="s">
        <v>351</v>
      </c>
      <c r="AR127" s="95"/>
      <c r="AS127" s="95" t="str">
        <f t="shared" ca="1" si="0"/>
        <v>$AR$127</v>
      </c>
    </row>
    <row r="128" spans="43:45" ht="113.25" customHeight="1" x14ac:dyDescent="0.25">
      <c r="AQ128" s="182" t="s">
        <v>352</v>
      </c>
      <c r="AR128" s="95"/>
      <c r="AS128" s="95" t="str">
        <f t="shared" ca="1" si="0"/>
        <v>$AR$128</v>
      </c>
    </row>
    <row r="129" spans="43:45" ht="113.25" customHeight="1" x14ac:dyDescent="0.25">
      <c r="AQ129" s="182" t="s">
        <v>353</v>
      </c>
      <c r="AR129" s="95"/>
      <c r="AS129" s="95" t="str">
        <f t="shared" ca="1" si="0"/>
        <v>$AR$129</v>
      </c>
    </row>
    <row r="130" spans="43:45" ht="113.25" customHeight="1" x14ac:dyDescent="0.25">
      <c r="AQ130" s="182" t="s">
        <v>354</v>
      </c>
      <c r="AR130" s="95"/>
      <c r="AS130" s="95" t="str">
        <f t="shared" ca="1" si="0"/>
        <v>$AR$130</v>
      </c>
    </row>
    <row r="131" spans="43:45" ht="113.25" customHeight="1" x14ac:dyDescent="0.25">
      <c r="AQ131" s="184" t="s">
        <v>360</v>
      </c>
      <c r="AR131" s="185"/>
      <c r="AS131" s="95" t="str">
        <f t="shared" ca="1" si="0"/>
        <v>$AR$131</v>
      </c>
    </row>
    <row r="132" spans="43:45" ht="113.25" customHeight="1" x14ac:dyDescent="0.25">
      <c r="AQ132" s="184" t="s">
        <v>347</v>
      </c>
      <c r="AR132" s="90"/>
      <c r="AS132" s="95" t="str">
        <f t="shared" ca="1" si="0"/>
        <v>$AR$132</v>
      </c>
    </row>
    <row r="133" spans="43:45" ht="113.25" customHeight="1" x14ac:dyDescent="0.25">
      <c r="AQ133" s="184" t="s">
        <v>359</v>
      </c>
      <c r="AR133" s="90"/>
      <c r="AS133" s="95" t="str">
        <f t="shared" ca="1" si="0"/>
        <v>$AR$133</v>
      </c>
    </row>
    <row r="134" spans="43:45" ht="113.25" customHeight="1" x14ac:dyDescent="0.25">
      <c r="AQ134" s="184" t="s">
        <v>361</v>
      </c>
      <c r="AR134" s="90"/>
      <c r="AS134" s="95" t="str">
        <f t="shared" ca="1" si="0"/>
        <v>$AR$134</v>
      </c>
    </row>
    <row r="135" spans="43:45" ht="113.25" customHeight="1" x14ac:dyDescent="0.25">
      <c r="AQ135" s="184" t="s">
        <v>362</v>
      </c>
      <c r="AR135" s="90"/>
      <c r="AS135" s="95" t="str">
        <f t="shared" ca="1" si="0"/>
        <v>$AR$135</v>
      </c>
    </row>
    <row r="136" spans="43:45" ht="113.25" customHeight="1" x14ac:dyDescent="0.25">
      <c r="AQ136" s="184" t="s">
        <v>358</v>
      </c>
      <c r="AR136" s="90"/>
      <c r="AS136" s="95" t="str">
        <f t="shared" ca="1" si="0"/>
        <v>$AR$136</v>
      </c>
    </row>
    <row r="137" spans="43:45" ht="113.25" customHeight="1" x14ac:dyDescent="0.25">
      <c r="AQ137" s="198" t="str">
        <f>O20</f>
        <v>Anibal CASTANO</v>
      </c>
    </row>
    <row r="138" spans="43:45" ht="113.25" customHeight="1" x14ac:dyDescent="0.25"/>
    <row r="139" spans="43:45" ht="113.25" customHeight="1" x14ac:dyDescent="0.25"/>
    <row r="140" spans="43:45" ht="113.25" customHeight="1" x14ac:dyDescent="0.25"/>
  </sheetData>
  <mergeCells count="2">
    <mergeCell ref="O17:R18"/>
    <mergeCell ref="O20:R22"/>
  </mergeCells>
  <conditionalFormatting sqref="O20">
    <cfRule type="containsErrors" dxfId="102" priority="2">
      <formula>ISERROR(O20)</formula>
    </cfRule>
    <cfRule type="containsErrors" dxfId="101" priority="3">
      <formula>ISERROR(O20)</formula>
    </cfRule>
  </conditionalFormatting>
  <conditionalFormatting sqref="O20:R22">
    <cfRule type="containsErrors" dxfId="100" priority="1">
      <formula>ISERROR(O20)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  <pageSetUpPr fitToPage="1"/>
  </sheetPr>
  <dimension ref="A1:AQ117"/>
  <sheetViews>
    <sheetView showGridLines="0" tabSelected="1" topLeftCell="A5" zoomScale="90" zoomScaleNormal="90" workbookViewId="0">
      <selection activeCell="B7" sqref="B7"/>
    </sheetView>
  </sheetViews>
  <sheetFormatPr baseColWidth="10" defaultRowHeight="15" x14ac:dyDescent="0.25"/>
  <cols>
    <col min="1" max="1" width="17" style="90" customWidth="1"/>
    <col min="2" max="2" width="57.42578125" style="90" customWidth="1"/>
    <col min="3" max="3" width="3" style="90" customWidth="1"/>
    <col min="4" max="4" width="42" style="90" customWidth="1"/>
    <col min="5" max="5" width="2.85546875" style="90" customWidth="1"/>
    <col min="6" max="7" width="11.42578125" style="90"/>
    <col min="8" max="8" width="13.140625" style="90" customWidth="1"/>
    <col min="9" max="9" width="3.7109375" style="90" customWidth="1"/>
    <col min="10" max="10" width="35.5703125" style="90" customWidth="1"/>
    <col min="11" max="11" width="25.85546875" style="90" hidden="1" customWidth="1"/>
    <col min="12" max="12" width="3.28515625" style="90" customWidth="1"/>
    <col min="13" max="13" width="61" style="90" hidden="1" customWidth="1"/>
    <col min="14" max="24" width="11.42578125" style="90"/>
    <col min="25" max="25" width="0" style="90" hidden="1" customWidth="1"/>
    <col min="26" max="26" width="11.85546875" style="90" hidden="1" customWidth="1"/>
    <col min="27" max="27" width="16.5703125" style="90" hidden="1" customWidth="1"/>
    <col min="28" max="28" width="16.7109375" style="90" hidden="1" customWidth="1"/>
    <col min="29" max="29" width="15.85546875" style="90" hidden="1" customWidth="1"/>
    <col min="30" max="30" width="11.85546875" style="90" customWidth="1"/>
    <col min="31" max="31" width="0" style="90" hidden="1" customWidth="1"/>
    <col min="32" max="34" width="16.5703125" style="90" hidden="1" customWidth="1"/>
    <col min="35" max="35" width="16.5703125" style="90" customWidth="1"/>
    <col min="36" max="38" width="11.42578125" style="90"/>
    <col min="39" max="39" width="29.140625" style="90" customWidth="1"/>
    <col min="40" max="40" width="36.5703125" style="90" customWidth="1"/>
    <col min="41" max="42" width="21.42578125" style="90" customWidth="1"/>
    <col min="43" max="43" width="38.7109375" style="90" customWidth="1"/>
    <col min="44" max="16384" width="11.42578125" style="90"/>
  </cols>
  <sheetData>
    <row r="1" spans="1:29" ht="15" hidden="1" customHeight="1" x14ac:dyDescent="0.25">
      <c r="A1" s="88">
        <f>DATE(H7,G7,F7)</f>
        <v>43976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</row>
    <row r="2" spans="1:29" ht="64.5" hidden="1" customHeight="1" x14ac:dyDescent="0.25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</row>
    <row r="3" spans="1:29" ht="15" hidden="1" customHeight="1" x14ac:dyDescent="0.25">
      <c r="A3" s="173"/>
      <c r="B3" s="173"/>
      <c r="C3" s="173"/>
      <c r="D3" s="173"/>
      <c r="E3" s="173"/>
      <c r="F3" s="173"/>
      <c r="G3" s="173"/>
      <c r="H3" s="173"/>
      <c r="I3" s="173"/>
      <c r="J3" s="173"/>
      <c r="K3" s="204" t="s">
        <v>124</v>
      </c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3"/>
      <c r="X3" s="173"/>
      <c r="Y3" s="91"/>
      <c r="Z3" s="91"/>
      <c r="AA3" s="91"/>
      <c r="AB3" s="91"/>
      <c r="AC3" s="91"/>
    </row>
    <row r="4" spans="1:29" ht="15" hidden="1" customHeight="1" x14ac:dyDescent="0.25">
      <c r="A4" s="173"/>
      <c r="B4" s="173"/>
      <c r="C4" s="173"/>
      <c r="D4" s="173"/>
      <c r="E4" s="173"/>
      <c r="F4" s="173"/>
      <c r="G4" s="173"/>
      <c r="H4" s="173"/>
      <c r="I4" s="173"/>
      <c r="J4" s="173"/>
      <c r="K4" s="204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91"/>
      <c r="Z4" s="91"/>
      <c r="AA4" s="91"/>
      <c r="AB4" s="91"/>
      <c r="AC4" s="91"/>
    </row>
    <row r="5" spans="1:29" ht="4.5" customHeight="1" x14ac:dyDescent="0.25">
      <c r="A5" s="173"/>
      <c r="B5" s="173" t="s">
        <v>92</v>
      </c>
      <c r="C5" s="173"/>
      <c r="D5" s="173"/>
      <c r="E5" s="173"/>
      <c r="F5" s="173"/>
      <c r="G5" s="173"/>
      <c r="H5" s="173"/>
      <c r="I5" s="173"/>
      <c r="J5" s="173"/>
      <c r="K5" s="204"/>
      <c r="L5" s="173"/>
      <c r="M5" s="173"/>
      <c r="N5" s="173"/>
      <c r="O5" s="173"/>
      <c r="P5" s="173"/>
      <c r="Q5" s="173"/>
      <c r="R5" s="173"/>
      <c r="S5" s="173"/>
      <c r="T5" s="173"/>
      <c r="U5" s="173"/>
      <c r="V5" s="173"/>
      <c r="W5" s="173"/>
      <c r="X5" s="173"/>
      <c r="Y5" s="91"/>
      <c r="Z5" s="91"/>
      <c r="AA5" s="91"/>
      <c r="AB5" s="91"/>
      <c r="AC5" s="91"/>
    </row>
    <row r="6" spans="1:29" ht="71.25" customHeight="1" thickBot="1" x14ac:dyDescent="0.3">
      <c r="A6" s="173"/>
      <c r="B6" s="174"/>
      <c r="C6" s="173"/>
      <c r="D6" s="174"/>
      <c r="E6" s="173"/>
      <c r="F6" s="203" t="s">
        <v>395</v>
      </c>
      <c r="G6" s="203"/>
      <c r="H6" s="203"/>
      <c r="I6" s="173"/>
      <c r="J6" s="175"/>
      <c r="K6" s="205"/>
      <c r="L6" s="173"/>
      <c r="M6" s="173"/>
      <c r="N6" s="201" t="str">
        <f>D21</f>
        <v>Anibal CASTANO</v>
      </c>
      <c r="O6" s="201"/>
      <c r="P6" s="173"/>
      <c r="Q6" s="173"/>
      <c r="R6" s="173"/>
      <c r="S6" s="173"/>
      <c r="T6" s="173"/>
      <c r="U6" s="173"/>
      <c r="V6" s="173"/>
      <c r="W6" s="173"/>
      <c r="X6" s="173"/>
      <c r="Y6" s="91"/>
      <c r="Z6" s="91"/>
      <c r="AA6" s="91"/>
      <c r="AB6" s="91"/>
      <c r="AC6" s="91"/>
    </row>
    <row r="7" spans="1:29" ht="46.5" customHeight="1" thickTop="1" thickBot="1" x14ac:dyDescent="0.3">
      <c r="A7" s="173"/>
      <c r="B7" s="137" t="s">
        <v>97</v>
      </c>
      <c r="C7" s="173"/>
      <c r="D7" s="138" t="s">
        <v>88</v>
      </c>
      <c r="E7" s="173"/>
      <c r="F7" s="140">
        <v>25</v>
      </c>
      <c r="G7" s="141">
        <v>5</v>
      </c>
      <c r="H7" s="187">
        <v>2020</v>
      </c>
      <c r="I7" s="173"/>
      <c r="J7" s="139" t="s">
        <v>111</v>
      </c>
      <c r="K7" s="92"/>
      <c r="L7" s="173"/>
      <c r="M7" s="173"/>
      <c r="N7" s="201"/>
      <c r="O7" s="201"/>
      <c r="P7" s="173"/>
      <c r="Q7" s="173"/>
      <c r="R7" s="173"/>
      <c r="S7" s="173"/>
      <c r="T7" s="173"/>
      <c r="U7" s="173"/>
      <c r="V7" s="173"/>
      <c r="W7" s="173"/>
      <c r="X7" s="173"/>
      <c r="Y7" s="91"/>
      <c r="Z7" s="91"/>
      <c r="AA7" s="91"/>
      <c r="AB7" s="91"/>
      <c r="AC7" s="91"/>
    </row>
    <row r="8" spans="1:29" ht="15.75" thickTop="1" x14ac:dyDescent="0.25">
      <c r="A8" s="173"/>
      <c r="B8" s="206" t="s">
        <v>393</v>
      </c>
      <c r="C8" s="206"/>
      <c r="D8" s="206"/>
      <c r="E8" s="173"/>
      <c r="F8" s="176" t="s">
        <v>43</v>
      </c>
      <c r="G8" s="176" t="s">
        <v>41</v>
      </c>
      <c r="H8" s="176" t="s">
        <v>42</v>
      </c>
      <c r="I8" s="173"/>
      <c r="J8" s="173"/>
      <c r="K8" s="173"/>
      <c r="L8" s="173"/>
      <c r="M8" s="173"/>
      <c r="N8" s="208" t="str">
        <f>VLOOKUP(N6,AN99:AQ116,4,FALSE)</f>
        <v>Chef de Secteur - Filière TMB</v>
      </c>
      <c r="O8" s="208"/>
      <c r="P8" s="208"/>
      <c r="Q8" s="208"/>
      <c r="R8" s="173"/>
      <c r="S8" s="173"/>
      <c r="T8" s="173"/>
      <c r="U8" s="173"/>
      <c r="V8" s="173"/>
      <c r="W8" s="173"/>
      <c r="X8" s="173"/>
      <c r="Y8" s="91"/>
      <c r="Z8" s="91"/>
      <c r="AA8" s="124" t="s">
        <v>92</v>
      </c>
      <c r="AB8" s="124" t="s">
        <v>85</v>
      </c>
      <c r="AC8" s="124" t="s">
        <v>107</v>
      </c>
    </row>
    <row r="9" spans="1:29" ht="8.25" customHeight="1" x14ac:dyDescent="0.25">
      <c r="A9" s="173"/>
      <c r="B9" s="173"/>
      <c r="C9" s="173"/>
      <c r="D9" s="173"/>
      <c r="E9" s="173"/>
      <c r="F9" s="173"/>
      <c r="G9" s="173"/>
      <c r="H9" s="173"/>
      <c r="I9" s="173"/>
      <c r="J9" s="173"/>
      <c r="K9" s="173"/>
      <c r="L9" s="173"/>
      <c r="M9" s="173"/>
      <c r="N9" s="208"/>
      <c r="O9" s="208"/>
      <c r="P9" s="208"/>
      <c r="Q9" s="208"/>
      <c r="R9" s="173"/>
      <c r="S9" s="173"/>
      <c r="T9" s="173"/>
      <c r="U9" s="173"/>
      <c r="V9" s="173"/>
      <c r="W9" s="173"/>
      <c r="X9" s="173"/>
      <c r="Y9" s="91"/>
      <c r="Z9" s="91"/>
      <c r="AA9" s="124" t="s">
        <v>233</v>
      </c>
      <c r="AB9" s="124" t="s">
        <v>91</v>
      </c>
      <c r="AC9" s="124" t="s">
        <v>108</v>
      </c>
    </row>
    <row r="10" spans="1:29" ht="7.5" customHeight="1" x14ac:dyDescent="0.25">
      <c r="A10" s="173"/>
      <c r="B10" s="173"/>
      <c r="C10" s="173"/>
      <c r="D10" s="173"/>
      <c r="E10" s="173"/>
      <c r="F10" s="173"/>
      <c r="G10" s="173"/>
      <c r="H10" s="173"/>
      <c r="I10" s="173"/>
      <c r="J10" s="173"/>
      <c r="K10" s="173"/>
      <c r="L10" s="173"/>
      <c r="M10" s="173"/>
      <c r="N10" s="208"/>
      <c r="O10" s="208"/>
      <c r="P10" s="208"/>
      <c r="Q10" s="208"/>
      <c r="R10" s="173"/>
      <c r="S10" s="173"/>
      <c r="T10" s="173"/>
      <c r="U10" s="173"/>
      <c r="V10" s="173"/>
      <c r="W10" s="173"/>
      <c r="X10" s="173"/>
      <c r="Y10" s="91"/>
      <c r="Z10" s="91"/>
      <c r="AA10" s="124" t="s">
        <v>93</v>
      </c>
      <c r="AB10" s="124" t="s">
        <v>86</v>
      </c>
      <c r="AC10" s="124" t="s">
        <v>229</v>
      </c>
    </row>
    <row r="11" spans="1:29" ht="15" customHeight="1" x14ac:dyDescent="0.25">
      <c r="A11" s="173"/>
      <c r="B11" s="173"/>
      <c r="C11" s="173"/>
      <c r="D11" s="173"/>
      <c r="E11" s="173"/>
      <c r="F11" s="173"/>
      <c r="G11" s="173"/>
      <c r="H11" s="173"/>
      <c r="I11" s="173"/>
      <c r="J11" s="173"/>
      <c r="K11" s="173"/>
      <c r="L11" s="173"/>
      <c r="M11" s="173"/>
      <c r="N11" s="208"/>
      <c r="O11" s="208"/>
      <c r="P11" s="208"/>
      <c r="Q11" s="208"/>
      <c r="R11" s="173"/>
      <c r="S11" s="173"/>
      <c r="T11" s="173"/>
      <c r="U11" s="173"/>
      <c r="V11" s="173"/>
      <c r="W11" s="173"/>
      <c r="X11" s="173"/>
      <c r="Y11" s="91"/>
      <c r="Z11" s="91"/>
      <c r="AA11" s="124" t="s">
        <v>94</v>
      </c>
      <c r="AB11" s="124" t="s">
        <v>87</v>
      </c>
      <c r="AC11" s="124" t="s">
        <v>109</v>
      </c>
    </row>
    <row r="12" spans="1:29" ht="15" customHeight="1" x14ac:dyDescent="0.25">
      <c r="A12" s="173"/>
      <c r="B12" s="173"/>
      <c r="C12" s="173"/>
      <c r="D12" s="173"/>
      <c r="E12" s="173"/>
      <c r="F12" s="173"/>
      <c r="G12" s="173"/>
      <c r="H12" s="173"/>
      <c r="I12" s="173"/>
      <c r="J12" s="173"/>
      <c r="K12" s="173"/>
      <c r="L12" s="173"/>
      <c r="M12" s="173"/>
      <c r="N12" s="173"/>
      <c r="O12" s="173"/>
      <c r="P12" s="173"/>
      <c r="Q12" s="173"/>
      <c r="R12" s="173"/>
      <c r="S12" s="173"/>
      <c r="T12" s="173"/>
      <c r="U12" s="173"/>
      <c r="V12" s="173"/>
      <c r="W12" s="173"/>
      <c r="X12" s="173"/>
      <c r="Y12" s="91"/>
      <c r="Z12" s="91"/>
      <c r="AA12" s="124" t="s">
        <v>234</v>
      </c>
      <c r="AB12" s="124" t="s">
        <v>89</v>
      </c>
      <c r="AC12" s="124" t="s">
        <v>110</v>
      </c>
    </row>
    <row r="13" spans="1:29" x14ac:dyDescent="0.25">
      <c r="A13" s="173"/>
      <c r="B13" s="173"/>
      <c r="C13" s="173"/>
      <c r="D13" s="173"/>
      <c r="E13" s="173"/>
      <c r="F13" s="173"/>
      <c r="G13" s="173"/>
      <c r="H13" s="173"/>
      <c r="I13" s="173"/>
      <c r="J13" s="173"/>
      <c r="K13" s="173"/>
      <c r="L13" s="173"/>
      <c r="M13" s="173"/>
      <c r="N13" s="173"/>
      <c r="O13" s="173"/>
      <c r="P13" s="173"/>
      <c r="Q13" s="173"/>
      <c r="R13" s="173"/>
      <c r="S13" s="173"/>
      <c r="T13" s="173"/>
      <c r="U13" s="173"/>
      <c r="V13" s="173"/>
      <c r="W13" s="173"/>
      <c r="X13" s="173"/>
      <c r="Y13" s="91"/>
      <c r="Z13" s="91"/>
      <c r="AA13" s="124" t="s">
        <v>95</v>
      </c>
      <c r="AB13" s="124" t="s">
        <v>88</v>
      </c>
      <c r="AC13" s="124" t="s">
        <v>111</v>
      </c>
    </row>
    <row r="14" spans="1:29" x14ac:dyDescent="0.25">
      <c r="A14" s="173"/>
      <c r="B14" s="173"/>
      <c r="C14" s="173"/>
      <c r="D14" s="173"/>
      <c r="E14" s="173"/>
      <c r="F14" s="173"/>
      <c r="G14" s="173"/>
      <c r="H14" s="173"/>
      <c r="I14" s="173"/>
      <c r="J14" s="173"/>
      <c r="K14" s="173"/>
      <c r="L14" s="173"/>
      <c r="M14" s="173"/>
      <c r="N14" s="173"/>
      <c r="O14" s="173"/>
      <c r="P14" s="173"/>
      <c r="Q14" s="173"/>
      <c r="R14" s="173"/>
      <c r="S14" s="173"/>
      <c r="T14" s="173"/>
      <c r="U14" s="173"/>
      <c r="V14" s="173"/>
      <c r="W14" s="173"/>
      <c r="X14" s="173"/>
      <c r="Y14" s="91"/>
      <c r="Z14" s="91"/>
      <c r="AA14" s="124" t="s">
        <v>96</v>
      </c>
      <c r="AB14" s="124" t="s">
        <v>90</v>
      </c>
      <c r="AC14" s="91"/>
    </row>
    <row r="15" spans="1:29" x14ac:dyDescent="0.25">
      <c r="A15" s="173"/>
      <c r="B15" s="173"/>
      <c r="C15" s="173"/>
      <c r="D15" s="173"/>
      <c r="E15" s="173"/>
      <c r="F15" s="173"/>
      <c r="G15" s="173"/>
      <c r="H15" s="173"/>
      <c r="I15" s="173"/>
      <c r="J15" s="173"/>
      <c r="K15" s="173"/>
      <c r="L15" s="173"/>
      <c r="M15" s="173"/>
      <c r="N15" s="173"/>
      <c r="O15" s="173"/>
      <c r="P15" s="173"/>
      <c r="Q15" s="173"/>
      <c r="R15" s="173"/>
      <c r="S15" s="173"/>
      <c r="T15" s="173"/>
      <c r="U15" s="173"/>
      <c r="V15" s="173"/>
      <c r="W15" s="173"/>
      <c r="X15" s="173"/>
      <c r="Y15" s="91"/>
      <c r="Z15" s="91"/>
      <c r="AA15" s="124" t="s">
        <v>228</v>
      </c>
      <c r="AB15" s="124" t="s">
        <v>123</v>
      </c>
      <c r="AC15" s="91"/>
    </row>
    <row r="16" spans="1:29" x14ac:dyDescent="0.25">
      <c r="A16" s="173"/>
      <c r="B16" s="173"/>
      <c r="C16" s="173"/>
      <c r="D16" s="173"/>
      <c r="E16" s="173"/>
      <c r="F16" s="173"/>
      <c r="G16" s="173"/>
      <c r="H16" s="173"/>
      <c r="I16" s="173"/>
      <c r="J16" s="173"/>
      <c r="K16" s="173"/>
      <c r="L16" s="173"/>
      <c r="M16" s="173"/>
      <c r="N16" s="173"/>
      <c r="O16" s="173"/>
      <c r="P16" s="173"/>
      <c r="Q16" s="173"/>
      <c r="R16" s="173"/>
      <c r="S16" s="173"/>
      <c r="T16" s="173"/>
      <c r="U16" s="173"/>
      <c r="V16" s="173"/>
      <c r="W16" s="173"/>
      <c r="X16" s="173"/>
      <c r="Y16" s="91"/>
      <c r="Z16" s="91"/>
      <c r="AA16" s="124" t="s">
        <v>97</v>
      </c>
      <c r="AB16" s="91"/>
      <c r="AC16" s="91"/>
    </row>
    <row r="17" spans="1:34" x14ac:dyDescent="0.25">
      <c r="A17" s="173"/>
      <c r="B17" s="173"/>
      <c r="C17" s="173"/>
      <c r="D17" s="173"/>
      <c r="E17" s="173"/>
      <c r="F17" s="173"/>
      <c r="G17" s="173"/>
      <c r="H17" s="173"/>
      <c r="I17" s="173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  <c r="U17" s="173"/>
      <c r="V17" s="173"/>
      <c r="W17" s="173"/>
      <c r="X17" s="173"/>
      <c r="Y17" s="91"/>
      <c r="Z17" s="91"/>
      <c r="AA17" s="124" t="s">
        <v>98</v>
      </c>
      <c r="AB17" s="91"/>
      <c r="AC17" s="91"/>
    </row>
    <row r="18" spans="1:34" ht="26.25" x14ac:dyDescent="0.25">
      <c r="A18" s="177"/>
      <c r="B18" s="177"/>
      <c r="C18" s="178"/>
      <c r="D18" s="173"/>
      <c r="E18" s="173"/>
      <c r="F18" s="173"/>
      <c r="G18" s="173"/>
      <c r="H18" s="173"/>
      <c r="I18" s="173"/>
      <c r="J18" s="173"/>
      <c r="K18" s="173"/>
      <c r="L18" s="173"/>
      <c r="M18" s="173"/>
      <c r="N18" s="173"/>
      <c r="O18" s="173"/>
      <c r="P18" s="173"/>
      <c r="Q18" s="173"/>
      <c r="R18" s="173"/>
      <c r="S18" s="173"/>
      <c r="T18" s="173"/>
      <c r="U18" s="173"/>
      <c r="V18" s="173"/>
      <c r="W18" s="173"/>
      <c r="X18" s="173"/>
      <c r="Y18" s="91"/>
      <c r="Z18" s="91"/>
      <c r="AA18" s="124" t="s">
        <v>99</v>
      </c>
      <c r="AB18" s="91"/>
      <c r="AC18" s="91"/>
    </row>
    <row r="19" spans="1:34" ht="26.25" customHeight="1" x14ac:dyDescent="0.25">
      <c r="A19" s="173"/>
      <c r="B19" s="179"/>
      <c r="C19" s="178"/>
      <c r="D19" s="207" t="s">
        <v>363</v>
      </c>
      <c r="E19" s="207"/>
      <c r="F19" s="207"/>
      <c r="G19" s="207"/>
      <c r="H19" s="173"/>
      <c r="I19" s="173"/>
      <c r="J19" s="173"/>
      <c r="K19" s="173"/>
      <c r="L19" s="173"/>
      <c r="M19" s="173"/>
      <c r="N19" s="173"/>
      <c r="O19" s="173"/>
      <c r="P19" s="173"/>
      <c r="Q19" s="173"/>
      <c r="R19" s="173"/>
      <c r="S19" s="173"/>
      <c r="T19" s="173"/>
      <c r="U19" s="173"/>
      <c r="V19" s="173"/>
      <c r="W19" s="173"/>
      <c r="X19" s="173"/>
      <c r="Y19" s="91"/>
      <c r="Z19" s="91"/>
      <c r="AA19" s="124" t="s">
        <v>100</v>
      </c>
      <c r="AB19" s="91"/>
      <c r="AC19" s="91"/>
    </row>
    <row r="20" spans="1:34" ht="28.5" customHeight="1" x14ac:dyDescent="0.4">
      <c r="A20" s="173"/>
      <c r="B20" s="179"/>
      <c r="C20" s="180"/>
      <c r="D20" s="207"/>
      <c r="E20" s="207"/>
      <c r="F20" s="207"/>
      <c r="G20" s="207"/>
      <c r="H20" s="181"/>
      <c r="I20" s="181"/>
      <c r="J20" s="181"/>
      <c r="K20" s="173"/>
      <c r="L20" s="173"/>
      <c r="M20" s="173"/>
      <c r="N20" s="173"/>
      <c r="O20" s="173"/>
      <c r="P20" s="173"/>
      <c r="Q20" s="173"/>
      <c r="R20" s="173"/>
      <c r="S20" s="173"/>
      <c r="T20" s="173"/>
      <c r="U20" s="173"/>
      <c r="V20" s="173"/>
      <c r="W20" s="173"/>
      <c r="X20" s="173"/>
      <c r="Y20" s="91"/>
      <c r="Z20" s="91"/>
      <c r="AA20" s="124" t="s">
        <v>101</v>
      </c>
      <c r="AB20" s="91"/>
      <c r="AC20" s="91"/>
    </row>
    <row r="21" spans="1:34" ht="45.75" customHeight="1" x14ac:dyDescent="0.25">
      <c r="A21" s="173"/>
      <c r="B21" s="179"/>
      <c r="C21" s="178"/>
      <c r="D21" s="202" t="str">
        <f>VLOOKUP(AG22,ALesphotos,2,FALSE)</f>
        <v>Anibal CASTANO</v>
      </c>
      <c r="E21" s="202"/>
      <c r="F21" s="202"/>
      <c r="G21" s="202"/>
      <c r="H21" s="202"/>
      <c r="I21" s="202"/>
      <c r="J21" s="202"/>
      <c r="K21" s="173"/>
      <c r="L21" s="173"/>
      <c r="M21" s="173"/>
      <c r="N21" s="173"/>
      <c r="O21" s="173"/>
      <c r="P21" s="173"/>
      <c r="Q21" s="173"/>
      <c r="R21" s="173"/>
      <c r="S21" s="173"/>
      <c r="T21" s="173"/>
      <c r="U21" s="173"/>
      <c r="V21" s="173"/>
      <c r="W21" s="173"/>
      <c r="X21" s="173"/>
      <c r="Y21" s="91"/>
      <c r="Z21" s="91"/>
      <c r="AA21" s="124" t="s">
        <v>102</v>
      </c>
      <c r="AB21" s="91"/>
      <c r="AC21" s="91"/>
    </row>
    <row r="22" spans="1:34" ht="6.75" customHeight="1" x14ac:dyDescent="0.25">
      <c r="A22" s="173"/>
      <c r="B22" s="179"/>
      <c r="C22" s="178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  <c r="O22" s="173"/>
      <c r="P22" s="173"/>
      <c r="Q22" s="173"/>
      <c r="R22" s="173"/>
      <c r="S22" s="173"/>
      <c r="T22" s="173"/>
      <c r="U22" s="173"/>
      <c r="V22" s="173"/>
      <c r="W22" s="173"/>
      <c r="X22" s="173"/>
      <c r="Y22" s="91"/>
      <c r="Z22" s="91"/>
      <c r="AA22" s="124" t="s">
        <v>103</v>
      </c>
      <c r="AB22" s="91"/>
      <c r="AC22" s="91"/>
      <c r="AG22" s="90" t="str">
        <f>Accueil!B6</f>
        <v>anibc</v>
      </c>
    </row>
    <row r="23" spans="1:34" ht="140.25" customHeight="1" x14ac:dyDescent="0.25">
      <c r="A23" s="173"/>
      <c r="B23" s="173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  <c r="O23" s="173"/>
      <c r="P23" s="173"/>
      <c r="Q23" s="173"/>
      <c r="R23" s="173"/>
      <c r="S23" s="173"/>
      <c r="T23" s="173"/>
      <c r="U23" s="173"/>
      <c r="V23" s="173"/>
      <c r="W23" s="173"/>
      <c r="X23" s="173"/>
      <c r="Y23" s="91"/>
      <c r="Z23" s="91"/>
      <c r="AA23" s="91" t="s">
        <v>104</v>
      </c>
      <c r="AB23" s="91"/>
      <c r="AC23" s="91"/>
    </row>
    <row r="24" spans="1:34" ht="15.75" customHeight="1" x14ac:dyDescent="0.25">
      <c r="A24" s="173"/>
      <c r="B24" s="173"/>
      <c r="C24" s="173"/>
      <c r="D24" s="173"/>
      <c r="E24" s="173"/>
      <c r="F24" s="173"/>
      <c r="G24" s="173"/>
      <c r="H24" s="173"/>
      <c r="I24" s="173"/>
      <c r="J24" s="173"/>
      <c r="K24" s="173"/>
      <c r="L24" s="173"/>
      <c r="M24" s="173"/>
      <c r="N24" s="173"/>
      <c r="O24" s="173"/>
      <c r="P24" s="173"/>
      <c r="Q24" s="173"/>
      <c r="R24" s="173"/>
      <c r="S24" s="173"/>
      <c r="T24" s="173"/>
      <c r="U24" s="173"/>
      <c r="V24" s="173"/>
      <c r="W24" s="173"/>
      <c r="X24" s="173"/>
      <c r="Y24" s="91"/>
      <c r="Z24" s="91"/>
      <c r="AA24" s="91" t="s">
        <v>173</v>
      </c>
      <c r="AB24" s="91"/>
      <c r="AC24" s="91"/>
      <c r="AG24" s="90" t="s">
        <v>341</v>
      </c>
      <c r="AH24" s="90" t="s">
        <v>360</v>
      </c>
    </row>
    <row r="25" spans="1:34" x14ac:dyDescent="0.25">
      <c r="A25" s="173"/>
      <c r="B25" s="173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  <c r="O25" s="173"/>
      <c r="P25" s="173"/>
      <c r="Q25" s="173"/>
      <c r="R25" s="173"/>
      <c r="S25" s="173"/>
      <c r="T25" s="173"/>
      <c r="U25" s="173"/>
      <c r="V25" s="173"/>
      <c r="W25" s="173"/>
      <c r="X25" s="173"/>
      <c r="Y25" s="91"/>
      <c r="Z25" s="91"/>
      <c r="AA25" s="91" t="s">
        <v>364</v>
      </c>
      <c r="AB25" s="91"/>
      <c r="AC25" s="91"/>
      <c r="AG25" s="90" t="s">
        <v>342</v>
      </c>
      <c r="AH25" s="90" t="s">
        <v>360</v>
      </c>
    </row>
    <row r="26" spans="1:34" x14ac:dyDescent="0.25">
      <c r="A26" s="173"/>
      <c r="B26" s="173"/>
      <c r="C26" s="173"/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/>
      <c r="P26" s="173"/>
      <c r="Q26" s="173"/>
      <c r="R26" s="173"/>
      <c r="S26" s="173"/>
      <c r="T26" s="173"/>
      <c r="U26" s="173"/>
      <c r="V26" s="173"/>
      <c r="W26" s="173"/>
      <c r="X26" s="173"/>
      <c r="Y26" s="91"/>
      <c r="Z26" s="91"/>
      <c r="AA26" s="91" t="s">
        <v>365</v>
      </c>
      <c r="AB26" s="91"/>
      <c r="AC26" s="91"/>
      <c r="AG26" s="90" t="s">
        <v>366</v>
      </c>
      <c r="AH26" s="90" t="s">
        <v>367</v>
      </c>
    </row>
    <row r="27" spans="1:34" x14ac:dyDescent="0.25">
      <c r="A27" s="173"/>
      <c r="B27" s="173"/>
      <c r="C27" s="173"/>
      <c r="D27" s="173"/>
      <c r="E27" s="173"/>
      <c r="F27" s="173"/>
      <c r="G27" s="173"/>
      <c r="H27" s="173"/>
      <c r="I27" s="173"/>
      <c r="J27" s="173"/>
      <c r="K27" s="173"/>
      <c r="L27" s="173"/>
      <c r="M27" s="173"/>
      <c r="N27" s="173"/>
      <c r="O27" s="173"/>
      <c r="P27" s="173"/>
      <c r="Q27" s="173"/>
      <c r="R27" s="173"/>
      <c r="S27" s="173"/>
      <c r="T27" s="173"/>
      <c r="U27" s="173"/>
      <c r="V27" s="173"/>
      <c r="W27" s="173"/>
      <c r="X27" s="173"/>
      <c r="Y27" s="91"/>
      <c r="Z27" s="91"/>
      <c r="AA27" s="91"/>
      <c r="AB27" s="91"/>
      <c r="AC27" s="91"/>
      <c r="AG27" s="90" t="s">
        <v>333</v>
      </c>
      <c r="AH27" s="90" t="s">
        <v>358</v>
      </c>
    </row>
    <row r="28" spans="1:34" ht="23.25" customHeight="1" x14ac:dyDescent="0.25">
      <c r="A28" s="173"/>
      <c r="B28" s="173"/>
      <c r="C28" s="173"/>
      <c r="D28" s="173"/>
      <c r="E28" s="173"/>
      <c r="F28" s="173"/>
      <c r="G28" s="173"/>
      <c r="H28" s="173"/>
      <c r="I28" s="173"/>
      <c r="J28" s="173"/>
      <c r="K28" s="173"/>
      <c r="L28" s="173"/>
      <c r="M28" s="173"/>
      <c r="N28" s="173"/>
      <c r="O28" s="173"/>
      <c r="P28" s="173"/>
      <c r="Q28" s="173"/>
      <c r="R28" s="173"/>
      <c r="S28" s="173"/>
      <c r="T28" s="173"/>
      <c r="U28" s="173"/>
      <c r="V28" s="173"/>
      <c r="W28" s="173"/>
      <c r="X28" s="173"/>
      <c r="Y28" s="91"/>
      <c r="Z28" s="91"/>
      <c r="AA28" s="91"/>
      <c r="AB28" s="91"/>
      <c r="AC28" s="91"/>
      <c r="AG28" s="90" t="s">
        <v>313</v>
      </c>
      <c r="AH28" s="90" t="s">
        <v>348</v>
      </c>
    </row>
    <row r="29" spans="1:34" x14ac:dyDescent="0.25">
      <c r="A29" s="173"/>
      <c r="B29" s="173"/>
      <c r="C29" s="173"/>
      <c r="D29" s="173"/>
      <c r="E29" s="173"/>
      <c r="F29" s="173"/>
      <c r="G29" s="173"/>
      <c r="H29" s="173"/>
      <c r="I29" s="173"/>
      <c r="J29" s="173"/>
      <c r="K29" s="173"/>
      <c r="L29" s="173"/>
      <c r="M29" s="173"/>
      <c r="N29" s="173"/>
      <c r="O29" s="173"/>
      <c r="P29" s="173"/>
      <c r="Q29" s="173"/>
      <c r="R29" s="173"/>
      <c r="S29" s="173"/>
      <c r="T29" s="173"/>
      <c r="U29" s="173"/>
      <c r="V29" s="173"/>
      <c r="W29" s="173"/>
      <c r="X29" s="173"/>
      <c r="Y29" s="91"/>
      <c r="Z29" s="91"/>
      <c r="AA29" s="91"/>
      <c r="AB29" s="91"/>
      <c r="AC29" s="91"/>
      <c r="AG29" s="90" t="s">
        <v>345</v>
      </c>
      <c r="AH29" s="90" t="s">
        <v>362</v>
      </c>
    </row>
    <row r="30" spans="1:34" x14ac:dyDescent="0.25">
      <c r="A30" s="173"/>
      <c r="B30" s="173"/>
      <c r="C30" s="173"/>
      <c r="D30" s="173"/>
      <c r="E30" s="173"/>
      <c r="F30" s="173"/>
      <c r="G30" s="173"/>
      <c r="H30" s="173"/>
      <c r="I30" s="173"/>
      <c r="J30" s="173"/>
      <c r="K30" s="173"/>
      <c r="L30" s="173"/>
      <c r="M30" s="173"/>
      <c r="N30" s="173"/>
      <c r="O30" s="173"/>
      <c r="P30" s="173"/>
      <c r="Q30" s="173"/>
      <c r="R30" s="173"/>
      <c r="S30" s="173"/>
      <c r="T30" s="173"/>
      <c r="U30" s="173"/>
      <c r="V30" s="173"/>
      <c r="W30" s="173"/>
      <c r="X30" s="173"/>
      <c r="Y30" s="91"/>
      <c r="Z30" s="91"/>
      <c r="AA30" s="91"/>
      <c r="AB30" s="91"/>
      <c r="AC30" s="91"/>
      <c r="AG30" s="90" t="s">
        <v>327</v>
      </c>
      <c r="AH30" s="90" t="s">
        <v>355</v>
      </c>
    </row>
    <row r="31" spans="1:34" x14ac:dyDescent="0.25">
      <c r="A31" s="173"/>
      <c r="B31" s="173"/>
      <c r="C31" s="173"/>
      <c r="D31" s="173"/>
      <c r="E31" s="173"/>
      <c r="F31" s="173"/>
      <c r="G31" s="173"/>
      <c r="H31" s="173"/>
      <c r="I31" s="173"/>
      <c r="J31" s="173"/>
      <c r="K31" s="173"/>
      <c r="L31" s="173"/>
      <c r="M31" s="173"/>
      <c r="N31" s="173"/>
      <c r="O31" s="173"/>
      <c r="P31" s="173"/>
      <c r="Q31" s="173"/>
      <c r="R31" s="173"/>
      <c r="S31" s="173"/>
      <c r="T31" s="173"/>
      <c r="U31" s="173"/>
      <c r="V31" s="173"/>
      <c r="W31" s="173"/>
      <c r="X31" s="173"/>
      <c r="Y31" s="91"/>
      <c r="Z31" s="91"/>
      <c r="AA31" s="91"/>
      <c r="AB31" s="91"/>
      <c r="AC31" s="91"/>
      <c r="AG31" s="90" t="s">
        <v>319</v>
      </c>
      <c r="AH31" s="90" t="s">
        <v>351</v>
      </c>
    </row>
    <row r="32" spans="1:34" x14ac:dyDescent="0.25">
      <c r="A32" s="173"/>
      <c r="B32" s="173"/>
      <c r="C32" s="173"/>
      <c r="D32" s="173"/>
      <c r="E32" s="173"/>
      <c r="F32" s="173"/>
      <c r="G32" s="173"/>
      <c r="H32" s="173"/>
      <c r="I32" s="173"/>
      <c r="J32" s="173"/>
      <c r="K32" s="173"/>
      <c r="L32" s="173"/>
      <c r="M32" s="173"/>
      <c r="N32" s="173"/>
      <c r="O32" s="173"/>
      <c r="P32" s="173"/>
      <c r="Q32" s="173"/>
      <c r="R32" s="173"/>
      <c r="S32" s="173"/>
      <c r="T32" s="173"/>
      <c r="U32" s="173"/>
      <c r="V32" s="173"/>
      <c r="W32" s="173"/>
      <c r="X32" s="173"/>
      <c r="Y32" s="91"/>
      <c r="Z32" s="91"/>
      <c r="AA32" s="91"/>
      <c r="AB32" s="91"/>
      <c r="AC32" s="91"/>
      <c r="AG32" s="90" t="s">
        <v>321</v>
      </c>
      <c r="AH32" s="90" t="s">
        <v>352</v>
      </c>
    </row>
    <row r="33" spans="1:34" x14ac:dyDescent="0.25">
      <c r="A33" s="173"/>
      <c r="B33" s="173"/>
      <c r="C33" s="173"/>
      <c r="D33" s="173"/>
      <c r="E33" s="173"/>
      <c r="F33" s="173"/>
      <c r="G33" s="173"/>
      <c r="H33" s="173"/>
      <c r="I33" s="173"/>
      <c r="J33" s="173"/>
      <c r="K33" s="173"/>
      <c r="L33" s="173"/>
      <c r="M33" s="173"/>
      <c r="N33" s="173"/>
      <c r="O33" s="173"/>
      <c r="P33" s="173"/>
      <c r="Q33" s="173"/>
      <c r="R33" s="173"/>
      <c r="S33" s="173"/>
      <c r="T33" s="173"/>
      <c r="U33" s="173"/>
      <c r="V33" s="173"/>
      <c r="W33" s="173"/>
      <c r="X33" s="173"/>
      <c r="Y33" s="91"/>
      <c r="Z33" s="91"/>
      <c r="AA33" s="91"/>
      <c r="AB33" s="91"/>
      <c r="AC33" s="91"/>
      <c r="AG33" s="90" t="s">
        <v>323</v>
      </c>
      <c r="AH33" s="90" t="s">
        <v>353</v>
      </c>
    </row>
    <row r="34" spans="1:34" x14ac:dyDescent="0.25">
      <c r="A34" s="173"/>
      <c r="B34" s="173"/>
      <c r="C34" s="173"/>
      <c r="D34" s="173"/>
      <c r="E34" s="173"/>
      <c r="F34" s="173"/>
      <c r="G34" s="173"/>
      <c r="H34" s="173"/>
      <c r="I34" s="173"/>
      <c r="J34" s="173"/>
      <c r="K34" s="173"/>
      <c r="L34" s="173"/>
      <c r="M34" s="173"/>
      <c r="N34" s="173"/>
      <c r="O34" s="173"/>
      <c r="P34" s="173"/>
      <c r="Q34" s="173"/>
      <c r="R34" s="173"/>
      <c r="S34" s="173"/>
      <c r="T34" s="173"/>
      <c r="U34" s="173"/>
      <c r="V34" s="173"/>
      <c r="W34" s="173"/>
      <c r="X34" s="173"/>
      <c r="Y34" s="91"/>
      <c r="Z34" s="91"/>
      <c r="AA34" s="91"/>
      <c r="AB34" s="91"/>
      <c r="AC34" s="91"/>
      <c r="AG34" s="90" t="s">
        <v>325</v>
      </c>
      <c r="AH34" s="90" t="s">
        <v>354</v>
      </c>
    </row>
    <row r="35" spans="1:34" x14ac:dyDescent="0.25">
      <c r="A35" s="173"/>
      <c r="B35" s="173"/>
      <c r="C35" s="173"/>
      <c r="D35" s="173"/>
      <c r="E35" s="173"/>
      <c r="F35" s="173"/>
      <c r="G35" s="173"/>
      <c r="H35" s="173"/>
      <c r="I35" s="173"/>
      <c r="J35" s="173"/>
      <c r="K35" s="173"/>
      <c r="L35" s="173"/>
      <c r="M35" s="173"/>
      <c r="N35" s="173"/>
      <c r="O35" s="173"/>
      <c r="P35" s="173"/>
      <c r="Q35" s="173"/>
      <c r="R35" s="173"/>
      <c r="S35" s="173"/>
      <c r="T35" s="173"/>
      <c r="U35" s="173"/>
      <c r="V35" s="173"/>
      <c r="W35" s="173"/>
      <c r="X35" s="173"/>
      <c r="Y35" s="91"/>
      <c r="Z35" s="91"/>
      <c r="AA35" s="91"/>
      <c r="AB35" s="91"/>
      <c r="AC35" s="91"/>
      <c r="AG35" s="90" t="s">
        <v>339</v>
      </c>
      <c r="AH35" s="90" t="s">
        <v>359</v>
      </c>
    </row>
    <row r="36" spans="1:34" x14ac:dyDescent="0.25">
      <c r="A36" s="173"/>
      <c r="B36" s="173"/>
      <c r="C36" s="173"/>
      <c r="D36" s="173"/>
      <c r="E36" s="173"/>
      <c r="F36" s="173"/>
      <c r="G36" s="173"/>
      <c r="H36" s="173"/>
      <c r="I36" s="173"/>
      <c r="J36" s="173"/>
      <c r="K36" s="173"/>
      <c r="L36" s="173"/>
      <c r="M36" s="173"/>
      <c r="N36" s="173"/>
      <c r="O36" s="173"/>
      <c r="P36" s="173"/>
      <c r="Q36" s="173"/>
      <c r="R36" s="173"/>
      <c r="S36" s="173"/>
      <c r="T36" s="173"/>
      <c r="U36" s="173"/>
      <c r="V36" s="173"/>
      <c r="W36" s="173"/>
      <c r="X36" s="173"/>
      <c r="Y36" s="91"/>
      <c r="Z36" s="91"/>
      <c r="AA36" s="91"/>
      <c r="AB36" s="91"/>
      <c r="AC36" s="91"/>
      <c r="AG36" s="90" t="s">
        <v>311</v>
      </c>
      <c r="AH36" s="90" t="s">
        <v>347</v>
      </c>
    </row>
    <row r="37" spans="1:34" x14ac:dyDescent="0.25">
      <c r="A37" s="173"/>
      <c r="B37" s="173"/>
      <c r="C37" s="173"/>
      <c r="D37" s="173"/>
      <c r="E37" s="173"/>
      <c r="F37" s="173"/>
      <c r="G37" s="173"/>
      <c r="H37" s="173"/>
      <c r="I37" s="173"/>
      <c r="J37" s="173"/>
      <c r="K37" s="173"/>
      <c r="L37" s="173"/>
      <c r="M37" s="173"/>
      <c r="N37" s="173"/>
      <c r="O37" s="173"/>
      <c r="P37" s="173"/>
      <c r="Q37" s="173"/>
      <c r="R37" s="173"/>
      <c r="S37" s="173"/>
      <c r="T37" s="173"/>
      <c r="U37" s="173"/>
      <c r="V37" s="173"/>
      <c r="W37" s="173"/>
      <c r="X37" s="173"/>
      <c r="Y37" s="91"/>
      <c r="Z37" s="91"/>
      <c r="AA37" s="91"/>
      <c r="AB37" s="91"/>
      <c r="AC37" s="91"/>
      <c r="AG37" s="90" t="s">
        <v>343</v>
      </c>
      <c r="AH37" s="90" t="s">
        <v>361</v>
      </c>
    </row>
    <row r="38" spans="1:34" x14ac:dyDescent="0.25">
      <c r="A38" s="173"/>
      <c r="B38" s="173"/>
      <c r="C38" s="173"/>
      <c r="D38" s="173"/>
      <c r="E38" s="173"/>
      <c r="F38" s="173"/>
      <c r="G38" s="173"/>
      <c r="H38" s="173"/>
      <c r="I38" s="173"/>
      <c r="J38" s="173"/>
      <c r="K38" s="173"/>
      <c r="L38" s="173"/>
      <c r="M38" s="173"/>
      <c r="N38" s="173"/>
      <c r="O38" s="173"/>
      <c r="P38" s="173"/>
      <c r="Q38" s="173"/>
      <c r="R38" s="173"/>
      <c r="S38" s="173"/>
      <c r="T38" s="173"/>
      <c r="U38" s="173"/>
      <c r="V38" s="173"/>
      <c r="W38" s="173"/>
      <c r="X38" s="173"/>
      <c r="Y38" s="91"/>
      <c r="Z38" s="91"/>
      <c r="AA38" s="91"/>
      <c r="AB38" s="91"/>
      <c r="AC38" s="91"/>
      <c r="AG38" s="90" t="s">
        <v>317</v>
      </c>
      <c r="AH38" s="90" t="s">
        <v>350</v>
      </c>
    </row>
    <row r="39" spans="1:34" x14ac:dyDescent="0.25">
      <c r="A39" s="173"/>
      <c r="B39" s="173"/>
      <c r="C39" s="173"/>
      <c r="D39" s="173"/>
      <c r="E39" s="173"/>
      <c r="F39" s="173"/>
      <c r="G39" s="173"/>
      <c r="H39" s="173"/>
      <c r="I39" s="173"/>
      <c r="J39" s="173"/>
      <c r="K39" s="173"/>
      <c r="L39" s="173"/>
      <c r="M39" s="173"/>
      <c r="N39" s="173"/>
      <c r="O39" s="173"/>
      <c r="P39" s="173"/>
      <c r="Q39" s="173"/>
      <c r="R39" s="173"/>
      <c r="S39" s="173"/>
      <c r="T39" s="173"/>
      <c r="U39" s="173"/>
      <c r="V39" s="173"/>
      <c r="W39" s="173"/>
      <c r="X39" s="173"/>
      <c r="Y39" s="91"/>
      <c r="Z39" s="91"/>
      <c r="AA39" s="91"/>
      <c r="AB39" s="91"/>
      <c r="AC39" s="91"/>
      <c r="AG39" s="90" t="s">
        <v>329</v>
      </c>
      <c r="AH39" s="90" t="s">
        <v>356</v>
      </c>
    </row>
    <row r="40" spans="1:34" ht="17.25" customHeight="1" x14ac:dyDescent="0.25">
      <c r="A40" s="173"/>
      <c r="B40" s="173"/>
      <c r="C40" s="173"/>
      <c r="D40" s="173"/>
      <c r="E40" s="173"/>
      <c r="F40" s="173"/>
      <c r="G40" s="173"/>
      <c r="H40" s="173"/>
      <c r="I40" s="173"/>
      <c r="J40" s="173"/>
      <c r="K40" s="173"/>
      <c r="L40" s="173"/>
      <c r="M40" s="173"/>
      <c r="N40" s="173"/>
      <c r="O40" s="173"/>
      <c r="P40" s="173"/>
      <c r="Q40" s="173"/>
      <c r="R40" s="173"/>
      <c r="S40" s="173"/>
      <c r="T40" s="173"/>
      <c r="U40" s="173"/>
      <c r="V40" s="173"/>
      <c r="W40" s="173"/>
      <c r="X40" s="173"/>
      <c r="Y40" s="91"/>
      <c r="Z40" s="91"/>
      <c r="AA40" s="91"/>
      <c r="AB40" s="91"/>
      <c r="AC40" s="91"/>
      <c r="AG40" s="90" t="s">
        <v>315</v>
      </c>
      <c r="AH40" s="90" t="s">
        <v>349</v>
      </c>
    </row>
    <row r="41" spans="1:34" ht="17.25" customHeight="1" x14ac:dyDescent="0.25">
      <c r="A41" s="173"/>
      <c r="B41" s="173"/>
      <c r="C41" s="173"/>
      <c r="D41" s="173"/>
      <c r="E41" s="173"/>
      <c r="F41" s="173"/>
      <c r="G41" s="173"/>
      <c r="H41" s="173"/>
      <c r="I41" s="173"/>
      <c r="J41" s="173"/>
      <c r="K41" s="173"/>
      <c r="L41" s="173"/>
      <c r="M41" s="173"/>
      <c r="N41" s="173"/>
      <c r="O41" s="173"/>
      <c r="P41" s="173"/>
      <c r="Q41" s="173"/>
      <c r="R41" s="173"/>
      <c r="S41" s="173"/>
      <c r="T41" s="173"/>
      <c r="U41" s="173"/>
      <c r="V41" s="173"/>
      <c r="W41" s="173"/>
      <c r="X41" s="173"/>
      <c r="Y41" s="91"/>
      <c r="Z41" s="91"/>
      <c r="AA41" s="91"/>
      <c r="AB41" s="91"/>
      <c r="AC41" s="91"/>
      <c r="AG41" s="90" t="s">
        <v>331</v>
      </c>
      <c r="AH41" s="90" t="s">
        <v>357</v>
      </c>
    </row>
    <row r="42" spans="1:34" ht="17.25" customHeight="1" x14ac:dyDescent="0.25">
      <c r="A42" s="173"/>
      <c r="B42" s="173"/>
      <c r="C42" s="173"/>
      <c r="D42" s="173"/>
      <c r="E42" s="173"/>
      <c r="F42" s="173"/>
      <c r="G42" s="173"/>
      <c r="H42" s="173"/>
      <c r="I42" s="173"/>
      <c r="J42" s="173"/>
      <c r="K42" s="173"/>
      <c r="L42" s="173"/>
      <c r="M42" s="173"/>
      <c r="N42" s="173"/>
      <c r="O42" s="173"/>
      <c r="P42" s="173"/>
      <c r="Q42" s="173"/>
      <c r="R42" s="173"/>
      <c r="S42" s="173"/>
      <c r="T42" s="173"/>
      <c r="U42" s="173"/>
      <c r="V42" s="173"/>
      <c r="W42" s="173"/>
      <c r="X42" s="173"/>
      <c r="Y42" s="91"/>
      <c r="Z42" s="91"/>
      <c r="AA42" s="91"/>
      <c r="AB42" s="91"/>
      <c r="AC42" s="91"/>
    </row>
    <row r="43" spans="1:34" ht="17.25" customHeight="1" x14ac:dyDescent="0.25">
      <c r="A43" s="173"/>
      <c r="B43" s="173"/>
      <c r="C43" s="173"/>
      <c r="D43" s="173"/>
      <c r="E43" s="173"/>
      <c r="F43" s="173"/>
      <c r="G43" s="173"/>
      <c r="H43" s="173"/>
      <c r="I43" s="173"/>
      <c r="J43" s="173"/>
      <c r="K43" s="173"/>
      <c r="L43" s="173"/>
      <c r="M43" s="173"/>
      <c r="N43" s="173"/>
      <c r="O43" s="173"/>
      <c r="P43" s="173"/>
      <c r="Q43" s="173"/>
      <c r="R43" s="173"/>
      <c r="S43" s="173"/>
      <c r="T43" s="173"/>
      <c r="U43" s="173"/>
      <c r="V43" s="173"/>
      <c r="W43" s="173"/>
      <c r="X43" s="173"/>
      <c r="Y43" s="91"/>
      <c r="Z43" s="91"/>
      <c r="AA43" s="91"/>
      <c r="AB43" s="91"/>
      <c r="AC43" s="91"/>
    </row>
    <row r="44" spans="1:34" ht="38.25" hidden="1" customHeight="1" x14ac:dyDescent="0.25">
      <c r="A44" s="91"/>
      <c r="B44" s="91"/>
      <c r="C44" s="91"/>
      <c r="D44" s="91"/>
      <c r="E44" s="91"/>
      <c r="F44" s="91"/>
      <c r="G44" s="91"/>
      <c r="H44" s="91"/>
      <c r="I44" s="91"/>
      <c r="J44" s="91"/>
      <c r="K44" s="91"/>
      <c r="L44" s="91"/>
      <c r="M44" s="91"/>
      <c r="N44" s="91"/>
      <c r="O44" s="91"/>
      <c r="P44" s="91"/>
      <c r="Q44" s="91"/>
      <c r="R44" s="91"/>
      <c r="S44" s="91"/>
      <c r="T44" s="91"/>
      <c r="U44" s="91"/>
      <c r="V44" s="91"/>
      <c r="W44" s="91"/>
      <c r="X44" s="91"/>
      <c r="Y44" s="91"/>
      <c r="Z44" s="91"/>
      <c r="AA44" s="91"/>
      <c r="AB44" s="91"/>
      <c r="AC44" s="91"/>
    </row>
    <row r="45" spans="1:34" ht="38.25" hidden="1" customHeight="1" x14ac:dyDescent="0.35">
      <c r="A45" s="89"/>
      <c r="B45" s="89"/>
      <c r="C45" s="89"/>
      <c r="D45" s="89"/>
      <c r="E45" s="89"/>
      <c r="F45" s="89"/>
      <c r="G45" s="89"/>
      <c r="H45" s="89"/>
      <c r="I45" s="89"/>
      <c r="J45" s="93" t="s">
        <v>106</v>
      </c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</row>
    <row r="46" spans="1:34" ht="38.25" hidden="1" customHeight="1" x14ac:dyDescent="0.35">
      <c r="J46" s="94" t="s">
        <v>107</v>
      </c>
    </row>
    <row r="47" spans="1:34" ht="38.25" hidden="1" customHeight="1" x14ac:dyDescent="0.35">
      <c r="J47" s="94" t="s">
        <v>108</v>
      </c>
    </row>
    <row r="48" spans="1:34" ht="38.25" hidden="1" customHeight="1" x14ac:dyDescent="0.35">
      <c r="J48" s="94" t="s">
        <v>229</v>
      </c>
    </row>
    <row r="49" spans="10:10" ht="38.25" hidden="1" customHeight="1" x14ac:dyDescent="0.35">
      <c r="J49" s="94" t="s">
        <v>109</v>
      </c>
    </row>
    <row r="50" spans="10:10" ht="38.25" hidden="1" customHeight="1" x14ac:dyDescent="0.35">
      <c r="J50" s="94" t="s">
        <v>110</v>
      </c>
    </row>
    <row r="51" spans="10:10" ht="38.25" hidden="1" customHeight="1" x14ac:dyDescent="0.35">
      <c r="J51" s="94" t="s">
        <v>111</v>
      </c>
    </row>
    <row r="52" spans="10:10" ht="38.25" hidden="1" customHeight="1" x14ac:dyDescent="0.35">
      <c r="J52" s="94" t="s">
        <v>115</v>
      </c>
    </row>
    <row r="53" spans="10:10" ht="38.25" hidden="1" customHeight="1" x14ac:dyDescent="0.35">
      <c r="J53" s="94" t="s">
        <v>116</v>
      </c>
    </row>
    <row r="54" spans="10:10" ht="38.25" hidden="1" customHeight="1" x14ac:dyDescent="0.35">
      <c r="J54" s="94" t="s">
        <v>117</v>
      </c>
    </row>
    <row r="55" spans="10:10" ht="38.25" hidden="1" customHeight="1" x14ac:dyDescent="0.35">
      <c r="J55" s="94" t="s">
        <v>118</v>
      </c>
    </row>
    <row r="56" spans="10:10" ht="38.25" hidden="1" customHeight="1" x14ac:dyDescent="0.35">
      <c r="J56" s="94" t="s">
        <v>119</v>
      </c>
    </row>
    <row r="57" spans="10:10" ht="38.25" hidden="1" customHeight="1" x14ac:dyDescent="0.35">
      <c r="J57" s="94" t="s">
        <v>120</v>
      </c>
    </row>
    <row r="58" spans="10:10" ht="38.25" hidden="1" customHeight="1" x14ac:dyDescent="0.35">
      <c r="J58" s="94" t="s">
        <v>121</v>
      </c>
    </row>
    <row r="59" spans="10:10" ht="38.25" hidden="1" customHeight="1" x14ac:dyDescent="0.35">
      <c r="J59" s="94" t="s">
        <v>122</v>
      </c>
    </row>
    <row r="60" spans="10:10" ht="38.25" hidden="1" customHeight="1" x14ac:dyDescent="0.35">
      <c r="J60" s="94" t="s">
        <v>123</v>
      </c>
    </row>
    <row r="61" spans="10:10" ht="38.25" hidden="1" customHeight="1" x14ac:dyDescent="0.25"/>
    <row r="62" spans="10:10" ht="38.25" hidden="1" customHeight="1" x14ac:dyDescent="0.25"/>
    <row r="63" spans="10:10" ht="38.25" hidden="1" customHeight="1" x14ac:dyDescent="0.25"/>
    <row r="64" spans="10:10" ht="38.25" hidden="1" customHeight="1" x14ac:dyDescent="0.25"/>
    <row r="65" spans="2:4" ht="38.25" hidden="1" customHeight="1" x14ac:dyDescent="0.25"/>
    <row r="66" spans="2:4" ht="38.25" hidden="1" customHeight="1" x14ac:dyDescent="0.25"/>
    <row r="67" spans="2:4" ht="38.25" hidden="1" customHeight="1" x14ac:dyDescent="0.25"/>
    <row r="68" spans="2:4" ht="38.25" hidden="1" customHeight="1" x14ac:dyDescent="0.25"/>
    <row r="69" spans="2:4" ht="38.25" hidden="1" customHeight="1" x14ac:dyDescent="0.25">
      <c r="B69" s="90" t="s">
        <v>92</v>
      </c>
      <c r="D69" s="90" t="s">
        <v>85</v>
      </c>
    </row>
    <row r="70" spans="2:4" ht="38.25" hidden="1" customHeight="1" x14ac:dyDescent="0.25">
      <c r="B70" s="90" t="s">
        <v>233</v>
      </c>
      <c r="D70" s="90" t="s">
        <v>91</v>
      </c>
    </row>
    <row r="71" spans="2:4" ht="38.25" hidden="1" customHeight="1" x14ac:dyDescent="0.25">
      <c r="B71" s="90" t="s">
        <v>93</v>
      </c>
      <c r="D71" s="90" t="s">
        <v>86</v>
      </c>
    </row>
    <row r="72" spans="2:4" ht="38.25" hidden="1" customHeight="1" x14ac:dyDescent="0.25">
      <c r="B72" s="90" t="s">
        <v>94</v>
      </c>
      <c r="D72" s="90" t="s">
        <v>87</v>
      </c>
    </row>
    <row r="73" spans="2:4" ht="38.25" hidden="1" customHeight="1" x14ac:dyDescent="0.25">
      <c r="B73" s="90" t="s">
        <v>169</v>
      </c>
      <c r="D73" s="90" t="s">
        <v>89</v>
      </c>
    </row>
    <row r="74" spans="2:4" ht="38.25" hidden="1" customHeight="1" x14ac:dyDescent="0.25">
      <c r="B74" s="90" t="s">
        <v>95</v>
      </c>
      <c r="D74" s="90" t="s">
        <v>88</v>
      </c>
    </row>
    <row r="75" spans="2:4" ht="38.25" hidden="1" customHeight="1" x14ac:dyDescent="0.25">
      <c r="B75" s="90" t="s">
        <v>96</v>
      </c>
      <c r="D75" s="90" t="s">
        <v>90</v>
      </c>
    </row>
    <row r="76" spans="2:4" ht="38.25" hidden="1" customHeight="1" x14ac:dyDescent="0.25">
      <c r="B76" s="90" t="s">
        <v>228</v>
      </c>
      <c r="D76" s="90" t="s">
        <v>123</v>
      </c>
    </row>
    <row r="77" spans="2:4" ht="38.25" hidden="1" customHeight="1" x14ac:dyDescent="0.25">
      <c r="B77" s="90" t="s">
        <v>97</v>
      </c>
    </row>
    <row r="78" spans="2:4" ht="38.25" hidden="1" customHeight="1" x14ac:dyDescent="0.25">
      <c r="B78" s="90" t="s">
        <v>98</v>
      </c>
    </row>
    <row r="79" spans="2:4" ht="38.25" hidden="1" customHeight="1" x14ac:dyDescent="0.25">
      <c r="B79" s="90" t="s">
        <v>99</v>
      </c>
    </row>
    <row r="80" spans="2:4" ht="38.25" hidden="1" customHeight="1" x14ac:dyDescent="0.25">
      <c r="B80" s="90" t="s">
        <v>100</v>
      </c>
    </row>
    <row r="81" spans="2:2" ht="38.25" hidden="1" customHeight="1" x14ac:dyDescent="0.25">
      <c r="B81" s="90" t="s">
        <v>101</v>
      </c>
    </row>
    <row r="82" spans="2:2" ht="38.25" hidden="1" customHeight="1" x14ac:dyDescent="0.25">
      <c r="B82" s="90" t="s">
        <v>102</v>
      </c>
    </row>
    <row r="83" spans="2:2" ht="38.25" hidden="1" customHeight="1" x14ac:dyDescent="0.25">
      <c r="B83" s="90" t="s">
        <v>103</v>
      </c>
    </row>
    <row r="84" spans="2:2" ht="38.25" hidden="1" customHeight="1" x14ac:dyDescent="0.25">
      <c r="B84" s="90" t="s">
        <v>104</v>
      </c>
    </row>
    <row r="85" spans="2:2" ht="38.25" hidden="1" customHeight="1" x14ac:dyDescent="0.25">
      <c r="B85" s="90" t="s">
        <v>173</v>
      </c>
    </row>
    <row r="86" spans="2:2" ht="38.25" hidden="1" customHeight="1" x14ac:dyDescent="0.25"/>
    <row r="87" spans="2:2" ht="38.25" hidden="1" customHeight="1" x14ac:dyDescent="0.25"/>
    <row r="88" spans="2:2" ht="38.25" hidden="1" customHeight="1" x14ac:dyDescent="0.25"/>
    <row r="89" spans="2:2" ht="38.25" hidden="1" customHeight="1" x14ac:dyDescent="0.25"/>
    <row r="99" spans="39:43" ht="125.25" customHeight="1" x14ac:dyDescent="0.25">
      <c r="AM99" s="183" t="s">
        <v>290</v>
      </c>
      <c r="AN99" s="182" t="s">
        <v>290</v>
      </c>
      <c r="AP99" s="95" t="str">
        <f ca="1">CELL("adresse",AO99)</f>
        <v>$AO$99</v>
      </c>
      <c r="AQ99" s="185" t="s">
        <v>398</v>
      </c>
    </row>
    <row r="100" spans="39:43" ht="113.25" customHeight="1" x14ac:dyDescent="0.25">
      <c r="AM100" s="183" t="s">
        <v>369</v>
      </c>
      <c r="AN100" s="182" t="s">
        <v>367</v>
      </c>
      <c r="AO100" s="95"/>
      <c r="AP100" s="95" t="str">
        <f ca="1">CELL("adresse",AO100)</f>
        <v>$AO$100</v>
      </c>
      <c r="AQ100" s="185" t="s">
        <v>385</v>
      </c>
    </row>
    <row r="101" spans="39:43" ht="113.25" customHeight="1" x14ac:dyDescent="0.25">
      <c r="AM101" s="183" t="s">
        <v>381</v>
      </c>
      <c r="AN101" s="182" t="s">
        <v>348</v>
      </c>
      <c r="AO101" s="95"/>
      <c r="AP101" s="95" t="str">
        <f t="shared" ref="AP101:AP116" ca="1" si="0">CELL("adresse",AO101)</f>
        <v>$AO$101</v>
      </c>
      <c r="AQ101" s="185" t="s">
        <v>390</v>
      </c>
    </row>
    <row r="102" spans="39:43" ht="113.25" customHeight="1" x14ac:dyDescent="0.25">
      <c r="AM102" s="183" t="s">
        <v>370</v>
      </c>
      <c r="AN102" s="182" t="s">
        <v>357</v>
      </c>
      <c r="AO102" s="95"/>
      <c r="AP102" s="95" t="str">
        <f t="shared" ca="1" si="0"/>
        <v>$AO$102</v>
      </c>
      <c r="AQ102" s="185" t="s">
        <v>385</v>
      </c>
    </row>
    <row r="103" spans="39:43" ht="113.25" customHeight="1" x14ac:dyDescent="0.25">
      <c r="AM103" s="183" t="s">
        <v>371</v>
      </c>
      <c r="AN103" s="182" t="s">
        <v>349</v>
      </c>
      <c r="AO103" s="95"/>
      <c r="AP103" s="95" t="str">
        <f t="shared" ca="1" si="0"/>
        <v>$AO$103</v>
      </c>
      <c r="AQ103" s="185" t="s">
        <v>386</v>
      </c>
    </row>
    <row r="104" spans="39:43" ht="113.25" customHeight="1" x14ac:dyDescent="0.25">
      <c r="AM104" s="183" t="s">
        <v>372</v>
      </c>
      <c r="AN104" s="182" t="s">
        <v>356</v>
      </c>
      <c r="AO104" s="95"/>
      <c r="AP104" s="95" t="str">
        <f t="shared" ca="1" si="0"/>
        <v>$AO$104</v>
      </c>
      <c r="AQ104" s="185" t="s">
        <v>387</v>
      </c>
    </row>
    <row r="105" spans="39:43" ht="113.25" customHeight="1" x14ac:dyDescent="0.25">
      <c r="AM105" s="183" t="s">
        <v>373</v>
      </c>
      <c r="AN105" s="182" t="s">
        <v>350</v>
      </c>
      <c r="AO105" s="95"/>
      <c r="AP105" s="95" t="str">
        <f t="shared" ca="1" si="0"/>
        <v>$AO$105</v>
      </c>
      <c r="AQ105" s="185" t="s">
        <v>391</v>
      </c>
    </row>
    <row r="106" spans="39:43" ht="113.25" customHeight="1" x14ac:dyDescent="0.25">
      <c r="AM106" s="183" t="s">
        <v>374</v>
      </c>
      <c r="AN106" s="182" t="s">
        <v>355</v>
      </c>
      <c r="AO106" s="95"/>
      <c r="AP106" s="95" t="str">
        <f t="shared" ca="1" si="0"/>
        <v>$AO$106</v>
      </c>
      <c r="AQ106" s="185" t="s">
        <v>388</v>
      </c>
    </row>
    <row r="107" spans="39:43" ht="113.25" customHeight="1" x14ac:dyDescent="0.25">
      <c r="AM107" s="183" t="s">
        <v>375</v>
      </c>
      <c r="AN107" s="182" t="s">
        <v>351</v>
      </c>
      <c r="AO107" s="95"/>
      <c r="AP107" s="95" t="str">
        <f t="shared" ca="1" si="0"/>
        <v>$AO$107</v>
      </c>
      <c r="AQ107" s="185" t="s">
        <v>387</v>
      </c>
    </row>
    <row r="108" spans="39:43" ht="113.25" customHeight="1" x14ac:dyDescent="0.25">
      <c r="AM108" s="183" t="s">
        <v>376</v>
      </c>
      <c r="AN108" s="182" t="s">
        <v>352</v>
      </c>
      <c r="AO108" s="95"/>
      <c r="AP108" s="95" t="str">
        <f t="shared" ca="1" si="0"/>
        <v>$AO$108</v>
      </c>
      <c r="AQ108" s="185" t="s">
        <v>387</v>
      </c>
    </row>
    <row r="109" spans="39:43" ht="113.25" customHeight="1" x14ac:dyDescent="0.25">
      <c r="AM109" s="183" t="s">
        <v>377</v>
      </c>
      <c r="AN109" s="182" t="s">
        <v>353</v>
      </c>
      <c r="AO109" s="95"/>
      <c r="AP109" s="95" t="str">
        <f t="shared" ca="1" si="0"/>
        <v>$AO$109</v>
      </c>
      <c r="AQ109" s="185" t="s">
        <v>387</v>
      </c>
    </row>
    <row r="110" spans="39:43" ht="113.25" customHeight="1" x14ac:dyDescent="0.25">
      <c r="AM110" s="183" t="s">
        <v>378</v>
      </c>
      <c r="AN110" s="182" t="s">
        <v>354</v>
      </c>
      <c r="AO110" s="95"/>
      <c r="AP110" s="95" t="str">
        <f t="shared" ca="1" si="0"/>
        <v>$AO$110</v>
      </c>
      <c r="AQ110" s="185" t="s">
        <v>387</v>
      </c>
    </row>
    <row r="111" spans="39:43" ht="113.25" customHeight="1" x14ac:dyDescent="0.25">
      <c r="AM111" s="183" t="s">
        <v>397</v>
      </c>
      <c r="AN111" s="184" t="s">
        <v>360</v>
      </c>
      <c r="AO111" s="185"/>
      <c r="AP111" s="95" t="str">
        <f t="shared" ca="1" si="0"/>
        <v>$AO$111</v>
      </c>
      <c r="AQ111" s="185" t="s">
        <v>389</v>
      </c>
    </row>
    <row r="112" spans="39:43" ht="113.25" customHeight="1" x14ac:dyDescent="0.25">
      <c r="AM112" s="183" t="s">
        <v>379</v>
      </c>
      <c r="AN112" s="184" t="s">
        <v>347</v>
      </c>
      <c r="AP112" s="95" t="str">
        <f t="shared" ca="1" si="0"/>
        <v>$AO$112</v>
      </c>
      <c r="AQ112" s="185" t="s">
        <v>390</v>
      </c>
    </row>
    <row r="113" spans="39:43" ht="113.25" customHeight="1" x14ac:dyDescent="0.25">
      <c r="AM113" s="183" t="s">
        <v>380</v>
      </c>
      <c r="AN113" s="184" t="s">
        <v>359</v>
      </c>
      <c r="AP113" s="95" t="str">
        <f t="shared" ca="1" si="0"/>
        <v>$AO$113</v>
      </c>
      <c r="AQ113" s="185" t="s">
        <v>392</v>
      </c>
    </row>
    <row r="114" spans="39:43" ht="113.25" customHeight="1" x14ac:dyDescent="0.25">
      <c r="AM114" s="183" t="s">
        <v>382</v>
      </c>
      <c r="AN114" s="184" t="s">
        <v>361</v>
      </c>
      <c r="AP114" s="95" t="str">
        <f t="shared" ca="1" si="0"/>
        <v>$AO$114</v>
      </c>
      <c r="AQ114" s="185" t="s">
        <v>386</v>
      </c>
    </row>
    <row r="115" spans="39:43" ht="113.25" customHeight="1" x14ac:dyDescent="0.25">
      <c r="AM115" s="183" t="s">
        <v>383</v>
      </c>
      <c r="AN115" s="184" t="s">
        <v>362</v>
      </c>
      <c r="AP115" s="95" t="str">
        <f t="shared" ca="1" si="0"/>
        <v>$AO$115</v>
      </c>
      <c r="AQ115" s="185" t="s">
        <v>386</v>
      </c>
    </row>
    <row r="116" spans="39:43" ht="113.25" customHeight="1" x14ac:dyDescent="0.25">
      <c r="AM116" s="183" t="s">
        <v>384</v>
      </c>
      <c r="AN116" s="184" t="s">
        <v>358</v>
      </c>
      <c r="AP116" s="95" t="str">
        <f t="shared" ca="1" si="0"/>
        <v>$AO$116</v>
      </c>
      <c r="AQ116" s="185" t="s">
        <v>386</v>
      </c>
    </row>
    <row r="117" spans="39:43" ht="23.25" x14ac:dyDescent="0.25">
      <c r="AN117" s="186" t="str">
        <f>D21</f>
        <v>Anibal CASTANO</v>
      </c>
    </row>
  </sheetData>
  <sortState xmlns:xlrd2="http://schemas.microsoft.com/office/spreadsheetml/2017/richdata2" ref="AG24:AH41">
    <sortCondition ref="AG41"/>
  </sortState>
  <customSheetViews>
    <customSheetView guid="{384D7076-AF50-4063-890A-EB88F87C44A7}" scale="70" showGridLines="0" hiddenRows="1" hiddenColumns="1" topLeftCell="A2">
      <selection activeCell="B7" sqref="B7:J7"/>
      <pageMargins left="0.7" right="0.7" top="0.75" bottom="0.75" header="0.3" footer="0.3"/>
      <pageSetup paperSize="9" orientation="portrait" r:id="rId1"/>
    </customSheetView>
  </customSheetViews>
  <mergeCells count="7">
    <mergeCell ref="N6:O7"/>
    <mergeCell ref="D21:J21"/>
    <mergeCell ref="F6:H6"/>
    <mergeCell ref="K3:K6"/>
    <mergeCell ref="B8:D8"/>
    <mergeCell ref="D19:G20"/>
    <mergeCell ref="N8:Q11"/>
  </mergeCells>
  <dataValidations disablePrompts="1" count="2">
    <dataValidation type="list" allowBlank="1" showInputMessage="1" showErrorMessage="1" sqref="D7" xr:uid="{00000000-0002-0000-0000-000000000000}">
      <formula1>$D$69:$D$76</formula1>
    </dataValidation>
    <dataValidation type="list" allowBlank="1" showInputMessage="1" showErrorMessage="1" sqref="J7" xr:uid="{00000000-0002-0000-0000-000001000000}">
      <formula1>$J$45:$J$60</formula1>
    </dataValidation>
  </dataValidations>
  <pageMargins left="0.70866141732283472" right="0.70866141732283472" top="0.74803149606299213" bottom="0.74803149606299213" header="0.31496062992125984" footer="0.31496062992125984"/>
  <pageSetup paperSize="9" scale="42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Transfert5">
                <anchor moveWithCells="1" sizeWithCells="1">
                  <from>
                    <xdr:col>0</xdr:col>
                    <xdr:colOff>209550</xdr:colOff>
                    <xdr:row>15</xdr:row>
                    <xdr:rowOff>161925</xdr:rowOff>
                  </from>
                  <to>
                    <xdr:col>1</xdr:col>
                    <xdr:colOff>1409700</xdr:colOff>
                    <xdr:row>19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Transfert6">
                <anchor moveWithCells="1" sizeWithCells="1">
                  <from>
                    <xdr:col>1</xdr:col>
                    <xdr:colOff>1524000</xdr:colOff>
                    <xdr:row>15</xdr:row>
                    <xdr:rowOff>161925</xdr:rowOff>
                  </from>
                  <to>
                    <xdr:col>1</xdr:col>
                    <xdr:colOff>3162300</xdr:colOff>
                    <xdr:row>19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Transfert7">
                <anchor moveWithCells="1" sizeWithCells="1">
                  <from>
                    <xdr:col>1</xdr:col>
                    <xdr:colOff>3305175</xdr:colOff>
                    <xdr:row>15</xdr:row>
                    <xdr:rowOff>171450</xdr:rowOff>
                  </from>
                  <to>
                    <xdr:col>3</xdr:col>
                    <xdr:colOff>895350</xdr:colOff>
                    <xdr:row>19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Button 10">
              <controlPr defaultSize="0" print="0" autoFill="0" autoPict="0" macro="[0]!Transfert1">
                <anchor moveWithCells="1" sizeWithCells="1">
                  <from>
                    <xdr:col>0</xdr:col>
                    <xdr:colOff>209550</xdr:colOff>
                    <xdr:row>9</xdr:row>
                    <xdr:rowOff>76200</xdr:rowOff>
                  </from>
                  <to>
                    <xdr:col>1</xdr:col>
                    <xdr:colOff>1085850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Button 12">
              <controlPr defaultSize="0" print="0" autoFill="0" autoPict="0" macro="[0]!Transfert3">
                <anchor moveWithCells="1" sizeWithCells="1">
                  <from>
                    <xdr:col>1</xdr:col>
                    <xdr:colOff>1209675</xdr:colOff>
                    <xdr:row>9</xdr:row>
                    <xdr:rowOff>76200</xdr:rowOff>
                  </from>
                  <to>
                    <xdr:col>1</xdr:col>
                    <xdr:colOff>2647950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Button 14">
              <controlPr defaultSize="0" print="0" autoFill="0" autoPict="0" macro="[0]!Transfert2">
                <anchor moveWithCells="1" sizeWithCells="1">
                  <from>
                    <xdr:col>1</xdr:col>
                    <xdr:colOff>2781300</xdr:colOff>
                    <xdr:row>9</xdr:row>
                    <xdr:rowOff>76200</xdr:rowOff>
                  </from>
                  <to>
                    <xdr:col>3</xdr:col>
                    <xdr:colOff>47625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Button 16">
              <controlPr defaultSize="0" print="0" autoFill="0" autoPict="0" macro="[0]!Transfert4">
                <anchor moveWithCells="1" sizeWithCells="1">
                  <from>
                    <xdr:col>3</xdr:col>
                    <xdr:colOff>152400</xdr:colOff>
                    <xdr:row>9</xdr:row>
                    <xdr:rowOff>76200</xdr:rowOff>
                  </from>
                  <to>
                    <xdr:col>3</xdr:col>
                    <xdr:colOff>1381125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2" name="Button 37">
              <controlPr defaultSize="0" print="0" autoFill="0" autoPict="0" macro="[0]!Transfert8">
                <anchor moveWithCells="1" sizeWithCells="1">
                  <from>
                    <xdr:col>12</xdr:col>
                    <xdr:colOff>371475</xdr:colOff>
                    <xdr:row>5</xdr:row>
                    <xdr:rowOff>752475</xdr:rowOff>
                  </from>
                  <to>
                    <xdr:col>12</xdr:col>
                    <xdr:colOff>2114550</xdr:colOff>
                    <xdr:row>6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3" name="Button 38">
              <controlPr defaultSize="0" print="0" autoFill="0" autoPict="0" macro="[0]!Aller3">
                <anchor moveWithCells="1" sizeWithCells="1">
                  <from>
                    <xdr:col>12</xdr:col>
                    <xdr:colOff>1266825</xdr:colOff>
                    <xdr:row>5</xdr:row>
                    <xdr:rowOff>161925</xdr:rowOff>
                  </from>
                  <to>
                    <xdr:col>12</xdr:col>
                    <xdr:colOff>2114550</xdr:colOff>
                    <xdr:row>5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14" name="Button 39">
              <controlPr defaultSize="0" print="0" autoFill="0" autoPict="0" macro="[0]!Aller1">
                <anchor moveWithCells="1" sizeWithCells="1">
                  <from>
                    <xdr:col>12</xdr:col>
                    <xdr:colOff>371475</xdr:colOff>
                    <xdr:row>6</xdr:row>
                    <xdr:rowOff>428625</xdr:rowOff>
                  </from>
                  <to>
                    <xdr:col>12</xdr:col>
                    <xdr:colOff>2124075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15" name="Button 41">
              <controlPr defaultSize="0" print="0" autoFill="0" autoPict="0" macro="[0]!Aller2">
                <anchor moveWithCells="1" sizeWithCells="1">
                  <from>
                    <xdr:col>12</xdr:col>
                    <xdr:colOff>381000</xdr:colOff>
                    <xdr:row>5</xdr:row>
                    <xdr:rowOff>161925</xdr:rowOff>
                  </from>
                  <to>
                    <xdr:col>12</xdr:col>
                    <xdr:colOff>1200150</xdr:colOff>
                    <xdr:row>5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16" name="Button 43">
              <controlPr defaultSize="0" print="0" autoFill="0" autoPict="0" macro="[0]!Enregistrement1">
                <anchor moveWithCells="1" sizeWithCells="1">
                  <from>
                    <xdr:col>1</xdr:col>
                    <xdr:colOff>3305175</xdr:colOff>
                    <xdr:row>22</xdr:row>
                    <xdr:rowOff>180975</xdr:rowOff>
                  </from>
                  <to>
                    <xdr:col>9</xdr:col>
                    <xdr:colOff>1209675</xdr:colOff>
                    <xdr:row>22</xdr:row>
                    <xdr:rowOff>876300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17" name="Button 44">
              <controlPr defaultSize="0" print="0" autoFill="0" autoPict="0" macro="[0]!EnregistrementEtSortie">
                <anchor moveWithCells="1" sizeWithCells="1">
                  <from>
                    <xdr:col>1</xdr:col>
                    <xdr:colOff>3305175</xdr:colOff>
                    <xdr:row>19</xdr:row>
                    <xdr:rowOff>257175</xdr:rowOff>
                  </from>
                  <to>
                    <xdr:col>3</xdr:col>
                    <xdr:colOff>904875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8" name="Spinner 97">
              <controlPr defaultSize="0" autoPict="0">
                <anchor moveWithCells="1" sizeWithCells="1">
                  <from>
                    <xdr:col>5</xdr:col>
                    <xdr:colOff>638175</xdr:colOff>
                    <xdr:row>6</xdr:row>
                    <xdr:rowOff>19050</xdr:rowOff>
                  </from>
                  <to>
                    <xdr:col>6</xdr:col>
                    <xdr:colOff>57150</xdr:colOff>
                    <xdr:row>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9" name="Spinner 98">
              <controlPr defaultSize="0" autoPict="0">
                <anchor moveWithCells="1" sizeWithCells="1">
                  <from>
                    <xdr:col>6</xdr:col>
                    <xdr:colOff>638175</xdr:colOff>
                    <xdr:row>6</xdr:row>
                    <xdr:rowOff>19050</xdr:rowOff>
                  </from>
                  <to>
                    <xdr:col>7</xdr:col>
                    <xdr:colOff>57150</xdr:colOff>
                    <xdr:row>6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 tint="-0.249977111117893"/>
  </sheetPr>
  <dimension ref="B2:H25"/>
  <sheetViews>
    <sheetView showGridLines="0" zoomScale="80" zoomScaleNormal="80" workbookViewId="0">
      <selection activeCell="F21" sqref="F21"/>
    </sheetView>
  </sheetViews>
  <sheetFormatPr baseColWidth="10" defaultRowHeight="15" x14ac:dyDescent="0.25"/>
  <cols>
    <col min="2" max="2" width="61.42578125" customWidth="1"/>
    <col min="3" max="3" width="64" customWidth="1"/>
    <col min="5" max="5" width="11.42578125" customWidth="1"/>
    <col min="6" max="6" width="22.5703125" customWidth="1"/>
    <col min="7" max="7" width="53.140625" customWidth="1"/>
    <col min="8" max="8" width="27.140625" customWidth="1"/>
  </cols>
  <sheetData>
    <row r="2" spans="2:8" ht="29.25" customHeight="1" thickBot="1" x14ac:dyDescent="0.3">
      <c r="B2" s="1" t="s">
        <v>0</v>
      </c>
      <c r="C2" s="1" t="s">
        <v>1</v>
      </c>
      <c r="F2" s="1" t="s">
        <v>40</v>
      </c>
      <c r="G2" s="1" t="s">
        <v>113</v>
      </c>
    </row>
    <row r="3" spans="2:8" ht="30" customHeight="1" thickBot="1" x14ac:dyDescent="0.3">
      <c r="B3" s="82" t="s">
        <v>97</v>
      </c>
      <c r="C3" s="83" t="s">
        <v>88</v>
      </c>
      <c r="F3" s="84">
        <v>43976</v>
      </c>
      <c r="G3" s="86" t="s">
        <v>111</v>
      </c>
    </row>
    <row r="4" spans="2:8" ht="6.75" customHeight="1" thickBot="1" x14ac:dyDescent="0.3"/>
    <row r="5" spans="2:8" ht="61.5" customHeight="1" thickBot="1" x14ac:dyDescent="0.3">
      <c r="B5" s="209" t="s">
        <v>2</v>
      </c>
      <c r="C5" s="209"/>
      <c r="D5" s="210">
        <f>SUM(C8:C21)</f>
        <v>1</v>
      </c>
      <c r="E5" s="211"/>
    </row>
    <row r="6" spans="2:8" hidden="1" x14ac:dyDescent="0.25"/>
    <row r="7" spans="2:8" ht="15.75" thickBot="1" x14ac:dyDescent="0.3"/>
    <row r="8" spans="2:8" ht="24.95" customHeight="1" thickTop="1" x14ac:dyDescent="0.25">
      <c r="B8" s="2" t="s">
        <v>32</v>
      </c>
      <c r="C8" s="78">
        <v>1</v>
      </c>
      <c r="G8" s="5" t="s">
        <v>27</v>
      </c>
      <c r="H8" s="78"/>
    </row>
    <row r="9" spans="2:8" ht="24.95" customHeight="1" x14ac:dyDescent="0.25">
      <c r="B9" s="2" t="s">
        <v>168</v>
      </c>
      <c r="C9" s="79"/>
      <c r="G9" s="5" t="s">
        <v>28</v>
      </c>
      <c r="H9" s="79"/>
    </row>
    <row r="10" spans="2:8" ht="24.95" customHeight="1" x14ac:dyDescent="0.25">
      <c r="B10" s="2" t="s">
        <v>33</v>
      </c>
      <c r="C10" s="79"/>
      <c r="G10" s="5" t="s">
        <v>29</v>
      </c>
      <c r="H10" s="79"/>
    </row>
    <row r="11" spans="2:8" ht="24.95" customHeight="1" x14ac:dyDescent="0.25">
      <c r="B11" s="2" t="s">
        <v>34</v>
      </c>
      <c r="C11" s="85"/>
      <c r="G11" s="5" t="s">
        <v>30</v>
      </c>
      <c r="H11" s="85"/>
    </row>
    <row r="12" spans="2:8" ht="24.95" customHeight="1" thickBot="1" x14ac:dyDescent="0.3">
      <c r="B12" s="2" t="s">
        <v>35</v>
      </c>
      <c r="C12" s="85"/>
      <c r="G12" s="5" t="s">
        <v>31</v>
      </c>
      <c r="H12" s="80"/>
    </row>
    <row r="13" spans="2:8" ht="24.95" customHeight="1" thickTop="1" x14ac:dyDescent="0.25">
      <c r="B13" s="2" t="s">
        <v>36</v>
      </c>
      <c r="C13" s="85"/>
    </row>
    <row r="14" spans="2:8" ht="24.95" customHeight="1" x14ac:dyDescent="0.25">
      <c r="B14" s="2" t="s">
        <v>37</v>
      </c>
      <c r="C14" s="85"/>
    </row>
    <row r="15" spans="2:8" ht="24.95" customHeight="1" x14ac:dyDescent="0.25">
      <c r="B15" s="2" t="s">
        <v>174</v>
      </c>
      <c r="C15" s="85"/>
    </row>
    <row r="16" spans="2:8" ht="24.95" customHeight="1" x14ac:dyDescent="0.25">
      <c r="B16" s="2" t="s">
        <v>171</v>
      </c>
      <c r="C16" s="85"/>
    </row>
    <row r="17" spans="2:8" ht="24.95" customHeight="1" x14ac:dyDescent="0.25">
      <c r="B17" s="2" t="s">
        <v>38</v>
      </c>
      <c r="C17" s="85"/>
    </row>
    <row r="18" spans="2:8" ht="24.95" customHeight="1" x14ac:dyDescent="0.25">
      <c r="B18" s="2" t="s">
        <v>39</v>
      </c>
      <c r="C18" s="85"/>
    </row>
    <row r="19" spans="2:8" ht="24.95" customHeight="1" x14ac:dyDescent="0.25">
      <c r="B19" s="2" t="s">
        <v>26</v>
      </c>
      <c r="C19" s="85"/>
    </row>
    <row r="20" spans="2:8" ht="24.95" customHeight="1" x14ac:dyDescent="0.25">
      <c r="B20" s="4" t="s">
        <v>11</v>
      </c>
      <c r="C20" s="85"/>
    </row>
    <row r="21" spans="2:8" ht="24.95" customHeight="1" thickBot="1" x14ac:dyDescent="0.3">
      <c r="B21" s="3" t="s">
        <v>6</v>
      </c>
      <c r="C21" s="80"/>
    </row>
    <row r="22" spans="2:8" ht="8.25" customHeight="1" thickTop="1" thickBot="1" x14ac:dyDescent="0.3">
      <c r="B22" s="3"/>
      <c r="C22" s="3"/>
    </row>
    <row r="23" spans="2:8" ht="30.75" customHeight="1" thickBot="1" x14ac:dyDescent="0.3">
      <c r="B23" s="3" t="s">
        <v>7</v>
      </c>
      <c r="C23" s="87"/>
      <c r="D23" s="8"/>
      <c r="E23" s="8"/>
      <c r="F23" s="8"/>
      <c r="G23" s="8"/>
      <c r="H23" s="9"/>
    </row>
    <row r="25" spans="2:8" ht="38.25" customHeight="1" x14ac:dyDescent="0.25"/>
  </sheetData>
  <sheetProtection algorithmName="SHA-512" hashValue="EWGaULzE/IixfYCO7ETPOAdtjcdNnmhdg3DXwtAh4NhpNhdDKiaQEAcJqOOZA2mSZH+Bj2+Pix844OyQokei2w==" saltValue="i7/eu8avmEwtFR8/sWFA2A==" spinCount="100000" sheet="1" objects="1" scenarios="1"/>
  <customSheetViews>
    <customSheetView guid="{384D7076-AF50-4063-890A-EB88F87C44A7}" showGridLines="0" hiddenRows="1">
      <selection activeCell="H12" sqref="H12"/>
      <pageMargins left="0.7" right="0.7" top="0.75" bottom="0.75" header="0.3" footer="0.3"/>
    </customSheetView>
  </customSheetViews>
  <mergeCells count="2">
    <mergeCell ref="B5:C5"/>
    <mergeCell ref="D5:E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Menu1">
                <anchor moveWithCells="1" sizeWithCells="1">
                  <from>
                    <xdr:col>3</xdr:col>
                    <xdr:colOff>47625</xdr:colOff>
                    <xdr:row>1</xdr:row>
                    <xdr:rowOff>361950</xdr:rowOff>
                  </from>
                  <to>
                    <xdr:col>4</xdr:col>
                    <xdr:colOff>723900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lass6">
                <anchor moveWithCells="1" sizeWithCells="1">
                  <from>
                    <xdr:col>4</xdr:col>
                    <xdr:colOff>752475</xdr:colOff>
                    <xdr:row>5</xdr:row>
                    <xdr:rowOff>9525</xdr:rowOff>
                  </from>
                  <to>
                    <xdr:col>5</xdr:col>
                    <xdr:colOff>1428750</xdr:colOff>
                    <xdr:row>11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0">
    <tabColor theme="9" tint="-0.249977111117893"/>
  </sheetPr>
  <dimension ref="A1:AB50"/>
  <sheetViews>
    <sheetView showGridLines="0" topLeftCell="A7" workbookViewId="0">
      <selection activeCell="C7" sqref="C7:E7"/>
    </sheetView>
  </sheetViews>
  <sheetFormatPr baseColWidth="10" defaultRowHeight="15" x14ac:dyDescent="0.25"/>
  <cols>
    <col min="1" max="1" width="11.42578125" customWidth="1"/>
    <col min="2" max="2" width="11.42578125" hidden="1" customWidth="1"/>
    <col min="5" max="5" width="21.85546875" style="143" customWidth="1"/>
    <col min="6" max="6" width="12.28515625" style="143" customWidth="1"/>
    <col min="7" max="9" width="11.42578125" style="143"/>
    <col min="10" max="10" width="14.42578125" style="143" customWidth="1"/>
  </cols>
  <sheetData>
    <row r="1" spans="1:28" hidden="1" x14ac:dyDescent="0.25">
      <c r="A1" s="10">
        <f>DATE(E10,D10,C1)</f>
        <v>43922</v>
      </c>
      <c r="C1">
        <v>1</v>
      </c>
      <c r="G1" s="143" t="s">
        <v>84</v>
      </c>
      <c r="H1" s="143" t="s">
        <v>237</v>
      </c>
      <c r="I1" s="143" t="s">
        <v>84</v>
      </c>
      <c r="J1" s="143" t="s">
        <v>237</v>
      </c>
      <c r="K1" s="105" t="s">
        <v>84</v>
      </c>
      <c r="L1" s="105" t="s">
        <v>237</v>
      </c>
      <c r="M1" s="105" t="s">
        <v>84</v>
      </c>
      <c r="N1" s="105" t="s">
        <v>237</v>
      </c>
      <c r="O1" s="105" t="s">
        <v>84</v>
      </c>
      <c r="P1" s="105" t="s">
        <v>237</v>
      </c>
      <c r="Q1" s="105" t="s">
        <v>84</v>
      </c>
      <c r="R1" s="105" t="s">
        <v>237</v>
      </c>
      <c r="S1" s="105" t="s">
        <v>84</v>
      </c>
      <c r="T1" s="105" t="s">
        <v>237</v>
      </c>
      <c r="U1" s="105" t="s">
        <v>84</v>
      </c>
      <c r="V1" s="105" t="s">
        <v>237</v>
      </c>
      <c r="W1" s="106" t="s">
        <v>84</v>
      </c>
      <c r="X1" s="105" t="s">
        <v>237</v>
      </c>
      <c r="Y1" s="105" t="s">
        <v>84</v>
      </c>
      <c r="Z1" s="105" t="s">
        <v>278</v>
      </c>
      <c r="AA1" s="95" t="s">
        <v>84</v>
      </c>
      <c r="AB1" s="105" t="s">
        <v>278</v>
      </c>
    </row>
    <row r="2" spans="1:28" hidden="1" x14ac:dyDescent="0.25">
      <c r="G2" s="144">
        <f>C17</f>
        <v>43922</v>
      </c>
      <c r="H2" s="144" t="s">
        <v>87</v>
      </c>
      <c r="I2" s="144">
        <f>G2+1</f>
        <v>43923</v>
      </c>
      <c r="J2" s="144" t="s">
        <v>87</v>
      </c>
      <c r="K2" s="76">
        <f>I2+1</f>
        <v>43924</v>
      </c>
      <c r="L2" s="76" t="s">
        <v>87</v>
      </c>
      <c r="M2" s="76">
        <f>K2+1</f>
        <v>43925</v>
      </c>
      <c r="N2" s="76" t="s">
        <v>87</v>
      </c>
      <c r="O2" s="76">
        <f>M2+1</f>
        <v>43926</v>
      </c>
      <c r="P2" s="76" t="s">
        <v>87</v>
      </c>
      <c r="Q2" s="76">
        <f>O2+1</f>
        <v>43927</v>
      </c>
      <c r="R2" s="76" t="s">
        <v>87</v>
      </c>
      <c r="S2" s="76">
        <f>Q2+1</f>
        <v>43928</v>
      </c>
      <c r="T2" s="76" t="s">
        <v>87</v>
      </c>
      <c r="U2" s="76">
        <f>S2+1</f>
        <v>43929</v>
      </c>
      <c r="V2" s="76" t="s">
        <v>87</v>
      </c>
      <c r="W2" s="142">
        <f>U2+1</f>
        <v>43930</v>
      </c>
      <c r="X2" s="76" t="s">
        <v>87</v>
      </c>
      <c r="Y2" s="76">
        <f>W2+1</f>
        <v>43931</v>
      </c>
      <c r="Z2" s="76" t="s">
        <v>87</v>
      </c>
      <c r="AA2" s="96">
        <f>Y2+1</f>
        <v>43932</v>
      </c>
      <c r="AB2" s="76" t="s">
        <v>87</v>
      </c>
    </row>
    <row r="3" spans="1:28" hidden="1" x14ac:dyDescent="0.25">
      <c r="G3" s="143" t="s">
        <v>84</v>
      </c>
      <c r="H3" s="143" t="s">
        <v>237</v>
      </c>
      <c r="I3" s="143" t="s">
        <v>84</v>
      </c>
      <c r="J3" s="143" t="s">
        <v>237</v>
      </c>
      <c r="K3" s="105" t="s">
        <v>84</v>
      </c>
      <c r="L3" s="105" t="s">
        <v>237</v>
      </c>
      <c r="M3" s="105" t="s">
        <v>84</v>
      </c>
      <c r="N3" s="105" t="s">
        <v>237</v>
      </c>
      <c r="O3" s="105" t="s">
        <v>84</v>
      </c>
      <c r="P3" s="105" t="s">
        <v>237</v>
      </c>
      <c r="Q3" s="105" t="s">
        <v>84</v>
      </c>
      <c r="R3" s="105" t="s">
        <v>237</v>
      </c>
      <c r="S3" s="105" t="s">
        <v>84</v>
      </c>
      <c r="T3" s="105" t="s">
        <v>237</v>
      </c>
      <c r="U3" s="105" t="s">
        <v>84</v>
      </c>
      <c r="V3" s="105" t="s">
        <v>237</v>
      </c>
      <c r="W3" s="106" t="s">
        <v>84</v>
      </c>
      <c r="X3" s="105" t="s">
        <v>237</v>
      </c>
      <c r="Y3" s="105" t="s">
        <v>84</v>
      </c>
      <c r="Z3" s="105" t="s">
        <v>278</v>
      </c>
      <c r="AA3" s="95" t="s">
        <v>84</v>
      </c>
      <c r="AB3" s="105" t="s">
        <v>278</v>
      </c>
    </row>
    <row r="4" spans="1:28" hidden="1" x14ac:dyDescent="0.25">
      <c r="G4" s="144">
        <f>AA2+1</f>
        <v>43933</v>
      </c>
      <c r="H4" s="144" t="s">
        <v>87</v>
      </c>
      <c r="I4" s="144">
        <f>G4+1</f>
        <v>43934</v>
      </c>
      <c r="J4" s="144" t="s">
        <v>87</v>
      </c>
      <c r="K4" s="76">
        <f>I4+1</f>
        <v>43935</v>
      </c>
      <c r="L4" s="76" t="s">
        <v>87</v>
      </c>
      <c r="M4" s="76">
        <f>K4+1</f>
        <v>43936</v>
      </c>
      <c r="N4" s="76" t="s">
        <v>87</v>
      </c>
      <c r="O4" s="76">
        <f>M4+1</f>
        <v>43937</v>
      </c>
      <c r="P4" s="76" t="s">
        <v>87</v>
      </c>
      <c r="Q4" s="76">
        <f>O4+1</f>
        <v>43938</v>
      </c>
      <c r="R4" s="76" t="s">
        <v>87</v>
      </c>
      <c r="S4" s="76">
        <f>Q4+1</f>
        <v>43939</v>
      </c>
      <c r="T4" s="76" t="s">
        <v>87</v>
      </c>
      <c r="U4" s="76">
        <f>S4+1</f>
        <v>43940</v>
      </c>
      <c r="V4" s="76" t="s">
        <v>87</v>
      </c>
      <c r="W4" s="142">
        <f>U4+1</f>
        <v>43941</v>
      </c>
      <c r="X4" s="76" t="s">
        <v>87</v>
      </c>
      <c r="Y4" s="76">
        <f>W4+1</f>
        <v>43942</v>
      </c>
      <c r="Z4" s="76" t="s">
        <v>87</v>
      </c>
      <c r="AA4" s="96">
        <f>Y4+1</f>
        <v>43943</v>
      </c>
      <c r="AB4" s="76" t="s">
        <v>87</v>
      </c>
    </row>
    <row r="5" spans="1:28" hidden="1" x14ac:dyDescent="0.25">
      <c r="G5" s="143" t="s">
        <v>84</v>
      </c>
      <c r="H5" s="143" t="s">
        <v>237</v>
      </c>
      <c r="I5" s="143" t="s">
        <v>84</v>
      </c>
      <c r="J5" s="143" t="s">
        <v>237</v>
      </c>
      <c r="K5" s="105" t="s">
        <v>84</v>
      </c>
      <c r="L5" s="105" t="s">
        <v>237</v>
      </c>
      <c r="M5" s="105" t="s">
        <v>84</v>
      </c>
      <c r="N5" s="105" t="s">
        <v>237</v>
      </c>
      <c r="O5" s="105" t="s">
        <v>84</v>
      </c>
      <c r="P5" s="105" t="s">
        <v>237</v>
      </c>
      <c r="Q5" s="105" t="s">
        <v>84</v>
      </c>
      <c r="R5" s="105" t="s">
        <v>237</v>
      </c>
      <c r="S5" s="105" t="s">
        <v>84</v>
      </c>
      <c r="T5" s="105" t="s">
        <v>237</v>
      </c>
      <c r="U5" s="105" t="s">
        <v>84</v>
      </c>
      <c r="V5" s="105" t="s">
        <v>237</v>
      </c>
      <c r="W5" s="106" t="s">
        <v>84</v>
      </c>
      <c r="X5" s="105" t="s">
        <v>237</v>
      </c>
      <c r="Y5" s="105"/>
      <c r="Z5" s="105"/>
      <c r="AA5" s="95"/>
      <c r="AB5" s="105"/>
    </row>
    <row r="6" spans="1:28" hidden="1" x14ac:dyDescent="0.25">
      <c r="G6" s="144">
        <f>AA4+1</f>
        <v>43944</v>
      </c>
      <c r="H6" s="144" t="s">
        <v>87</v>
      </c>
      <c r="I6" s="144">
        <f>G6+1</f>
        <v>43945</v>
      </c>
      <c r="J6" s="144" t="s">
        <v>87</v>
      </c>
      <c r="K6" s="76">
        <f>I6+1</f>
        <v>43946</v>
      </c>
      <c r="L6" s="76" t="s">
        <v>87</v>
      </c>
      <c r="M6" s="76">
        <f>K6+1</f>
        <v>43947</v>
      </c>
      <c r="N6" s="76" t="s">
        <v>87</v>
      </c>
      <c r="O6" s="76">
        <f>M6+1</f>
        <v>43948</v>
      </c>
      <c r="P6" s="76" t="s">
        <v>87</v>
      </c>
      <c r="Q6" s="76">
        <f>O6+1</f>
        <v>43949</v>
      </c>
      <c r="R6" s="76" t="s">
        <v>87</v>
      </c>
      <c r="S6" s="76">
        <f>Q6+1</f>
        <v>43950</v>
      </c>
      <c r="T6" s="76" t="s">
        <v>87</v>
      </c>
      <c r="U6" s="76">
        <f>S6+1</f>
        <v>43951</v>
      </c>
      <c r="V6" s="76" t="s">
        <v>87</v>
      </c>
      <c r="W6" s="76">
        <f>U6+1</f>
        <v>43952</v>
      </c>
      <c r="X6" s="76" t="s">
        <v>87</v>
      </c>
      <c r="Y6" s="76"/>
      <c r="Z6" s="76"/>
      <c r="AA6" s="96"/>
      <c r="AB6" s="76"/>
    </row>
    <row r="9" spans="1:28" ht="15.75" thickBot="1" x14ac:dyDescent="0.3"/>
    <row r="10" spans="1:28" ht="64.5" thickTop="1" thickBot="1" x14ac:dyDescent="0.3">
      <c r="C10" s="158" t="s">
        <v>265</v>
      </c>
      <c r="D10" s="159">
        <v>4</v>
      </c>
      <c r="E10" s="160">
        <v>2020</v>
      </c>
      <c r="G10" s="219" t="s">
        <v>280</v>
      </c>
      <c r="H10" s="220"/>
      <c r="I10" s="220"/>
      <c r="J10" s="221"/>
    </row>
    <row r="11" spans="1:28" ht="15.75" thickTop="1" x14ac:dyDescent="0.25"/>
    <row r="12" spans="1:28" ht="0.75" customHeight="1" thickBot="1" x14ac:dyDescent="0.3">
      <c r="E12" s="143" t="s">
        <v>130</v>
      </c>
      <c r="F12" s="143" t="s">
        <v>146</v>
      </c>
      <c r="G12" s="143" t="s">
        <v>147</v>
      </c>
      <c r="H12" s="143" t="s">
        <v>149</v>
      </c>
      <c r="I12" s="143" t="s">
        <v>148</v>
      </c>
      <c r="J12" s="143" t="s">
        <v>73</v>
      </c>
    </row>
    <row r="13" spans="1:28" ht="15.75" customHeight="1" thickTop="1" x14ac:dyDescent="0.25">
      <c r="C13" s="228" t="s">
        <v>84</v>
      </c>
      <c r="D13" s="229"/>
      <c r="E13" s="236" t="s">
        <v>281</v>
      </c>
      <c r="F13" s="222" t="s">
        <v>277</v>
      </c>
      <c r="G13" s="222" t="s">
        <v>282</v>
      </c>
      <c r="H13" s="222" t="s">
        <v>283</v>
      </c>
      <c r="I13" s="222" t="s">
        <v>284</v>
      </c>
      <c r="J13" s="225" t="s">
        <v>285</v>
      </c>
    </row>
    <row r="14" spans="1:28" ht="15" customHeight="1" x14ac:dyDescent="0.25">
      <c r="C14" s="230"/>
      <c r="D14" s="231"/>
      <c r="E14" s="237"/>
      <c r="F14" s="223"/>
      <c r="G14" s="223"/>
      <c r="H14" s="223"/>
      <c r="I14" s="223"/>
      <c r="J14" s="226"/>
    </row>
    <row r="15" spans="1:28" ht="15" customHeight="1" thickBot="1" x14ac:dyDescent="0.3">
      <c r="C15" s="232"/>
      <c r="D15" s="233"/>
      <c r="E15" s="238"/>
      <c r="F15" s="224"/>
      <c r="G15" s="224"/>
      <c r="H15" s="224"/>
      <c r="I15" s="224"/>
      <c r="J15" s="227"/>
    </row>
    <row r="16" spans="1:28" ht="26.25" customHeight="1" thickTop="1" thickBot="1" x14ac:dyDescent="0.3">
      <c r="E16" s="157">
        <f>E49</f>
        <v>24.9</v>
      </c>
      <c r="F16" s="157">
        <f t="shared" ref="F16:G16" si="0">F49</f>
        <v>407</v>
      </c>
      <c r="G16" s="157">
        <f t="shared" si="0"/>
        <v>450.96900000000005</v>
      </c>
    </row>
    <row r="17" spans="2:10" ht="15.75" x14ac:dyDescent="0.25">
      <c r="B17" s="10">
        <f>C17</f>
        <v>43922</v>
      </c>
      <c r="C17" s="234">
        <f>A1</f>
        <v>43922</v>
      </c>
      <c r="D17" s="235"/>
      <c r="E17" s="145">
        <f>DSUM(BaseDon,$E$12,dategrp1)</f>
        <v>7.1899999999999995</v>
      </c>
      <c r="F17" s="146">
        <f>DSUM(BaseDon,$F$12,dategrp1)</f>
        <v>119</v>
      </c>
      <c r="G17" s="147">
        <f>DSUM(BaseDon,$G$12,dategrp1)</f>
        <v>131.59</v>
      </c>
      <c r="H17" s="146">
        <f>DGET(BaseDon,$H$12,dategrp1)</f>
        <v>27</v>
      </c>
      <c r="I17" s="146">
        <f>DGET(BaseDon,$I$12,dategrp1)</f>
        <v>16747</v>
      </c>
      <c r="J17" s="148">
        <f>DGET(BaseDon,$J$12,dategrp1)</f>
        <v>70</v>
      </c>
    </row>
    <row r="18" spans="2:10" ht="15.75" x14ac:dyDescent="0.25">
      <c r="B18" s="10">
        <f>B17+1</f>
        <v>43923</v>
      </c>
      <c r="C18" s="212">
        <f>C17+1</f>
        <v>43923</v>
      </c>
      <c r="D18" s="213"/>
      <c r="E18" s="149">
        <f>DSUM(BaseDon,$E$12,dategrp2)</f>
        <v>6.02</v>
      </c>
      <c r="F18" s="150">
        <f>DSUM(BaseDon,$F$12,dategrp2)</f>
        <v>105</v>
      </c>
      <c r="G18" s="151">
        <f>DSUM(BaseDon,$G$12,dategrp2)</f>
        <v>120.84899999999999</v>
      </c>
      <c r="H18" s="150">
        <f>DGET(BaseDon,$H$12,dategrp2)</f>
        <v>25</v>
      </c>
      <c r="I18" s="150">
        <f>DGET(BaseDon,$I$12,dategrp2)</f>
        <v>16749</v>
      </c>
      <c r="J18" s="152">
        <f>DGET(BaseDon,$J$12,dategrp2)</f>
        <v>70</v>
      </c>
    </row>
    <row r="19" spans="2:10" ht="15.75" x14ac:dyDescent="0.25">
      <c r="B19" s="10">
        <f t="shared" ref="B19:B47" si="1">B18+1</f>
        <v>43924</v>
      </c>
      <c r="C19" s="212">
        <f t="shared" ref="C19:C44" si="2">C18+1</f>
        <v>43924</v>
      </c>
      <c r="D19" s="213"/>
      <c r="E19" s="149">
        <f>DSUM(BaseDon,$E$12,dategrp3)</f>
        <v>4.5</v>
      </c>
      <c r="F19" s="150">
        <f>DSUM(BaseDon,$F$12,dategrp3)</f>
        <v>64</v>
      </c>
      <c r="G19" s="151">
        <f>DSUM(BaseDon,$G$12,dategrp3)</f>
        <v>66.94</v>
      </c>
      <c r="H19" s="150" t="e">
        <f>DGET(BaseDon,$H$12,dategrp3)</f>
        <v>#VALUE!</v>
      </c>
      <c r="I19" s="150">
        <f>DGET(BaseDon,$I$12,dategrp3)</f>
        <v>16754</v>
      </c>
      <c r="J19" s="152" t="e">
        <f>DGET(BaseDon,$J$12,dategrp3)</f>
        <v>#VALUE!</v>
      </c>
    </row>
    <row r="20" spans="2:10" ht="15.75" x14ac:dyDescent="0.25">
      <c r="B20" s="10">
        <f t="shared" si="1"/>
        <v>43925</v>
      </c>
      <c r="C20" s="212">
        <f t="shared" si="2"/>
        <v>43925</v>
      </c>
      <c r="D20" s="213"/>
      <c r="E20" s="149">
        <f>DSUM(BaseDon,$E$12,dategrp4)</f>
        <v>0</v>
      </c>
      <c r="F20" s="150">
        <f>DSUM(BaseDon,$F$12,dategrp4)</f>
        <v>0</v>
      </c>
      <c r="G20" s="151">
        <f>DSUM(BaseDon,$G$12,dategrp4)</f>
        <v>0</v>
      </c>
      <c r="H20" s="150" t="e">
        <f>DGET(BaseDon,$H$12,dategrp4)</f>
        <v>#VALUE!</v>
      </c>
      <c r="I20" s="150" t="e">
        <f>DGET(BaseDon,$I$12,dategrp4)</f>
        <v>#VALUE!</v>
      </c>
      <c r="J20" s="152" t="e">
        <f>DGET(BaseDon,$J$12,dategrp4)</f>
        <v>#VALUE!</v>
      </c>
    </row>
    <row r="21" spans="2:10" ht="15.75" x14ac:dyDescent="0.25">
      <c r="B21" s="10">
        <f t="shared" si="1"/>
        <v>43926</v>
      </c>
      <c r="C21" s="212">
        <f t="shared" si="2"/>
        <v>43926</v>
      </c>
      <c r="D21" s="213"/>
      <c r="E21" s="149">
        <f>DSUM(BaseDon,$E$12,dategrp5)</f>
        <v>0</v>
      </c>
      <c r="F21" s="150">
        <f>DSUM(BaseDon,$F$12,dategrp5)</f>
        <v>0</v>
      </c>
      <c r="G21" s="151">
        <f>DSUM(BaseDon,$G$12,dategrp5)</f>
        <v>0</v>
      </c>
      <c r="H21" s="150" t="e">
        <f>DGET(BaseDon,$H$12,dategrp5)</f>
        <v>#VALUE!</v>
      </c>
      <c r="I21" s="150" t="e">
        <f>DGET(BaseDon,$I$12,dategrp5)</f>
        <v>#VALUE!</v>
      </c>
      <c r="J21" s="152" t="e">
        <f>DGET(BaseDon,$J$12,dategrp5)</f>
        <v>#VALUE!</v>
      </c>
    </row>
    <row r="22" spans="2:10" ht="15.75" x14ac:dyDescent="0.25">
      <c r="B22" s="10">
        <f t="shared" si="1"/>
        <v>43927</v>
      </c>
      <c r="C22" s="212">
        <f t="shared" si="2"/>
        <v>43927</v>
      </c>
      <c r="D22" s="213"/>
      <c r="E22" s="149">
        <f>DSUM(BaseDon,$E$12,dategrp6)</f>
        <v>0</v>
      </c>
      <c r="F22" s="150">
        <f>DSUM(BaseDon,$F$12,dategrp6)</f>
        <v>0</v>
      </c>
      <c r="G22" s="151">
        <f>DSUM(BaseDon,$G$12,dategrp6)</f>
        <v>0</v>
      </c>
      <c r="H22" s="150" t="e">
        <f>DGET(BaseDon,$H$12,dategrp6)</f>
        <v>#VALUE!</v>
      </c>
      <c r="I22" s="150" t="e">
        <f>DGET(BaseDon,$I$12,dategrp6)</f>
        <v>#VALUE!</v>
      </c>
      <c r="J22" s="152" t="e">
        <f>DGET(BaseDon,$J$12,dategrp6)</f>
        <v>#VALUE!</v>
      </c>
    </row>
    <row r="23" spans="2:10" ht="15.75" x14ac:dyDescent="0.25">
      <c r="B23" s="10">
        <f t="shared" si="1"/>
        <v>43928</v>
      </c>
      <c r="C23" s="212">
        <f t="shared" si="2"/>
        <v>43928</v>
      </c>
      <c r="D23" s="213"/>
      <c r="E23" s="149">
        <f>DSUM(BaseDon,$E$12,dategrp7)</f>
        <v>0</v>
      </c>
      <c r="F23" s="150">
        <f>DSUM(BaseDon,$F$12,dategrp7)</f>
        <v>0</v>
      </c>
      <c r="G23" s="151">
        <f>DSUM(BaseDon,$G$12,dategrp7)</f>
        <v>0</v>
      </c>
      <c r="H23" s="150" t="e">
        <f>DGET(BaseDon,$H$12,dategrp7)</f>
        <v>#VALUE!</v>
      </c>
      <c r="I23" s="150" t="e">
        <f>DGET(BaseDon,$I$12,dategrp7)</f>
        <v>#VALUE!</v>
      </c>
      <c r="J23" s="152" t="e">
        <f>DGET(BaseDon,$J$12,dategrp7)</f>
        <v>#VALUE!</v>
      </c>
    </row>
    <row r="24" spans="2:10" ht="15.75" x14ac:dyDescent="0.25">
      <c r="B24" s="10">
        <f t="shared" si="1"/>
        <v>43929</v>
      </c>
      <c r="C24" s="212">
        <f t="shared" si="2"/>
        <v>43929</v>
      </c>
      <c r="D24" s="213"/>
      <c r="E24" s="149">
        <f>DSUM(BaseDon,$E$12,dategrp8)</f>
        <v>0</v>
      </c>
      <c r="F24" s="150">
        <f>DSUM(BaseDon,$F$12,dategrp8)</f>
        <v>0</v>
      </c>
      <c r="G24" s="151">
        <f>DSUM(BaseDon,$G$12,dategrp8)</f>
        <v>0</v>
      </c>
      <c r="H24" s="150" t="e">
        <f>DGET(BaseDon,$H$12,dategrp8)</f>
        <v>#VALUE!</v>
      </c>
      <c r="I24" s="150" t="e">
        <f>DGET(BaseDon,$I$12,dategrp8)</f>
        <v>#VALUE!</v>
      </c>
      <c r="J24" s="152" t="e">
        <f>DGET(BaseDon,$J$12,dategrp8)</f>
        <v>#VALUE!</v>
      </c>
    </row>
    <row r="25" spans="2:10" ht="15.75" x14ac:dyDescent="0.25">
      <c r="B25" s="10">
        <f t="shared" si="1"/>
        <v>43930</v>
      </c>
      <c r="C25" s="212">
        <f t="shared" si="2"/>
        <v>43930</v>
      </c>
      <c r="D25" s="213"/>
      <c r="E25" s="149">
        <f>DSUM(BaseDon,$E$12,dategrp9)</f>
        <v>0</v>
      </c>
      <c r="F25" s="150">
        <f>DSUM(BaseDon,$F$12,dategrp9)</f>
        <v>0</v>
      </c>
      <c r="G25" s="151">
        <f>DSUM(BaseDon,$G$12,dategrp9)</f>
        <v>0</v>
      </c>
      <c r="H25" s="150" t="e">
        <f>DGET(BaseDon,$H$12,dategrp9)</f>
        <v>#VALUE!</v>
      </c>
      <c r="I25" s="150" t="e">
        <f>DGET(BaseDon,$I$12,dategrp9)</f>
        <v>#VALUE!</v>
      </c>
      <c r="J25" s="152" t="e">
        <f>DGET(BaseDon,$J$12,dategrp9)</f>
        <v>#VALUE!</v>
      </c>
    </row>
    <row r="26" spans="2:10" ht="15.75" x14ac:dyDescent="0.25">
      <c r="B26" s="10">
        <f t="shared" si="1"/>
        <v>43931</v>
      </c>
      <c r="C26" s="212">
        <f t="shared" si="2"/>
        <v>43931</v>
      </c>
      <c r="D26" s="213"/>
      <c r="E26" s="149">
        <f>DSUM(BaseDon,$E$12,dategrp10)</f>
        <v>0</v>
      </c>
      <c r="F26" s="150">
        <f>DSUM(BaseDon,$F$12,dategrp10)</f>
        <v>0</v>
      </c>
      <c r="G26" s="151">
        <f>DSUM(BaseDon,$G$12,dategrp10)</f>
        <v>0</v>
      </c>
      <c r="H26" s="150" t="e">
        <f>DGET(BaseDon,$H$12,dategrp10)</f>
        <v>#VALUE!</v>
      </c>
      <c r="I26" s="150" t="e">
        <f>DGET(BaseDon,$I$12,dategrp10)</f>
        <v>#VALUE!</v>
      </c>
      <c r="J26" s="152" t="e">
        <f>DGET(BaseDon,$J$12,dategrp10)</f>
        <v>#VALUE!</v>
      </c>
    </row>
    <row r="27" spans="2:10" ht="15.75" x14ac:dyDescent="0.25">
      <c r="B27" s="10">
        <f t="shared" si="1"/>
        <v>43932</v>
      </c>
      <c r="C27" s="212">
        <f t="shared" si="2"/>
        <v>43932</v>
      </c>
      <c r="D27" s="213"/>
      <c r="E27" s="149">
        <f>DSUM(BaseDon,$E$12,dategrp11)</f>
        <v>0</v>
      </c>
      <c r="F27" s="150">
        <f>DSUM(BaseDon,$F$12,dategrp11)</f>
        <v>0</v>
      </c>
      <c r="G27" s="151">
        <f>DSUM(BaseDon,$G$12,dategrp11)</f>
        <v>0</v>
      </c>
      <c r="H27" s="150" t="e">
        <f>DGET(BaseDon,$H$12,dategrp11)</f>
        <v>#VALUE!</v>
      </c>
      <c r="I27" s="150" t="e">
        <f>DGET(BaseDon,$I$12,dategrp11)</f>
        <v>#VALUE!</v>
      </c>
      <c r="J27" s="152" t="e">
        <f>DGET(BaseDon,$J$12,dategrp11)</f>
        <v>#VALUE!</v>
      </c>
    </row>
    <row r="28" spans="2:10" ht="15.75" x14ac:dyDescent="0.25">
      <c r="B28" s="10">
        <f t="shared" si="1"/>
        <v>43933</v>
      </c>
      <c r="C28" s="212">
        <f t="shared" si="2"/>
        <v>43933</v>
      </c>
      <c r="D28" s="213"/>
      <c r="E28" s="149">
        <f>DSUM(BaseDon,$E$12,dategrp12)</f>
        <v>0</v>
      </c>
      <c r="F28" s="150">
        <f>DSUM(BaseDon,$F$12,dategrp12)</f>
        <v>0</v>
      </c>
      <c r="G28" s="151">
        <f>DSUM(BaseDon,$G$12,dategrp12)</f>
        <v>0</v>
      </c>
      <c r="H28" s="150" t="e">
        <f>DGET(BaseDon,$H$12,dategrp12)</f>
        <v>#VALUE!</v>
      </c>
      <c r="I28" s="150" t="e">
        <f>DGET(BaseDon,$I$12,dategrp12)</f>
        <v>#VALUE!</v>
      </c>
      <c r="J28" s="152" t="e">
        <f>DGET(BaseDon,$J$12,dategrp12)</f>
        <v>#VALUE!</v>
      </c>
    </row>
    <row r="29" spans="2:10" ht="15.75" x14ac:dyDescent="0.25">
      <c r="B29" s="10">
        <f t="shared" si="1"/>
        <v>43934</v>
      </c>
      <c r="C29" s="212">
        <f t="shared" si="2"/>
        <v>43934</v>
      </c>
      <c r="D29" s="213"/>
      <c r="E29" s="149">
        <f>DSUM(BaseDon,$E$12,dategrp13)</f>
        <v>0</v>
      </c>
      <c r="F29" s="150">
        <f>DSUM(BaseDon,$F$12,dategrp13)</f>
        <v>0</v>
      </c>
      <c r="G29" s="151">
        <f>DSUM(BaseDon,$G$12,dategrp13)</f>
        <v>0</v>
      </c>
      <c r="H29" s="150" t="e">
        <f>DGET(BaseDon,$H$12,dategrp13)</f>
        <v>#VALUE!</v>
      </c>
      <c r="I29" s="150" t="e">
        <f>DGET(BaseDon,$I$12,dategrp13)</f>
        <v>#VALUE!</v>
      </c>
      <c r="J29" s="152" t="e">
        <f>DGET(BaseDon,$J$12,dategrp13)</f>
        <v>#VALUE!</v>
      </c>
    </row>
    <row r="30" spans="2:10" ht="15.75" x14ac:dyDescent="0.25">
      <c r="B30" s="10">
        <f t="shared" si="1"/>
        <v>43935</v>
      </c>
      <c r="C30" s="212">
        <f t="shared" si="2"/>
        <v>43935</v>
      </c>
      <c r="D30" s="213"/>
      <c r="E30" s="149">
        <f>DSUM(BaseDon,$E$12,dategrp14)</f>
        <v>0</v>
      </c>
      <c r="F30" s="150">
        <f>DSUM(BaseDon,$F$12,dategrp14)</f>
        <v>0</v>
      </c>
      <c r="G30" s="151">
        <f>DSUM(BaseDon,$G$12,dategrp14)</f>
        <v>0</v>
      </c>
      <c r="H30" s="150" t="e">
        <f>DGET(BaseDon,$H$12,dategrp14)</f>
        <v>#VALUE!</v>
      </c>
      <c r="I30" s="150" t="e">
        <f>DGET(BaseDon,$I$12,dategrp14)</f>
        <v>#VALUE!</v>
      </c>
      <c r="J30" s="152" t="e">
        <f>DGET(BaseDon,$J$12,dategrp14)</f>
        <v>#VALUE!</v>
      </c>
    </row>
    <row r="31" spans="2:10" ht="15.75" x14ac:dyDescent="0.25">
      <c r="B31" s="10">
        <f t="shared" si="1"/>
        <v>43936</v>
      </c>
      <c r="C31" s="212">
        <f t="shared" si="2"/>
        <v>43936</v>
      </c>
      <c r="D31" s="213"/>
      <c r="E31" s="149">
        <f>DSUM(BaseDon,$E$12,dategrp15)</f>
        <v>0</v>
      </c>
      <c r="F31" s="150">
        <f>DSUM(BaseDon,$F$12,dategrp15)</f>
        <v>0</v>
      </c>
      <c r="G31" s="151">
        <f>DSUM(BaseDon,$G$12,dategrp15)</f>
        <v>0</v>
      </c>
      <c r="H31" s="150" t="e">
        <f>DGET(BaseDon,$H$12,dategrp15)</f>
        <v>#VALUE!</v>
      </c>
      <c r="I31" s="150" t="e">
        <f>DGET(BaseDon,$I$12,dategrp15)</f>
        <v>#VALUE!</v>
      </c>
      <c r="J31" s="152" t="e">
        <f>DGET(BaseDon,$J$12,dategrp15)</f>
        <v>#VALUE!</v>
      </c>
    </row>
    <row r="32" spans="2:10" ht="15.75" x14ac:dyDescent="0.25">
      <c r="B32" s="10">
        <f t="shared" si="1"/>
        <v>43937</v>
      </c>
      <c r="C32" s="212">
        <f t="shared" si="2"/>
        <v>43937</v>
      </c>
      <c r="D32" s="213"/>
      <c r="E32" s="149">
        <f>DSUM(BaseDon,$E$12,dategrp16)</f>
        <v>0</v>
      </c>
      <c r="F32" s="150">
        <f>DSUM(BaseDon,$F$12,dategrp16)</f>
        <v>0</v>
      </c>
      <c r="G32" s="151">
        <f>DSUM(BaseDon,$G$12,dategrp16)</f>
        <v>0</v>
      </c>
      <c r="H32" s="150" t="e">
        <f>DGET(BaseDon,$H$12,dategrp16)</f>
        <v>#VALUE!</v>
      </c>
      <c r="I32" s="150" t="e">
        <f>DGET(BaseDon,$I$12,dategrp16)</f>
        <v>#VALUE!</v>
      </c>
      <c r="J32" s="152" t="e">
        <f>DGET(BaseDon,$J$12,dategrp16)</f>
        <v>#VALUE!</v>
      </c>
    </row>
    <row r="33" spans="2:10" ht="15.75" x14ac:dyDescent="0.25">
      <c r="B33" s="10">
        <f t="shared" si="1"/>
        <v>43938</v>
      </c>
      <c r="C33" s="212">
        <f t="shared" si="2"/>
        <v>43938</v>
      </c>
      <c r="D33" s="213"/>
      <c r="E33" s="149">
        <f>DSUM(BaseDon,$E$12,dategrp17)</f>
        <v>0</v>
      </c>
      <c r="F33" s="150">
        <f>DSUM(BaseDon,$F$12,dategrp17)</f>
        <v>0</v>
      </c>
      <c r="G33" s="151">
        <f>DSUM(BaseDon,$G$12,dategrp17)</f>
        <v>0</v>
      </c>
      <c r="H33" s="150" t="e">
        <f>DGET(BaseDon,$H$12,dategrp17)</f>
        <v>#VALUE!</v>
      </c>
      <c r="I33" s="150" t="e">
        <f>DGET(BaseDon,$I$12,dategrp17)</f>
        <v>#VALUE!</v>
      </c>
      <c r="J33" s="152" t="e">
        <f>DGET(BaseDon,$J$12,dategrp17)</f>
        <v>#VALUE!</v>
      </c>
    </row>
    <row r="34" spans="2:10" ht="15.75" x14ac:dyDescent="0.25">
      <c r="B34" s="10">
        <f t="shared" si="1"/>
        <v>43939</v>
      </c>
      <c r="C34" s="212">
        <f t="shared" si="2"/>
        <v>43939</v>
      </c>
      <c r="D34" s="213"/>
      <c r="E34" s="149">
        <f>DSUM(BaseDon,$E$12,dategrp18)</f>
        <v>0</v>
      </c>
      <c r="F34" s="150">
        <f>DSUM(BaseDon,$F$12,dategrp18)</f>
        <v>0</v>
      </c>
      <c r="G34" s="151">
        <f>DSUM(BaseDon,$G$12,dategrp18)</f>
        <v>0</v>
      </c>
      <c r="H34" s="150" t="e">
        <f>DGET(BaseDon,$H$12,dategrp18)</f>
        <v>#VALUE!</v>
      </c>
      <c r="I34" s="150" t="e">
        <f>DGET(BaseDon,$I$12,dategrp18)</f>
        <v>#VALUE!</v>
      </c>
      <c r="J34" s="152" t="e">
        <f>DGET(BaseDon,$J$12,dategrp18)</f>
        <v>#VALUE!</v>
      </c>
    </row>
    <row r="35" spans="2:10" ht="15.75" x14ac:dyDescent="0.25">
      <c r="B35" s="10">
        <f t="shared" si="1"/>
        <v>43940</v>
      </c>
      <c r="C35" s="212">
        <f t="shared" si="2"/>
        <v>43940</v>
      </c>
      <c r="D35" s="213"/>
      <c r="E35" s="149">
        <f>DSUM(BaseDon,$E$12,dategrp19)</f>
        <v>0</v>
      </c>
      <c r="F35" s="150">
        <f>DSUM(BaseDon,$F$12,dategrp19)</f>
        <v>0</v>
      </c>
      <c r="G35" s="151">
        <f>DSUM(BaseDon,$G$12,dategrp19)</f>
        <v>0</v>
      </c>
      <c r="H35" s="150" t="e">
        <f>DGET(BaseDon,$H$12,dategrp19)</f>
        <v>#VALUE!</v>
      </c>
      <c r="I35" s="150" t="e">
        <f>DGET(BaseDon,$I$12,dategrp19)</f>
        <v>#VALUE!</v>
      </c>
      <c r="J35" s="152" t="e">
        <f>DGET(BaseDon,$J$12,dategrp19)</f>
        <v>#VALUE!</v>
      </c>
    </row>
    <row r="36" spans="2:10" ht="15.75" x14ac:dyDescent="0.25">
      <c r="B36" s="10">
        <f t="shared" si="1"/>
        <v>43941</v>
      </c>
      <c r="C36" s="212">
        <f t="shared" si="2"/>
        <v>43941</v>
      </c>
      <c r="D36" s="213"/>
      <c r="E36" s="149">
        <f>DSUM(BaseDon,$E$12,dategrp1)</f>
        <v>7.1899999999999995</v>
      </c>
      <c r="F36" s="150">
        <f>DSUM(BaseDon,$F$12,dategrp1)</f>
        <v>119</v>
      </c>
      <c r="G36" s="151">
        <f>DSUM(BaseDon,$G$12,dategrp1)</f>
        <v>131.59</v>
      </c>
      <c r="H36" s="150">
        <f>DGET(BaseDon,$H$12,dategrp1)</f>
        <v>27</v>
      </c>
      <c r="I36" s="150">
        <f>DGET(BaseDon,$I$12,dategrp1)</f>
        <v>16747</v>
      </c>
      <c r="J36" s="152">
        <f>DGET(BaseDon,$J$12,dategrp1)</f>
        <v>70</v>
      </c>
    </row>
    <row r="37" spans="2:10" ht="15.75" x14ac:dyDescent="0.25">
      <c r="B37" s="10">
        <f t="shared" si="1"/>
        <v>43942</v>
      </c>
      <c r="C37" s="212">
        <f t="shared" si="2"/>
        <v>43942</v>
      </c>
      <c r="D37" s="213"/>
      <c r="E37" s="149">
        <f>DSUM(BaseDon,$E$12,dategrp20)</f>
        <v>0</v>
      </c>
      <c r="F37" s="150">
        <f>DSUM(BaseDon,$F$12,dategrp20)</f>
        <v>0</v>
      </c>
      <c r="G37" s="151">
        <f>DSUM(BaseDon,$G$12,dategrp20)</f>
        <v>0</v>
      </c>
      <c r="H37" s="150" t="e">
        <f>DGET(BaseDon,$H$12,dategrp20)</f>
        <v>#VALUE!</v>
      </c>
      <c r="I37" s="150" t="e">
        <f>DGET(BaseDon,$I$12,dategrp20)</f>
        <v>#VALUE!</v>
      </c>
      <c r="J37" s="152" t="e">
        <f>DGET(BaseDon,$J$12,dategrp20)</f>
        <v>#VALUE!</v>
      </c>
    </row>
    <row r="38" spans="2:10" ht="15.75" x14ac:dyDescent="0.25">
      <c r="B38" s="10">
        <f t="shared" si="1"/>
        <v>43943</v>
      </c>
      <c r="C38" s="212">
        <f t="shared" si="2"/>
        <v>43943</v>
      </c>
      <c r="D38" s="213"/>
      <c r="E38" s="149">
        <f>DSUM(BaseDon,$E$12,dategrp22)</f>
        <v>0</v>
      </c>
      <c r="F38" s="150">
        <f>DSUM(BaseDon,$F$12,dategrp22)</f>
        <v>0</v>
      </c>
      <c r="G38" s="151">
        <f>DSUM(BaseDon,$G$12,dategrp22)</f>
        <v>0</v>
      </c>
      <c r="H38" s="150" t="e">
        <f>DGET(BaseDon,$H$12,dategrp22)</f>
        <v>#VALUE!</v>
      </c>
      <c r="I38" s="150" t="e">
        <f>DGET(BaseDon,$I$12,dategrp22)</f>
        <v>#VALUE!</v>
      </c>
      <c r="J38" s="152" t="e">
        <f>DGET(BaseDon,$J$12,dategrp22)</f>
        <v>#VALUE!</v>
      </c>
    </row>
    <row r="39" spans="2:10" ht="15.75" x14ac:dyDescent="0.25">
      <c r="B39" s="10">
        <f t="shared" si="1"/>
        <v>43944</v>
      </c>
      <c r="C39" s="212">
        <f t="shared" si="2"/>
        <v>43944</v>
      </c>
      <c r="D39" s="213"/>
      <c r="E39" s="149">
        <f>DSUM(BaseDon,$E$12,dategrp23)</f>
        <v>0</v>
      </c>
      <c r="F39" s="150">
        <f>DSUM(BaseDon,$F$12,dategrp23)</f>
        <v>0</v>
      </c>
      <c r="G39" s="151">
        <f>DSUM(BaseDon,$G$12,dategrp23)</f>
        <v>0</v>
      </c>
      <c r="H39" s="150" t="e">
        <f>DGET(BaseDon,$H$12,dategrp23)</f>
        <v>#VALUE!</v>
      </c>
      <c r="I39" s="150" t="e">
        <f>DGET(BaseDon,$I$12,dategrp23)</f>
        <v>#VALUE!</v>
      </c>
      <c r="J39" s="152" t="e">
        <f>DGET(BaseDon,$J$12,dategrp23)</f>
        <v>#VALUE!</v>
      </c>
    </row>
    <row r="40" spans="2:10" ht="15.75" x14ac:dyDescent="0.25">
      <c r="B40" s="10">
        <f t="shared" si="1"/>
        <v>43945</v>
      </c>
      <c r="C40" s="212">
        <f t="shared" si="2"/>
        <v>43945</v>
      </c>
      <c r="D40" s="213"/>
      <c r="E40" s="149">
        <f>DSUM(BaseDon,$E$12,dategrp24)</f>
        <v>0</v>
      </c>
      <c r="F40" s="150">
        <f>DSUM(BaseDon,$F$12,dategrp24)</f>
        <v>0</v>
      </c>
      <c r="G40" s="151">
        <f>DSUM(BaseDon,$G$12,dategrp24)</f>
        <v>0</v>
      </c>
      <c r="H40" s="150" t="e">
        <f>DGET(BaseDon,$H$12,dategrp24)</f>
        <v>#VALUE!</v>
      </c>
      <c r="I40" s="150" t="e">
        <f>DGET(BaseDon,$I$12,dategrp24)</f>
        <v>#VALUE!</v>
      </c>
      <c r="J40" s="152" t="e">
        <f>DGET(BaseDon,$J$12,dategrp24)</f>
        <v>#VALUE!</v>
      </c>
    </row>
    <row r="41" spans="2:10" ht="15.75" x14ac:dyDescent="0.25">
      <c r="B41" s="10">
        <f t="shared" si="1"/>
        <v>43946</v>
      </c>
      <c r="C41" s="212">
        <f t="shared" si="2"/>
        <v>43946</v>
      </c>
      <c r="D41" s="213"/>
      <c r="E41" s="149">
        <f>DSUM(BaseDon,$E$12,dategrp25)</f>
        <v>0</v>
      </c>
      <c r="F41" s="150">
        <f>DSUM(BaseDon,$F$12,dategrp25)</f>
        <v>0</v>
      </c>
      <c r="G41" s="151">
        <f>DSUM(BaseDon,$G$12,dategrp25)</f>
        <v>0</v>
      </c>
      <c r="H41" s="150" t="e">
        <f>DGET(BaseDon,$H$12,dategrp25)</f>
        <v>#VALUE!</v>
      </c>
      <c r="I41" s="150" t="e">
        <f>DGET(BaseDon,$I$12,dategrp25)</f>
        <v>#VALUE!</v>
      </c>
      <c r="J41" s="152" t="e">
        <f>DGET(BaseDon,$J$12,dategrp25)</f>
        <v>#VALUE!</v>
      </c>
    </row>
    <row r="42" spans="2:10" ht="15.75" x14ac:dyDescent="0.25">
      <c r="B42" s="10">
        <f t="shared" si="1"/>
        <v>43947</v>
      </c>
      <c r="C42" s="212">
        <f t="shared" si="2"/>
        <v>43947</v>
      </c>
      <c r="D42" s="213"/>
      <c r="E42" s="149">
        <f>DSUM(BaseDon,$E$12,dategrp26)</f>
        <v>0</v>
      </c>
      <c r="F42" s="150">
        <f>DSUM(BaseDon,$F$12,dategrp26)</f>
        <v>0</v>
      </c>
      <c r="G42" s="151">
        <f>DSUM(BaseDon,$G$12,dategrp26)</f>
        <v>0</v>
      </c>
      <c r="H42" s="150" t="e">
        <f>DGET(BaseDon,$H$12,dategrp26)</f>
        <v>#VALUE!</v>
      </c>
      <c r="I42" s="150" t="e">
        <f>DGET(BaseDon,$I$12,dategrp26)</f>
        <v>#VALUE!</v>
      </c>
      <c r="J42" s="152" t="e">
        <f>DGET(BaseDon,$J$12,dategrp26)</f>
        <v>#VALUE!</v>
      </c>
    </row>
    <row r="43" spans="2:10" ht="15.75" x14ac:dyDescent="0.25">
      <c r="B43" s="10">
        <f t="shared" si="1"/>
        <v>43948</v>
      </c>
      <c r="C43" s="212">
        <f t="shared" si="2"/>
        <v>43948</v>
      </c>
      <c r="D43" s="213"/>
      <c r="E43" s="149">
        <f>DSUM(BaseDon,$E$12,dategrp27)</f>
        <v>0</v>
      </c>
      <c r="F43" s="150">
        <f>DSUM(BaseDon,$F$12,dategrp27)</f>
        <v>0</v>
      </c>
      <c r="G43" s="151">
        <f>DSUM(BaseDon,$G$12,dategrp27)</f>
        <v>0</v>
      </c>
      <c r="H43" s="150" t="e">
        <f>DGET(BaseDon,$H$12,dategrp27)</f>
        <v>#VALUE!</v>
      </c>
      <c r="I43" s="150" t="e">
        <f>DGET(BaseDon,$I$12,dategrp27)</f>
        <v>#VALUE!</v>
      </c>
      <c r="J43" s="152" t="e">
        <f>DGET(BaseDon,$J$12,dategrp27)</f>
        <v>#VALUE!</v>
      </c>
    </row>
    <row r="44" spans="2:10" ht="15.75" x14ac:dyDescent="0.25">
      <c r="B44" s="10">
        <f t="shared" si="1"/>
        <v>43949</v>
      </c>
      <c r="C44" s="212">
        <f t="shared" si="2"/>
        <v>43949</v>
      </c>
      <c r="D44" s="213"/>
      <c r="E44" s="149">
        <f>DSUM(BaseDon,$E$12,dategrp28)</f>
        <v>0</v>
      </c>
      <c r="F44" s="150">
        <f>DSUM(BaseDon,$F$12,dategrp28)</f>
        <v>0</v>
      </c>
      <c r="G44" s="151">
        <f>DSUM(BaseDon,$G$12,dategrp28)</f>
        <v>0</v>
      </c>
      <c r="H44" s="150" t="e">
        <f>DGET(BaseDon,$H$12,dategrp28)</f>
        <v>#VALUE!</v>
      </c>
      <c r="I44" s="150" t="e">
        <f>DGET(BaseDon,$I$12,dategrp28)</f>
        <v>#VALUE!</v>
      </c>
      <c r="J44" s="152" t="e">
        <f>DGET(BaseDon,$J$12,dategrp28)</f>
        <v>#VALUE!</v>
      </c>
    </row>
    <row r="45" spans="2:10" ht="15.75" x14ac:dyDescent="0.25">
      <c r="B45" s="10">
        <f t="shared" si="1"/>
        <v>43950</v>
      </c>
      <c r="C45" s="212">
        <f>IF(MONTH(B45)=MONTH(B44),B44+1,"")</f>
        <v>43950</v>
      </c>
      <c r="D45" s="213">
        <f>IF(MONTH(C45)=MONTH(C44),C44+1,"")</f>
        <v>43950</v>
      </c>
      <c r="E45" s="149">
        <f>DSUM(BaseDon,$E$12,dategrp29)</f>
        <v>0</v>
      </c>
      <c r="F45" s="150">
        <f>DSUM(BaseDon,$F$12,dategrp29)</f>
        <v>0</v>
      </c>
      <c r="G45" s="151">
        <f>DSUM(BaseDon,$G$12,dategrp29)</f>
        <v>0</v>
      </c>
      <c r="H45" s="150" t="e">
        <f>DGET(BaseDon,$H$12,dategrp29)</f>
        <v>#VALUE!</v>
      </c>
      <c r="I45" s="150" t="e">
        <f>DGET(BaseDon,$I$12,dategrp29)</f>
        <v>#VALUE!</v>
      </c>
      <c r="J45" s="152" t="e">
        <f>DGET(BaseDon,$J$12,dategrp29)</f>
        <v>#VALUE!</v>
      </c>
    </row>
    <row r="46" spans="2:10" ht="15.75" x14ac:dyDescent="0.25">
      <c r="B46" s="10">
        <f t="shared" si="1"/>
        <v>43951</v>
      </c>
      <c r="C46" s="212">
        <f t="shared" ref="C46:D46" si="3">IF(MONTH(B46)=MONTH(B45),B45+1,"")</f>
        <v>43951</v>
      </c>
      <c r="D46" s="213">
        <f t="shared" si="3"/>
        <v>43951</v>
      </c>
      <c r="E46" s="149">
        <f>DSUM(BaseDon,$E$12,dategrp30)</f>
        <v>0</v>
      </c>
      <c r="F46" s="150">
        <f>DSUM(BaseDon,$F$12,dategrp30)</f>
        <v>0</v>
      </c>
      <c r="G46" s="151">
        <f>DSUM(BaseDon,$G$12,dategrp30)</f>
        <v>0</v>
      </c>
      <c r="H46" s="150" t="e">
        <f>DGET(BaseDon,$H$12,dategrp30)</f>
        <v>#VALUE!</v>
      </c>
      <c r="I46" s="150" t="e">
        <f>DGET(BaseDon,$I$12,dategrp30)</f>
        <v>#VALUE!</v>
      </c>
      <c r="J46" s="152" t="e">
        <f>DGET(BaseDon,$J$12,dategrp30)</f>
        <v>#VALUE!</v>
      </c>
    </row>
    <row r="47" spans="2:10" ht="16.5" thickBot="1" x14ac:dyDescent="0.3">
      <c r="B47" s="10">
        <f t="shared" si="1"/>
        <v>43952</v>
      </c>
      <c r="C47" s="214" t="str">
        <f t="shared" ref="C47:D47" si="4">IF(MONTH(B47)=MONTH(B46),B46+1,"")</f>
        <v/>
      </c>
      <c r="D47" s="215" t="e">
        <f t="shared" si="4"/>
        <v>#VALUE!</v>
      </c>
      <c r="E47" s="153">
        <f>DSUM(BaseDon,$E$12,dategrp31)</f>
        <v>0</v>
      </c>
      <c r="F47" s="154">
        <f>DSUM(BaseDon,$F$12,dategrp31)</f>
        <v>0</v>
      </c>
      <c r="G47" s="155">
        <f>DSUM(BaseDon,$G$12,dategrp31)</f>
        <v>0</v>
      </c>
      <c r="H47" s="154" t="e">
        <f>DGET(BaseDon,$H$12,dategrp31)</f>
        <v>#VALUE!</v>
      </c>
      <c r="I47" s="154" t="e">
        <f>DGET(BaseDon,$I$12,dategrp31)</f>
        <v>#VALUE!</v>
      </c>
      <c r="J47" s="156" t="e">
        <f>DGET(BaseDon,$J$12,dategrp31)</f>
        <v>#VALUE!</v>
      </c>
    </row>
    <row r="49" spans="3:7" x14ac:dyDescent="0.25">
      <c r="C49" s="216" t="s">
        <v>279</v>
      </c>
      <c r="D49" s="216"/>
      <c r="E49" s="217">
        <f>SUM(E17:E47)</f>
        <v>24.9</v>
      </c>
      <c r="F49" s="218">
        <f t="shared" ref="F49:G49" si="5">SUM(F17:F47)</f>
        <v>407</v>
      </c>
      <c r="G49" s="218">
        <f t="shared" si="5"/>
        <v>450.96900000000005</v>
      </c>
    </row>
    <row r="50" spans="3:7" x14ac:dyDescent="0.25">
      <c r="C50" s="216"/>
      <c r="D50" s="216"/>
      <c r="E50" s="217"/>
      <c r="F50" s="218"/>
      <c r="G50" s="218"/>
    </row>
  </sheetData>
  <mergeCells count="43">
    <mergeCell ref="C49:D50"/>
    <mergeCell ref="E49:E50"/>
    <mergeCell ref="F49:F50"/>
    <mergeCell ref="G49:G50"/>
    <mergeCell ref="G10:J10"/>
    <mergeCell ref="C25:D25"/>
    <mergeCell ref="I13:I15"/>
    <mergeCell ref="J13:J15"/>
    <mergeCell ref="C13:D15"/>
    <mergeCell ref="C17:D17"/>
    <mergeCell ref="C18:D18"/>
    <mergeCell ref="C19:D19"/>
    <mergeCell ref="E13:E15"/>
    <mergeCell ref="F13:F15"/>
    <mergeCell ref="G13:G15"/>
    <mergeCell ref="H13:H15"/>
    <mergeCell ref="C20:D20"/>
    <mergeCell ref="C21:D21"/>
    <mergeCell ref="C22:D22"/>
    <mergeCell ref="C23:D23"/>
    <mergeCell ref="C24:D24"/>
    <mergeCell ref="C37:D37"/>
    <mergeCell ref="C26:D26"/>
    <mergeCell ref="C27:D27"/>
    <mergeCell ref="C28:D28"/>
    <mergeCell ref="C29:D29"/>
    <mergeCell ref="C30:D30"/>
    <mergeCell ref="C31:D31"/>
    <mergeCell ref="C32:D32"/>
    <mergeCell ref="C33:D33"/>
    <mergeCell ref="C34:D34"/>
    <mergeCell ref="C35:D35"/>
    <mergeCell ref="C36:D36"/>
    <mergeCell ref="C44:D44"/>
    <mergeCell ref="C45:D45"/>
    <mergeCell ref="C46:D46"/>
    <mergeCell ref="C47:D47"/>
    <mergeCell ref="C38:D38"/>
    <mergeCell ref="C39:D39"/>
    <mergeCell ref="C40:D40"/>
    <mergeCell ref="C41:D41"/>
    <mergeCell ref="C42:D42"/>
    <mergeCell ref="C43:D43"/>
  </mergeCells>
  <conditionalFormatting sqref="E17:J47">
    <cfRule type="cellIs" dxfId="99" priority="1" operator="greaterThan">
      <formula>0</formula>
    </cfRule>
    <cfRule type="containsErrors" dxfId="98" priority="2">
      <formula>ISERROR(E17)</formula>
    </cfRule>
    <cfRule type="containsErrors" priority="3">
      <formula>ISERROR(E17)</formula>
    </cfRule>
    <cfRule type="cellIs" dxfId="97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3" name="Button 1">
              <controlPr defaultSize="0" print="0" autoFill="0" autoPict="0" macro="[0]!AllerMenu">
                <anchor moveWithCells="1" sizeWithCells="1">
                  <from>
                    <xdr:col>5</xdr:col>
                    <xdr:colOff>47625</xdr:colOff>
                    <xdr:row>9</xdr:row>
                    <xdr:rowOff>0</xdr:rowOff>
                  </from>
                  <to>
                    <xdr:col>5</xdr:col>
                    <xdr:colOff>781050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>
    <tabColor theme="9" tint="-0.249977111117893"/>
    <pageSetUpPr fitToPage="1"/>
  </sheetPr>
  <dimension ref="A1:V28"/>
  <sheetViews>
    <sheetView showGridLines="0" topLeftCell="A3" zoomScale="80" zoomScaleNormal="80" workbookViewId="0">
      <selection activeCell="E7" sqref="E7"/>
    </sheetView>
  </sheetViews>
  <sheetFormatPr baseColWidth="10" defaultRowHeight="15" x14ac:dyDescent="0.25"/>
  <cols>
    <col min="1" max="1" width="3.7109375" style="75" customWidth="1"/>
    <col min="2" max="2" width="57.85546875" style="75" customWidth="1"/>
    <col min="3" max="3" width="11.42578125" style="75"/>
    <col min="4" max="4" width="15.7109375" style="75" bestFit="1" customWidth="1"/>
    <col min="5" max="5" width="11.42578125" style="75"/>
    <col min="6" max="6" width="13.5703125" style="75" customWidth="1"/>
    <col min="7" max="11" width="11.42578125" style="75"/>
    <col min="12" max="12" width="11.42578125" style="75" customWidth="1"/>
    <col min="13" max="13" width="14.140625" style="75" hidden="1" customWidth="1"/>
    <col min="14" max="20" width="0" style="75" hidden="1" customWidth="1"/>
    <col min="21" max="22" width="11.42578125" style="75" hidden="1" customWidth="1"/>
    <col min="23" max="16384" width="11.42578125" style="75"/>
  </cols>
  <sheetData>
    <row r="1" spans="1:22" ht="15.75" hidden="1" customHeight="1" x14ac:dyDescent="0.25">
      <c r="A1" s="10">
        <f>DATE(F6,E6,D6)</f>
        <v>43955</v>
      </c>
      <c r="M1" s="75" t="s">
        <v>83</v>
      </c>
      <c r="N1" s="75" t="s">
        <v>239</v>
      </c>
      <c r="O1" s="75" t="s">
        <v>237</v>
      </c>
      <c r="P1" s="75" t="s">
        <v>238</v>
      </c>
    </row>
    <row r="2" spans="1:22" ht="15.75" hidden="1" customHeight="1" x14ac:dyDescent="0.25">
      <c r="M2" s="75" t="str">
        <f>B6</f>
        <v>DEMARQUET S</v>
      </c>
      <c r="N2" s="10">
        <f>A1</f>
        <v>43955</v>
      </c>
    </row>
    <row r="3" spans="1:22" ht="15.75" customHeight="1" x14ac:dyDescent="0.25">
      <c r="A3" s="20">
        <f>D6</f>
        <v>4</v>
      </c>
      <c r="B3" s="20">
        <f>A3+1</f>
        <v>5</v>
      </c>
      <c r="M3" s="75" t="s">
        <v>130</v>
      </c>
      <c r="N3" s="75" t="s">
        <v>131</v>
      </c>
      <c r="O3" s="75" t="s">
        <v>132</v>
      </c>
      <c r="P3" s="75" t="s">
        <v>133</v>
      </c>
      <c r="Q3" s="75" t="s">
        <v>134</v>
      </c>
      <c r="R3" s="75" t="s">
        <v>135</v>
      </c>
      <c r="S3" s="75" t="s">
        <v>136</v>
      </c>
      <c r="T3" s="75" t="s">
        <v>137</v>
      </c>
      <c r="U3" s="75" t="s">
        <v>138</v>
      </c>
      <c r="V3" s="75" t="s">
        <v>139</v>
      </c>
    </row>
    <row r="4" spans="1:22" x14ac:dyDescent="0.25">
      <c r="A4" s="20">
        <f>A3-1</f>
        <v>3</v>
      </c>
      <c r="M4" s="75" t="s">
        <v>140</v>
      </c>
      <c r="N4" s="75" t="s">
        <v>141</v>
      </c>
      <c r="O4" s="75" t="s">
        <v>143</v>
      </c>
      <c r="P4" s="75" t="s">
        <v>142</v>
      </c>
      <c r="Q4" s="75" t="s">
        <v>145</v>
      </c>
      <c r="R4" s="75" t="s">
        <v>146</v>
      </c>
      <c r="S4" s="75" t="s">
        <v>147</v>
      </c>
      <c r="T4" s="75" t="s">
        <v>148</v>
      </c>
      <c r="U4" s="75" t="s">
        <v>149</v>
      </c>
      <c r="V4" s="75" t="s">
        <v>73</v>
      </c>
    </row>
    <row r="5" spans="1:22" ht="15.75" thickBot="1" x14ac:dyDescent="0.3">
      <c r="B5" s="75" t="s">
        <v>235</v>
      </c>
      <c r="D5" s="77" t="s">
        <v>43</v>
      </c>
      <c r="E5" s="77" t="s">
        <v>41</v>
      </c>
      <c r="F5" s="77" t="s">
        <v>42</v>
      </c>
    </row>
    <row r="6" spans="1:22" ht="43.5" customHeight="1" thickTop="1" thickBot="1" x14ac:dyDescent="0.3">
      <c r="B6" s="101" t="s">
        <v>94</v>
      </c>
      <c r="D6" s="102">
        <v>4</v>
      </c>
      <c r="E6" s="103">
        <v>5</v>
      </c>
      <c r="F6" s="104">
        <v>2020</v>
      </c>
    </row>
    <row r="7" spans="1:22" ht="15.75" thickTop="1" x14ac:dyDescent="0.25"/>
    <row r="8" spans="1:22" ht="15.75" thickBot="1" x14ac:dyDescent="0.3">
      <c r="B8" s="75" t="s">
        <v>1</v>
      </c>
      <c r="D8" s="75" t="s">
        <v>236</v>
      </c>
    </row>
    <row r="9" spans="1:22" ht="61.5" customHeight="1" thickTop="1" thickBot="1" x14ac:dyDescent="0.3">
      <c r="B9" s="100" t="e">
        <f>VLOOKUP(D9,M13:N20,2)</f>
        <v>#VALUE!</v>
      </c>
      <c r="D9" s="98" t="e">
        <f>DGET(BaseDon,$O$1,CrGRP)</f>
        <v>#VALUE!</v>
      </c>
      <c r="F9" s="97" t="e">
        <f>DGET(BaseDon,P1,CrGRP)</f>
        <v>#VALUE!</v>
      </c>
    </row>
    <row r="10" spans="1:22" ht="15" hidden="1" customHeight="1" thickTop="1" x14ac:dyDescent="0.25"/>
    <row r="11" spans="1:22" hidden="1" x14ac:dyDescent="0.25"/>
    <row r="12" spans="1:22" ht="16.5" thickTop="1" thickBot="1" x14ac:dyDescent="0.3"/>
    <row r="13" spans="1:22" ht="21" x14ac:dyDescent="0.25">
      <c r="B13" s="99" t="s">
        <v>250</v>
      </c>
      <c r="D13" s="242">
        <f>DSUM(BaseDon,$M$3,CrGRP)</f>
        <v>0</v>
      </c>
      <c r="E13" s="243"/>
      <c r="G13" s="99" t="s">
        <v>262</v>
      </c>
      <c r="J13" s="246">
        <f>DSUM(BaseDon,$R$4,CrGRP)</f>
        <v>0</v>
      </c>
      <c r="K13" s="247"/>
      <c r="M13" s="75" t="s">
        <v>247</v>
      </c>
      <c r="N13" s="75" t="s">
        <v>248</v>
      </c>
    </row>
    <row r="14" spans="1:22" ht="21" x14ac:dyDescent="0.25">
      <c r="B14" s="99" t="s">
        <v>251</v>
      </c>
      <c r="D14" s="239">
        <f>DSUM(BaseDon,$N$3,CrGRP)</f>
        <v>0</v>
      </c>
      <c r="E14" s="240"/>
      <c r="G14" s="99" t="s">
        <v>28</v>
      </c>
      <c r="J14" s="248">
        <f>DSUM(BaseDon,$S$4,CrGRP)</f>
        <v>0</v>
      </c>
      <c r="K14" s="249"/>
      <c r="M14" s="75" t="s">
        <v>85</v>
      </c>
      <c r="N14" s="75" t="s">
        <v>241</v>
      </c>
    </row>
    <row r="15" spans="1:22" ht="21" x14ac:dyDescent="0.25">
      <c r="B15" s="99" t="s">
        <v>252</v>
      </c>
      <c r="D15" s="239">
        <f>DSUM(BaseDon,$O$3,CrGRP)</f>
        <v>0</v>
      </c>
      <c r="E15" s="240"/>
      <c r="G15" s="99" t="s">
        <v>29</v>
      </c>
      <c r="J15" s="239">
        <f>DSUM(BaseDon,$T$4,CrGRP)</f>
        <v>0</v>
      </c>
      <c r="K15" s="240"/>
      <c r="M15" s="75" t="s">
        <v>91</v>
      </c>
      <c r="N15" s="75" t="s">
        <v>246</v>
      </c>
    </row>
    <row r="16" spans="1:22" ht="21" x14ac:dyDescent="0.25">
      <c r="B16" s="99" t="s">
        <v>253</v>
      </c>
      <c r="D16" s="239">
        <f>DSUM(BaseDon,$P$3,CrGRP)</f>
        <v>0</v>
      </c>
      <c r="E16" s="240"/>
      <c r="G16" s="99" t="s">
        <v>30</v>
      </c>
      <c r="J16" s="239">
        <f>DSUM(BaseDon,$U$4,CrGRP)</f>
        <v>0</v>
      </c>
      <c r="K16" s="240"/>
      <c r="M16" s="75" t="s">
        <v>86</v>
      </c>
      <c r="N16" s="75" t="s">
        <v>243</v>
      </c>
    </row>
    <row r="17" spans="2:14" ht="21.75" thickBot="1" x14ac:dyDescent="0.3">
      <c r="B17" s="99" t="s">
        <v>254</v>
      </c>
      <c r="D17" s="239">
        <f>DSUM(BaseDon,$Q$3,CrGRP)</f>
        <v>0</v>
      </c>
      <c r="E17" s="240"/>
      <c r="G17" s="99" t="s">
        <v>263</v>
      </c>
      <c r="J17" s="244">
        <f>DSUM(BaseDon,$V$4,CrGRP)</f>
        <v>0</v>
      </c>
      <c r="K17" s="245"/>
      <c r="M17" s="75" t="s">
        <v>87</v>
      </c>
      <c r="N17" s="75" t="s">
        <v>264</v>
      </c>
    </row>
    <row r="18" spans="2:14" ht="21" x14ac:dyDescent="0.25">
      <c r="B18" s="99" t="s">
        <v>255</v>
      </c>
      <c r="D18" s="239">
        <f>DSUM(BaseDon,$R$3,CrGRP)</f>
        <v>0</v>
      </c>
      <c r="E18" s="240"/>
      <c r="M18" s="75" t="s">
        <v>89</v>
      </c>
      <c r="N18" s="75" t="s">
        <v>242</v>
      </c>
    </row>
    <row r="19" spans="2:14" ht="21" x14ac:dyDescent="0.25">
      <c r="B19" s="99" t="s">
        <v>256</v>
      </c>
      <c r="D19" s="239">
        <f>DSUM(BaseDon,$S$3,CrGRP)</f>
        <v>0</v>
      </c>
      <c r="E19" s="240"/>
      <c r="M19" s="75" t="s">
        <v>88</v>
      </c>
      <c r="N19" s="75" t="s">
        <v>245</v>
      </c>
    </row>
    <row r="20" spans="2:14" ht="21" x14ac:dyDescent="0.25">
      <c r="B20" s="99" t="s">
        <v>257</v>
      </c>
      <c r="D20" s="239">
        <f>DSUM(BaseDon,$T$3,CrGRP)</f>
        <v>0</v>
      </c>
      <c r="E20" s="240"/>
      <c r="M20" s="75" t="s">
        <v>90</v>
      </c>
      <c r="N20" s="75" t="s">
        <v>240</v>
      </c>
    </row>
    <row r="21" spans="2:14" ht="21" x14ac:dyDescent="0.25">
      <c r="B21" s="99" t="s">
        <v>258</v>
      </c>
      <c r="D21" s="239">
        <f>DSUM(BaseDon,$U$3,CrGRP)</f>
        <v>0</v>
      </c>
      <c r="E21" s="240"/>
    </row>
    <row r="22" spans="2:14" ht="21" x14ac:dyDescent="0.25">
      <c r="B22" s="99" t="s">
        <v>259</v>
      </c>
      <c r="D22" s="239">
        <f>DSUM(BaseDon,$V$3,CrGRP)</f>
        <v>0</v>
      </c>
      <c r="E22" s="240"/>
    </row>
    <row r="23" spans="2:14" ht="21" x14ac:dyDescent="0.25">
      <c r="B23" s="99" t="s">
        <v>260</v>
      </c>
      <c r="D23" s="239">
        <f>DSUM(BaseDon,$M$4,CrGRP)</f>
        <v>0</v>
      </c>
      <c r="E23" s="240"/>
    </row>
    <row r="24" spans="2:14" ht="21" x14ac:dyDescent="0.25">
      <c r="B24" s="99" t="s">
        <v>26</v>
      </c>
      <c r="D24" s="239">
        <f>DSUM(BaseDon,$N$4,CrGRP)</f>
        <v>0</v>
      </c>
      <c r="E24" s="240"/>
    </row>
    <row r="25" spans="2:14" ht="21.75" thickBot="1" x14ac:dyDescent="0.3">
      <c r="B25" s="99" t="s">
        <v>261</v>
      </c>
      <c r="D25" s="239">
        <f>DSUM(BaseDon,$O$4,CrGRP)</f>
        <v>0</v>
      </c>
      <c r="E25" s="240"/>
    </row>
    <row r="26" spans="2:14" ht="24.75" thickTop="1" thickBot="1" x14ac:dyDescent="0.3">
      <c r="B26" s="99" t="s">
        <v>6</v>
      </c>
      <c r="D26" s="244">
        <f>DSUM(BaseDon,$P$4,CrGRP)</f>
        <v>0</v>
      </c>
      <c r="E26" s="245"/>
      <c r="H26" s="98">
        <f>SUM(D13:E26)</f>
        <v>0</v>
      </c>
    </row>
    <row r="27" spans="2:14" ht="9.75" customHeight="1" x14ac:dyDescent="0.25">
      <c r="B27" s="3"/>
    </row>
    <row r="28" spans="2:14" ht="21" x14ac:dyDescent="0.25">
      <c r="B28" s="99" t="s">
        <v>7</v>
      </c>
      <c r="D28" s="241" t="e">
        <f>DGET(BaseDon,$Q$4,CrGRP)</f>
        <v>#VALUE!</v>
      </c>
      <c r="E28" s="241"/>
      <c r="F28" s="241"/>
      <c r="G28" s="241"/>
      <c r="H28" s="241"/>
    </row>
  </sheetData>
  <mergeCells count="20">
    <mergeCell ref="J13:K13"/>
    <mergeCell ref="J14:K14"/>
    <mergeCell ref="J15:K15"/>
    <mergeCell ref="J16:K16"/>
    <mergeCell ref="J17:K17"/>
    <mergeCell ref="D22:E22"/>
    <mergeCell ref="D28:H28"/>
    <mergeCell ref="D13:E13"/>
    <mergeCell ref="D14:E14"/>
    <mergeCell ref="D15:E15"/>
    <mergeCell ref="D16:E16"/>
    <mergeCell ref="D23:E23"/>
    <mergeCell ref="D24:E24"/>
    <mergeCell ref="D25:E25"/>
    <mergeCell ref="D26:E26"/>
    <mergeCell ref="D17:E17"/>
    <mergeCell ref="D18:E18"/>
    <mergeCell ref="D19:E19"/>
    <mergeCell ref="D20:E20"/>
    <mergeCell ref="D21:E21"/>
  </mergeCells>
  <conditionalFormatting sqref="D28:H28">
    <cfRule type="containsErrors" dxfId="96" priority="4">
      <formula>ISERROR(D28)</formula>
    </cfRule>
  </conditionalFormatting>
  <conditionalFormatting sqref="D9">
    <cfRule type="containsErrors" dxfId="95" priority="3">
      <formula>ISERROR(D9)</formula>
    </cfRule>
  </conditionalFormatting>
  <conditionalFormatting sqref="F9">
    <cfRule type="containsErrors" dxfId="94" priority="2">
      <formula>ISERROR(F9)</formula>
    </cfRule>
  </conditionalFormatting>
  <conditionalFormatting sqref="B9">
    <cfRule type="containsErrors" dxfId="93" priority="1">
      <formula>ISERROR(B9)</formula>
    </cfRule>
  </conditionalFormatting>
  <pageMargins left="0.70866141732283472" right="0.70866141732283472" top="0.74803149606299213" bottom="0.74803149606299213" header="0.31496062992125984" footer="0.31496062992125984"/>
  <pageSetup paperSize="9" scale="78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AllerMenu">
                <anchor moveWithCells="1" sizeWithCells="1">
                  <from>
                    <xdr:col>6</xdr:col>
                    <xdr:colOff>238125</xdr:colOff>
                    <xdr:row>4</xdr:row>
                    <xdr:rowOff>190500</xdr:rowOff>
                  </from>
                  <to>
                    <xdr:col>7</xdr:col>
                    <xdr:colOff>714375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2" r:id="rId5" name="Button 2">
              <controlPr defaultSize="0" print="0" autoFill="0" autoPict="0" macro="[0]!plus1">
                <anchor moveWithCells="1" sizeWithCells="1">
                  <from>
                    <xdr:col>2</xdr:col>
                    <xdr:colOff>142875</xdr:colOff>
                    <xdr:row>4</xdr:row>
                    <xdr:rowOff>190500</xdr:rowOff>
                  </from>
                  <to>
                    <xdr:col>2</xdr:col>
                    <xdr:colOff>628650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6" name="Button 3">
              <controlPr defaultSize="0" print="0" autoFill="0" autoPict="0" macro="[0]!Moins1">
                <anchor moveWithCells="1" sizeWithCells="1">
                  <from>
                    <xdr:col>2</xdr:col>
                    <xdr:colOff>142875</xdr:colOff>
                    <xdr:row>5</xdr:row>
                    <xdr:rowOff>295275</xdr:rowOff>
                  </from>
                  <to>
                    <xdr:col>2</xdr:col>
                    <xdr:colOff>628650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5" tint="0.39997558519241921"/>
  </sheetPr>
  <dimension ref="B2:M19"/>
  <sheetViews>
    <sheetView showGridLines="0" topLeftCell="A3" zoomScale="90" zoomScaleNormal="90" workbookViewId="0">
      <selection activeCell="C19" sqref="C19"/>
    </sheetView>
  </sheetViews>
  <sheetFormatPr baseColWidth="10" defaultRowHeight="15" x14ac:dyDescent="0.25"/>
  <cols>
    <col min="2" max="2" width="49" customWidth="1"/>
    <col min="3" max="3" width="57.42578125" customWidth="1"/>
    <col min="5" max="5" width="11.42578125" customWidth="1"/>
    <col min="6" max="6" width="24.42578125" customWidth="1"/>
    <col min="8" max="8" width="20.5703125" customWidth="1"/>
  </cols>
  <sheetData>
    <row r="2" spans="2:8" ht="29.25" customHeight="1" thickBot="1" x14ac:dyDescent="0.3">
      <c r="B2" s="1" t="s">
        <v>0</v>
      </c>
      <c r="C2" s="1" t="s">
        <v>1</v>
      </c>
      <c r="F2" s="1" t="s">
        <v>40</v>
      </c>
      <c r="H2" s="1" t="s">
        <v>113</v>
      </c>
    </row>
    <row r="3" spans="2:8" ht="30" customHeight="1" thickBot="1" x14ac:dyDescent="0.3">
      <c r="B3" s="82" t="s">
        <v>93</v>
      </c>
      <c r="C3" s="83" t="s">
        <v>90</v>
      </c>
      <c r="F3" s="84">
        <v>43970</v>
      </c>
      <c r="H3" s="84" t="s">
        <v>111</v>
      </c>
    </row>
    <row r="4" spans="2:8" ht="15.75" thickBot="1" x14ac:dyDescent="0.3"/>
    <row r="5" spans="2:8" ht="62.25" customHeight="1" thickBot="1" x14ac:dyDescent="0.3">
      <c r="B5" s="209" t="s">
        <v>2</v>
      </c>
      <c r="C5" s="209"/>
      <c r="D5" s="210">
        <f>SUM(C8:C15)</f>
        <v>7</v>
      </c>
      <c r="E5" s="211"/>
    </row>
    <row r="7" spans="2:8" ht="15.75" thickBot="1" x14ac:dyDescent="0.3"/>
    <row r="8" spans="2:8" ht="30.75" customHeight="1" thickTop="1" x14ac:dyDescent="0.25">
      <c r="B8" s="3" t="s">
        <v>22</v>
      </c>
      <c r="C8" s="78">
        <v>3.17</v>
      </c>
    </row>
    <row r="9" spans="2:8" ht="30.75" customHeight="1" x14ac:dyDescent="0.25">
      <c r="B9" s="3" t="s">
        <v>23</v>
      </c>
      <c r="C9" s="79">
        <v>0.5</v>
      </c>
    </row>
    <row r="10" spans="2:8" ht="30.75" customHeight="1" x14ac:dyDescent="0.25">
      <c r="B10" s="3" t="s">
        <v>9</v>
      </c>
      <c r="C10" s="79"/>
    </row>
    <row r="11" spans="2:8" ht="30.75" customHeight="1" x14ac:dyDescent="0.25">
      <c r="B11" s="4" t="s">
        <v>24</v>
      </c>
      <c r="C11" s="85"/>
    </row>
    <row r="12" spans="2:8" ht="30.75" customHeight="1" x14ac:dyDescent="0.25">
      <c r="B12" s="4" t="s">
        <v>21</v>
      </c>
      <c r="C12" s="85">
        <v>1</v>
      </c>
    </row>
    <row r="13" spans="2:8" ht="30.75" customHeight="1" x14ac:dyDescent="0.25">
      <c r="B13" s="4" t="s">
        <v>25</v>
      </c>
      <c r="C13" s="85">
        <v>1.5</v>
      </c>
    </row>
    <row r="14" spans="2:8" ht="30.75" customHeight="1" x14ac:dyDescent="0.25">
      <c r="B14" s="4" t="s">
        <v>11</v>
      </c>
      <c r="C14" s="85"/>
    </row>
    <row r="15" spans="2:8" ht="30.75" customHeight="1" thickBot="1" x14ac:dyDescent="0.3">
      <c r="B15" s="3" t="s">
        <v>6</v>
      </c>
      <c r="C15" s="80">
        <v>0.83</v>
      </c>
    </row>
    <row r="16" spans="2:8" ht="15" customHeight="1" thickTop="1" thickBot="1" x14ac:dyDescent="0.3">
      <c r="B16" s="3"/>
      <c r="C16" s="3"/>
    </row>
    <row r="17" spans="2:13" ht="30.75" customHeight="1" thickBot="1" x14ac:dyDescent="0.3">
      <c r="B17" s="3" t="s">
        <v>7</v>
      </c>
      <c r="C17" s="81" t="s">
        <v>286</v>
      </c>
      <c r="D17" s="8"/>
      <c r="E17" s="8"/>
      <c r="F17" s="8"/>
      <c r="G17" s="8"/>
      <c r="H17" s="8"/>
      <c r="I17" s="8"/>
      <c r="J17" s="8"/>
      <c r="K17" s="8"/>
      <c r="L17" s="8"/>
      <c r="M17" s="9"/>
    </row>
    <row r="19" spans="2:13" ht="38.25" customHeight="1" x14ac:dyDescent="0.25"/>
  </sheetData>
  <sheetProtection algorithmName="SHA-512" hashValue="MQSoWYXIhKj12XR9h9nC+aLFwXXrN7XwPNnoA3VxsP9T5clC2Y9JXdhwcy2nuICGSp5jIaXJbjarkinG8jLa0w==" saltValue="eWNrJPEew9HGk8kLHcUXDw==" spinCount="100000" sheet="1" objects="1" scenarios="1"/>
  <customSheetViews>
    <customSheetView guid="{384D7076-AF50-4063-890A-EB88F87C44A7}" showGridLines="0">
      <selection activeCell="C17" sqref="C17"/>
      <pageMargins left="0.7" right="0.7" top="0.75" bottom="0.75" header="0.3" footer="0.3"/>
    </customSheetView>
  </customSheetViews>
  <mergeCells count="2">
    <mergeCell ref="B5:C5"/>
    <mergeCell ref="D5:E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1">
                <anchor moveWithCells="1" sizeWithCells="1">
                  <from>
                    <xdr:col>3</xdr:col>
                    <xdr:colOff>47625</xdr:colOff>
                    <xdr:row>1</xdr:row>
                    <xdr:rowOff>361950</xdr:rowOff>
                  </from>
                  <to>
                    <xdr:col>4</xdr:col>
                    <xdr:colOff>723900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Class5">
                <anchor moveWithCells="1" sizeWithCells="1">
                  <from>
                    <xdr:col>5</xdr:col>
                    <xdr:colOff>19050</xdr:colOff>
                    <xdr:row>5</xdr:row>
                    <xdr:rowOff>9525</xdr:rowOff>
                  </from>
                  <to>
                    <xdr:col>5</xdr:col>
                    <xdr:colOff>1457325</xdr:colOff>
                    <xdr:row>10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8">
    <tabColor theme="5" tint="0.39997558519241921"/>
  </sheetPr>
  <dimension ref="A1:S22"/>
  <sheetViews>
    <sheetView showGridLines="0" topLeftCell="A3" workbookViewId="0">
      <selection activeCell="F21" sqref="F21"/>
    </sheetView>
  </sheetViews>
  <sheetFormatPr baseColWidth="10" defaultRowHeight="15" x14ac:dyDescent="0.25"/>
  <cols>
    <col min="1" max="1" width="2.85546875" style="75" customWidth="1"/>
    <col min="2" max="2" width="41.140625" style="75" customWidth="1"/>
    <col min="3" max="3" width="11.42578125" style="75"/>
    <col min="4" max="4" width="15.7109375" style="75" bestFit="1" customWidth="1"/>
    <col min="5" max="5" width="11.42578125" style="75"/>
    <col min="6" max="6" width="13.5703125" style="75" customWidth="1"/>
    <col min="7" max="10" width="11.42578125" style="75"/>
    <col min="11" max="16" width="0" style="75" hidden="1" customWidth="1"/>
    <col min="17" max="18" width="11.42578125" style="75" hidden="1" customWidth="1"/>
    <col min="19" max="19" width="0" style="75" hidden="1" customWidth="1"/>
    <col min="20" max="16384" width="11.42578125" style="75"/>
  </cols>
  <sheetData>
    <row r="1" spans="1:19" hidden="1" x14ac:dyDescent="0.25">
      <c r="A1" s="10">
        <f>DATE(F6,E6,D6)</f>
        <v>43948</v>
      </c>
      <c r="K1" s="75" t="s">
        <v>83</v>
      </c>
      <c r="L1" s="75" t="s">
        <v>239</v>
      </c>
      <c r="M1" s="75" t="s">
        <v>237</v>
      </c>
      <c r="N1" s="75" t="s">
        <v>238</v>
      </c>
    </row>
    <row r="2" spans="1:19" hidden="1" x14ac:dyDescent="0.25">
      <c r="K2" s="75" t="str">
        <f>B6</f>
        <v>CHAPEY F</v>
      </c>
      <c r="L2" s="10">
        <f>A1</f>
        <v>43948</v>
      </c>
    </row>
    <row r="3" spans="1:19" x14ac:dyDescent="0.25">
      <c r="A3" s="20">
        <f>D6</f>
        <v>27</v>
      </c>
      <c r="B3" s="20">
        <f>A3+1</f>
        <v>28</v>
      </c>
      <c r="K3" s="75" t="s">
        <v>65</v>
      </c>
      <c r="L3" s="75" t="s">
        <v>66</v>
      </c>
      <c r="M3" s="75" t="s">
        <v>67</v>
      </c>
      <c r="N3" s="75" t="s">
        <v>68</v>
      </c>
      <c r="O3" s="75" t="s">
        <v>69</v>
      </c>
      <c r="P3" s="75" t="s">
        <v>70</v>
      </c>
      <c r="Q3" s="75" t="s">
        <v>71</v>
      </c>
      <c r="R3" s="75" t="s">
        <v>72</v>
      </c>
      <c r="S3" s="75" t="s">
        <v>144</v>
      </c>
    </row>
    <row r="4" spans="1:19" x14ac:dyDescent="0.25">
      <c r="A4" s="20">
        <f>A3-1</f>
        <v>26</v>
      </c>
    </row>
    <row r="5" spans="1:19" ht="15.75" thickBot="1" x14ac:dyDescent="0.3">
      <c r="B5" s="75" t="s">
        <v>235</v>
      </c>
      <c r="D5" s="77" t="s">
        <v>43</v>
      </c>
      <c r="E5" s="77" t="s">
        <v>41</v>
      </c>
      <c r="F5" s="77" t="s">
        <v>42</v>
      </c>
    </row>
    <row r="6" spans="1:19" ht="43.5" customHeight="1" thickTop="1" thickBot="1" x14ac:dyDescent="0.3">
      <c r="B6" s="101" t="s">
        <v>93</v>
      </c>
      <c r="D6" s="102">
        <v>27</v>
      </c>
      <c r="E6" s="103">
        <v>4</v>
      </c>
      <c r="F6" s="104">
        <v>2020</v>
      </c>
    </row>
    <row r="7" spans="1:19" ht="15.75" thickTop="1" x14ac:dyDescent="0.25"/>
    <row r="8" spans="1:19" ht="15.75" thickBot="1" x14ac:dyDescent="0.3">
      <c r="B8" s="75" t="s">
        <v>1</v>
      </c>
      <c r="D8" s="75" t="s">
        <v>236</v>
      </c>
      <c r="F8" s="75" t="s">
        <v>113</v>
      </c>
    </row>
    <row r="9" spans="1:19" ht="61.5" customHeight="1" thickTop="1" thickBot="1" x14ac:dyDescent="0.3">
      <c r="B9" s="100" t="e">
        <f>VLOOKUP(D9,K12:L19,2,FALSE)</f>
        <v>#VALUE!</v>
      </c>
      <c r="D9" s="98" t="e">
        <f>DGET(BaseDon,$M$1,CrPPT)</f>
        <v>#VALUE!</v>
      </c>
      <c r="F9" s="97" t="e">
        <f>DGET(BaseDon,N1,CrPPT)</f>
        <v>#VALUE!</v>
      </c>
    </row>
    <row r="10" spans="1:19" ht="15.75" thickTop="1" x14ac:dyDescent="0.25"/>
    <row r="11" spans="1:19" hidden="1" x14ac:dyDescent="0.25"/>
    <row r="12" spans="1:19" ht="15.75" thickBot="1" x14ac:dyDescent="0.3">
      <c r="K12" s="75" t="s">
        <v>247</v>
      </c>
      <c r="L12" s="75" t="s">
        <v>248</v>
      </c>
    </row>
    <row r="13" spans="1:19" ht="21" x14ac:dyDescent="0.25">
      <c r="B13" s="99" t="s">
        <v>22</v>
      </c>
      <c r="D13" s="242">
        <f>DSUM(BaseDon,$K$3,CrPPT)</f>
        <v>0</v>
      </c>
      <c r="E13" s="243"/>
      <c r="K13" s="75" t="s">
        <v>85</v>
      </c>
      <c r="L13" s="75" t="s">
        <v>241</v>
      </c>
    </row>
    <row r="14" spans="1:19" ht="21" x14ac:dyDescent="0.25">
      <c r="B14" s="99" t="s">
        <v>23</v>
      </c>
      <c r="D14" s="239">
        <f>DSUM(BaseDon,$L$3,CrPPT)</f>
        <v>0</v>
      </c>
      <c r="E14" s="240"/>
      <c r="K14" s="75" t="s">
        <v>91</v>
      </c>
      <c r="L14" s="75" t="s">
        <v>246</v>
      </c>
    </row>
    <row r="15" spans="1:19" ht="21" x14ac:dyDescent="0.25">
      <c r="B15" s="99" t="s">
        <v>9</v>
      </c>
      <c r="D15" s="239">
        <f>DSUM(BaseDon,$M$3,CrPPT)</f>
        <v>0</v>
      </c>
      <c r="E15" s="240"/>
      <c r="K15" s="75" t="s">
        <v>86</v>
      </c>
      <c r="L15" s="75" t="s">
        <v>243</v>
      </c>
    </row>
    <row r="16" spans="1:19" ht="21" x14ac:dyDescent="0.25">
      <c r="B16" s="99" t="s">
        <v>24</v>
      </c>
      <c r="D16" s="239">
        <f>DSUM(BaseDon,$N$3,CrPPT)</f>
        <v>0</v>
      </c>
      <c r="E16" s="240"/>
      <c r="K16" s="75" t="s">
        <v>87</v>
      </c>
      <c r="L16" s="75" t="s">
        <v>244</v>
      </c>
    </row>
    <row r="17" spans="2:12" ht="21" x14ac:dyDescent="0.25">
      <c r="B17" s="99" t="s">
        <v>21</v>
      </c>
      <c r="D17" s="239">
        <f>DSUM(BaseDon,$O$3,CrPPT)</f>
        <v>0</v>
      </c>
      <c r="E17" s="240"/>
      <c r="K17" s="75" t="s">
        <v>89</v>
      </c>
      <c r="L17" s="75" t="s">
        <v>242</v>
      </c>
    </row>
    <row r="18" spans="2:12" ht="21" x14ac:dyDescent="0.25">
      <c r="B18" s="99" t="s">
        <v>25</v>
      </c>
      <c r="D18" s="239">
        <f>DSUM(BaseDon,$P$3,CrPPT)</f>
        <v>0</v>
      </c>
      <c r="E18" s="240"/>
      <c r="K18" s="75" t="s">
        <v>88</v>
      </c>
      <c r="L18" s="75" t="s">
        <v>245</v>
      </c>
    </row>
    <row r="19" spans="2:12" ht="21.75" thickBot="1" x14ac:dyDescent="0.3">
      <c r="B19" s="99" t="s">
        <v>249</v>
      </c>
      <c r="D19" s="239">
        <f>DSUM(BaseDon,$Q$3,CrPPT)</f>
        <v>0</v>
      </c>
      <c r="E19" s="240"/>
      <c r="K19" s="75" t="s">
        <v>90</v>
      </c>
      <c r="L19" s="75" t="s">
        <v>240</v>
      </c>
    </row>
    <row r="20" spans="2:12" ht="24.75" thickTop="1" thickBot="1" x14ac:dyDescent="0.3">
      <c r="B20" s="99" t="s">
        <v>6</v>
      </c>
      <c r="D20" s="244">
        <f>DSUM(BaseDon,$R$3,CrPPT)</f>
        <v>0</v>
      </c>
      <c r="E20" s="245"/>
      <c r="H20" s="98">
        <f>SUM(D13:E20)</f>
        <v>0</v>
      </c>
    </row>
    <row r="21" spans="2:12" ht="21" x14ac:dyDescent="0.25">
      <c r="B21" s="99"/>
    </row>
    <row r="22" spans="2:12" ht="21" x14ac:dyDescent="0.25">
      <c r="B22" s="99" t="s">
        <v>7</v>
      </c>
      <c r="D22" s="241" t="e">
        <f>DGET(BaseDon,$S$3,CrPPT)</f>
        <v>#VALUE!</v>
      </c>
      <c r="E22" s="241"/>
      <c r="F22" s="241"/>
      <c r="G22" s="241"/>
      <c r="H22" s="241"/>
    </row>
  </sheetData>
  <mergeCells count="9">
    <mergeCell ref="D18:E18"/>
    <mergeCell ref="D19:E19"/>
    <mergeCell ref="D20:E20"/>
    <mergeCell ref="D22:H22"/>
    <mergeCell ref="D13:E13"/>
    <mergeCell ref="D14:E14"/>
    <mergeCell ref="D15:E15"/>
    <mergeCell ref="D16:E16"/>
    <mergeCell ref="D17:E17"/>
  </mergeCells>
  <conditionalFormatting sqref="D22:H22">
    <cfRule type="containsErrors" dxfId="92" priority="4">
      <formula>ISERROR(D22)</formula>
    </cfRule>
  </conditionalFormatting>
  <conditionalFormatting sqref="D9">
    <cfRule type="containsErrors" dxfId="91" priority="3">
      <formula>ISERROR(D9)</formula>
    </cfRule>
  </conditionalFormatting>
  <conditionalFormatting sqref="F9">
    <cfRule type="containsErrors" dxfId="90" priority="2">
      <formula>ISERROR(F9)</formula>
    </cfRule>
  </conditionalFormatting>
  <conditionalFormatting sqref="B9">
    <cfRule type="containsErrors" dxfId="89" priority="1">
      <formula>ISERROR(B9)</formula>
    </cfRule>
  </conditionalFormatting>
  <pageMargins left="0.7" right="0.7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AllerMenu">
                <anchor moveWithCells="1" sizeWithCells="1">
                  <from>
                    <xdr:col>6</xdr:col>
                    <xdr:colOff>276225</xdr:colOff>
                    <xdr:row>4</xdr:row>
                    <xdr:rowOff>190500</xdr:rowOff>
                  </from>
                  <to>
                    <xdr:col>7</xdr:col>
                    <xdr:colOff>752475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plus1">
                <anchor moveWithCells="1" sizeWithCells="1">
                  <from>
                    <xdr:col>2</xdr:col>
                    <xdr:colOff>142875</xdr:colOff>
                    <xdr:row>4</xdr:row>
                    <xdr:rowOff>190500</xdr:rowOff>
                  </from>
                  <to>
                    <xdr:col>2</xdr:col>
                    <xdr:colOff>628650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6" name="Button 4">
              <controlPr defaultSize="0" print="0" autoFill="0" autoPict="0" macro="[0]!Moins1">
                <anchor moveWithCells="1" sizeWithCells="1">
                  <from>
                    <xdr:col>2</xdr:col>
                    <xdr:colOff>142875</xdr:colOff>
                    <xdr:row>5</xdr:row>
                    <xdr:rowOff>295275</xdr:rowOff>
                  </from>
                  <to>
                    <xdr:col>2</xdr:col>
                    <xdr:colOff>628650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rgb="FFFF0000"/>
  </sheetPr>
  <dimension ref="B1:I13"/>
  <sheetViews>
    <sheetView showGridLines="0" workbookViewId="0">
      <selection activeCell="F18" sqref="F18"/>
    </sheetView>
  </sheetViews>
  <sheetFormatPr baseColWidth="10" defaultRowHeight="15" x14ac:dyDescent="0.25"/>
  <cols>
    <col min="1" max="1" width="2.7109375" style="90" customWidth="1"/>
    <col min="2" max="2" width="30.5703125" style="90" customWidth="1"/>
    <col min="3" max="3" width="21.85546875" style="90" customWidth="1"/>
    <col min="4" max="5" width="11.42578125" style="90"/>
    <col min="6" max="6" width="24" style="90" customWidth="1"/>
    <col min="7" max="7" width="24.7109375" style="90" customWidth="1"/>
    <col min="8" max="8" width="27.7109375" style="90" customWidth="1"/>
    <col min="9" max="9" width="52.42578125" style="90" customWidth="1"/>
    <col min="10" max="16384" width="11.42578125" style="90"/>
  </cols>
  <sheetData>
    <row r="1" spans="2:9" ht="15.75" thickBot="1" x14ac:dyDescent="0.3"/>
    <row r="2" spans="2:9" ht="30" thickTop="1" thickBot="1" x14ac:dyDescent="0.3">
      <c r="B2" s="125"/>
      <c r="G2" s="126" t="s">
        <v>126</v>
      </c>
      <c r="H2" s="127" t="s">
        <v>125</v>
      </c>
    </row>
    <row r="3" spans="2:9" ht="30" customHeight="1" thickBot="1" x14ac:dyDescent="0.3">
      <c r="B3" s="82" t="s">
        <v>104</v>
      </c>
      <c r="C3" s="83" t="s">
        <v>123</v>
      </c>
      <c r="F3" s="131">
        <v>43980</v>
      </c>
      <c r="G3" s="132">
        <v>0</v>
      </c>
      <c r="H3" s="133" t="s">
        <v>118</v>
      </c>
      <c r="I3" s="84"/>
    </row>
    <row r="4" spans="2:9" x14ac:dyDescent="0.25">
      <c r="G4" s="250" t="s">
        <v>127</v>
      </c>
    </row>
    <row r="5" spans="2:9" ht="47.25" thickBot="1" x14ac:dyDescent="0.3">
      <c r="B5" s="128"/>
      <c r="G5" s="251"/>
    </row>
    <row r="6" spans="2:9" ht="15.75" thickTop="1" x14ac:dyDescent="0.25"/>
    <row r="8" spans="2:9" ht="26.25" x14ac:dyDescent="0.25">
      <c r="B8" s="129"/>
    </row>
    <row r="9" spans="2:9" ht="26.25" x14ac:dyDescent="0.25">
      <c r="B9" s="129"/>
    </row>
    <row r="10" spans="2:9" ht="26.25" x14ac:dyDescent="0.25">
      <c r="B10" s="130"/>
    </row>
    <row r="11" spans="2:9" ht="26.25" x14ac:dyDescent="0.25">
      <c r="B11" s="129"/>
    </row>
    <row r="12" spans="2:9" ht="26.25" x14ac:dyDescent="0.25">
      <c r="B12" s="129"/>
    </row>
    <row r="13" spans="2:9" ht="26.25" x14ac:dyDescent="0.25">
      <c r="B13" s="129"/>
    </row>
  </sheetData>
  <sheetProtection algorithmName="SHA-512" hashValue="y7vohAbeoot06lSgePjXXozu1DRwqIKjGkWKpQcGrLBkwWe0BE6C35k+kxm5g85C1ykvIkzUls5bLOeevBMF9w==" saltValue="+2S9lv6nZ3B4OOML9GgGgg==" spinCount="100000" sheet="1" objects="1" scenarios="1"/>
  <customSheetViews>
    <customSheetView guid="{384D7076-AF50-4063-890A-EB88F87C44A7}" showGridLines="0">
      <selection activeCell="I3" sqref="I3"/>
      <pageMargins left="0.7" right="0.7" top="0.75" bottom="0.75" header="0.3" footer="0.3"/>
    </customSheetView>
  </customSheetViews>
  <mergeCells count="1">
    <mergeCell ref="G4:G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Menu1">
                <anchor moveWithCells="1" sizeWithCells="1">
                  <from>
                    <xdr:col>3</xdr:col>
                    <xdr:colOff>47625</xdr:colOff>
                    <xdr:row>1</xdr:row>
                    <xdr:rowOff>352425</xdr:rowOff>
                  </from>
                  <to>
                    <xdr:col>4</xdr:col>
                    <xdr:colOff>723900</xdr:colOff>
                    <xdr:row>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Class8">
                <anchor moveWithCells="1" sizeWithCells="1">
                  <from>
                    <xdr:col>5</xdr:col>
                    <xdr:colOff>1362075</xdr:colOff>
                    <xdr:row>6</xdr:row>
                    <xdr:rowOff>180975</xdr:rowOff>
                  </from>
                  <to>
                    <xdr:col>7</xdr:col>
                    <xdr:colOff>276225</xdr:colOff>
                    <xdr:row>11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tabColor rgb="FF0000FF"/>
  </sheetPr>
  <dimension ref="A1:BT38"/>
  <sheetViews>
    <sheetView showGridLines="0" workbookViewId="0">
      <pane ySplit="5" topLeftCell="A29" activePane="bottomLeft" state="frozen"/>
      <selection activeCell="X21" sqref="X21"/>
      <selection pane="bottomLeft" activeCell="A38" sqref="A38"/>
    </sheetView>
  </sheetViews>
  <sheetFormatPr baseColWidth="10" defaultRowHeight="15" x14ac:dyDescent="0.25"/>
  <cols>
    <col min="1" max="1" width="17.85546875" style="110" customWidth="1"/>
    <col min="2" max="2" width="20.5703125" customWidth="1"/>
    <col min="3" max="3" width="32.5703125" customWidth="1"/>
    <col min="4" max="4" width="18.28515625" style="7" customWidth="1"/>
    <col min="5" max="55" width="15.28515625" style="7" customWidth="1"/>
    <col min="56" max="56" width="15.28515625" style="74" customWidth="1"/>
    <col min="57" max="72" width="15.28515625" style="7" customWidth="1"/>
  </cols>
  <sheetData>
    <row r="1" spans="1:72" ht="15" customHeight="1" x14ac:dyDescent="0.25">
      <c r="E1" s="252" t="s">
        <v>45</v>
      </c>
      <c r="F1" s="252"/>
      <c r="G1" s="252"/>
      <c r="H1" s="252"/>
      <c r="I1" s="252"/>
      <c r="J1" s="252"/>
      <c r="K1" s="256" t="s">
        <v>53</v>
      </c>
      <c r="L1" s="256"/>
      <c r="M1" s="256"/>
      <c r="N1" s="256"/>
      <c r="O1" s="256"/>
      <c r="P1" s="256"/>
      <c r="Q1" s="256"/>
      <c r="R1" s="256"/>
      <c r="S1" s="256"/>
      <c r="T1" s="256"/>
      <c r="U1" s="256"/>
      <c r="V1" s="257" t="s">
        <v>54</v>
      </c>
      <c r="W1" s="257"/>
      <c r="X1" s="257"/>
      <c r="Y1" s="257"/>
      <c r="Z1" s="257"/>
      <c r="AA1" s="257"/>
      <c r="AB1" s="257"/>
      <c r="AC1" s="257"/>
      <c r="AD1" s="257"/>
      <c r="AE1" s="258" t="s">
        <v>64</v>
      </c>
      <c r="AF1" s="258"/>
      <c r="AG1" s="258"/>
      <c r="AH1" s="258"/>
      <c r="AI1" s="258"/>
      <c r="AJ1" s="258"/>
      <c r="AK1" s="258"/>
      <c r="AL1" s="258"/>
      <c r="AM1" s="258"/>
      <c r="AN1" s="259" t="s">
        <v>74</v>
      </c>
      <c r="AO1" s="259"/>
      <c r="AP1" s="259"/>
      <c r="AQ1" s="259"/>
      <c r="AR1" s="259"/>
      <c r="AS1" s="259"/>
      <c r="AT1" s="259"/>
      <c r="AU1" s="259"/>
      <c r="AV1" s="259"/>
      <c r="AW1" s="259"/>
      <c r="AX1" s="259"/>
      <c r="AY1" s="259"/>
      <c r="AZ1" s="259"/>
      <c r="BA1" s="259"/>
      <c r="BB1" s="259"/>
      <c r="BC1" s="260" t="s">
        <v>75</v>
      </c>
      <c r="BD1" s="261"/>
      <c r="BE1" s="260"/>
      <c r="BF1" s="260"/>
      <c r="BG1" s="260"/>
      <c r="BH1" s="254" t="s">
        <v>76</v>
      </c>
      <c r="BI1" s="254"/>
      <c r="BJ1" s="254"/>
      <c r="BK1" s="254"/>
      <c r="BL1" s="254"/>
      <c r="BM1" s="255" t="s">
        <v>82</v>
      </c>
      <c r="BN1" s="255"/>
      <c r="BO1" s="255"/>
      <c r="BP1" s="255"/>
      <c r="BQ1" s="255"/>
      <c r="BR1" s="253" t="s">
        <v>114</v>
      </c>
      <c r="BS1" s="253"/>
      <c r="BT1" s="252" t="s">
        <v>89</v>
      </c>
    </row>
    <row r="2" spans="1:72" ht="15" customHeight="1" x14ac:dyDescent="0.25">
      <c r="E2" s="252"/>
      <c r="F2" s="252"/>
      <c r="G2" s="252"/>
      <c r="H2" s="252"/>
      <c r="I2" s="252"/>
      <c r="J2" s="252"/>
      <c r="K2" s="256"/>
      <c r="L2" s="256"/>
      <c r="M2" s="256"/>
      <c r="N2" s="256"/>
      <c r="O2" s="256"/>
      <c r="P2" s="256"/>
      <c r="Q2" s="256"/>
      <c r="R2" s="256"/>
      <c r="S2" s="256"/>
      <c r="T2" s="256"/>
      <c r="U2" s="256"/>
      <c r="V2" s="257"/>
      <c r="W2" s="257"/>
      <c r="X2" s="257"/>
      <c r="Y2" s="257"/>
      <c r="Z2" s="257"/>
      <c r="AA2" s="257"/>
      <c r="AB2" s="257"/>
      <c r="AC2" s="257"/>
      <c r="AD2" s="257"/>
      <c r="AE2" s="258"/>
      <c r="AF2" s="258"/>
      <c r="AG2" s="258"/>
      <c r="AH2" s="258"/>
      <c r="AI2" s="258"/>
      <c r="AJ2" s="258"/>
      <c r="AK2" s="258"/>
      <c r="AL2" s="258"/>
      <c r="AM2" s="258"/>
      <c r="AN2" s="259"/>
      <c r="AO2" s="259"/>
      <c r="AP2" s="259"/>
      <c r="AQ2" s="259"/>
      <c r="AR2" s="259"/>
      <c r="AS2" s="259"/>
      <c r="AT2" s="259"/>
      <c r="AU2" s="259"/>
      <c r="AV2" s="259"/>
      <c r="AW2" s="259"/>
      <c r="AX2" s="259"/>
      <c r="AY2" s="259"/>
      <c r="AZ2" s="259"/>
      <c r="BA2" s="259"/>
      <c r="BB2" s="259"/>
      <c r="BC2" s="260"/>
      <c r="BD2" s="261"/>
      <c r="BE2" s="260"/>
      <c r="BF2" s="260"/>
      <c r="BG2" s="260"/>
      <c r="BH2" s="254"/>
      <c r="BI2" s="254"/>
      <c r="BJ2" s="254"/>
      <c r="BK2" s="254"/>
      <c r="BL2" s="254"/>
      <c r="BM2" s="255"/>
      <c r="BN2" s="255"/>
      <c r="BO2" s="255"/>
      <c r="BP2" s="255"/>
      <c r="BQ2" s="255"/>
      <c r="BR2" s="253"/>
      <c r="BS2" s="253"/>
      <c r="BT2" s="252"/>
    </row>
    <row r="3" spans="1:72" ht="15" customHeight="1" x14ac:dyDescent="0.25">
      <c r="E3" s="252"/>
      <c r="F3" s="252"/>
      <c r="G3" s="252"/>
      <c r="H3" s="252"/>
      <c r="I3" s="252"/>
      <c r="J3" s="252"/>
      <c r="K3" s="256"/>
      <c r="L3" s="256"/>
      <c r="M3" s="256"/>
      <c r="N3" s="256"/>
      <c r="O3" s="256"/>
      <c r="P3" s="256"/>
      <c r="Q3" s="256"/>
      <c r="R3" s="256"/>
      <c r="S3" s="256"/>
      <c r="T3" s="256"/>
      <c r="U3" s="256"/>
      <c r="V3" s="257"/>
      <c r="W3" s="257"/>
      <c r="X3" s="257"/>
      <c r="Y3" s="257"/>
      <c r="Z3" s="257"/>
      <c r="AA3" s="257"/>
      <c r="AB3" s="257"/>
      <c r="AC3" s="257"/>
      <c r="AD3" s="257"/>
      <c r="AE3" s="258"/>
      <c r="AF3" s="258"/>
      <c r="AG3" s="258"/>
      <c r="AH3" s="258"/>
      <c r="AI3" s="258"/>
      <c r="AJ3" s="258"/>
      <c r="AK3" s="258"/>
      <c r="AL3" s="258"/>
      <c r="AM3" s="258"/>
      <c r="AN3" s="259"/>
      <c r="AO3" s="259"/>
      <c r="AP3" s="259"/>
      <c r="AQ3" s="259"/>
      <c r="AR3" s="259"/>
      <c r="AS3" s="259"/>
      <c r="AT3" s="259"/>
      <c r="AU3" s="259"/>
      <c r="AV3" s="259"/>
      <c r="AW3" s="259"/>
      <c r="AX3" s="259"/>
      <c r="AY3" s="259"/>
      <c r="AZ3" s="259"/>
      <c r="BA3" s="259"/>
      <c r="BB3" s="259"/>
      <c r="BC3" s="260"/>
      <c r="BD3" s="261"/>
      <c r="BE3" s="260"/>
      <c r="BF3" s="260"/>
      <c r="BG3" s="260"/>
      <c r="BH3" s="254"/>
      <c r="BI3" s="254"/>
      <c r="BJ3" s="254"/>
      <c r="BK3" s="254"/>
      <c r="BL3" s="254"/>
      <c r="BM3" s="255"/>
      <c r="BN3" s="255"/>
      <c r="BO3" s="255"/>
      <c r="BP3" s="255"/>
      <c r="BQ3" s="255"/>
      <c r="BR3" s="253"/>
      <c r="BS3" s="253"/>
      <c r="BT3" s="252"/>
    </row>
    <row r="4" spans="1:72" s="6" customFormat="1" ht="138" customHeight="1" x14ac:dyDescent="0.25">
      <c r="A4" s="110"/>
      <c r="E4" s="134" t="s">
        <v>8</v>
      </c>
      <c r="F4" s="135" t="s">
        <v>9</v>
      </c>
      <c r="G4" s="135" t="s">
        <v>10</v>
      </c>
      <c r="H4" s="135" t="s">
        <v>52</v>
      </c>
      <c r="I4" s="135" t="s">
        <v>6</v>
      </c>
      <c r="J4" s="135" t="s">
        <v>44</v>
      </c>
      <c r="K4" s="116" t="s">
        <v>12</v>
      </c>
      <c r="L4" s="116" t="s">
        <v>13</v>
      </c>
      <c r="M4" s="116" t="s">
        <v>14</v>
      </c>
      <c r="N4" s="116" t="s">
        <v>15</v>
      </c>
      <c r="O4" s="116" t="s">
        <v>9</v>
      </c>
      <c r="P4" s="116" t="s">
        <v>16</v>
      </c>
      <c r="Q4" s="116" t="s">
        <v>17</v>
      </c>
      <c r="R4" s="116" t="s">
        <v>18</v>
      </c>
      <c r="S4" s="116" t="s">
        <v>5</v>
      </c>
      <c r="T4" s="116" t="s">
        <v>6</v>
      </c>
      <c r="U4" s="116" t="s">
        <v>44</v>
      </c>
      <c r="V4" s="117" t="s">
        <v>19</v>
      </c>
      <c r="W4" s="117" t="s">
        <v>20</v>
      </c>
      <c r="X4" s="117" t="s">
        <v>14</v>
      </c>
      <c r="Y4" s="117" t="s">
        <v>15</v>
      </c>
      <c r="Z4" s="117" t="s">
        <v>9</v>
      </c>
      <c r="AA4" s="117" t="s">
        <v>21</v>
      </c>
      <c r="AB4" s="117" t="s">
        <v>5</v>
      </c>
      <c r="AC4" s="117" t="s">
        <v>6</v>
      </c>
      <c r="AD4" s="117" t="s">
        <v>44</v>
      </c>
      <c r="AE4" s="118" t="s">
        <v>22</v>
      </c>
      <c r="AF4" s="118" t="s">
        <v>23</v>
      </c>
      <c r="AG4" s="118" t="s">
        <v>9</v>
      </c>
      <c r="AH4" s="118" t="s">
        <v>24</v>
      </c>
      <c r="AI4" s="118" t="s">
        <v>21</v>
      </c>
      <c r="AJ4" s="118" t="s">
        <v>25</v>
      </c>
      <c r="AK4" s="118" t="s">
        <v>5</v>
      </c>
      <c r="AL4" s="118" t="s">
        <v>6</v>
      </c>
      <c r="AM4" s="118" t="s">
        <v>44</v>
      </c>
      <c r="AN4" s="119" t="s">
        <v>266</v>
      </c>
      <c r="AO4" s="120" t="s">
        <v>269</v>
      </c>
      <c r="AP4" s="119" t="s">
        <v>270</v>
      </c>
      <c r="AQ4" s="119" t="s">
        <v>271</v>
      </c>
      <c r="AR4" s="119" t="s">
        <v>272</v>
      </c>
      <c r="AS4" s="119" t="s">
        <v>273</v>
      </c>
      <c r="AT4" s="119" t="s">
        <v>267</v>
      </c>
      <c r="AU4" s="119" t="s">
        <v>274</v>
      </c>
      <c r="AV4" s="119" t="s">
        <v>275</v>
      </c>
      <c r="AW4" s="119" t="s">
        <v>268</v>
      </c>
      <c r="AX4" s="119" t="s">
        <v>276</v>
      </c>
      <c r="AY4" s="119" t="s">
        <v>26</v>
      </c>
      <c r="AZ4" s="119" t="s">
        <v>5</v>
      </c>
      <c r="BA4" s="119" t="s">
        <v>6</v>
      </c>
      <c r="BB4" s="119" t="s">
        <v>44</v>
      </c>
      <c r="BC4" s="121" t="s">
        <v>27</v>
      </c>
      <c r="BD4" s="122" t="s">
        <v>28</v>
      </c>
      <c r="BE4" s="121" t="s">
        <v>29</v>
      </c>
      <c r="BF4" s="121" t="s">
        <v>30</v>
      </c>
      <c r="BG4" s="121" t="s">
        <v>31</v>
      </c>
      <c r="BH4" s="116" t="s">
        <v>3</v>
      </c>
      <c r="BI4" s="116" t="s">
        <v>4</v>
      </c>
      <c r="BJ4" s="116" t="s">
        <v>5</v>
      </c>
      <c r="BK4" s="116" t="s">
        <v>6</v>
      </c>
      <c r="BL4" s="116" t="s">
        <v>44</v>
      </c>
      <c r="BM4" s="123" t="s">
        <v>3</v>
      </c>
      <c r="BN4" s="123" t="s">
        <v>4</v>
      </c>
      <c r="BO4" s="123" t="s">
        <v>5</v>
      </c>
      <c r="BP4" s="123" t="s">
        <v>6</v>
      </c>
      <c r="BQ4" s="123" t="s">
        <v>44</v>
      </c>
      <c r="BR4" s="136" t="s">
        <v>128</v>
      </c>
      <c r="BS4" s="136" t="s">
        <v>124</v>
      </c>
      <c r="BT4" s="135" t="s">
        <v>210</v>
      </c>
    </row>
    <row r="5" spans="1:72" s="107" customFormat="1" ht="30" customHeight="1" thickBot="1" x14ac:dyDescent="0.3">
      <c r="A5" s="110" t="s">
        <v>84</v>
      </c>
      <c r="B5" s="114" t="s">
        <v>129</v>
      </c>
      <c r="C5" s="114" t="s">
        <v>83</v>
      </c>
      <c r="D5" s="114" t="s">
        <v>112</v>
      </c>
      <c r="E5" s="114" t="s">
        <v>46</v>
      </c>
      <c r="F5" s="114" t="s">
        <v>47</v>
      </c>
      <c r="G5" s="114" t="s">
        <v>48</v>
      </c>
      <c r="H5" s="114" t="s">
        <v>49</v>
      </c>
      <c r="I5" s="114" t="s">
        <v>50</v>
      </c>
      <c r="J5" s="114" t="s">
        <v>51</v>
      </c>
      <c r="K5" s="114" t="s">
        <v>157</v>
      </c>
      <c r="L5" s="114" t="s">
        <v>158</v>
      </c>
      <c r="M5" s="114" t="s">
        <v>159</v>
      </c>
      <c r="N5" s="114" t="s">
        <v>160</v>
      </c>
      <c r="O5" s="114" t="s">
        <v>161</v>
      </c>
      <c r="P5" s="114" t="s">
        <v>162</v>
      </c>
      <c r="Q5" s="114" t="s">
        <v>163</v>
      </c>
      <c r="R5" s="114" t="s">
        <v>164</v>
      </c>
      <c r="S5" s="114" t="s">
        <v>165</v>
      </c>
      <c r="T5" s="114" t="s">
        <v>166</v>
      </c>
      <c r="U5" s="114" t="s">
        <v>167</v>
      </c>
      <c r="V5" s="114" t="s">
        <v>55</v>
      </c>
      <c r="W5" s="114" t="s">
        <v>56</v>
      </c>
      <c r="X5" s="114" t="s">
        <v>57</v>
      </c>
      <c r="Y5" s="114" t="s">
        <v>58</v>
      </c>
      <c r="Z5" s="114" t="s">
        <v>59</v>
      </c>
      <c r="AA5" s="114" t="s">
        <v>60</v>
      </c>
      <c r="AB5" s="114" t="s">
        <v>61</v>
      </c>
      <c r="AC5" s="114" t="s">
        <v>62</v>
      </c>
      <c r="AD5" s="114" t="s">
        <v>63</v>
      </c>
      <c r="AE5" s="114" t="s">
        <v>65</v>
      </c>
      <c r="AF5" s="114" t="s">
        <v>66</v>
      </c>
      <c r="AG5" s="114" t="s">
        <v>67</v>
      </c>
      <c r="AH5" s="114" t="s">
        <v>68</v>
      </c>
      <c r="AI5" s="114" t="s">
        <v>69</v>
      </c>
      <c r="AJ5" s="114" t="s">
        <v>70</v>
      </c>
      <c r="AK5" s="114" t="s">
        <v>71</v>
      </c>
      <c r="AL5" s="114" t="s">
        <v>72</v>
      </c>
      <c r="AM5" s="114" t="s">
        <v>144</v>
      </c>
      <c r="AN5" s="114" t="s">
        <v>130</v>
      </c>
      <c r="AO5" s="114" t="s">
        <v>131</v>
      </c>
      <c r="AP5" s="114" t="s">
        <v>132</v>
      </c>
      <c r="AQ5" s="114" t="s">
        <v>133</v>
      </c>
      <c r="AR5" s="114" t="s">
        <v>134</v>
      </c>
      <c r="AS5" s="114" t="s">
        <v>135</v>
      </c>
      <c r="AT5" s="114" t="s">
        <v>136</v>
      </c>
      <c r="AU5" s="114" t="s">
        <v>137</v>
      </c>
      <c r="AV5" s="114" t="s">
        <v>138</v>
      </c>
      <c r="AW5" s="114" t="s">
        <v>139</v>
      </c>
      <c r="AX5" s="114" t="s">
        <v>140</v>
      </c>
      <c r="AY5" s="114" t="s">
        <v>141</v>
      </c>
      <c r="AZ5" s="114" t="s">
        <v>143</v>
      </c>
      <c r="BA5" s="114" t="s">
        <v>142</v>
      </c>
      <c r="BB5" s="114" t="s">
        <v>145</v>
      </c>
      <c r="BC5" s="114" t="s">
        <v>146</v>
      </c>
      <c r="BD5" s="115" t="s">
        <v>147</v>
      </c>
      <c r="BE5" s="114" t="s">
        <v>148</v>
      </c>
      <c r="BF5" s="114" t="s">
        <v>149</v>
      </c>
      <c r="BG5" s="114" t="s">
        <v>73</v>
      </c>
      <c r="BH5" s="114" t="s">
        <v>150</v>
      </c>
      <c r="BI5" s="114" t="s">
        <v>151</v>
      </c>
      <c r="BJ5" s="114" t="s">
        <v>152</v>
      </c>
      <c r="BK5" s="114" t="s">
        <v>153</v>
      </c>
      <c r="BL5" s="114" t="s">
        <v>154</v>
      </c>
      <c r="BM5" s="114" t="s">
        <v>77</v>
      </c>
      <c r="BN5" s="114" t="s">
        <v>78</v>
      </c>
      <c r="BO5" s="114" t="s">
        <v>79</v>
      </c>
      <c r="BP5" s="114" t="s">
        <v>80</v>
      </c>
      <c r="BQ5" s="114" t="s">
        <v>81</v>
      </c>
      <c r="BR5" s="114" t="s">
        <v>155</v>
      </c>
      <c r="BS5" s="114" t="s">
        <v>156</v>
      </c>
      <c r="BT5" s="114" t="s">
        <v>211</v>
      </c>
    </row>
    <row r="6" spans="1:72" ht="15.75" thickTop="1" x14ac:dyDescent="0.25">
      <c r="A6" s="110">
        <v>43922</v>
      </c>
      <c r="B6" s="108" t="s">
        <v>85</v>
      </c>
      <c r="C6" s="108" t="s">
        <v>92</v>
      </c>
      <c r="D6" s="109" t="s">
        <v>111</v>
      </c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09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09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09"/>
      <c r="BF6" s="109"/>
      <c r="BG6" s="109"/>
      <c r="BH6" s="109">
        <v>5.17</v>
      </c>
      <c r="BI6" s="109">
        <v>1</v>
      </c>
      <c r="BJ6" s="109">
        <v>0</v>
      </c>
      <c r="BK6" s="109">
        <v>0.83</v>
      </c>
      <c r="BL6" s="109"/>
      <c r="BM6" s="109"/>
      <c r="BN6" s="109"/>
      <c r="BO6" s="109"/>
      <c r="BP6" s="109"/>
      <c r="BQ6" s="109"/>
      <c r="BR6" s="109">
        <v>7</v>
      </c>
      <c r="BS6" s="109"/>
      <c r="BT6" s="109"/>
    </row>
    <row r="7" spans="1:72" x14ac:dyDescent="0.25">
      <c r="A7" s="110">
        <v>43922</v>
      </c>
      <c r="B7" s="111" t="s">
        <v>90</v>
      </c>
      <c r="C7" s="111" t="s">
        <v>93</v>
      </c>
      <c r="D7" s="112" t="s">
        <v>111</v>
      </c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112"/>
      <c r="AD7" s="112"/>
      <c r="AE7" s="112">
        <v>5.01</v>
      </c>
      <c r="AF7" s="112">
        <v>0.83</v>
      </c>
      <c r="AG7" s="112">
        <v>0</v>
      </c>
      <c r="AH7" s="112">
        <v>0.33</v>
      </c>
      <c r="AI7" s="112">
        <v>0</v>
      </c>
      <c r="AJ7" s="112">
        <v>0</v>
      </c>
      <c r="AK7" s="112">
        <v>0</v>
      </c>
      <c r="AL7" s="112">
        <v>0.83</v>
      </c>
      <c r="AM7" s="112"/>
      <c r="AN7" s="112"/>
      <c r="AO7" s="112"/>
      <c r="AP7" s="112"/>
      <c r="AQ7" s="112"/>
      <c r="AR7" s="112"/>
      <c r="AS7" s="112"/>
      <c r="AT7" s="112"/>
      <c r="AU7" s="112"/>
      <c r="AV7" s="112"/>
      <c r="AW7" s="112"/>
      <c r="AX7" s="112"/>
      <c r="AY7" s="112"/>
      <c r="AZ7" s="112"/>
      <c r="BA7" s="112"/>
      <c r="BB7" s="112"/>
      <c r="BC7" s="112"/>
      <c r="BD7" s="112"/>
      <c r="BE7" s="112"/>
      <c r="BF7" s="112"/>
      <c r="BG7" s="112"/>
      <c r="BH7" s="112"/>
      <c r="BI7" s="112"/>
      <c r="BJ7" s="112"/>
      <c r="BK7" s="112"/>
      <c r="BL7" s="112"/>
      <c r="BM7" s="112"/>
      <c r="BN7" s="112"/>
      <c r="BO7" s="112"/>
      <c r="BP7" s="112"/>
      <c r="BQ7" s="112"/>
      <c r="BR7" s="112">
        <v>7</v>
      </c>
      <c r="BS7" s="112"/>
      <c r="BT7" s="112"/>
    </row>
    <row r="8" spans="1:72" x14ac:dyDescent="0.25">
      <c r="A8" s="110">
        <v>43922</v>
      </c>
      <c r="B8" s="111" t="s">
        <v>87</v>
      </c>
      <c r="C8" s="111" t="s">
        <v>94</v>
      </c>
      <c r="D8" s="112" t="s">
        <v>111</v>
      </c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  <c r="AC8" s="112"/>
      <c r="AD8" s="112"/>
      <c r="AE8" s="112"/>
      <c r="AF8" s="112"/>
      <c r="AG8" s="112"/>
      <c r="AH8" s="112"/>
      <c r="AI8" s="112"/>
      <c r="AJ8" s="112"/>
      <c r="AK8" s="112"/>
      <c r="AL8" s="112"/>
      <c r="AM8" s="112"/>
      <c r="AN8" s="112">
        <v>4.84</v>
      </c>
      <c r="AO8" s="112">
        <v>0.33</v>
      </c>
      <c r="AP8" s="112">
        <v>0.17</v>
      </c>
      <c r="AQ8" s="112">
        <v>0</v>
      </c>
      <c r="AR8" s="112">
        <v>0.33</v>
      </c>
      <c r="AS8" s="112">
        <v>0</v>
      </c>
      <c r="AT8" s="112">
        <v>0</v>
      </c>
      <c r="AU8" s="112">
        <v>0</v>
      </c>
      <c r="AV8" s="112">
        <v>0.5</v>
      </c>
      <c r="AW8" s="112">
        <v>0</v>
      </c>
      <c r="AX8" s="112">
        <v>0</v>
      </c>
      <c r="AY8" s="112">
        <v>0</v>
      </c>
      <c r="AZ8" s="112">
        <v>0</v>
      </c>
      <c r="BA8" s="112">
        <v>0.83</v>
      </c>
      <c r="BB8" s="112"/>
      <c r="BC8" s="112">
        <v>67</v>
      </c>
      <c r="BD8" s="113">
        <v>67.42</v>
      </c>
      <c r="BE8" s="112">
        <v>16747</v>
      </c>
      <c r="BF8" s="112"/>
      <c r="BG8" s="112"/>
      <c r="BH8" s="112"/>
      <c r="BI8" s="112"/>
      <c r="BJ8" s="112"/>
      <c r="BK8" s="112"/>
      <c r="BL8" s="112"/>
      <c r="BM8" s="112"/>
      <c r="BN8" s="112"/>
      <c r="BO8" s="112"/>
      <c r="BP8" s="112"/>
      <c r="BQ8" s="112"/>
      <c r="BR8" s="112">
        <v>7</v>
      </c>
      <c r="BS8" s="112"/>
      <c r="BT8" s="112"/>
    </row>
    <row r="9" spans="1:72" x14ac:dyDescent="0.25">
      <c r="A9" s="110">
        <v>43922</v>
      </c>
      <c r="B9" s="111" t="s">
        <v>86</v>
      </c>
      <c r="C9" s="111" t="s">
        <v>234</v>
      </c>
      <c r="D9" s="112" t="s">
        <v>111</v>
      </c>
      <c r="E9" s="112"/>
      <c r="F9" s="112"/>
      <c r="G9" s="112"/>
      <c r="H9" s="112"/>
      <c r="I9" s="112"/>
      <c r="J9" s="112"/>
      <c r="K9" s="112">
        <v>2.17</v>
      </c>
      <c r="L9" s="112">
        <v>1</v>
      </c>
      <c r="M9" s="112">
        <v>0.5</v>
      </c>
      <c r="N9" s="112">
        <v>0</v>
      </c>
      <c r="O9" s="112">
        <v>0</v>
      </c>
      <c r="P9" s="112">
        <v>2.5</v>
      </c>
      <c r="Q9" s="112">
        <v>0</v>
      </c>
      <c r="R9" s="112">
        <v>0</v>
      </c>
      <c r="S9" s="112">
        <v>0</v>
      </c>
      <c r="T9" s="112">
        <v>0.83</v>
      </c>
      <c r="U9" s="112" t="s">
        <v>170</v>
      </c>
      <c r="V9" s="112"/>
      <c r="W9" s="112"/>
      <c r="X9" s="112"/>
      <c r="Y9" s="112"/>
      <c r="Z9" s="112"/>
      <c r="AA9" s="112"/>
      <c r="AB9" s="112"/>
      <c r="AC9" s="112"/>
      <c r="AD9" s="112"/>
      <c r="AE9" s="112"/>
      <c r="AF9" s="112"/>
      <c r="AG9" s="112"/>
      <c r="AH9" s="112"/>
      <c r="AI9" s="112"/>
      <c r="AJ9" s="112"/>
      <c r="AK9" s="112"/>
      <c r="AL9" s="112"/>
      <c r="AM9" s="112"/>
      <c r="AN9" s="112"/>
      <c r="AO9" s="112"/>
      <c r="AP9" s="112"/>
      <c r="AQ9" s="112"/>
      <c r="AR9" s="112"/>
      <c r="AS9" s="112"/>
      <c r="AT9" s="112"/>
      <c r="AU9" s="112"/>
      <c r="AV9" s="112"/>
      <c r="AW9" s="112"/>
      <c r="AX9" s="112"/>
      <c r="AY9" s="112"/>
      <c r="AZ9" s="112"/>
      <c r="BA9" s="112"/>
      <c r="BB9" s="112"/>
      <c r="BC9" s="112"/>
      <c r="BD9" s="112"/>
      <c r="BE9" s="112"/>
      <c r="BF9" s="112"/>
      <c r="BG9" s="112"/>
      <c r="BH9" s="112"/>
      <c r="BI9" s="112"/>
      <c r="BJ9" s="112"/>
      <c r="BK9" s="112"/>
      <c r="BL9" s="112"/>
      <c r="BM9" s="112"/>
      <c r="BN9" s="112"/>
      <c r="BO9" s="112"/>
      <c r="BP9" s="112"/>
      <c r="BQ9" s="112"/>
      <c r="BR9" s="112">
        <v>7</v>
      </c>
      <c r="BS9" s="112"/>
      <c r="BT9" s="112"/>
    </row>
    <row r="10" spans="1:72" x14ac:dyDescent="0.25">
      <c r="A10" s="110">
        <v>43922</v>
      </c>
      <c r="B10" s="111" t="s">
        <v>123</v>
      </c>
      <c r="C10" s="111" t="s">
        <v>95</v>
      </c>
      <c r="D10" s="112" t="s">
        <v>118</v>
      </c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112"/>
      <c r="AD10" s="112"/>
      <c r="AE10" s="112"/>
      <c r="AF10" s="112"/>
      <c r="AG10" s="112"/>
      <c r="AH10" s="112"/>
      <c r="AI10" s="112"/>
      <c r="AJ10" s="112"/>
      <c r="AK10" s="112"/>
      <c r="AL10" s="112"/>
      <c r="AM10" s="112"/>
      <c r="AN10" s="112"/>
      <c r="AO10" s="112"/>
      <c r="AP10" s="112"/>
      <c r="AQ10" s="112"/>
      <c r="AR10" s="112"/>
      <c r="AS10" s="112"/>
      <c r="AT10" s="112"/>
      <c r="AU10" s="112"/>
      <c r="AV10" s="112"/>
      <c r="AW10" s="112"/>
      <c r="AX10" s="112"/>
      <c r="AY10" s="112"/>
      <c r="AZ10" s="112"/>
      <c r="BA10" s="112"/>
      <c r="BB10" s="112"/>
      <c r="BC10" s="112"/>
      <c r="BD10" s="112"/>
      <c r="BE10" s="112"/>
      <c r="BF10" s="112"/>
      <c r="BG10" s="112"/>
      <c r="BH10" s="112"/>
      <c r="BI10" s="112"/>
      <c r="BJ10" s="112"/>
      <c r="BK10" s="112"/>
      <c r="BL10" s="112"/>
      <c r="BM10" s="112"/>
      <c r="BN10" s="112"/>
      <c r="BO10" s="112"/>
      <c r="BP10" s="112"/>
      <c r="BQ10" s="112"/>
      <c r="BR10" s="112">
        <v>0</v>
      </c>
      <c r="BS10" s="112"/>
      <c r="BT10" s="112"/>
    </row>
    <row r="11" spans="1:72" x14ac:dyDescent="0.25">
      <c r="A11" s="110">
        <v>43922</v>
      </c>
      <c r="B11" s="111" t="s">
        <v>123</v>
      </c>
      <c r="C11" s="111" t="s">
        <v>96</v>
      </c>
      <c r="D11" s="112" t="s">
        <v>118</v>
      </c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112"/>
      <c r="AD11" s="112"/>
      <c r="AE11" s="112"/>
      <c r="AF11" s="112"/>
      <c r="AG11" s="112"/>
      <c r="AH11" s="112"/>
      <c r="AI11" s="112"/>
      <c r="AJ11" s="112"/>
      <c r="AK11" s="112"/>
      <c r="AL11" s="112"/>
      <c r="AM11" s="112"/>
      <c r="AN11" s="112"/>
      <c r="AO11" s="112"/>
      <c r="AP11" s="112"/>
      <c r="AQ11" s="112"/>
      <c r="AR11" s="112"/>
      <c r="AS11" s="112"/>
      <c r="AT11" s="112"/>
      <c r="AU11" s="112"/>
      <c r="AV11" s="112"/>
      <c r="AW11" s="112"/>
      <c r="AX11" s="112"/>
      <c r="AY11" s="112"/>
      <c r="AZ11" s="112"/>
      <c r="BA11" s="112"/>
      <c r="BB11" s="112"/>
      <c r="BC11" s="112"/>
      <c r="BD11" s="112"/>
      <c r="BE11" s="112"/>
      <c r="BF11" s="112"/>
      <c r="BG11" s="112"/>
      <c r="BH11" s="112"/>
      <c r="BI11" s="112"/>
      <c r="BJ11" s="112"/>
      <c r="BK11" s="112"/>
      <c r="BL11" s="112"/>
      <c r="BM11" s="112"/>
      <c r="BN11" s="112"/>
      <c r="BO11" s="112"/>
      <c r="BP11" s="112"/>
      <c r="BQ11" s="112"/>
      <c r="BR11" s="112">
        <v>0</v>
      </c>
      <c r="BS11" s="112"/>
      <c r="BT11" s="112"/>
    </row>
    <row r="12" spans="1:72" x14ac:dyDescent="0.25">
      <c r="A12" s="110">
        <v>43922</v>
      </c>
      <c r="B12" s="111" t="s">
        <v>87</v>
      </c>
      <c r="C12" s="111" t="s">
        <v>97</v>
      </c>
      <c r="D12" s="112" t="s">
        <v>107</v>
      </c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2"/>
      <c r="AG12" s="112"/>
      <c r="AH12" s="112"/>
      <c r="AI12" s="112"/>
      <c r="AJ12" s="112"/>
      <c r="AK12" s="112"/>
      <c r="AL12" s="112"/>
      <c r="AM12" s="112"/>
      <c r="AN12" s="112">
        <v>2.35</v>
      </c>
      <c r="AO12" s="112">
        <v>0.66</v>
      </c>
      <c r="AP12" s="112">
        <v>0</v>
      </c>
      <c r="AQ12" s="112">
        <v>0</v>
      </c>
      <c r="AR12" s="112">
        <v>0.17</v>
      </c>
      <c r="AS12" s="112">
        <v>0.33</v>
      </c>
      <c r="AT12" s="112">
        <v>0</v>
      </c>
      <c r="AU12" s="112">
        <v>1</v>
      </c>
      <c r="AV12" s="112">
        <v>0.33</v>
      </c>
      <c r="AW12" s="112">
        <v>0</v>
      </c>
      <c r="AX12" s="112">
        <v>1.33</v>
      </c>
      <c r="AY12" s="112">
        <v>0</v>
      </c>
      <c r="AZ12" s="112">
        <v>0</v>
      </c>
      <c r="BA12" s="112">
        <v>0.83</v>
      </c>
      <c r="BB12" s="112"/>
      <c r="BC12" s="112">
        <v>52</v>
      </c>
      <c r="BD12" s="113">
        <v>64.17</v>
      </c>
      <c r="BE12" s="112"/>
      <c r="BF12" s="112">
        <v>27</v>
      </c>
      <c r="BG12" s="112">
        <v>70</v>
      </c>
      <c r="BH12" s="112"/>
      <c r="BI12" s="112"/>
      <c r="BJ12" s="112"/>
      <c r="BK12" s="112"/>
      <c r="BL12" s="112"/>
      <c r="BM12" s="112"/>
      <c r="BN12" s="112"/>
      <c r="BO12" s="112"/>
      <c r="BP12" s="112"/>
      <c r="BQ12" s="112"/>
      <c r="BR12" s="112">
        <v>7</v>
      </c>
      <c r="BS12" s="112"/>
      <c r="BT12" s="112"/>
    </row>
    <row r="13" spans="1:72" x14ac:dyDescent="0.25">
      <c r="A13" s="110">
        <v>43922</v>
      </c>
      <c r="B13" s="111" t="s">
        <v>89</v>
      </c>
      <c r="C13" s="111" t="s">
        <v>98</v>
      </c>
      <c r="D13" s="112" t="s">
        <v>111</v>
      </c>
      <c r="E13" s="112">
        <v>1.84</v>
      </c>
      <c r="F13" s="112">
        <v>0.66</v>
      </c>
      <c r="G13" s="112">
        <v>3.67</v>
      </c>
      <c r="H13" s="112"/>
      <c r="I13" s="112">
        <v>0.83</v>
      </c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  <c r="AC13" s="112"/>
      <c r="AD13" s="112"/>
      <c r="AE13" s="112"/>
      <c r="AF13" s="112"/>
      <c r="AG13" s="112"/>
      <c r="AH13" s="112"/>
      <c r="AI13" s="112"/>
      <c r="AJ13" s="112"/>
      <c r="AK13" s="112"/>
      <c r="AL13" s="112"/>
      <c r="AM13" s="112"/>
      <c r="AN13" s="112"/>
      <c r="AO13" s="112"/>
      <c r="AP13" s="112"/>
      <c r="AQ13" s="112"/>
      <c r="AR13" s="112"/>
      <c r="AS13" s="112"/>
      <c r="AT13" s="112"/>
      <c r="AU13" s="112"/>
      <c r="AV13" s="112"/>
      <c r="AW13" s="112"/>
      <c r="AX13" s="112"/>
      <c r="AY13" s="112"/>
      <c r="AZ13" s="112"/>
      <c r="BA13" s="112"/>
      <c r="BB13" s="112"/>
      <c r="BC13" s="112"/>
      <c r="BD13" s="112"/>
      <c r="BE13" s="112"/>
      <c r="BF13" s="112"/>
      <c r="BG13" s="112"/>
      <c r="BH13" s="112"/>
      <c r="BI13" s="112"/>
      <c r="BJ13" s="112"/>
      <c r="BK13" s="112"/>
      <c r="BL13" s="112"/>
      <c r="BM13" s="112"/>
      <c r="BN13" s="112"/>
      <c r="BO13" s="112"/>
      <c r="BP13" s="112"/>
      <c r="BQ13" s="112"/>
      <c r="BR13" s="112">
        <v>7</v>
      </c>
      <c r="BS13" s="112"/>
      <c r="BT13" s="112"/>
    </row>
    <row r="14" spans="1:72" x14ac:dyDescent="0.25">
      <c r="A14" s="110">
        <v>43922</v>
      </c>
      <c r="B14" s="111" t="s">
        <v>123</v>
      </c>
      <c r="C14" s="111" t="s">
        <v>99</v>
      </c>
      <c r="D14" s="112" t="s">
        <v>118</v>
      </c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112"/>
      <c r="AD14" s="112"/>
      <c r="AE14" s="112"/>
      <c r="AF14" s="112"/>
      <c r="AG14" s="112"/>
      <c r="AH14" s="112"/>
      <c r="AI14" s="112"/>
      <c r="AJ14" s="112"/>
      <c r="AK14" s="112"/>
      <c r="AL14" s="112"/>
      <c r="AM14" s="112"/>
      <c r="AN14" s="112"/>
      <c r="AO14" s="112"/>
      <c r="AP14" s="112"/>
      <c r="AQ14" s="112"/>
      <c r="AR14" s="112"/>
      <c r="AS14" s="112"/>
      <c r="AT14" s="112"/>
      <c r="AU14" s="112"/>
      <c r="AV14" s="112"/>
      <c r="AW14" s="112"/>
      <c r="AX14" s="112"/>
      <c r="AY14" s="112"/>
      <c r="AZ14" s="112"/>
      <c r="BA14" s="112"/>
      <c r="BB14" s="112"/>
      <c r="BC14" s="112"/>
      <c r="BD14" s="112"/>
      <c r="BE14" s="112"/>
      <c r="BF14" s="112"/>
      <c r="BG14" s="112"/>
      <c r="BH14" s="112"/>
      <c r="BI14" s="112"/>
      <c r="BJ14" s="112"/>
      <c r="BK14" s="112"/>
      <c r="BL14" s="112"/>
      <c r="BM14" s="112"/>
      <c r="BN14" s="112"/>
      <c r="BO14" s="112"/>
      <c r="BP14" s="112"/>
      <c r="BQ14" s="112"/>
      <c r="BR14" s="112">
        <v>0</v>
      </c>
      <c r="BS14" s="112"/>
      <c r="BT14" s="112"/>
    </row>
    <row r="15" spans="1:72" x14ac:dyDescent="0.25">
      <c r="A15" s="110">
        <v>43922</v>
      </c>
      <c r="B15" s="111" t="s">
        <v>123</v>
      </c>
      <c r="C15" s="111" t="s">
        <v>100</v>
      </c>
      <c r="D15" s="112" t="s">
        <v>118</v>
      </c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112"/>
      <c r="AD15" s="112"/>
      <c r="AE15" s="112"/>
      <c r="AF15" s="112"/>
      <c r="AG15" s="112"/>
      <c r="AH15" s="112"/>
      <c r="AI15" s="112"/>
      <c r="AJ15" s="112"/>
      <c r="AK15" s="112"/>
      <c r="AL15" s="112"/>
      <c r="AM15" s="112"/>
      <c r="AN15" s="112"/>
      <c r="AO15" s="112"/>
      <c r="AP15" s="112"/>
      <c r="AQ15" s="112"/>
      <c r="AR15" s="112"/>
      <c r="AS15" s="112"/>
      <c r="AT15" s="112"/>
      <c r="AU15" s="112"/>
      <c r="AV15" s="112"/>
      <c r="AW15" s="112"/>
      <c r="AX15" s="112"/>
      <c r="AY15" s="112"/>
      <c r="AZ15" s="112"/>
      <c r="BA15" s="112"/>
      <c r="BB15" s="112"/>
      <c r="BC15" s="112"/>
      <c r="BD15" s="112"/>
      <c r="BE15" s="112"/>
      <c r="BF15" s="112"/>
      <c r="BG15" s="112"/>
      <c r="BH15" s="112"/>
      <c r="BI15" s="112"/>
      <c r="BJ15" s="112"/>
      <c r="BK15" s="112"/>
      <c r="BL15" s="112"/>
      <c r="BM15" s="112"/>
      <c r="BN15" s="112"/>
      <c r="BO15" s="112"/>
      <c r="BP15" s="112"/>
      <c r="BQ15" s="112"/>
      <c r="BR15" s="112">
        <v>0</v>
      </c>
      <c r="BS15" s="112"/>
      <c r="BT15" s="112"/>
    </row>
    <row r="16" spans="1:72" x14ac:dyDescent="0.25">
      <c r="A16" s="110">
        <v>43922</v>
      </c>
      <c r="B16" s="111" t="s">
        <v>86</v>
      </c>
      <c r="C16" s="111" t="s">
        <v>102</v>
      </c>
      <c r="D16" s="112" t="s">
        <v>107</v>
      </c>
      <c r="E16" s="112"/>
      <c r="F16" s="112"/>
      <c r="G16" s="112"/>
      <c r="H16" s="112"/>
      <c r="I16" s="112"/>
      <c r="J16" s="112"/>
      <c r="K16" s="112">
        <v>3.17</v>
      </c>
      <c r="L16" s="112"/>
      <c r="M16" s="112"/>
      <c r="N16" s="112">
        <v>1.33</v>
      </c>
      <c r="O16" s="112"/>
      <c r="P16" s="112">
        <v>1.67</v>
      </c>
      <c r="Q16" s="112"/>
      <c r="R16" s="112">
        <v>0.33</v>
      </c>
      <c r="S16" s="112"/>
      <c r="T16" s="112">
        <v>0.5</v>
      </c>
      <c r="U16" s="112"/>
      <c r="V16" s="112"/>
      <c r="W16" s="112"/>
      <c r="X16" s="112"/>
      <c r="Y16" s="112"/>
      <c r="Z16" s="112"/>
      <c r="AA16" s="112"/>
      <c r="AB16" s="112"/>
      <c r="AC16" s="112"/>
      <c r="AD16" s="112"/>
      <c r="AE16" s="112"/>
      <c r="AF16" s="112"/>
      <c r="AG16" s="112"/>
      <c r="AH16" s="112"/>
      <c r="AI16" s="112"/>
      <c r="AJ16" s="112"/>
      <c r="AK16" s="112"/>
      <c r="AL16" s="112"/>
      <c r="AM16" s="112"/>
      <c r="AN16" s="112"/>
      <c r="AO16" s="112"/>
      <c r="AP16" s="112"/>
      <c r="AQ16" s="112"/>
      <c r="AR16" s="112"/>
      <c r="AS16" s="112"/>
      <c r="AT16" s="112"/>
      <c r="AU16" s="112"/>
      <c r="AV16" s="112"/>
      <c r="AW16" s="112"/>
      <c r="AX16" s="112"/>
      <c r="AY16" s="112"/>
      <c r="AZ16" s="112"/>
      <c r="BA16" s="112"/>
      <c r="BB16" s="112"/>
      <c r="BC16" s="112"/>
      <c r="BD16" s="112"/>
      <c r="BE16" s="112"/>
      <c r="BF16" s="112"/>
      <c r="BG16" s="112"/>
      <c r="BH16" s="112"/>
      <c r="BI16" s="112"/>
      <c r="BJ16" s="112"/>
      <c r="BK16" s="112"/>
      <c r="BL16" s="112"/>
      <c r="BM16" s="112"/>
      <c r="BN16" s="112"/>
      <c r="BO16" s="112"/>
      <c r="BP16" s="112"/>
      <c r="BQ16" s="112"/>
      <c r="BR16" s="112">
        <v>7</v>
      </c>
      <c r="BS16" s="112"/>
      <c r="BT16" s="112"/>
    </row>
    <row r="17" spans="1:72" x14ac:dyDescent="0.25">
      <c r="A17" s="110">
        <v>43922</v>
      </c>
      <c r="B17" s="111" t="s">
        <v>89</v>
      </c>
      <c r="C17" s="111" t="s">
        <v>103</v>
      </c>
      <c r="D17" s="112" t="s">
        <v>107</v>
      </c>
      <c r="E17" s="112">
        <v>2.84</v>
      </c>
      <c r="F17" s="112">
        <v>1</v>
      </c>
      <c r="G17" s="112">
        <v>2.33</v>
      </c>
      <c r="H17" s="112"/>
      <c r="I17" s="112">
        <v>0.83</v>
      </c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112"/>
      <c r="AD17" s="112"/>
      <c r="AE17" s="112"/>
      <c r="AF17" s="112"/>
      <c r="AG17" s="112"/>
      <c r="AH17" s="112"/>
      <c r="AI17" s="112"/>
      <c r="AJ17" s="112"/>
      <c r="AK17" s="112"/>
      <c r="AL17" s="112"/>
      <c r="AM17" s="112"/>
      <c r="AN17" s="112"/>
      <c r="AO17" s="112"/>
      <c r="AP17" s="112"/>
      <c r="AQ17" s="112"/>
      <c r="AR17" s="112"/>
      <c r="AS17" s="112"/>
      <c r="AT17" s="112"/>
      <c r="AU17" s="112"/>
      <c r="AV17" s="112"/>
      <c r="AW17" s="112"/>
      <c r="AX17" s="112"/>
      <c r="AY17" s="112"/>
      <c r="AZ17" s="112"/>
      <c r="BA17" s="112"/>
      <c r="BB17" s="112"/>
      <c r="BC17" s="112"/>
      <c r="BD17" s="112"/>
      <c r="BE17" s="112"/>
      <c r="BF17" s="112"/>
      <c r="BG17" s="112"/>
      <c r="BH17" s="112"/>
      <c r="BI17" s="112"/>
      <c r="BJ17" s="112"/>
      <c r="BK17" s="112"/>
      <c r="BL17" s="112"/>
      <c r="BM17" s="112"/>
      <c r="BN17" s="112"/>
      <c r="BO17" s="112"/>
      <c r="BP17" s="112"/>
      <c r="BQ17" s="112"/>
      <c r="BR17" s="112">
        <v>7</v>
      </c>
      <c r="BS17" s="112"/>
      <c r="BT17" s="112"/>
    </row>
    <row r="18" spans="1:72" x14ac:dyDescent="0.25">
      <c r="A18" s="110">
        <v>43922</v>
      </c>
      <c r="B18" s="111" t="s">
        <v>123</v>
      </c>
      <c r="C18" s="111" t="s">
        <v>104</v>
      </c>
      <c r="D18" s="112" t="s">
        <v>118</v>
      </c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112"/>
      <c r="AD18" s="112"/>
      <c r="AE18" s="112"/>
      <c r="AF18" s="112"/>
      <c r="AG18" s="112"/>
      <c r="AH18" s="112"/>
      <c r="AI18" s="112"/>
      <c r="AJ18" s="112"/>
      <c r="AK18" s="112"/>
      <c r="AL18" s="112"/>
      <c r="AM18" s="112"/>
      <c r="AN18" s="112"/>
      <c r="AO18" s="112"/>
      <c r="AP18" s="112"/>
      <c r="AQ18" s="112"/>
      <c r="AR18" s="112"/>
      <c r="AS18" s="112"/>
      <c r="AT18" s="112"/>
      <c r="AU18" s="112"/>
      <c r="AV18" s="112"/>
      <c r="AW18" s="112"/>
      <c r="AX18" s="112"/>
      <c r="AY18" s="112"/>
      <c r="AZ18" s="112"/>
      <c r="BA18" s="112"/>
      <c r="BB18" s="112"/>
      <c r="BC18" s="112"/>
      <c r="BD18" s="112"/>
      <c r="BE18" s="112"/>
      <c r="BF18" s="112"/>
      <c r="BG18" s="112"/>
      <c r="BH18" s="112"/>
      <c r="BI18" s="112"/>
      <c r="BJ18" s="112"/>
      <c r="BK18" s="112"/>
      <c r="BL18" s="112"/>
      <c r="BM18" s="112"/>
      <c r="BN18" s="112"/>
      <c r="BO18" s="112"/>
      <c r="BP18" s="112"/>
      <c r="BQ18" s="112"/>
      <c r="BR18" s="112">
        <v>0</v>
      </c>
      <c r="BS18" s="112"/>
      <c r="BT18" s="112"/>
    </row>
    <row r="19" spans="1:72" x14ac:dyDescent="0.25">
      <c r="A19" s="110">
        <v>43922</v>
      </c>
      <c r="B19" s="111" t="s">
        <v>123</v>
      </c>
      <c r="C19" s="111" t="s">
        <v>173</v>
      </c>
      <c r="D19" s="112" t="s">
        <v>118</v>
      </c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112"/>
      <c r="AD19" s="112"/>
      <c r="AE19" s="112"/>
      <c r="AF19" s="112"/>
      <c r="AG19" s="112"/>
      <c r="AH19" s="112"/>
      <c r="AI19" s="112"/>
      <c r="AJ19" s="112"/>
      <c r="AK19" s="112"/>
      <c r="AL19" s="112"/>
      <c r="AM19" s="112"/>
      <c r="AN19" s="112"/>
      <c r="AO19" s="112"/>
      <c r="AP19" s="112"/>
      <c r="AQ19" s="112"/>
      <c r="AR19" s="112"/>
      <c r="AS19" s="112"/>
      <c r="AT19" s="112"/>
      <c r="AU19" s="112"/>
      <c r="AV19" s="112"/>
      <c r="AW19" s="112"/>
      <c r="AX19" s="112"/>
      <c r="AY19" s="112"/>
      <c r="AZ19" s="112"/>
      <c r="BA19" s="112"/>
      <c r="BB19" s="112"/>
      <c r="BC19" s="112"/>
      <c r="BD19" s="112"/>
      <c r="BE19" s="112"/>
      <c r="BF19" s="112"/>
      <c r="BG19" s="112"/>
      <c r="BH19" s="112"/>
      <c r="BI19" s="112"/>
      <c r="BJ19" s="112"/>
      <c r="BK19" s="112"/>
      <c r="BL19" s="112"/>
      <c r="BM19" s="112"/>
      <c r="BN19" s="112"/>
      <c r="BO19" s="112"/>
      <c r="BP19" s="112"/>
      <c r="BQ19" s="112"/>
      <c r="BR19" s="112">
        <v>0</v>
      </c>
      <c r="BS19" s="112"/>
      <c r="BT19" s="112"/>
    </row>
    <row r="20" spans="1:72" x14ac:dyDescent="0.25">
      <c r="A20" s="110">
        <v>43923</v>
      </c>
      <c r="B20" s="111" t="s">
        <v>85</v>
      </c>
      <c r="C20" s="111" t="s">
        <v>92</v>
      </c>
      <c r="D20" s="112" t="s">
        <v>111</v>
      </c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112"/>
      <c r="AD20" s="112"/>
      <c r="AE20" s="112"/>
      <c r="AF20" s="112"/>
      <c r="AG20" s="112"/>
      <c r="AH20" s="112"/>
      <c r="AI20" s="112"/>
      <c r="AJ20" s="112"/>
      <c r="AK20" s="112"/>
      <c r="AL20" s="112"/>
      <c r="AM20" s="112"/>
      <c r="AN20" s="112"/>
      <c r="AO20" s="112"/>
      <c r="AP20" s="112"/>
      <c r="AQ20" s="112"/>
      <c r="AR20" s="112"/>
      <c r="AS20" s="112"/>
      <c r="AT20" s="112"/>
      <c r="AU20" s="112"/>
      <c r="AV20" s="112"/>
      <c r="AW20" s="112"/>
      <c r="AX20" s="112"/>
      <c r="AY20" s="112"/>
      <c r="AZ20" s="112"/>
      <c r="BA20" s="112"/>
      <c r="BB20" s="112"/>
      <c r="BC20" s="112"/>
      <c r="BD20" s="112"/>
      <c r="BE20" s="112"/>
      <c r="BF20" s="112"/>
      <c r="BG20" s="112"/>
      <c r="BH20" s="112">
        <v>5.17</v>
      </c>
      <c r="BI20" s="112">
        <v>1</v>
      </c>
      <c r="BJ20" s="112">
        <v>0</v>
      </c>
      <c r="BK20" s="112">
        <v>0.83</v>
      </c>
      <c r="BL20" s="112"/>
      <c r="BM20" s="112"/>
      <c r="BN20" s="112"/>
      <c r="BO20" s="112"/>
      <c r="BP20" s="112"/>
      <c r="BQ20" s="112"/>
      <c r="BR20" s="112">
        <v>7</v>
      </c>
      <c r="BS20" s="112"/>
      <c r="BT20" s="112"/>
    </row>
    <row r="21" spans="1:72" x14ac:dyDescent="0.25">
      <c r="A21" s="110">
        <v>43923</v>
      </c>
      <c r="B21" s="111" t="s">
        <v>90</v>
      </c>
      <c r="C21" s="111" t="s">
        <v>93</v>
      </c>
      <c r="D21" s="112" t="s">
        <v>111</v>
      </c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112"/>
      <c r="AD21" s="112"/>
      <c r="AE21" s="112">
        <v>5.01</v>
      </c>
      <c r="AF21" s="112">
        <v>0.83</v>
      </c>
      <c r="AG21" s="112">
        <v>0</v>
      </c>
      <c r="AH21" s="112">
        <v>0.33</v>
      </c>
      <c r="AI21" s="112">
        <v>0</v>
      </c>
      <c r="AJ21" s="112">
        <v>0</v>
      </c>
      <c r="AK21" s="112">
        <v>0</v>
      </c>
      <c r="AL21" s="112">
        <v>0.83</v>
      </c>
      <c r="AM21" s="112"/>
      <c r="AN21" s="112"/>
      <c r="AO21" s="112"/>
      <c r="AP21" s="112"/>
      <c r="AQ21" s="112"/>
      <c r="AR21" s="112"/>
      <c r="AS21" s="112"/>
      <c r="AT21" s="112"/>
      <c r="AU21" s="112"/>
      <c r="AV21" s="112"/>
      <c r="AW21" s="112"/>
      <c r="AX21" s="112"/>
      <c r="AY21" s="112"/>
      <c r="AZ21" s="112"/>
      <c r="BA21" s="112"/>
      <c r="BB21" s="112"/>
      <c r="BC21" s="112"/>
      <c r="BD21" s="112"/>
      <c r="BE21" s="112"/>
      <c r="BF21" s="112"/>
      <c r="BG21" s="112"/>
      <c r="BH21" s="112"/>
      <c r="BI21" s="112"/>
      <c r="BJ21" s="112"/>
      <c r="BK21" s="112"/>
      <c r="BL21" s="112"/>
      <c r="BM21" s="112"/>
      <c r="BN21" s="112"/>
      <c r="BO21" s="112"/>
      <c r="BP21" s="112"/>
      <c r="BQ21" s="112"/>
      <c r="BR21" s="112">
        <v>7</v>
      </c>
      <c r="BS21" s="112"/>
      <c r="BT21" s="112"/>
    </row>
    <row r="22" spans="1:72" x14ac:dyDescent="0.25">
      <c r="A22" s="110">
        <v>43923</v>
      </c>
      <c r="B22" s="111" t="s">
        <v>87</v>
      </c>
      <c r="C22" s="111" t="s">
        <v>94</v>
      </c>
      <c r="D22" s="112" t="s">
        <v>111</v>
      </c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112"/>
      <c r="AD22" s="112"/>
      <c r="AE22" s="112"/>
      <c r="AF22" s="112"/>
      <c r="AG22" s="112"/>
      <c r="AH22" s="112"/>
      <c r="AI22" s="112"/>
      <c r="AJ22" s="112"/>
      <c r="AK22" s="112"/>
      <c r="AL22" s="112"/>
      <c r="AM22" s="112"/>
      <c r="AN22" s="112">
        <v>4.01</v>
      </c>
      <c r="AO22" s="112">
        <v>0.33</v>
      </c>
      <c r="AP22" s="112">
        <v>0.33</v>
      </c>
      <c r="AQ22" s="112">
        <v>0.17</v>
      </c>
      <c r="AR22" s="112">
        <v>0.33</v>
      </c>
      <c r="AS22" s="112">
        <v>0.33</v>
      </c>
      <c r="AT22" s="112">
        <v>0</v>
      </c>
      <c r="AU22" s="112">
        <v>0.17</v>
      </c>
      <c r="AV22" s="112">
        <v>0.5</v>
      </c>
      <c r="AW22" s="112">
        <v>0</v>
      </c>
      <c r="AX22" s="112">
        <v>0</v>
      </c>
      <c r="AY22" s="112">
        <v>0</v>
      </c>
      <c r="AZ22" s="112">
        <v>0</v>
      </c>
      <c r="BA22" s="112">
        <v>0.83</v>
      </c>
      <c r="BB22" s="112"/>
      <c r="BC22" s="112">
        <v>62</v>
      </c>
      <c r="BD22" s="113">
        <v>70.19</v>
      </c>
      <c r="BE22" s="112">
        <v>16749</v>
      </c>
      <c r="BF22" s="112"/>
      <c r="BG22" s="112"/>
      <c r="BH22" s="112"/>
      <c r="BI22" s="112"/>
      <c r="BJ22" s="112"/>
      <c r="BK22" s="112"/>
      <c r="BL22" s="112"/>
      <c r="BM22" s="112"/>
      <c r="BN22" s="112"/>
      <c r="BO22" s="112"/>
      <c r="BP22" s="112"/>
      <c r="BQ22" s="112"/>
      <c r="BR22" s="112">
        <v>7</v>
      </c>
      <c r="BS22" s="112"/>
      <c r="BT22" s="112"/>
    </row>
    <row r="23" spans="1:72" x14ac:dyDescent="0.25">
      <c r="A23" s="110">
        <v>43923</v>
      </c>
      <c r="B23" s="111" t="s">
        <v>86</v>
      </c>
      <c r="C23" s="111" t="s">
        <v>234</v>
      </c>
      <c r="D23" s="112" t="s">
        <v>111</v>
      </c>
      <c r="E23" s="112"/>
      <c r="F23" s="112"/>
      <c r="G23" s="112"/>
      <c r="H23" s="112"/>
      <c r="I23" s="112"/>
      <c r="J23" s="112"/>
      <c r="K23" s="112">
        <v>1.85</v>
      </c>
      <c r="L23" s="112">
        <v>1.66</v>
      </c>
      <c r="M23" s="112">
        <v>0.66</v>
      </c>
      <c r="N23" s="112">
        <v>2</v>
      </c>
      <c r="O23" s="112">
        <v>0</v>
      </c>
      <c r="P23" s="112"/>
      <c r="Q23" s="112"/>
      <c r="R23" s="112"/>
      <c r="S23" s="112"/>
      <c r="T23" s="112">
        <v>0.83</v>
      </c>
      <c r="U23" s="112"/>
      <c r="V23" s="112"/>
      <c r="W23" s="112"/>
      <c r="X23" s="112"/>
      <c r="Y23" s="112"/>
      <c r="Z23" s="112"/>
      <c r="AA23" s="112"/>
      <c r="AB23" s="112"/>
      <c r="AC23" s="112"/>
      <c r="AD23" s="112"/>
      <c r="AE23" s="112"/>
      <c r="AF23" s="112"/>
      <c r="AG23" s="112"/>
      <c r="AH23" s="112"/>
      <c r="AI23" s="112"/>
      <c r="AJ23" s="112"/>
      <c r="AK23" s="112"/>
      <c r="AL23" s="112"/>
      <c r="AM23" s="112"/>
      <c r="AN23" s="112"/>
      <c r="AO23" s="112"/>
      <c r="AP23" s="112"/>
      <c r="AQ23" s="112"/>
      <c r="AR23" s="112"/>
      <c r="AS23" s="112"/>
      <c r="AT23" s="112"/>
      <c r="AU23" s="112"/>
      <c r="AV23" s="112"/>
      <c r="AW23" s="112"/>
      <c r="AX23" s="112"/>
      <c r="AY23" s="112"/>
      <c r="AZ23" s="112"/>
      <c r="BA23" s="112"/>
      <c r="BB23" s="112"/>
      <c r="BC23" s="112"/>
      <c r="BD23" s="112"/>
      <c r="BE23" s="112"/>
      <c r="BF23" s="112"/>
      <c r="BG23" s="112"/>
      <c r="BH23" s="112"/>
      <c r="BI23" s="112"/>
      <c r="BJ23" s="112"/>
      <c r="BK23" s="112"/>
      <c r="BL23" s="112"/>
      <c r="BM23" s="112"/>
      <c r="BN23" s="112"/>
      <c r="BO23" s="112"/>
      <c r="BP23" s="112"/>
      <c r="BQ23" s="112"/>
      <c r="BR23" s="112">
        <v>7</v>
      </c>
      <c r="BS23" s="112"/>
      <c r="BT23" s="112"/>
    </row>
    <row r="24" spans="1:72" x14ac:dyDescent="0.25">
      <c r="A24" s="110">
        <v>43923</v>
      </c>
      <c r="B24" s="111" t="s">
        <v>123</v>
      </c>
      <c r="C24" s="111" t="s">
        <v>95</v>
      </c>
      <c r="D24" s="112" t="s">
        <v>118</v>
      </c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12"/>
      <c r="AF24" s="112"/>
      <c r="AG24" s="112"/>
      <c r="AH24" s="112"/>
      <c r="AI24" s="112"/>
      <c r="AJ24" s="112"/>
      <c r="AK24" s="112"/>
      <c r="AL24" s="112"/>
      <c r="AM24" s="112"/>
      <c r="AN24" s="112"/>
      <c r="AO24" s="112"/>
      <c r="AP24" s="112"/>
      <c r="AQ24" s="112"/>
      <c r="AR24" s="112"/>
      <c r="AS24" s="112"/>
      <c r="AT24" s="112"/>
      <c r="AU24" s="112"/>
      <c r="AV24" s="112"/>
      <c r="AW24" s="112"/>
      <c r="AX24" s="112"/>
      <c r="AY24" s="112"/>
      <c r="AZ24" s="112"/>
      <c r="BA24" s="112"/>
      <c r="BB24" s="112"/>
      <c r="BC24" s="112"/>
      <c r="BD24" s="112"/>
      <c r="BE24" s="112"/>
      <c r="BF24" s="112"/>
      <c r="BG24" s="112"/>
      <c r="BH24" s="112"/>
      <c r="BI24" s="112"/>
      <c r="BJ24" s="112"/>
      <c r="BK24" s="112"/>
      <c r="BL24" s="112"/>
      <c r="BM24" s="112"/>
      <c r="BN24" s="112"/>
      <c r="BO24" s="112"/>
      <c r="BP24" s="112"/>
      <c r="BQ24" s="112"/>
      <c r="BR24" s="112">
        <v>0</v>
      </c>
      <c r="BS24" s="112"/>
      <c r="BT24" s="112"/>
    </row>
    <row r="25" spans="1:72" x14ac:dyDescent="0.25">
      <c r="A25" s="110">
        <v>43923</v>
      </c>
      <c r="B25" s="111" t="s">
        <v>123</v>
      </c>
      <c r="C25" s="111" t="s">
        <v>96</v>
      </c>
      <c r="D25" s="112" t="s">
        <v>118</v>
      </c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112"/>
      <c r="AD25" s="112"/>
      <c r="AE25" s="112"/>
      <c r="AF25" s="112"/>
      <c r="AG25" s="112"/>
      <c r="AH25" s="112"/>
      <c r="AI25" s="112"/>
      <c r="AJ25" s="112"/>
      <c r="AK25" s="112"/>
      <c r="AL25" s="112"/>
      <c r="AM25" s="112"/>
      <c r="AN25" s="112"/>
      <c r="AO25" s="112"/>
      <c r="AP25" s="112"/>
      <c r="AQ25" s="112"/>
      <c r="AR25" s="112"/>
      <c r="AS25" s="112"/>
      <c r="AT25" s="112"/>
      <c r="AU25" s="112"/>
      <c r="AV25" s="112"/>
      <c r="AW25" s="112"/>
      <c r="AX25" s="112"/>
      <c r="AY25" s="112"/>
      <c r="AZ25" s="112"/>
      <c r="BA25" s="112"/>
      <c r="BB25" s="112"/>
      <c r="BC25" s="112"/>
      <c r="BD25" s="112"/>
      <c r="BE25" s="112"/>
      <c r="BF25" s="112"/>
      <c r="BG25" s="112"/>
      <c r="BH25" s="112"/>
      <c r="BI25" s="112"/>
      <c r="BJ25" s="112"/>
      <c r="BK25" s="112"/>
      <c r="BL25" s="112"/>
      <c r="BM25" s="112"/>
      <c r="BN25" s="112"/>
      <c r="BO25" s="112"/>
      <c r="BP25" s="112"/>
      <c r="BQ25" s="112"/>
      <c r="BR25" s="112">
        <v>0</v>
      </c>
      <c r="BS25" s="112"/>
      <c r="BT25" s="112"/>
    </row>
    <row r="26" spans="1:72" x14ac:dyDescent="0.25">
      <c r="A26" s="110">
        <v>43923</v>
      </c>
      <c r="B26" s="111" t="s">
        <v>87</v>
      </c>
      <c r="C26" s="111" t="s">
        <v>97</v>
      </c>
      <c r="D26" s="112" t="s">
        <v>107</v>
      </c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2"/>
      <c r="AF26" s="112"/>
      <c r="AG26" s="112"/>
      <c r="AH26" s="112"/>
      <c r="AI26" s="112"/>
      <c r="AJ26" s="112"/>
      <c r="AK26" s="112"/>
      <c r="AL26" s="112"/>
      <c r="AM26" s="112"/>
      <c r="AN26" s="112">
        <v>2.0099999999999998</v>
      </c>
      <c r="AO26" s="112"/>
      <c r="AP26" s="112"/>
      <c r="AQ26" s="112"/>
      <c r="AR26" s="112"/>
      <c r="AS26" s="112">
        <v>0.17</v>
      </c>
      <c r="AT26" s="112"/>
      <c r="AU26" s="112"/>
      <c r="AV26" s="112">
        <v>0.33</v>
      </c>
      <c r="AW26" s="112"/>
      <c r="AX26" s="112">
        <v>1.33</v>
      </c>
      <c r="AY26" s="112"/>
      <c r="AZ26" s="112">
        <v>2.33</v>
      </c>
      <c r="BA26" s="112">
        <v>0.83</v>
      </c>
      <c r="BB26" s="112" t="s">
        <v>172</v>
      </c>
      <c r="BC26" s="112">
        <v>43</v>
      </c>
      <c r="BD26" s="113">
        <v>50.658999999999999</v>
      </c>
      <c r="BE26" s="112"/>
      <c r="BF26" s="112">
        <v>25</v>
      </c>
      <c r="BG26" s="112">
        <v>70</v>
      </c>
      <c r="BH26" s="112"/>
      <c r="BI26" s="112"/>
      <c r="BJ26" s="112"/>
      <c r="BK26" s="112"/>
      <c r="BL26" s="112"/>
      <c r="BM26" s="112"/>
      <c r="BN26" s="112"/>
      <c r="BO26" s="112"/>
      <c r="BP26" s="112"/>
      <c r="BQ26" s="112"/>
      <c r="BR26" s="112">
        <v>7</v>
      </c>
      <c r="BS26" s="112"/>
      <c r="BT26" s="112"/>
    </row>
    <row r="27" spans="1:72" x14ac:dyDescent="0.25">
      <c r="A27" s="110">
        <v>43923</v>
      </c>
      <c r="B27" s="111" t="s">
        <v>89</v>
      </c>
      <c r="C27" s="111" t="s">
        <v>98</v>
      </c>
      <c r="D27" s="112" t="s">
        <v>111</v>
      </c>
      <c r="E27" s="112">
        <v>0</v>
      </c>
      <c r="F27" s="112">
        <v>0.66</v>
      </c>
      <c r="G27" s="112">
        <v>5.51</v>
      </c>
      <c r="H27" s="112"/>
      <c r="I27" s="112">
        <v>0.83</v>
      </c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112"/>
      <c r="AD27" s="112"/>
      <c r="AE27" s="112"/>
      <c r="AF27" s="112"/>
      <c r="AG27" s="112"/>
      <c r="AH27" s="112"/>
      <c r="AI27" s="112"/>
      <c r="AJ27" s="112"/>
      <c r="AK27" s="112"/>
      <c r="AL27" s="112"/>
      <c r="AM27" s="112"/>
      <c r="AN27" s="112"/>
      <c r="AO27" s="112"/>
      <c r="AP27" s="112"/>
      <c r="AQ27" s="112"/>
      <c r="AR27" s="112"/>
      <c r="AS27" s="112"/>
      <c r="AT27" s="112"/>
      <c r="AU27" s="112"/>
      <c r="AV27" s="112"/>
      <c r="AW27" s="112"/>
      <c r="AX27" s="112"/>
      <c r="AY27" s="112"/>
      <c r="AZ27" s="112"/>
      <c r="BA27" s="112"/>
      <c r="BB27" s="112"/>
      <c r="BC27" s="112"/>
      <c r="BD27" s="112"/>
      <c r="BE27" s="112"/>
      <c r="BF27" s="112"/>
      <c r="BG27" s="112"/>
      <c r="BH27" s="112"/>
      <c r="BI27" s="112"/>
      <c r="BJ27" s="112"/>
      <c r="BK27" s="112"/>
      <c r="BL27" s="112"/>
      <c r="BM27" s="112"/>
      <c r="BN27" s="112"/>
      <c r="BO27" s="112"/>
      <c r="BP27" s="112"/>
      <c r="BQ27" s="112"/>
      <c r="BR27" s="112">
        <v>7</v>
      </c>
      <c r="BS27" s="112"/>
      <c r="BT27" s="112"/>
    </row>
    <row r="28" spans="1:72" x14ac:dyDescent="0.25">
      <c r="A28" s="110">
        <v>43923</v>
      </c>
      <c r="B28" s="111" t="s">
        <v>123</v>
      </c>
      <c r="C28" s="111" t="s">
        <v>99</v>
      </c>
      <c r="D28" s="112" t="s">
        <v>118</v>
      </c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112"/>
      <c r="AD28" s="112"/>
      <c r="AE28" s="112"/>
      <c r="AF28" s="112"/>
      <c r="AG28" s="112"/>
      <c r="AH28" s="112"/>
      <c r="AI28" s="112"/>
      <c r="AJ28" s="112"/>
      <c r="AK28" s="112"/>
      <c r="AL28" s="112"/>
      <c r="AM28" s="112"/>
      <c r="AN28" s="112"/>
      <c r="AO28" s="112"/>
      <c r="AP28" s="112"/>
      <c r="AQ28" s="112"/>
      <c r="AR28" s="112"/>
      <c r="AS28" s="112"/>
      <c r="AT28" s="112"/>
      <c r="AU28" s="112"/>
      <c r="AV28" s="112"/>
      <c r="AW28" s="112"/>
      <c r="AX28" s="112"/>
      <c r="AY28" s="112"/>
      <c r="AZ28" s="112"/>
      <c r="BA28" s="112"/>
      <c r="BB28" s="112"/>
      <c r="BC28" s="112"/>
      <c r="BD28" s="112"/>
      <c r="BE28" s="112"/>
      <c r="BF28" s="112"/>
      <c r="BG28" s="112"/>
      <c r="BH28" s="112"/>
      <c r="BI28" s="112"/>
      <c r="BJ28" s="112"/>
      <c r="BK28" s="112"/>
      <c r="BL28" s="112"/>
      <c r="BM28" s="112"/>
      <c r="BN28" s="112"/>
      <c r="BO28" s="112"/>
      <c r="BP28" s="112"/>
      <c r="BQ28" s="112"/>
      <c r="BR28" s="112">
        <v>0</v>
      </c>
      <c r="BS28" s="112"/>
      <c r="BT28" s="112"/>
    </row>
    <row r="29" spans="1:72" x14ac:dyDescent="0.25">
      <c r="A29" s="110">
        <v>43923</v>
      </c>
      <c r="B29" s="111" t="s">
        <v>123</v>
      </c>
      <c r="C29" s="111" t="s">
        <v>100</v>
      </c>
      <c r="D29" s="112" t="s">
        <v>118</v>
      </c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112"/>
      <c r="AD29" s="112"/>
      <c r="AE29" s="112"/>
      <c r="AF29" s="112"/>
      <c r="AG29" s="112"/>
      <c r="AH29" s="112"/>
      <c r="AI29" s="112"/>
      <c r="AJ29" s="112"/>
      <c r="AK29" s="112"/>
      <c r="AL29" s="112"/>
      <c r="AM29" s="112"/>
      <c r="AN29" s="112"/>
      <c r="AO29" s="112"/>
      <c r="AP29" s="112"/>
      <c r="AQ29" s="112"/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  <c r="BN29" s="112"/>
      <c r="BO29" s="112"/>
      <c r="BP29" s="112"/>
      <c r="BQ29" s="112"/>
      <c r="BR29" s="112">
        <v>0</v>
      </c>
      <c r="BS29" s="112"/>
      <c r="BT29" s="112"/>
    </row>
    <row r="30" spans="1:72" x14ac:dyDescent="0.25">
      <c r="A30" s="110">
        <v>43923</v>
      </c>
      <c r="B30" s="111" t="s">
        <v>86</v>
      </c>
      <c r="C30" s="111" t="s">
        <v>102</v>
      </c>
      <c r="D30" s="112" t="s">
        <v>107</v>
      </c>
      <c r="E30" s="112"/>
      <c r="F30" s="112"/>
      <c r="G30" s="112"/>
      <c r="H30" s="112"/>
      <c r="I30" s="112"/>
      <c r="J30" s="112"/>
      <c r="K30" s="112">
        <v>1</v>
      </c>
      <c r="L30" s="112">
        <v>1</v>
      </c>
      <c r="M30" s="112">
        <v>1</v>
      </c>
      <c r="N30" s="112">
        <v>2</v>
      </c>
      <c r="O30" s="112">
        <v>0</v>
      </c>
      <c r="P30" s="112">
        <v>1</v>
      </c>
      <c r="Q30" s="112">
        <v>0.17</v>
      </c>
      <c r="R30" s="112"/>
      <c r="S30" s="112"/>
      <c r="T30" s="112">
        <v>0.83</v>
      </c>
      <c r="U30" s="112"/>
      <c r="V30" s="112"/>
      <c r="W30" s="112"/>
      <c r="X30" s="112"/>
      <c r="Y30" s="112"/>
      <c r="Z30" s="112"/>
      <c r="AA30" s="112"/>
      <c r="AB30" s="112"/>
      <c r="AC30" s="112"/>
      <c r="AD30" s="112"/>
      <c r="AE30" s="112"/>
      <c r="AF30" s="112"/>
      <c r="AG30" s="112"/>
      <c r="AH30" s="112"/>
      <c r="AI30" s="112"/>
      <c r="AJ30" s="112"/>
      <c r="AK30" s="112"/>
      <c r="AL30" s="112"/>
      <c r="AM30" s="112"/>
      <c r="AN30" s="112"/>
      <c r="AO30" s="112"/>
      <c r="AP30" s="112"/>
      <c r="AQ30" s="112"/>
      <c r="AR30" s="112"/>
      <c r="AS30" s="112"/>
      <c r="AT30" s="112"/>
      <c r="AU30" s="112"/>
      <c r="AV30" s="112"/>
      <c r="AW30" s="112"/>
      <c r="AX30" s="112"/>
      <c r="AY30" s="112"/>
      <c r="AZ30" s="112"/>
      <c r="BA30" s="112"/>
      <c r="BB30" s="112"/>
      <c r="BC30" s="112"/>
      <c r="BD30" s="112"/>
      <c r="BE30" s="112"/>
      <c r="BF30" s="112"/>
      <c r="BG30" s="112"/>
      <c r="BH30" s="112"/>
      <c r="BI30" s="112"/>
      <c r="BJ30" s="112"/>
      <c r="BK30" s="112"/>
      <c r="BL30" s="112"/>
      <c r="BM30" s="112"/>
      <c r="BN30" s="112"/>
      <c r="BO30" s="112"/>
      <c r="BP30" s="112"/>
      <c r="BQ30" s="112"/>
      <c r="BR30" s="112">
        <v>7</v>
      </c>
      <c r="BS30" s="112"/>
      <c r="BT30" s="112"/>
    </row>
    <row r="31" spans="1:72" x14ac:dyDescent="0.25">
      <c r="A31" s="110">
        <v>43923</v>
      </c>
      <c r="B31" s="111" t="s">
        <v>89</v>
      </c>
      <c r="C31" s="111" t="s">
        <v>103</v>
      </c>
      <c r="D31" s="112" t="s">
        <v>107</v>
      </c>
      <c r="E31" s="112">
        <v>2.84</v>
      </c>
      <c r="F31" s="112">
        <v>1</v>
      </c>
      <c r="G31" s="112">
        <v>2.33</v>
      </c>
      <c r="H31" s="112"/>
      <c r="I31" s="112">
        <v>0.83</v>
      </c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112"/>
      <c r="AD31" s="112"/>
      <c r="AE31" s="112"/>
      <c r="AF31" s="112"/>
      <c r="AG31" s="112"/>
      <c r="AH31" s="112"/>
      <c r="AI31" s="112"/>
      <c r="AJ31" s="112"/>
      <c r="AK31" s="112"/>
      <c r="AL31" s="112"/>
      <c r="AM31" s="112"/>
      <c r="AN31" s="112"/>
      <c r="AO31" s="112"/>
      <c r="AP31" s="112"/>
      <c r="AQ31" s="112"/>
      <c r="AR31" s="112"/>
      <c r="AS31" s="112"/>
      <c r="AT31" s="112"/>
      <c r="AU31" s="112"/>
      <c r="AV31" s="112"/>
      <c r="AW31" s="112"/>
      <c r="AX31" s="112"/>
      <c r="AY31" s="112"/>
      <c r="AZ31" s="112"/>
      <c r="BA31" s="112"/>
      <c r="BB31" s="112"/>
      <c r="BC31" s="112"/>
      <c r="BD31" s="112"/>
      <c r="BE31" s="112"/>
      <c r="BF31" s="112"/>
      <c r="BG31" s="112"/>
      <c r="BH31" s="112"/>
      <c r="BI31" s="112"/>
      <c r="BJ31" s="112"/>
      <c r="BK31" s="112"/>
      <c r="BL31" s="112"/>
      <c r="BM31" s="112"/>
      <c r="BN31" s="112"/>
      <c r="BO31" s="112"/>
      <c r="BP31" s="112"/>
      <c r="BQ31" s="112"/>
      <c r="BR31" s="112">
        <v>7</v>
      </c>
      <c r="BS31" s="112"/>
      <c r="BT31" s="112"/>
    </row>
    <row r="32" spans="1:72" x14ac:dyDescent="0.25">
      <c r="A32" s="110">
        <v>43923</v>
      </c>
      <c r="B32" s="111" t="s">
        <v>123</v>
      </c>
      <c r="C32" s="111" t="s">
        <v>104</v>
      </c>
      <c r="D32" s="112" t="s">
        <v>118</v>
      </c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112"/>
      <c r="AD32" s="112"/>
      <c r="AE32" s="112"/>
      <c r="AF32" s="112"/>
      <c r="AG32" s="112"/>
      <c r="AH32" s="112"/>
      <c r="AI32" s="112"/>
      <c r="AJ32" s="112"/>
      <c r="AK32" s="112"/>
      <c r="AL32" s="112"/>
      <c r="AM32" s="112"/>
      <c r="AN32" s="112"/>
      <c r="AO32" s="112"/>
      <c r="AP32" s="112"/>
      <c r="AQ32" s="112"/>
      <c r="AR32" s="112"/>
      <c r="AS32" s="112"/>
      <c r="AT32" s="112"/>
      <c r="AU32" s="112"/>
      <c r="AV32" s="112"/>
      <c r="AW32" s="112"/>
      <c r="AX32" s="112"/>
      <c r="AY32" s="112"/>
      <c r="AZ32" s="112"/>
      <c r="BA32" s="112"/>
      <c r="BB32" s="112"/>
      <c r="BC32" s="112"/>
      <c r="BD32" s="112"/>
      <c r="BE32" s="112"/>
      <c r="BF32" s="112"/>
      <c r="BG32" s="112"/>
      <c r="BH32" s="112"/>
      <c r="BI32" s="112"/>
      <c r="BJ32" s="112"/>
      <c r="BK32" s="112"/>
      <c r="BL32" s="112"/>
      <c r="BM32" s="112"/>
      <c r="BN32" s="112"/>
      <c r="BO32" s="112"/>
      <c r="BP32" s="112"/>
      <c r="BQ32" s="112"/>
      <c r="BR32" s="112">
        <v>0</v>
      </c>
      <c r="BS32" s="112"/>
      <c r="BT32" s="112"/>
    </row>
    <row r="33" spans="1:72" x14ac:dyDescent="0.25">
      <c r="A33" s="110">
        <v>43923</v>
      </c>
      <c r="B33" s="111" t="s">
        <v>123</v>
      </c>
      <c r="C33" s="111" t="s">
        <v>173</v>
      </c>
      <c r="D33" s="112" t="s">
        <v>118</v>
      </c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  <c r="V33" s="112"/>
      <c r="W33" s="112"/>
      <c r="X33" s="112"/>
      <c r="Y33" s="112"/>
      <c r="Z33" s="112"/>
      <c r="AA33" s="112"/>
      <c r="AB33" s="112"/>
      <c r="AC33" s="112"/>
      <c r="AD33" s="112"/>
      <c r="AE33" s="112"/>
      <c r="AF33" s="112"/>
      <c r="AG33" s="112"/>
      <c r="AH33" s="112"/>
      <c r="AI33" s="112"/>
      <c r="AJ33" s="112"/>
      <c r="AK33" s="112"/>
      <c r="AL33" s="112"/>
      <c r="AM33" s="112"/>
      <c r="AN33" s="112"/>
      <c r="AO33" s="112"/>
      <c r="AP33" s="112"/>
      <c r="AQ33" s="112"/>
      <c r="AR33" s="112"/>
      <c r="AS33" s="112"/>
      <c r="AT33" s="112"/>
      <c r="AU33" s="112"/>
      <c r="AV33" s="112"/>
      <c r="AW33" s="112"/>
      <c r="AX33" s="112"/>
      <c r="AY33" s="112"/>
      <c r="AZ33" s="112"/>
      <c r="BA33" s="112"/>
      <c r="BB33" s="112"/>
      <c r="BC33" s="112"/>
      <c r="BD33" s="112"/>
      <c r="BE33" s="112"/>
      <c r="BF33" s="112"/>
      <c r="BG33" s="112"/>
      <c r="BH33" s="112"/>
      <c r="BI33" s="112"/>
      <c r="BJ33" s="112"/>
      <c r="BK33" s="112"/>
      <c r="BL33" s="112"/>
      <c r="BM33" s="112"/>
      <c r="BN33" s="112"/>
      <c r="BO33" s="112"/>
      <c r="BP33" s="112"/>
      <c r="BQ33" s="112"/>
      <c r="BR33" s="112">
        <v>0</v>
      </c>
      <c r="BS33" s="112"/>
      <c r="BT33" s="112"/>
    </row>
    <row r="34" spans="1:72" x14ac:dyDescent="0.25">
      <c r="A34" s="110">
        <v>43924</v>
      </c>
      <c r="B34" s="111" t="s">
        <v>85</v>
      </c>
      <c r="C34" s="111" t="s">
        <v>92</v>
      </c>
      <c r="D34" s="112" t="s">
        <v>111</v>
      </c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2"/>
      <c r="AB34" s="112"/>
      <c r="AC34" s="112"/>
      <c r="AD34" s="112"/>
      <c r="AE34" s="112"/>
      <c r="AF34" s="112"/>
      <c r="AG34" s="112"/>
      <c r="AH34" s="112"/>
      <c r="AI34" s="112"/>
      <c r="AJ34" s="112"/>
      <c r="AK34" s="112"/>
      <c r="AL34" s="112"/>
      <c r="AM34" s="112"/>
      <c r="AN34" s="112"/>
      <c r="AO34" s="112"/>
      <c r="AP34" s="112"/>
      <c r="AQ34" s="112"/>
      <c r="AR34" s="112"/>
      <c r="AS34" s="112"/>
      <c r="AT34" s="112"/>
      <c r="AU34" s="112"/>
      <c r="AV34" s="112"/>
      <c r="AW34" s="112"/>
      <c r="AX34" s="112"/>
      <c r="AY34" s="112"/>
      <c r="AZ34" s="112"/>
      <c r="BA34" s="112"/>
      <c r="BB34" s="112"/>
      <c r="BC34" s="112"/>
      <c r="BD34" s="112"/>
      <c r="BE34" s="112"/>
      <c r="BF34" s="112"/>
      <c r="BG34" s="112"/>
      <c r="BH34" s="112">
        <v>5.17</v>
      </c>
      <c r="BI34" s="112">
        <v>1</v>
      </c>
      <c r="BJ34" s="112">
        <v>0</v>
      </c>
      <c r="BK34" s="112">
        <v>0.83</v>
      </c>
      <c r="BL34" s="112"/>
      <c r="BM34" s="112"/>
      <c r="BN34" s="112"/>
      <c r="BO34" s="112"/>
      <c r="BP34" s="112"/>
      <c r="BQ34" s="112"/>
      <c r="BR34" s="112">
        <v>7</v>
      </c>
      <c r="BS34" s="112"/>
      <c r="BT34" s="112"/>
    </row>
    <row r="35" spans="1:72" x14ac:dyDescent="0.25">
      <c r="A35" s="110">
        <v>43924</v>
      </c>
      <c r="B35" s="111" t="s">
        <v>90</v>
      </c>
      <c r="C35" s="111" t="s">
        <v>93</v>
      </c>
      <c r="D35" s="112" t="s">
        <v>111</v>
      </c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/>
      <c r="AE35" s="112">
        <v>4.84</v>
      </c>
      <c r="AF35" s="112">
        <v>0.83</v>
      </c>
      <c r="AG35" s="112">
        <v>0</v>
      </c>
      <c r="AH35" s="112">
        <v>0.5</v>
      </c>
      <c r="AI35" s="112">
        <v>0</v>
      </c>
      <c r="AJ35" s="112">
        <v>0</v>
      </c>
      <c r="AK35" s="112">
        <v>0</v>
      </c>
      <c r="AL35" s="112">
        <v>0.83</v>
      </c>
      <c r="AM35" s="112" t="s">
        <v>105</v>
      </c>
      <c r="AN35" s="112"/>
      <c r="AO35" s="112"/>
      <c r="AP35" s="112"/>
      <c r="AQ35" s="112"/>
      <c r="AR35" s="112"/>
      <c r="AS35" s="112"/>
      <c r="AT35" s="112"/>
      <c r="AU35" s="112"/>
      <c r="AV35" s="112"/>
      <c r="AW35" s="112"/>
      <c r="AX35" s="112"/>
      <c r="AY35" s="112"/>
      <c r="AZ35" s="112"/>
      <c r="BA35" s="112"/>
      <c r="BB35" s="112"/>
      <c r="BC35" s="112"/>
      <c r="BD35" s="112"/>
      <c r="BE35" s="112"/>
      <c r="BF35" s="112"/>
      <c r="BG35" s="112"/>
      <c r="BH35" s="112"/>
      <c r="BI35" s="112"/>
      <c r="BJ35" s="112"/>
      <c r="BK35" s="112"/>
      <c r="BL35" s="112"/>
      <c r="BM35" s="112"/>
      <c r="BN35" s="112"/>
      <c r="BO35" s="112"/>
      <c r="BP35" s="112"/>
      <c r="BQ35" s="112"/>
      <c r="BR35" s="112">
        <v>7</v>
      </c>
      <c r="BS35" s="112"/>
      <c r="BT35" s="112"/>
    </row>
    <row r="36" spans="1:72" x14ac:dyDescent="0.25">
      <c r="A36" s="110">
        <v>43924</v>
      </c>
      <c r="B36" s="111" t="s">
        <v>87</v>
      </c>
      <c r="C36" s="111" t="s">
        <v>94</v>
      </c>
      <c r="D36" s="112" t="s">
        <v>111</v>
      </c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  <c r="X36" s="112"/>
      <c r="Y36" s="112"/>
      <c r="Z36" s="112"/>
      <c r="AA36" s="112"/>
      <c r="AB36" s="112"/>
      <c r="AC36" s="112"/>
      <c r="AD36" s="112"/>
      <c r="AE36" s="112"/>
      <c r="AF36" s="112"/>
      <c r="AG36" s="112"/>
      <c r="AH36" s="112"/>
      <c r="AI36" s="112"/>
      <c r="AJ36" s="112"/>
      <c r="AK36" s="112"/>
      <c r="AL36" s="112"/>
      <c r="AM36" s="112"/>
      <c r="AN36" s="112">
        <v>4.5</v>
      </c>
      <c r="AO36" s="112">
        <v>0.33</v>
      </c>
      <c r="AP36" s="112">
        <v>0.33</v>
      </c>
      <c r="AQ36" s="112"/>
      <c r="AR36" s="112">
        <v>0.17</v>
      </c>
      <c r="AS36" s="112"/>
      <c r="AT36" s="112">
        <v>0.17</v>
      </c>
      <c r="AU36" s="112">
        <v>0.17</v>
      </c>
      <c r="AV36" s="112">
        <v>0.5</v>
      </c>
      <c r="AW36" s="112"/>
      <c r="AX36" s="112"/>
      <c r="AY36" s="112"/>
      <c r="AZ36" s="112"/>
      <c r="BA36" s="112">
        <v>0.83</v>
      </c>
      <c r="BB36" s="112"/>
      <c r="BC36" s="112">
        <v>64</v>
      </c>
      <c r="BD36" s="113">
        <v>66.94</v>
      </c>
      <c r="BE36" s="112">
        <v>16754</v>
      </c>
      <c r="BF36" s="112"/>
      <c r="BG36" s="112"/>
      <c r="BH36" s="112"/>
      <c r="BI36" s="112"/>
      <c r="BJ36" s="112"/>
      <c r="BK36" s="112"/>
      <c r="BL36" s="112"/>
      <c r="BM36" s="112"/>
      <c r="BN36" s="112"/>
      <c r="BO36" s="112"/>
      <c r="BP36" s="112"/>
      <c r="BQ36" s="112"/>
      <c r="BR36" s="112">
        <v>7</v>
      </c>
      <c r="BS36" s="112"/>
      <c r="BT36" s="112"/>
    </row>
    <row r="37" spans="1:72" x14ac:dyDescent="0.25">
      <c r="A37" s="110">
        <v>43924</v>
      </c>
      <c r="B37" s="111" t="s">
        <v>123</v>
      </c>
      <c r="C37" s="111" t="s">
        <v>95</v>
      </c>
      <c r="D37" s="112" t="s">
        <v>118</v>
      </c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2"/>
      <c r="AG37" s="112"/>
      <c r="AH37" s="112"/>
      <c r="AI37" s="112"/>
      <c r="AJ37" s="112"/>
      <c r="AK37" s="112"/>
      <c r="AL37" s="112"/>
      <c r="AM37" s="112"/>
      <c r="AN37" s="112"/>
      <c r="AO37" s="112"/>
      <c r="AP37" s="112"/>
      <c r="AQ37" s="112"/>
      <c r="AR37" s="112"/>
      <c r="AS37" s="112"/>
      <c r="AT37" s="112"/>
      <c r="AU37" s="112"/>
      <c r="AV37" s="112"/>
      <c r="AW37" s="112"/>
      <c r="AX37" s="112"/>
      <c r="AY37" s="112"/>
      <c r="AZ37" s="112"/>
      <c r="BA37" s="112"/>
      <c r="BB37" s="112"/>
      <c r="BC37" s="112"/>
      <c r="BD37" s="112"/>
      <c r="BE37" s="112"/>
      <c r="BF37" s="112"/>
      <c r="BG37" s="112"/>
      <c r="BH37" s="112"/>
      <c r="BI37" s="112"/>
      <c r="BJ37" s="112"/>
      <c r="BK37" s="112"/>
      <c r="BL37" s="112"/>
      <c r="BM37" s="112"/>
      <c r="BN37" s="112"/>
      <c r="BO37" s="112"/>
      <c r="BP37" s="112"/>
      <c r="BQ37" s="112"/>
      <c r="BR37" s="112">
        <v>0</v>
      </c>
      <c r="BS37" s="112"/>
      <c r="BT37" s="112"/>
    </row>
    <row r="38" spans="1:72" x14ac:dyDescent="0.25">
      <c r="A38" s="110">
        <v>43924</v>
      </c>
      <c r="B38" s="111" t="s">
        <v>123</v>
      </c>
      <c r="C38" s="111" t="s">
        <v>96</v>
      </c>
      <c r="D38" s="112" t="s">
        <v>118</v>
      </c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112"/>
      <c r="T38" s="112"/>
      <c r="U38" s="112"/>
      <c r="V38" s="112"/>
      <c r="W38" s="112"/>
      <c r="X38" s="112"/>
      <c r="Y38" s="112"/>
      <c r="Z38" s="112"/>
      <c r="AA38" s="112"/>
      <c r="AB38" s="112"/>
      <c r="AC38" s="112"/>
      <c r="AD38" s="112"/>
      <c r="AE38" s="112"/>
      <c r="AF38" s="112"/>
      <c r="AG38" s="112"/>
      <c r="AH38" s="112"/>
      <c r="AI38" s="112"/>
      <c r="AJ38" s="112"/>
      <c r="AK38" s="112"/>
      <c r="AL38" s="112"/>
      <c r="AM38" s="112"/>
      <c r="AN38" s="112"/>
      <c r="AO38" s="112"/>
      <c r="AP38" s="112"/>
      <c r="AQ38" s="112"/>
      <c r="AR38" s="112"/>
      <c r="AS38" s="112"/>
      <c r="AT38" s="112"/>
      <c r="AU38" s="112"/>
      <c r="AV38" s="112"/>
      <c r="AW38" s="112"/>
      <c r="AX38" s="112"/>
      <c r="AY38" s="112"/>
      <c r="AZ38" s="112"/>
      <c r="BA38" s="112"/>
      <c r="BB38" s="112"/>
      <c r="BC38" s="112"/>
      <c r="BD38" s="112"/>
      <c r="BE38" s="112"/>
      <c r="BF38" s="112"/>
      <c r="BG38" s="112"/>
      <c r="BH38" s="112"/>
      <c r="BI38" s="112"/>
      <c r="BJ38" s="112"/>
      <c r="BK38" s="112"/>
      <c r="BL38" s="112"/>
      <c r="BM38" s="112"/>
      <c r="BN38" s="112"/>
      <c r="BO38" s="112"/>
      <c r="BP38" s="112"/>
      <c r="BQ38" s="112"/>
      <c r="BR38" s="112">
        <v>0</v>
      </c>
      <c r="BS38" s="112"/>
      <c r="BT38" s="112"/>
    </row>
  </sheetData>
  <sortState xmlns:xlrd2="http://schemas.microsoft.com/office/spreadsheetml/2017/richdata2" ref="A6:BT29556">
    <sortCondition ref="A6:A29556"/>
    <sortCondition ref="C6:C29556"/>
    <sortCondition ref="B6:B29556"/>
  </sortState>
  <customSheetViews>
    <customSheetView guid="{384D7076-AF50-4063-890A-EB88F87C44A7}" showAutoFilter="1">
      <pane ySplit="5" topLeftCell="A6" activePane="bottomLeft" state="frozen"/>
      <selection pane="bottomLeft"/>
      <pageMargins left="0.7" right="0.7" top="0.75" bottom="0.75" header="0.3" footer="0.3"/>
      <autoFilter ref="A5:BS18" xr:uid="{00000000-0000-0000-0000-000000000000}"/>
    </customSheetView>
  </customSheetViews>
  <mergeCells count="10">
    <mergeCell ref="BT1:BT3"/>
    <mergeCell ref="BR1:BS3"/>
    <mergeCell ref="BH1:BL3"/>
    <mergeCell ref="BM1:BQ3"/>
    <mergeCell ref="E1:J3"/>
    <mergeCell ref="K1:U3"/>
    <mergeCell ref="V1:AD3"/>
    <mergeCell ref="AE1:AM3"/>
    <mergeCell ref="AN1:BB3"/>
    <mergeCell ref="BC1:BG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Menu1">
                <anchor moveWithCells="1" sizeWithCells="1">
                  <from>
                    <xdr:col>2</xdr:col>
                    <xdr:colOff>1952625</xdr:colOff>
                    <xdr:row>3</xdr:row>
                    <xdr:rowOff>1009650</xdr:rowOff>
                  </from>
                  <to>
                    <xdr:col>3</xdr:col>
                    <xdr:colOff>1162050</xdr:colOff>
                    <xdr:row>3</xdr:row>
                    <xdr:rowOff>1371600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4" name="Button 4">
              <controlPr defaultSize="0" print="0" autoFill="0" autoPict="0" macro="[0]!Selection1">
                <anchor moveWithCells="1" sizeWithCells="1">
                  <from>
                    <xdr:col>1</xdr:col>
                    <xdr:colOff>1057275</xdr:colOff>
                    <xdr:row>0</xdr:row>
                    <xdr:rowOff>57150</xdr:rowOff>
                  </from>
                  <to>
                    <xdr:col>2</xdr:col>
                    <xdr:colOff>800100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5" name="Button 5">
              <controlPr defaultSize="0" print="0" autoFill="0" autoPict="0" macro="[0]!Selection2">
                <anchor moveWithCells="1" sizeWithCells="1">
                  <from>
                    <xdr:col>1</xdr:col>
                    <xdr:colOff>1066800</xdr:colOff>
                    <xdr:row>3</xdr:row>
                    <xdr:rowOff>971550</xdr:rowOff>
                  </from>
                  <to>
                    <xdr:col>2</xdr:col>
                    <xdr:colOff>1133475</xdr:colOff>
                    <xdr:row>3</xdr:row>
                    <xdr:rowOff>1333500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6" name="Button 7">
              <controlPr defaultSize="0" print="0" autoFill="0" autoPict="0" macro="[0]!Selection3">
                <anchor moveWithCells="1" sizeWithCells="1">
                  <from>
                    <xdr:col>2</xdr:col>
                    <xdr:colOff>809625</xdr:colOff>
                    <xdr:row>0</xdr:row>
                    <xdr:rowOff>57150</xdr:rowOff>
                  </from>
                  <to>
                    <xdr:col>2</xdr:col>
                    <xdr:colOff>1924050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7" name="Button 8">
              <controlPr defaultSize="0" print="0" autoFill="0" autoPict="0" macro="[0]!Selection4">
                <anchor moveWithCells="1" sizeWithCells="1">
                  <from>
                    <xdr:col>1</xdr:col>
                    <xdr:colOff>1057275</xdr:colOff>
                    <xdr:row>2</xdr:row>
                    <xdr:rowOff>47625</xdr:rowOff>
                  </from>
                  <to>
                    <xdr:col>2</xdr:col>
                    <xdr:colOff>800100</xdr:colOff>
                    <xdr:row>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8" name="Button 9">
              <controlPr defaultSize="0" print="0" autoFill="0" autoPict="0" macro="[0]!Selection6">
                <anchor moveWithCells="1" sizeWithCells="1">
                  <from>
                    <xdr:col>1</xdr:col>
                    <xdr:colOff>1057275</xdr:colOff>
                    <xdr:row>3</xdr:row>
                    <xdr:rowOff>228600</xdr:rowOff>
                  </from>
                  <to>
                    <xdr:col>2</xdr:col>
                    <xdr:colOff>800100</xdr:colOff>
                    <xdr:row>3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9" name="Button 11">
              <controlPr defaultSize="0" print="0" autoFill="0" autoPict="0" macro="[0]!Selection5">
                <anchor moveWithCells="1" sizeWithCells="1">
                  <from>
                    <xdr:col>2</xdr:col>
                    <xdr:colOff>809625</xdr:colOff>
                    <xdr:row>2</xdr:row>
                    <xdr:rowOff>47625</xdr:rowOff>
                  </from>
                  <to>
                    <xdr:col>2</xdr:col>
                    <xdr:colOff>1924050</xdr:colOff>
                    <xdr:row>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6" r:id="rId10" name="Button 12">
              <controlPr defaultSize="0" print="0" autoFill="0" autoPict="0" macro="[0]!Selection7">
                <anchor moveWithCells="1" sizeWithCells="1">
                  <from>
                    <xdr:col>2</xdr:col>
                    <xdr:colOff>809625</xdr:colOff>
                    <xdr:row>3</xdr:row>
                    <xdr:rowOff>228600</xdr:rowOff>
                  </from>
                  <to>
                    <xdr:col>2</xdr:col>
                    <xdr:colOff>1924050</xdr:colOff>
                    <xdr:row>3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11" name="Button 13">
              <controlPr defaultSize="0" print="0" autoFill="0" autoPict="0" macro="[0]!Selection8">
                <anchor moveWithCells="1" sizeWithCells="1">
                  <from>
                    <xdr:col>1</xdr:col>
                    <xdr:colOff>1057275</xdr:colOff>
                    <xdr:row>3</xdr:row>
                    <xdr:rowOff>600075</xdr:rowOff>
                  </from>
                  <to>
                    <xdr:col>2</xdr:col>
                    <xdr:colOff>800100</xdr:colOff>
                    <xdr:row>3</xdr:row>
                    <xdr:rowOff>962025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12" name="Button 25">
              <controlPr defaultSize="0" print="0" autoFill="0" autoPict="0" macro="[0]!Selection9">
                <anchor moveWithCells="1" sizeWithCells="1">
                  <from>
                    <xdr:col>2</xdr:col>
                    <xdr:colOff>809625</xdr:colOff>
                    <xdr:row>3</xdr:row>
                    <xdr:rowOff>600075</xdr:rowOff>
                  </from>
                  <to>
                    <xdr:col>2</xdr:col>
                    <xdr:colOff>1924050</xdr:colOff>
                    <xdr:row>3</xdr:row>
                    <xdr:rowOff>962025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3" r:id="rId13" name="Button 49">
              <controlPr defaultSize="0" print="0" autoFill="0" autoPict="0" macro="[0]!Tridate1">
                <anchor moveWithCells="1" sizeWithCells="1">
                  <from>
                    <xdr:col>2</xdr:col>
                    <xdr:colOff>1943100</xdr:colOff>
                    <xdr:row>3</xdr:row>
                    <xdr:rowOff>1409700</xdr:rowOff>
                  </from>
                  <to>
                    <xdr:col>3</xdr:col>
                    <xdr:colOff>133350</xdr:colOff>
                    <xdr:row>3</xdr:row>
                    <xdr:rowOff>1714500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4" r:id="rId14" name="Button 50">
              <controlPr defaultSize="0" print="0" autoFill="0" autoPict="0" macro="[0]!eFFACE2">
                <anchor moveWithCells="1" sizeWithCells="1">
                  <from>
                    <xdr:col>0</xdr:col>
                    <xdr:colOff>66675</xdr:colOff>
                    <xdr:row>4</xdr:row>
                    <xdr:rowOff>0</xdr:rowOff>
                  </from>
                  <to>
                    <xdr:col>1</xdr:col>
                    <xdr:colOff>1323975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8" r:id="rId15" name="Button 54">
              <controlPr defaultSize="0" print="0" autoFill="0" autoPict="0" macro="[0]!Aller1">
                <anchor moveWithCells="1" sizeWithCells="1">
                  <from>
                    <xdr:col>3</xdr:col>
                    <xdr:colOff>180975</xdr:colOff>
                    <xdr:row>3</xdr:row>
                    <xdr:rowOff>1400175</xdr:rowOff>
                  </from>
                  <to>
                    <xdr:col>3</xdr:col>
                    <xdr:colOff>1152525</xdr:colOff>
                    <xdr:row>3</xdr:row>
                    <xdr:rowOff>1704975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9" r:id="rId16" name="Button 55">
              <controlPr defaultSize="0" print="0" autoFill="0" autoPict="0" macro="[0]!Allerrecapperso">
                <anchor moveWithCells="1" sizeWithCells="1">
                  <from>
                    <xdr:col>1</xdr:col>
                    <xdr:colOff>1066800</xdr:colOff>
                    <xdr:row>3</xdr:row>
                    <xdr:rowOff>1352550</xdr:rowOff>
                  </from>
                  <to>
                    <xdr:col>2</xdr:col>
                    <xdr:colOff>1133475</xdr:colOff>
                    <xdr:row>3</xdr:row>
                    <xdr:rowOff>1714500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0" r:id="rId17" name="Button 56">
              <controlPr defaultSize="0" print="0" autoFill="0" autoPict="0" macro="[0]!Effacer_derniere_ligne">
                <anchor moveWithCells="1" sizeWithCells="1">
                  <from>
                    <xdr:col>2</xdr:col>
                    <xdr:colOff>1152525</xdr:colOff>
                    <xdr:row>3</xdr:row>
                    <xdr:rowOff>981075</xdr:rowOff>
                  </from>
                  <to>
                    <xdr:col>2</xdr:col>
                    <xdr:colOff>1924050</xdr:colOff>
                    <xdr:row>3</xdr:row>
                    <xdr:rowOff>1714500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2" r:id="rId18" name="Button 58">
              <controlPr defaultSize="0" print="0" autoFill="0" autoPict="0" macro="[0]!Revenir">
                <anchor moveWithCells="1" sizeWithCells="1">
                  <from>
                    <xdr:col>48</xdr:col>
                    <xdr:colOff>219075</xdr:colOff>
                    <xdr:row>0</xdr:row>
                    <xdr:rowOff>114300</xdr:rowOff>
                  </from>
                  <to>
                    <xdr:col>48</xdr:col>
                    <xdr:colOff>971550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3" r:id="rId19" name="Button 59">
              <controlPr defaultSize="0" print="0" autoFill="0" autoPict="0" macro="[0]!Revenir">
                <anchor moveWithCells="1" sizeWithCells="1">
                  <from>
                    <xdr:col>32</xdr:col>
                    <xdr:colOff>133350</xdr:colOff>
                    <xdr:row>0</xdr:row>
                    <xdr:rowOff>114300</xdr:rowOff>
                  </from>
                  <to>
                    <xdr:col>32</xdr:col>
                    <xdr:colOff>885825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4" r:id="rId20" name="Button 60">
              <controlPr defaultSize="0" print="0" autoFill="0" autoPict="0" macro="[0]!Revenir">
                <anchor moveWithCells="1" sizeWithCells="1">
                  <from>
                    <xdr:col>22</xdr:col>
                    <xdr:colOff>180975</xdr:colOff>
                    <xdr:row>0</xdr:row>
                    <xdr:rowOff>85725</xdr:rowOff>
                  </from>
                  <to>
                    <xdr:col>22</xdr:col>
                    <xdr:colOff>933450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6" r:id="rId21" name="Button 62">
              <controlPr defaultSize="0" print="0" autoFill="0" autoPict="0" macro="[0]!Revenir">
                <anchor moveWithCells="1" sizeWithCells="1">
                  <from>
                    <xdr:col>11</xdr:col>
                    <xdr:colOff>123825</xdr:colOff>
                    <xdr:row>0</xdr:row>
                    <xdr:rowOff>85725</xdr:rowOff>
                  </from>
                  <to>
                    <xdr:col>11</xdr:col>
                    <xdr:colOff>876300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8" r:id="rId22" name="Button 64">
              <controlPr defaultSize="0" print="0" autoFill="0" autoPict="0" macro="[0]!Revenir">
                <anchor moveWithCells="1" sizeWithCells="1">
                  <from>
                    <xdr:col>40</xdr:col>
                    <xdr:colOff>104775</xdr:colOff>
                    <xdr:row>0</xdr:row>
                    <xdr:rowOff>76200</xdr:rowOff>
                  </from>
                  <to>
                    <xdr:col>40</xdr:col>
                    <xdr:colOff>857250</xdr:colOff>
                    <xdr:row>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9" r:id="rId23" name="Button 65">
              <controlPr defaultSize="0" print="0" autoFill="0" autoPict="0" macro="[0]!Revenir">
                <anchor moveWithCells="1" sizeWithCells="1">
                  <from>
                    <xdr:col>54</xdr:col>
                    <xdr:colOff>219075</xdr:colOff>
                    <xdr:row>0</xdr:row>
                    <xdr:rowOff>114300</xdr:rowOff>
                  </from>
                  <to>
                    <xdr:col>54</xdr:col>
                    <xdr:colOff>971550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0" r:id="rId24" name="Button 66">
              <controlPr defaultSize="0" print="0" autoFill="0" autoPict="0" macro="[0]!Revenir">
                <anchor moveWithCells="1" sizeWithCells="1">
                  <from>
                    <xdr:col>59</xdr:col>
                    <xdr:colOff>219075</xdr:colOff>
                    <xdr:row>0</xdr:row>
                    <xdr:rowOff>114300</xdr:rowOff>
                  </from>
                  <to>
                    <xdr:col>59</xdr:col>
                    <xdr:colOff>971550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1" r:id="rId25" name="Button 67">
              <controlPr defaultSize="0" print="0" autoFill="0" autoPict="0" macro="[0]!Revenir">
                <anchor moveWithCells="1" sizeWithCells="1">
                  <from>
                    <xdr:col>64</xdr:col>
                    <xdr:colOff>219075</xdr:colOff>
                    <xdr:row>0</xdr:row>
                    <xdr:rowOff>114300</xdr:rowOff>
                  </from>
                  <to>
                    <xdr:col>64</xdr:col>
                    <xdr:colOff>971550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2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27"/>
      </x14:slicerList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3" tint="0.39997558519241921"/>
  </sheetPr>
  <dimension ref="A1:AF50"/>
  <sheetViews>
    <sheetView showGridLines="0" topLeftCell="B1" workbookViewId="0">
      <selection activeCell="B1" sqref="B1"/>
    </sheetView>
  </sheetViews>
  <sheetFormatPr baseColWidth="10" defaultRowHeight="15" x14ac:dyDescent="0.25"/>
  <cols>
    <col min="1" max="1" width="11.42578125" hidden="1" customWidth="1"/>
    <col min="2" max="2" width="3.7109375" customWidth="1"/>
    <col min="5" max="5" width="14.5703125" customWidth="1"/>
    <col min="6" max="6" width="14" bestFit="1" customWidth="1"/>
    <col min="7" max="7" width="5" customWidth="1"/>
    <col min="8" max="8" width="12.140625" bestFit="1" customWidth="1"/>
    <col min="9" max="9" width="12.42578125" bestFit="1" customWidth="1"/>
    <col min="10" max="10" width="13.85546875" customWidth="1"/>
    <col min="11" max="11" width="18" customWidth="1"/>
    <col min="12" max="14" width="18" hidden="1" customWidth="1"/>
    <col min="15" max="15" width="15" hidden="1" customWidth="1"/>
    <col min="16" max="16" width="14.28515625" hidden="1" customWidth="1"/>
    <col min="17" max="17" width="25.42578125" customWidth="1"/>
    <col min="18" max="22" width="25.42578125" hidden="1" customWidth="1"/>
    <col min="23" max="24" width="0" hidden="1" customWidth="1"/>
    <col min="25" max="25" width="10.7109375" hidden="1" customWidth="1"/>
    <col min="31" max="31" width="3.7109375" customWidth="1"/>
  </cols>
  <sheetData>
    <row r="1" spans="1:21" x14ac:dyDescent="0.25">
      <c r="A1" s="10">
        <f>DATE(F3,E3,D3)</f>
        <v>43970</v>
      </c>
      <c r="B1" s="10"/>
    </row>
    <row r="2" spans="1:21" ht="15.75" thickBot="1" x14ac:dyDescent="0.3">
      <c r="A2" s="10">
        <f>DATE(J3,I3,H3)</f>
        <v>43982</v>
      </c>
      <c r="B2" s="10"/>
      <c r="D2" s="19" t="s">
        <v>43</v>
      </c>
      <c r="E2" s="19" t="s">
        <v>41</v>
      </c>
      <c r="F2" s="19" t="s">
        <v>42</v>
      </c>
      <c r="G2" s="20"/>
      <c r="H2" s="19" t="s">
        <v>43</v>
      </c>
      <c r="I2" s="19" t="s">
        <v>41</v>
      </c>
      <c r="J2" s="19" t="s">
        <v>42</v>
      </c>
    </row>
    <row r="3" spans="1:21" ht="31.5" customHeight="1" thickTop="1" thickBot="1" x14ac:dyDescent="0.45">
      <c r="A3" t="s">
        <v>176</v>
      </c>
      <c r="D3" s="13">
        <v>19</v>
      </c>
      <c r="E3" s="14">
        <v>5</v>
      </c>
      <c r="F3" s="15">
        <v>2020</v>
      </c>
      <c r="G3" s="12"/>
      <c r="H3" s="16">
        <v>31</v>
      </c>
      <c r="I3" s="17">
        <v>5</v>
      </c>
      <c r="J3" s="18">
        <v>2020</v>
      </c>
      <c r="N3" t="s">
        <v>175</v>
      </c>
      <c r="O3" t="s">
        <v>175</v>
      </c>
      <c r="P3" t="s">
        <v>175</v>
      </c>
      <c r="R3" s="23" t="s">
        <v>130</v>
      </c>
    </row>
    <row r="4" spans="1:21" ht="16.5" hidden="1" customHeight="1" thickTop="1" x14ac:dyDescent="0.25">
      <c r="A4" t="s">
        <v>177</v>
      </c>
      <c r="N4" s="21">
        <f>A1</f>
        <v>43970</v>
      </c>
      <c r="O4" s="10" t="str">
        <f>CONCATENATE(A3,A1)</f>
        <v>&gt;=43970</v>
      </c>
      <c r="P4" s="10" t="str">
        <f>CONCATENATE(A4,A2)</f>
        <v>&lt;=43982</v>
      </c>
      <c r="R4" s="23" t="s">
        <v>148</v>
      </c>
    </row>
    <row r="5" spans="1:21" ht="16.5" hidden="1" customHeight="1" x14ac:dyDescent="0.25">
      <c r="R5" s="23" t="s">
        <v>157</v>
      </c>
    </row>
    <row r="6" spans="1:21" ht="16.5" hidden="1" customHeight="1" x14ac:dyDescent="0.3">
      <c r="D6" s="262" t="s">
        <v>180</v>
      </c>
      <c r="E6" s="262"/>
      <c r="F6" s="262"/>
      <c r="H6" s="23"/>
      <c r="I6" s="24" t="s">
        <v>178</v>
      </c>
      <c r="J6" s="23"/>
      <c r="R6" s="23" t="s">
        <v>158</v>
      </c>
    </row>
    <row r="7" spans="1:21" ht="16.5" thickTop="1" x14ac:dyDescent="0.25">
      <c r="D7" s="23"/>
      <c r="E7" s="26">
        <f>A1</f>
        <v>43970</v>
      </c>
      <c r="F7" s="23"/>
      <c r="H7" s="26">
        <f>A1</f>
        <v>43970</v>
      </c>
      <c r="I7" s="25" t="s">
        <v>179</v>
      </c>
      <c r="J7" s="26">
        <f>A2</f>
        <v>43982</v>
      </c>
      <c r="R7" s="23" t="s">
        <v>55</v>
      </c>
    </row>
    <row r="9" spans="1:21" ht="15.75" thickBot="1" x14ac:dyDescent="0.3">
      <c r="R9" s="23" t="s">
        <v>160</v>
      </c>
      <c r="S9" s="23" t="s">
        <v>58</v>
      </c>
    </row>
    <row r="10" spans="1:21" ht="21" x14ac:dyDescent="0.35">
      <c r="C10" s="35" t="s">
        <v>230</v>
      </c>
      <c r="D10" s="36"/>
      <c r="E10" s="36"/>
      <c r="F10" s="37">
        <f>DSUM(BaseDon,$R$3,$N$3:$N$4)</f>
        <v>0</v>
      </c>
      <c r="I10" s="44">
        <f>DSUM(BaseDon,$R$3,$O$3:$P$4)</f>
        <v>0</v>
      </c>
      <c r="R10" s="23" t="s">
        <v>181</v>
      </c>
      <c r="S10" s="23" t="s">
        <v>182</v>
      </c>
      <c r="T10" s="23" t="s">
        <v>183</v>
      </c>
      <c r="U10" s="23" t="s">
        <v>184</v>
      </c>
    </row>
    <row r="11" spans="1:21" ht="21" x14ac:dyDescent="0.35">
      <c r="C11" s="38" t="s">
        <v>189</v>
      </c>
      <c r="D11" s="39"/>
      <c r="E11" s="39"/>
      <c r="F11" s="40" t="e">
        <f>DGET(BaseDon,$R$4,$N$3:$N$4)</f>
        <v>#VALUE!</v>
      </c>
      <c r="R11" s="23" t="s">
        <v>65</v>
      </c>
    </row>
    <row r="12" spans="1:21" ht="21" x14ac:dyDescent="0.35">
      <c r="C12" s="38" t="s">
        <v>190</v>
      </c>
      <c r="D12" s="39"/>
      <c r="E12" s="39"/>
      <c r="F12" s="40">
        <f>DSUM(BaseDon,$R$23,$N$3:$N$4)</f>
        <v>0</v>
      </c>
      <c r="I12" s="40">
        <f>DSUM(BaseDon,$R$23,$O$3:$P$4)</f>
        <v>0</v>
      </c>
      <c r="R12" s="23" t="s">
        <v>60</v>
      </c>
      <c r="S12" s="23" t="s">
        <v>69</v>
      </c>
    </row>
    <row r="13" spans="1:21" ht="21" x14ac:dyDescent="0.35">
      <c r="C13" s="38" t="s">
        <v>231</v>
      </c>
      <c r="D13" s="39"/>
      <c r="E13" s="39"/>
      <c r="F13" s="40">
        <f>DSUM(BaseDon,$R$24,$N$3:$N$4)</f>
        <v>0</v>
      </c>
      <c r="I13" s="73">
        <f>DSUM(BaseDon,$R$24,$O$3:$P$4)</f>
        <v>0</v>
      </c>
      <c r="R13" s="23" t="s">
        <v>56</v>
      </c>
    </row>
    <row r="14" spans="1:21" ht="21" x14ac:dyDescent="0.35">
      <c r="C14" s="38" t="s">
        <v>191</v>
      </c>
      <c r="D14" s="39"/>
      <c r="E14" s="39"/>
      <c r="F14" s="40" t="e">
        <f>DGET(BaseDon,$R$26,$N$3:$N$4)</f>
        <v>#VALUE!</v>
      </c>
      <c r="R14" s="23" t="s">
        <v>159</v>
      </c>
      <c r="S14" s="23" t="s">
        <v>57</v>
      </c>
    </row>
    <row r="15" spans="1:21" ht="21.75" thickBot="1" x14ac:dyDescent="0.4">
      <c r="C15" s="41" t="s">
        <v>192</v>
      </c>
      <c r="D15" s="42"/>
      <c r="E15" s="42"/>
      <c r="F15" s="43" t="e">
        <f>DGET(BaseDon,$R$27,$N$3:$N$4)</f>
        <v>#VALUE!</v>
      </c>
      <c r="R15" s="23" t="s">
        <v>185</v>
      </c>
      <c r="S15" s="23" t="s">
        <v>223</v>
      </c>
    </row>
    <row r="16" spans="1:21" ht="21.75" thickBot="1" x14ac:dyDescent="0.4">
      <c r="C16" s="33" t="s">
        <v>232</v>
      </c>
      <c r="D16" s="34"/>
      <c r="E16" s="34"/>
      <c r="F16" s="32">
        <f>DSUM(BaseDon,$R$11,$N$3:$N$4)</f>
        <v>0</v>
      </c>
      <c r="I16" s="32">
        <f>DSUM(BaseDon,$R$11,$O$3:$P$4)</f>
        <v>0</v>
      </c>
      <c r="R16" s="23" t="s">
        <v>163</v>
      </c>
      <c r="S16" s="23" t="s">
        <v>207</v>
      </c>
      <c r="T16" s="23" t="s">
        <v>211</v>
      </c>
    </row>
    <row r="17" spans="3:32" ht="8.25" customHeight="1" thickBot="1" x14ac:dyDescent="0.3"/>
    <row r="18" spans="3:32" ht="21" x14ac:dyDescent="0.35">
      <c r="C18" s="64" t="s">
        <v>221</v>
      </c>
      <c r="D18" s="65"/>
      <c r="E18" s="65"/>
      <c r="F18" s="68">
        <f>DSUM(BaseDon,$R$15,$N$3:$N$4)</f>
        <v>0</v>
      </c>
      <c r="I18" s="62">
        <f>DSUM(BaseDon,$R$15,$O$3:$P$4)</f>
        <v>0</v>
      </c>
    </row>
    <row r="19" spans="3:32" ht="21.75" thickBot="1" x14ac:dyDescent="0.4">
      <c r="C19" s="66" t="s">
        <v>222</v>
      </c>
      <c r="D19" s="67"/>
      <c r="E19" s="67"/>
      <c r="F19" s="69">
        <f>DSUM(BaseDon,$S$15,$N$3:$N$4)</f>
        <v>0</v>
      </c>
      <c r="I19" s="63">
        <f>DSUM(BaseDon,$S$15,$O$3:$P$4)</f>
        <v>0</v>
      </c>
    </row>
    <row r="20" spans="3:32" ht="0.75" customHeight="1" x14ac:dyDescent="0.35">
      <c r="C20" s="11"/>
      <c r="F20" s="22"/>
    </row>
    <row r="21" spans="3:32" ht="15.75" thickBot="1" x14ac:dyDescent="0.3"/>
    <row r="22" spans="3:32" ht="15" customHeight="1" thickTop="1" x14ac:dyDescent="0.25">
      <c r="K22" s="27" t="s">
        <v>193</v>
      </c>
      <c r="L22" s="265" t="s">
        <v>194</v>
      </c>
      <c r="M22" s="266"/>
    </row>
    <row r="23" spans="3:32" ht="15.75" thickBot="1" x14ac:dyDescent="0.3">
      <c r="K23" s="30">
        <f>A1</f>
        <v>43970</v>
      </c>
      <c r="L23" s="28">
        <f>A1</f>
        <v>43970</v>
      </c>
      <c r="M23" s="29">
        <f>A2</f>
        <v>43982</v>
      </c>
      <c r="R23" s="23" t="s">
        <v>186</v>
      </c>
    </row>
    <row r="24" spans="3:32" ht="21.75" thickTop="1" x14ac:dyDescent="0.35">
      <c r="C24" s="45" t="s">
        <v>201</v>
      </c>
      <c r="D24" s="46"/>
      <c r="E24" s="46"/>
      <c r="F24" s="47">
        <f>DSUM(BaseDon,$R$5,$N$3:$N$4)</f>
        <v>0</v>
      </c>
      <c r="I24" s="47">
        <f>DSUM(BaseDon,$R$5,$O$3:$P$4)</f>
        <v>0</v>
      </c>
      <c r="K24" s="263">
        <f>F24+F25</f>
        <v>0</v>
      </c>
      <c r="L24" s="267">
        <f>I24+I25</f>
        <v>0</v>
      </c>
      <c r="M24" s="268"/>
      <c r="R24" s="23" t="s">
        <v>147</v>
      </c>
    </row>
    <row r="25" spans="3:32" ht="28.5" customHeight="1" thickBot="1" x14ac:dyDescent="0.4">
      <c r="C25" s="51" t="s">
        <v>202</v>
      </c>
      <c r="D25" s="52"/>
      <c r="E25" s="52"/>
      <c r="F25" s="53">
        <f>DSUM(BaseDon,$R$6,$N$3:$N$4)</f>
        <v>0</v>
      </c>
      <c r="I25" s="53">
        <f>DSUM(BaseDon,$R$6,$O$3:$P$4)</f>
        <v>0</v>
      </c>
      <c r="K25" s="264"/>
      <c r="L25" s="269"/>
      <c r="M25" s="270"/>
      <c r="AF25" s="20">
        <f>K24</f>
        <v>0</v>
      </c>
    </row>
    <row r="26" spans="3:32" ht="22.5" thickTop="1" thickBot="1" x14ac:dyDescent="0.4">
      <c r="C26" s="54" t="s">
        <v>203</v>
      </c>
      <c r="D26" s="55"/>
      <c r="E26" s="55"/>
      <c r="F26" s="56">
        <f>DSUM(BaseDon,$R$7,$N$3:$N$4)</f>
        <v>0</v>
      </c>
      <c r="I26" s="56">
        <f>DSUM(BaseDon,$R$7,$O$3:$P$4)</f>
        <v>0</v>
      </c>
      <c r="R26" s="23" t="s">
        <v>187</v>
      </c>
      <c r="AF26" s="20"/>
    </row>
    <row r="27" spans="3:32" ht="21.75" thickBot="1" x14ac:dyDescent="0.4">
      <c r="C27" s="54" t="s">
        <v>204</v>
      </c>
      <c r="D27" s="55"/>
      <c r="E27" s="55"/>
      <c r="F27" s="56">
        <f>DSUM(BaseDon,$R$13,$N$3:$N$4)</f>
        <v>0</v>
      </c>
      <c r="I27" s="56">
        <f>DSUM(BaseDon,$R$13,$O$3:$P$4)</f>
        <v>0</v>
      </c>
      <c r="R27" s="23" t="s">
        <v>188</v>
      </c>
      <c r="AF27" s="20"/>
    </row>
    <row r="28" spans="3:32" ht="21.75" thickBot="1" x14ac:dyDescent="0.4">
      <c r="C28" s="11"/>
      <c r="AF28" s="20"/>
    </row>
    <row r="29" spans="3:32" ht="15" customHeight="1" thickTop="1" x14ac:dyDescent="0.25">
      <c r="K29" s="31" t="s">
        <v>217</v>
      </c>
      <c r="L29" s="271" t="s">
        <v>218</v>
      </c>
      <c r="M29" s="272"/>
      <c r="AF29" s="20"/>
    </row>
    <row r="30" spans="3:32" ht="21" customHeight="1" thickBot="1" x14ac:dyDescent="0.4">
      <c r="C30" s="11"/>
      <c r="K30" s="30">
        <f>A1</f>
        <v>43970</v>
      </c>
      <c r="L30" s="28">
        <f>A1</f>
        <v>43970</v>
      </c>
      <c r="M30" s="29">
        <f>A2</f>
        <v>43982</v>
      </c>
      <c r="AF30" s="20"/>
    </row>
    <row r="31" spans="3:32" ht="21" customHeight="1" thickTop="1" x14ac:dyDescent="0.35">
      <c r="C31" s="45" t="s">
        <v>214</v>
      </c>
      <c r="D31" s="46"/>
      <c r="E31" s="46"/>
      <c r="F31" s="47">
        <f>DSUM(BaseDon,$R$9,$N$3:$N$4)</f>
        <v>0</v>
      </c>
      <c r="G31" s="273" t="s">
        <v>219</v>
      </c>
      <c r="H31" s="274"/>
      <c r="I31" s="47">
        <f>DSUM(BaseDon,$R$9,$O$3:$P$4)</f>
        <v>0</v>
      </c>
      <c r="K31" s="263">
        <f>F31+F32</f>
        <v>0</v>
      </c>
      <c r="L31" s="267">
        <f>I31+I32</f>
        <v>0</v>
      </c>
      <c r="M31" s="268"/>
      <c r="AF31" s="20"/>
    </row>
    <row r="32" spans="3:32" ht="22.5" customHeight="1" thickBot="1" x14ac:dyDescent="0.4">
      <c r="C32" s="51" t="s">
        <v>213</v>
      </c>
      <c r="D32" s="52"/>
      <c r="E32" s="52"/>
      <c r="F32" s="53">
        <f>DSUM(BaseDon,$S$9,$N$3:$N$4)</f>
        <v>0</v>
      </c>
      <c r="G32" s="273"/>
      <c r="H32" s="274"/>
      <c r="I32" s="53">
        <f>DSUM(BaseDon,$S$9,$O$3:$P$4)</f>
        <v>0</v>
      </c>
      <c r="K32" s="264"/>
      <c r="L32" s="269"/>
      <c r="M32" s="270"/>
      <c r="AF32" s="20"/>
    </row>
    <row r="33" spans="3:32" ht="21" customHeight="1" thickTop="1" x14ac:dyDescent="0.35">
      <c r="C33" s="70" t="s">
        <v>215</v>
      </c>
      <c r="D33" s="71"/>
      <c r="E33" s="71"/>
      <c r="F33" s="72">
        <f>DSUM(BaseDon,$R$14,$N$3:$N$4)</f>
        <v>0</v>
      </c>
      <c r="G33" s="273" t="s">
        <v>220</v>
      </c>
      <c r="H33" s="274"/>
      <c r="I33" s="72">
        <f>DSUM(BaseDon,$R$14,$O$3:$P$4)</f>
        <v>0</v>
      </c>
      <c r="K33" s="263">
        <f>F33+F34</f>
        <v>0</v>
      </c>
      <c r="L33" s="267">
        <f>I33+I34</f>
        <v>0</v>
      </c>
      <c r="M33" s="268"/>
      <c r="AF33" s="20"/>
    </row>
    <row r="34" spans="3:32" ht="21" customHeight="1" thickBot="1" x14ac:dyDescent="0.4">
      <c r="C34" s="48" t="s">
        <v>216</v>
      </c>
      <c r="D34" s="49"/>
      <c r="E34" s="49"/>
      <c r="F34" s="50">
        <f>DSUM(BaseDon,$S$14,$N$3:$N$4)</f>
        <v>0</v>
      </c>
      <c r="G34" s="273"/>
      <c r="H34" s="274"/>
      <c r="I34" s="50">
        <f>DSUM(BaseDon,$S$14,$O$3:$P$4)</f>
        <v>0</v>
      </c>
      <c r="K34" s="264"/>
      <c r="L34" s="269"/>
      <c r="M34" s="270"/>
      <c r="AF34" s="20"/>
    </row>
    <row r="35" spans="3:32" ht="0.75" customHeight="1" x14ac:dyDescent="0.35">
      <c r="C35" s="11"/>
      <c r="F35" s="22"/>
      <c r="I35" s="22"/>
      <c r="AF35" s="20"/>
    </row>
    <row r="36" spans="3:32" ht="20.100000000000001" customHeight="1" thickBot="1" x14ac:dyDescent="0.4">
      <c r="C36" s="11"/>
      <c r="AF36" s="20"/>
    </row>
    <row r="37" spans="3:32" ht="15" customHeight="1" thickTop="1" x14ac:dyDescent="0.35">
      <c r="C37" s="11"/>
      <c r="K37" s="31" t="s">
        <v>199</v>
      </c>
      <c r="L37" s="271" t="s">
        <v>200</v>
      </c>
      <c r="M37" s="272"/>
      <c r="AF37" s="20"/>
    </row>
    <row r="38" spans="3:32" ht="21.75" thickBot="1" x14ac:dyDescent="0.4">
      <c r="C38" s="11"/>
      <c r="K38" s="30">
        <f>A1</f>
        <v>43970</v>
      </c>
      <c r="L38" s="28">
        <f>A1</f>
        <v>43970</v>
      </c>
      <c r="M38" s="29">
        <f>A2</f>
        <v>43982</v>
      </c>
      <c r="AF38" s="20"/>
    </row>
    <row r="39" spans="3:32" ht="21.75" customHeight="1" thickTop="1" x14ac:dyDescent="0.35">
      <c r="C39" s="45" t="s">
        <v>195</v>
      </c>
      <c r="D39" s="46"/>
      <c r="E39" s="46"/>
      <c r="F39" s="47">
        <f>DSUM(BaseDon,$R$10,$N$3:$N$4)</f>
        <v>0</v>
      </c>
      <c r="G39" s="273" t="s">
        <v>225</v>
      </c>
      <c r="H39" s="274"/>
      <c r="I39" s="47">
        <f>DSUM(BaseDon,$R$10,$O$3:$P$4)</f>
        <v>0</v>
      </c>
      <c r="K39" s="263">
        <f>F39+F40+F41+F42</f>
        <v>0</v>
      </c>
      <c r="L39" s="279">
        <f>I39+I40+I41+I42</f>
        <v>0</v>
      </c>
      <c r="M39" s="280"/>
      <c r="AF39" s="20"/>
    </row>
    <row r="40" spans="3:32" ht="21.75" customHeight="1" x14ac:dyDescent="0.35">
      <c r="C40" s="51" t="s">
        <v>196</v>
      </c>
      <c r="D40" s="52"/>
      <c r="E40" s="52"/>
      <c r="F40" s="53">
        <f>DSUM(BaseDon,$S$10,$N$3:$N$4)</f>
        <v>0</v>
      </c>
      <c r="G40" s="273"/>
      <c r="H40" s="274"/>
      <c r="I40" s="53">
        <f>DSUM(BaseDon,$S$10,$O$3:$P$4)</f>
        <v>0</v>
      </c>
      <c r="K40" s="285"/>
      <c r="L40" s="281"/>
      <c r="M40" s="282"/>
      <c r="AF40" s="20"/>
    </row>
    <row r="41" spans="3:32" ht="21.75" customHeight="1" x14ac:dyDescent="0.35">
      <c r="C41" s="57" t="s">
        <v>197</v>
      </c>
      <c r="D41" s="58"/>
      <c r="E41" s="58"/>
      <c r="F41" s="59">
        <f>DSUM(BaseDon,$T$10,$N$3:$N$4)</f>
        <v>0</v>
      </c>
      <c r="G41" s="273"/>
      <c r="H41" s="274"/>
      <c r="I41" s="59">
        <f>DSUM(BaseDon,$T$10,$O$3:$P$4)</f>
        <v>0</v>
      </c>
      <c r="K41" s="285"/>
      <c r="L41" s="281"/>
      <c r="M41" s="282"/>
      <c r="AF41" s="20">
        <f>F40+F41</f>
        <v>0</v>
      </c>
    </row>
    <row r="42" spans="3:32" ht="21.75" customHeight="1" thickBot="1" x14ac:dyDescent="0.4">
      <c r="C42" s="48" t="s">
        <v>198</v>
      </c>
      <c r="D42" s="49"/>
      <c r="E42" s="49"/>
      <c r="F42" s="50">
        <f>DSUM(BaseDon,$U$10,$N$3:$N$4)</f>
        <v>0</v>
      </c>
      <c r="G42" s="273"/>
      <c r="H42" s="274"/>
      <c r="I42" s="50">
        <f>DSUM(BaseDon,$U$10,$O$3:$P$4)</f>
        <v>0</v>
      </c>
      <c r="K42" s="264"/>
      <c r="L42" s="283"/>
      <c r="M42" s="284"/>
      <c r="AF42" s="20"/>
    </row>
    <row r="43" spans="3:32" ht="21.75" customHeight="1" thickBot="1" x14ac:dyDescent="0.3">
      <c r="AF43" s="20"/>
    </row>
    <row r="44" spans="3:32" ht="18" customHeight="1" thickTop="1" x14ac:dyDescent="0.25">
      <c r="K44" s="31" t="s">
        <v>226</v>
      </c>
      <c r="L44" s="271" t="s">
        <v>227</v>
      </c>
      <c r="M44" s="272"/>
      <c r="AF44" s="20"/>
    </row>
    <row r="45" spans="3:32" ht="20.100000000000001" customHeight="1" thickBot="1" x14ac:dyDescent="0.3">
      <c r="K45" s="30">
        <f>A1</f>
        <v>43970</v>
      </c>
      <c r="L45" s="28">
        <f>A1</f>
        <v>43970</v>
      </c>
      <c r="M45" s="29">
        <f>+A2</f>
        <v>43982</v>
      </c>
      <c r="AF45" s="20"/>
    </row>
    <row r="46" spans="3:32" ht="21.75" customHeight="1" thickTop="1" x14ac:dyDescent="0.35">
      <c r="C46" s="45" t="s">
        <v>205</v>
      </c>
      <c r="D46" s="46"/>
      <c r="E46" s="46"/>
      <c r="F46" s="47">
        <f>DSUM(BaseDon,$R$12,$N$3:$N$4)</f>
        <v>0</v>
      </c>
      <c r="G46" s="273" t="s">
        <v>224</v>
      </c>
      <c r="H46" s="275"/>
      <c r="I46" s="47">
        <f>DSUM(BaseDon,$R$12,$O$3:$P$4)</f>
        <v>0</v>
      </c>
      <c r="K46" s="276">
        <f>F46+F47+F48+F49+F50</f>
        <v>0</v>
      </c>
      <c r="L46" s="279">
        <f>I46+I47+I48+I49+I50</f>
        <v>0</v>
      </c>
      <c r="M46" s="280"/>
      <c r="AF46" s="20"/>
    </row>
    <row r="47" spans="3:32" ht="21" customHeight="1" x14ac:dyDescent="0.35">
      <c r="C47" s="51" t="s">
        <v>206</v>
      </c>
      <c r="D47" s="52"/>
      <c r="E47" s="52"/>
      <c r="F47" s="53">
        <f>DSUM(BaseDon,$S$12,$N$3:$N$4)</f>
        <v>0</v>
      </c>
      <c r="G47" s="273"/>
      <c r="H47" s="275"/>
      <c r="I47" s="53">
        <f>DSUM(BaseDon,$S$12,$O$3:$P$4)</f>
        <v>0</v>
      </c>
      <c r="K47" s="277"/>
      <c r="L47" s="281"/>
      <c r="M47" s="282"/>
      <c r="AF47" s="20"/>
    </row>
    <row r="48" spans="3:32" ht="21" customHeight="1" x14ac:dyDescent="0.35">
      <c r="C48" s="51" t="s">
        <v>212</v>
      </c>
      <c r="D48" s="52"/>
      <c r="E48" s="52"/>
      <c r="F48" s="53">
        <f>DSUM(BaseDon,$T$16,$N$3:$N$4)</f>
        <v>0</v>
      </c>
      <c r="G48" s="273"/>
      <c r="H48" s="275"/>
      <c r="I48" s="53">
        <f>DSUM(BaseDon,$T$16,$O$3:$P$4)</f>
        <v>0</v>
      </c>
      <c r="K48" s="277"/>
      <c r="L48" s="281"/>
      <c r="M48" s="282"/>
      <c r="AF48" s="20"/>
    </row>
    <row r="49" spans="3:32" ht="21.75" customHeight="1" x14ac:dyDescent="0.35">
      <c r="C49" s="51" t="s">
        <v>208</v>
      </c>
      <c r="D49" s="58"/>
      <c r="E49" s="58"/>
      <c r="F49" s="59">
        <f>DSUM(BaseDon,$R$16,$N$3:$N$4)</f>
        <v>0</v>
      </c>
      <c r="G49" s="273"/>
      <c r="H49" s="275"/>
      <c r="I49" s="59">
        <f>DSUM(BaseDon,$R$16,$O$3:$P$4)</f>
        <v>0</v>
      </c>
      <c r="K49" s="277"/>
      <c r="L49" s="281"/>
      <c r="M49" s="282"/>
      <c r="AF49" s="20"/>
    </row>
    <row r="50" spans="3:32" ht="21" customHeight="1" thickBot="1" x14ac:dyDescent="0.4">
      <c r="C50" s="48" t="s">
        <v>209</v>
      </c>
      <c r="D50" s="60"/>
      <c r="E50" s="60"/>
      <c r="F50" s="61">
        <f>DSUM(BaseDon,$S$16,$N$3:$N$4)</f>
        <v>0</v>
      </c>
      <c r="G50" s="273"/>
      <c r="H50" s="275"/>
      <c r="I50" s="50">
        <f>DSUM(BaseDon,$S$16,$O$3:$P$4)</f>
        <v>0</v>
      </c>
      <c r="K50" s="278"/>
      <c r="L50" s="283"/>
      <c r="M50" s="284"/>
      <c r="AF50" s="20">
        <f>F46+F49+F50</f>
        <v>0</v>
      </c>
    </row>
  </sheetData>
  <mergeCells count="19">
    <mergeCell ref="L44:M44"/>
    <mergeCell ref="G39:H42"/>
    <mergeCell ref="G31:H32"/>
    <mergeCell ref="G33:H34"/>
    <mergeCell ref="G46:H50"/>
    <mergeCell ref="K46:K50"/>
    <mergeCell ref="L46:M50"/>
    <mergeCell ref="K39:K42"/>
    <mergeCell ref="L39:M42"/>
    <mergeCell ref="L37:M37"/>
    <mergeCell ref="K31:K32"/>
    <mergeCell ref="L31:M32"/>
    <mergeCell ref="K33:K34"/>
    <mergeCell ref="L33:M34"/>
    <mergeCell ref="D6:F6"/>
    <mergeCell ref="K24:K25"/>
    <mergeCell ref="L22:M22"/>
    <mergeCell ref="L24:M25"/>
    <mergeCell ref="L29:M2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Menu1">
                <anchor moveWithCells="1" sizeWithCells="1">
                  <from>
                    <xdr:col>1</xdr:col>
                    <xdr:colOff>133350</xdr:colOff>
                    <xdr:row>1</xdr:row>
                    <xdr:rowOff>0</xdr:rowOff>
                  </from>
                  <to>
                    <xdr:col>2</xdr:col>
                    <xdr:colOff>609600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Menu2">
                <anchor moveWithCells="1" sizeWithCells="1">
                  <from>
                    <xdr:col>6</xdr:col>
                    <xdr:colOff>209550</xdr:colOff>
                    <xdr:row>10</xdr:row>
                    <xdr:rowOff>76200</xdr:rowOff>
                  </from>
                  <to>
                    <xdr:col>7</xdr:col>
                    <xdr:colOff>600075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6" name="Button 4">
              <controlPr defaultSize="0" print="0" autoFill="0" autoPict="0" macro="[0]!Menu3">
                <anchor moveWithCells="1" sizeWithCells="1">
                  <from>
                    <xdr:col>6</xdr:col>
                    <xdr:colOff>209550</xdr:colOff>
                    <xdr:row>13</xdr:row>
                    <xdr:rowOff>104775</xdr:rowOff>
                  </from>
                  <to>
                    <xdr:col>7</xdr:col>
                    <xdr:colOff>600075</xdr:colOff>
                    <xdr:row>16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541F7-3292-4C0B-ACAD-1332C38013A0}">
  <sheetPr codeName="Feuil22">
    <tabColor theme="5" tint="-0.249977111117893"/>
  </sheetPr>
  <dimension ref="A1:Y30"/>
  <sheetViews>
    <sheetView showGridLine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3" sqref="C3"/>
    </sheetView>
  </sheetViews>
  <sheetFormatPr baseColWidth="10" defaultRowHeight="15" x14ac:dyDescent="0.25"/>
  <cols>
    <col min="1" max="4" width="16.140625" style="75" customWidth="1"/>
    <col min="5" max="5" width="11.42578125" style="166"/>
    <col min="6" max="8" width="13.85546875" style="143" customWidth="1"/>
    <col min="9" max="9" width="20.5703125" style="143" customWidth="1"/>
    <col min="10" max="25" width="13.85546875" style="143" customWidth="1"/>
    <col min="26" max="16384" width="11.42578125" style="75"/>
  </cols>
  <sheetData>
    <row r="1" spans="1:25" ht="15.75" x14ac:dyDescent="0.25">
      <c r="A1" s="161" t="s">
        <v>287</v>
      </c>
      <c r="B1" s="161"/>
      <c r="C1" s="161"/>
      <c r="D1" s="161"/>
    </row>
    <row r="2" spans="1:25" ht="15.75" thickBot="1" x14ac:dyDescent="0.3">
      <c r="A2" s="162"/>
      <c r="B2" s="162"/>
      <c r="C2" s="162"/>
      <c r="D2" s="162"/>
    </row>
    <row r="3" spans="1:25" ht="24" customHeight="1" thickTop="1" thickBot="1" x14ac:dyDescent="0.3">
      <c r="A3" s="163" t="s">
        <v>288</v>
      </c>
      <c r="B3" s="169" t="s">
        <v>289</v>
      </c>
      <c r="C3" s="170" t="s">
        <v>290</v>
      </c>
      <c r="D3" s="167" t="s">
        <v>335</v>
      </c>
      <c r="E3" s="167" t="s">
        <v>291</v>
      </c>
      <c r="F3" s="167" t="s">
        <v>293</v>
      </c>
      <c r="G3" s="167" t="s">
        <v>85</v>
      </c>
      <c r="H3" s="167" t="s">
        <v>294</v>
      </c>
      <c r="I3" s="167" t="s">
        <v>295</v>
      </c>
      <c r="J3" s="167" t="s">
        <v>264</v>
      </c>
      <c r="K3" s="167" t="s">
        <v>296</v>
      </c>
      <c r="L3" s="167" t="s">
        <v>297</v>
      </c>
      <c r="M3" s="167" t="s">
        <v>298</v>
      </c>
      <c r="N3" s="167" t="s">
        <v>299</v>
      </c>
      <c r="O3" s="167" t="s">
        <v>300</v>
      </c>
      <c r="P3" s="167" t="s">
        <v>301</v>
      </c>
      <c r="Q3" s="167" t="s">
        <v>302</v>
      </c>
      <c r="R3" s="167" t="s">
        <v>303</v>
      </c>
      <c r="S3" s="167" t="s">
        <v>304</v>
      </c>
      <c r="T3" s="167" t="s">
        <v>305</v>
      </c>
      <c r="U3" s="167" t="s">
        <v>306</v>
      </c>
      <c r="V3" s="167" t="s">
        <v>307</v>
      </c>
      <c r="W3" s="167" t="s">
        <v>308</v>
      </c>
      <c r="X3" s="167" t="s">
        <v>309</v>
      </c>
      <c r="Y3" s="168" t="s">
        <v>338</v>
      </c>
    </row>
    <row r="4" spans="1:25" ht="15.75" thickTop="1" x14ac:dyDescent="0.25">
      <c r="A4" s="164" t="s">
        <v>290</v>
      </c>
      <c r="B4" s="164" t="s">
        <v>394</v>
      </c>
      <c r="C4" s="171" t="s">
        <v>292</v>
      </c>
      <c r="D4" s="171" t="s">
        <v>292</v>
      </c>
      <c r="E4" s="171" t="s">
        <v>292</v>
      </c>
      <c r="F4" s="171" t="s">
        <v>292</v>
      </c>
      <c r="G4" s="171"/>
      <c r="H4" s="171"/>
      <c r="I4" s="171"/>
      <c r="J4" s="171"/>
      <c r="K4" s="171"/>
      <c r="L4" s="171"/>
      <c r="M4" s="171"/>
      <c r="N4" s="171"/>
      <c r="O4" s="171"/>
      <c r="P4" s="171"/>
      <c r="Q4" s="171"/>
      <c r="R4" s="171"/>
      <c r="S4" s="171"/>
      <c r="T4" s="171"/>
      <c r="U4" s="171"/>
      <c r="V4" s="171"/>
      <c r="W4" s="171"/>
      <c r="X4" s="171"/>
      <c r="Y4" s="171"/>
    </row>
    <row r="5" spans="1:25" x14ac:dyDescent="0.25">
      <c r="A5" s="164" t="s">
        <v>336</v>
      </c>
      <c r="B5" s="164" t="s">
        <v>337</v>
      </c>
      <c r="C5" s="172"/>
      <c r="D5" s="172" t="s">
        <v>292</v>
      </c>
      <c r="E5" s="172"/>
      <c r="F5" s="172"/>
      <c r="G5" s="172"/>
      <c r="H5" s="172"/>
      <c r="I5" s="172"/>
      <c r="J5" s="172"/>
      <c r="K5" s="172"/>
      <c r="L5" s="172"/>
      <c r="M5" s="172"/>
      <c r="N5" s="172"/>
      <c r="O5" s="172"/>
      <c r="P5" s="172"/>
      <c r="Q5" s="172"/>
      <c r="R5" s="172"/>
      <c r="S5" s="172"/>
      <c r="T5" s="172"/>
      <c r="U5" s="172"/>
      <c r="V5" s="172"/>
      <c r="W5" s="172"/>
      <c r="X5" s="172"/>
      <c r="Y5" s="172"/>
    </row>
    <row r="6" spans="1:25" x14ac:dyDescent="0.25">
      <c r="A6" s="164" t="s">
        <v>397</v>
      </c>
      <c r="B6" s="165" t="s">
        <v>310</v>
      </c>
      <c r="C6" s="172" t="s">
        <v>292</v>
      </c>
      <c r="D6" s="172" t="s">
        <v>292</v>
      </c>
      <c r="E6" s="172" t="s">
        <v>292</v>
      </c>
      <c r="F6" s="172" t="s">
        <v>292</v>
      </c>
      <c r="G6" s="172" t="s">
        <v>292</v>
      </c>
      <c r="H6" s="172" t="s">
        <v>292</v>
      </c>
      <c r="I6" s="172" t="s">
        <v>292</v>
      </c>
      <c r="J6" s="172" t="s">
        <v>292</v>
      </c>
      <c r="K6" s="172" t="s">
        <v>292</v>
      </c>
      <c r="L6" s="172" t="s">
        <v>292</v>
      </c>
      <c r="M6" s="172" t="s">
        <v>292</v>
      </c>
      <c r="N6" s="172" t="s">
        <v>292</v>
      </c>
      <c r="O6" s="172" t="s">
        <v>292</v>
      </c>
      <c r="P6" s="172" t="s">
        <v>292</v>
      </c>
      <c r="Q6" s="172" t="s">
        <v>292</v>
      </c>
      <c r="R6" s="172" t="s">
        <v>292</v>
      </c>
      <c r="S6" s="172" t="s">
        <v>292</v>
      </c>
      <c r="T6" s="172" t="s">
        <v>292</v>
      </c>
      <c r="U6" s="172" t="s">
        <v>292</v>
      </c>
      <c r="V6" s="172" t="s">
        <v>292</v>
      </c>
      <c r="W6" s="172" t="s">
        <v>292</v>
      </c>
      <c r="X6" s="172" t="s">
        <v>292</v>
      </c>
      <c r="Y6" s="172" t="s">
        <v>292</v>
      </c>
    </row>
    <row r="7" spans="1:25" x14ac:dyDescent="0.25">
      <c r="A7" s="164" t="s">
        <v>311</v>
      </c>
      <c r="B7" s="165" t="s">
        <v>312</v>
      </c>
      <c r="C7" s="172"/>
      <c r="D7" s="172" t="s">
        <v>292</v>
      </c>
      <c r="E7" s="172" t="s">
        <v>292</v>
      </c>
      <c r="F7" s="172"/>
      <c r="G7" s="172"/>
      <c r="H7" s="172"/>
      <c r="I7" s="172"/>
      <c r="J7" s="172" t="s">
        <v>292</v>
      </c>
      <c r="K7" s="172"/>
      <c r="L7" s="172"/>
      <c r="M7" s="172"/>
      <c r="N7" s="172"/>
      <c r="O7" s="172" t="s">
        <v>292</v>
      </c>
      <c r="P7" s="172"/>
      <c r="Q7" s="172"/>
      <c r="R7" s="172" t="s">
        <v>292</v>
      </c>
      <c r="S7" s="172"/>
      <c r="T7" s="172"/>
      <c r="U7" s="172"/>
      <c r="V7" s="172" t="s">
        <v>292</v>
      </c>
      <c r="W7" s="172"/>
      <c r="X7" s="172"/>
      <c r="Y7" s="172"/>
    </row>
    <row r="8" spans="1:25" x14ac:dyDescent="0.25">
      <c r="A8" s="164" t="s">
        <v>313</v>
      </c>
      <c r="B8" s="165" t="s">
        <v>314</v>
      </c>
      <c r="C8" s="172"/>
      <c r="D8" s="172" t="s">
        <v>292</v>
      </c>
      <c r="E8" s="172" t="s">
        <v>292</v>
      </c>
      <c r="F8" s="172"/>
      <c r="G8" s="172"/>
      <c r="H8" s="172"/>
      <c r="I8" s="172"/>
      <c r="J8" s="172" t="s">
        <v>292</v>
      </c>
      <c r="K8" s="172"/>
      <c r="L8" s="172"/>
      <c r="M8" s="172"/>
      <c r="N8" s="172"/>
      <c r="O8" s="172" t="s">
        <v>292</v>
      </c>
      <c r="P8" s="172"/>
      <c r="Q8" s="172"/>
      <c r="R8" s="172" t="s">
        <v>292</v>
      </c>
      <c r="S8" s="172"/>
      <c r="T8" s="172"/>
      <c r="U8" s="172"/>
      <c r="V8" s="172" t="s">
        <v>292</v>
      </c>
      <c r="W8" s="172"/>
      <c r="X8" s="172"/>
      <c r="Y8" s="172"/>
    </row>
    <row r="9" spans="1:25" x14ac:dyDescent="0.25">
      <c r="A9" s="164" t="s">
        <v>315</v>
      </c>
      <c r="B9" s="165" t="s">
        <v>316</v>
      </c>
      <c r="C9" s="172"/>
      <c r="D9" s="172" t="s">
        <v>292</v>
      </c>
      <c r="E9" s="172" t="s">
        <v>292</v>
      </c>
      <c r="F9" s="172"/>
      <c r="G9" s="172" t="s">
        <v>292</v>
      </c>
      <c r="H9" s="172"/>
      <c r="I9" s="172"/>
      <c r="J9" s="172"/>
      <c r="K9" s="172"/>
      <c r="L9" s="172"/>
      <c r="M9" s="172"/>
      <c r="N9" s="172"/>
      <c r="O9" s="172" t="s">
        <v>292</v>
      </c>
      <c r="P9" s="172"/>
      <c r="Q9" s="172"/>
      <c r="R9" s="172"/>
      <c r="S9" s="172" t="s">
        <v>292</v>
      </c>
      <c r="T9" s="172"/>
      <c r="U9" s="172"/>
      <c r="V9" s="172"/>
      <c r="W9" s="172"/>
      <c r="X9" s="172"/>
      <c r="Y9" s="172"/>
    </row>
    <row r="10" spans="1:25" x14ac:dyDescent="0.25">
      <c r="A10" s="164" t="s">
        <v>317</v>
      </c>
      <c r="B10" s="165" t="s">
        <v>318</v>
      </c>
      <c r="C10" s="172"/>
      <c r="D10" s="172" t="s">
        <v>292</v>
      </c>
      <c r="E10" s="172" t="s">
        <v>292</v>
      </c>
      <c r="F10" s="172"/>
      <c r="G10" s="172" t="s">
        <v>292</v>
      </c>
      <c r="H10" s="172"/>
      <c r="I10" s="172"/>
      <c r="J10" s="172" t="s">
        <v>292</v>
      </c>
      <c r="K10" s="172"/>
      <c r="L10" s="172"/>
      <c r="M10" s="172"/>
      <c r="N10" s="172"/>
      <c r="O10" s="172" t="s">
        <v>292</v>
      </c>
      <c r="P10" s="172"/>
      <c r="Q10" s="172"/>
      <c r="R10" s="172" t="s">
        <v>292</v>
      </c>
      <c r="S10" s="172" t="s">
        <v>292</v>
      </c>
      <c r="T10" s="172"/>
      <c r="U10" s="172"/>
      <c r="V10" s="172" t="s">
        <v>292</v>
      </c>
      <c r="W10" s="172"/>
      <c r="X10" s="172"/>
      <c r="Y10" s="172"/>
    </row>
    <row r="11" spans="1:25" x14ac:dyDescent="0.25">
      <c r="A11" s="164" t="s">
        <v>319</v>
      </c>
      <c r="B11" s="165" t="s">
        <v>320</v>
      </c>
      <c r="C11" s="172"/>
      <c r="D11" s="172" t="s">
        <v>292</v>
      </c>
      <c r="E11" s="172" t="s">
        <v>292</v>
      </c>
      <c r="F11" s="172"/>
      <c r="G11" s="172"/>
      <c r="H11" s="172" t="s">
        <v>292</v>
      </c>
      <c r="I11" s="172"/>
      <c r="J11" s="172"/>
      <c r="K11" s="172"/>
      <c r="L11" s="172" t="s">
        <v>292</v>
      </c>
      <c r="M11" s="172"/>
      <c r="N11" s="172"/>
      <c r="O11" s="172" t="s">
        <v>292</v>
      </c>
      <c r="P11" s="172"/>
      <c r="Q11" s="172"/>
      <c r="R11" s="172"/>
      <c r="S11" s="172"/>
      <c r="T11" s="172" t="s">
        <v>292</v>
      </c>
      <c r="U11" s="172"/>
      <c r="V11" s="172"/>
      <c r="W11" s="172"/>
      <c r="X11" s="172" t="s">
        <v>292</v>
      </c>
      <c r="Y11" s="172"/>
    </row>
    <row r="12" spans="1:25" x14ac:dyDescent="0.25">
      <c r="A12" s="164" t="s">
        <v>321</v>
      </c>
      <c r="B12" s="165" t="s">
        <v>322</v>
      </c>
      <c r="C12" s="172"/>
      <c r="D12" s="172" t="s">
        <v>292</v>
      </c>
      <c r="E12" s="172" t="s">
        <v>292</v>
      </c>
      <c r="F12" s="172"/>
      <c r="G12" s="172"/>
      <c r="H12" s="172" t="s">
        <v>292</v>
      </c>
      <c r="I12" s="172"/>
      <c r="J12" s="172"/>
      <c r="K12" s="172"/>
      <c r="L12" s="172" t="s">
        <v>292</v>
      </c>
      <c r="M12" s="172"/>
      <c r="N12" s="172"/>
      <c r="O12" s="172" t="s">
        <v>292</v>
      </c>
      <c r="P12" s="172"/>
      <c r="Q12" s="172"/>
      <c r="R12" s="172"/>
      <c r="S12" s="172"/>
      <c r="T12" s="172" t="s">
        <v>292</v>
      </c>
      <c r="U12" s="172"/>
      <c r="V12" s="172"/>
      <c r="W12" s="172"/>
      <c r="X12" s="172" t="s">
        <v>292</v>
      </c>
      <c r="Y12" s="172"/>
    </row>
    <row r="13" spans="1:25" x14ac:dyDescent="0.25">
      <c r="A13" s="164" t="s">
        <v>323</v>
      </c>
      <c r="B13" s="165" t="s">
        <v>324</v>
      </c>
      <c r="C13" s="172"/>
      <c r="D13" s="172" t="s">
        <v>292</v>
      </c>
      <c r="E13" s="172" t="s">
        <v>292</v>
      </c>
      <c r="F13" s="172"/>
      <c r="G13" s="172"/>
      <c r="H13" s="172" t="s">
        <v>292</v>
      </c>
      <c r="I13" s="172"/>
      <c r="J13" s="172"/>
      <c r="K13" s="172"/>
      <c r="L13" s="172" t="s">
        <v>292</v>
      </c>
      <c r="M13" s="172"/>
      <c r="N13" s="172"/>
      <c r="O13" s="172" t="s">
        <v>292</v>
      </c>
      <c r="P13" s="172"/>
      <c r="Q13" s="172"/>
      <c r="R13" s="172"/>
      <c r="S13" s="172"/>
      <c r="T13" s="172" t="s">
        <v>292</v>
      </c>
      <c r="U13" s="172"/>
      <c r="V13" s="172"/>
      <c r="W13" s="172"/>
      <c r="X13" s="172" t="s">
        <v>292</v>
      </c>
      <c r="Y13" s="172"/>
    </row>
    <row r="14" spans="1:25" x14ac:dyDescent="0.25">
      <c r="A14" s="164" t="s">
        <v>325</v>
      </c>
      <c r="B14" s="165" t="s">
        <v>326</v>
      </c>
      <c r="C14" s="172"/>
      <c r="D14" s="172" t="s">
        <v>292</v>
      </c>
      <c r="E14" s="172" t="s">
        <v>292</v>
      </c>
      <c r="F14" s="172"/>
      <c r="G14" s="172"/>
      <c r="H14" s="172" t="s">
        <v>292</v>
      </c>
      <c r="I14" s="172"/>
      <c r="J14" s="172"/>
      <c r="K14" s="172"/>
      <c r="L14" s="172" t="s">
        <v>292</v>
      </c>
      <c r="M14" s="172"/>
      <c r="N14" s="172"/>
      <c r="O14" s="172" t="s">
        <v>292</v>
      </c>
      <c r="P14" s="172"/>
      <c r="Q14" s="172"/>
      <c r="R14" s="172"/>
      <c r="S14" s="172"/>
      <c r="T14" s="172" t="s">
        <v>292</v>
      </c>
      <c r="U14" s="172"/>
      <c r="V14" s="172"/>
      <c r="W14" s="172"/>
      <c r="X14" s="172" t="s">
        <v>292</v>
      </c>
      <c r="Y14" s="172"/>
    </row>
    <row r="15" spans="1:25" x14ac:dyDescent="0.25">
      <c r="A15" s="164" t="s">
        <v>327</v>
      </c>
      <c r="B15" s="165" t="s">
        <v>328</v>
      </c>
      <c r="C15" s="172"/>
      <c r="D15" s="172" t="s">
        <v>292</v>
      </c>
      <c r="E15" s="172" t="s">
        <v>292</v>
      </c>
      <c r="F15" s="172"/>
      <c r="G15" s="172"/>
      <c r="H15" s="172"/>
      <c r="I15" s="172" t="s">
        <v>292</v>
      </c>
      <c r="J15" s="172"/>
      <c r="K15" s="172"/>
      <c r="L15" s="172"/>
      <c r="M15" s="172"/>
      <c r="N15" s="172"/>
      <c r="O15" s="172" t="s">
        <v>292</v>
      </c>
      <c r="P15" s="172"/>
      <c r="Q15" s="172"/>
      <c r="R15" s="172"/>
      <c r="S15" s="172"/>
      <c r="T15" s="172"/>
      <c r="U15" s="172" t="s">
        <v>292</v>
      </c>
      <c r="V15" s="172"/>
      <c r="W15" s="172"/>
      <c r="X15" s="172"/>
      <c r="Y15" s="172"/>
    </row>
    <row r="16" spans="1:25" x14ac:dyDescent="0.25">
      <c r="A16" s="164" t="s">
        <v>329</v>
      </c>
      <c r="B16" s="165" t="s">
        <v>330</v>
      </c>
      <c r="C16" s="172"/>
      <c r="D16" s="172" t="s">
        <v>292</v>
      </c>
      <c r="E16" s="172" t="s">
        <v>292</v>
      </c>
      <c r="F16" s="172"/>
      <c r="G16" s="172"/>
      <c r="H16" s="172"/>
      <c r="I16" s="172" t="s">
        <v>292</v>
      </c>
      <c r="J16" s="172"/>
      <c r="K16" s="172" t="s">
        <v>292</v>
      </c>
      <c r="L16" s="172"/>
      <c r="M16" s="172"/>
      <c r="N16" s="172"/>
      <c r="O16" s="172" t="s">
        <v>292</v>
      </c>
      <c r="P16" s="172"/>
      <c r="Q16" s="172"/>
      <c r="R16" s="172"/>
      <c r="S16" s="172"/>
      <c r="T16" s="172"/>
      <c r="U16" s="172" t="s">
        <v>292</v>
      </c>
      <c r="V16" s="172"/>
      <c r="W16" s="172" t="s">
        <v>292</v>
      </c>
      <c r="X16" s="172"/>
      <c r="Y16" s="172"/>
    </row>
    <row r="17" spans="1:25" x14ac:dyDescent="0.25">
      <c r="A17" s="164" t="s">
        <v>331</v>
      </c>
      <c r="B17" s="165" t="s">
        <v>332</v>
      </c>
      <c r="C17" s="172"/>
      <c r="D17" s="172" t="s">
        <v>292</v>
      </c>
      <c r="E17" s="172" t="s">
        <v>292</v>
      </c>
      <c r="F17" s="172"/>
      <c r="G17" s="172"/>
      <c r="H17" s="172"/>
      <c r="I17" s="172"/>
      <c r="J17" s="172"/>
      <c r="K17" s="172" t="s">
        <v>292</v>
      </c>
      <c r="L17" s="172"/>
      <c r="M17" s="172"/>
      <c r="N17" s="172"/>
      <c r="O17" s="172" t="s">
        <v>292</v>
      </c>
      <c r="P17" s="172"/>
      <c r="Q17" s="172"/>
      <c r="R17" s="172"/>
      <c r="S17" s="172"/>
      <c r="T17" s="172"/>
      <c r="U17" s="172"/>
      <c r="V17" s="172"/>
      <c r="W17" s="172" t="s">
        <v>292</v>
      </c>
      <c r="X17" s="172"/>
      <c r="Y17" s="172"/>
    </row>
    <row r="18" spans="1:25" x14ac:dyDescent="0.25">
      <c r="A18" s="164" t="s">
        <v>333</v>
      </c>
      <c r="B18" s="165" t="s">
        <v>334</v>
      </c>
      <c r="C18" s="172"/>
      <c r="D18" s="172" t="s">
        <v>292</v>
      </c>
      <c r="E18" s="172" t="s">
        <v>292</v>
      </c>
      <c r="F18" s="172"/>
      <c r="G18" s="172" t="s">
        <v>292</v>
      </c>
      <c r="H18" s="172"/>
      <c r="I18" s="172"/>
      <c r="J18" s="172"/>
      <c r="K18" s="172"/>
      <c r="L18" s="172"/>
      <c r="M18" s="172"/>
      <c r="N18" s="172"/>
      <c r="O18" s="172" t="s">
        <v>292</v>
      </c>
      <c r="P18" s="172"/>
      <c r="Q18" s="172"/>
      <c r="R18" s="172"/>
      <c r="S18" s="172" t="s">
        <v>292</v>
      </c>
      <c r="T18" s="172"/>
      <c r="U18" s="172"/>
      <c r="V18" s="172"/>
      <c r="W18" s="172"/>
      <c r="X18" s="172"/>
      <c r="Y18" s="172"/>
    </row>
    <row r="19" spans="1:25" x14ac:dyDescent="0.25">
      <c r="A19" s="164" t="s">
        <v>339</v>
      </c>
      <c r="B19" s="165" t="s">
        <v>340</v>
      </c>
      <c r="C19" s="172"/>
      <c r="D19" s="172" t="s">
        <v>292</v>
      </c>
      <c r="E19" s="172" t="s">
        <v>292</v>
      </c>
      <c r="F19" s="172"/>
      <c r="G19" s="172"/>
      <c r="H19" s="172"/>
      <c r="I19" s="172" t="s">
        <v>292</v>
      </c>
      <c r="J19" s="172"/>
      <c r="K19" s="172"/>
      <c r="L19" s="172"/>
      <c r="M19" s="172"/>
      <c r="N19" s="172"/>
      <c r="O19" s="172" t="s">
        <v>292</v>
      </c>
      <c r="P19" s="172"/>
      <c r="Q19" s="172"/>
      <c r="R19" s="172"/>
      <c r="S19" s="172"/>
      <c r="T19" s="172"/>
      <c r="U19" s="172" t="s">
        <v>292</v>
      </c>
      <c r="V19" s="172"/>
      <c r="W19" s="172"/>
      <c r="X19" s="172"/>
      <c r="Y19" s="172"/>
    </row>
    <row r="20" spans="1:25" x14ac:dyDescent="0.25">
      <c r="A20" s="164" t="s">
        <v>342</v>
      </c>
      <c r="B20" s="165" t="s">
        <v>310</v>
      </c>
      <c r="C20" s="172" t="s">
        <v>292</v>
      </c>
      <c r="D20" s="172" t="s">
        <v>292</v>
      </c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2" t="s">
        <v>292</v>
      </c>
      <c r="P20" s="172"/>
      <c r="Q20" s="172"/>
      <c r="R20" s="172"/>
      <c r="S20" s="172"/>
      <c r="T20" s="172"/>
      <c r="U20" s="172"/>
      <c r="V20" s="172"/>
      <c r="W20" s="172"/>
      <c r="X20" s="172"/>
      <c r="Y20" s="172"/>
    </row>
    <row r="21" spans="1:25" x14ac:dyDescent="0.25">
      <c r="A21" s="164" t="s">
        <v>343</v>
      </c>
      <c r="B21" s="165" t="s">
        <v>344</v>
      </c>
      <c r="C21" s="172"/>
      <c r="D21" s="172" t="s">
        <v>292</v>
      </c>
      <c r="E21" s="172" t="s">
        <v>292</v>
      </c>
      <c r="F21" s="172"/>
      <c r="G21" s="172"/>
      <c r="H21" s="172"/>
      <c r="I21" s="172"/>
      <c r="J21" s="172"/>
      <c r="K21" s="172"/>
      <c r="L21" s="172"/>
      <c r="M21" s="172"/>
      <c r="N21" s="172"/>
      <c r="O21" s="172" t="s">
        <v>292</v>
      </c>
      <c r="P21" s="172"/>
      <c r="Q21" s="172"/>
      <c r="R21" s="172"/>
      <c r="S21" s="172" t="s">
        <v>292</v>
      </c>
      <c r="T21" s="172"/>
      <c r="U21" s="172"/>
      <c r="V21" s="172"/>
      <c r="W21" s="172"/>
      <c r="X21" s="172"/>
      <c r="Y21" s="172"/>
    </row>
    <row r="22" spans="1:25" x14ac:dyDescent="0.25">
      <c r="A22" s="164" t="s">
        <v>345</v>
      </c>
      <c r="B22" s="165" t="s">
        <v>346</v>
      </c>
      <c r="C22" s="172"/>
      <c r="D22" s="172" t="s">
        <v>292</v>
      </c>
      <c r="E22" s="172" t="s">
        <v>292</v>
      </c>
      <c r="F22" s="172"/>
      <c r="G22" s="172"/>
      <c r="H22" s="172"/>
      <c r="I22" s="172"/>
      <c r="J22" s="172"/>
      <c r="K22" s="172"/>
      <c r="L22" s="172"/>
      <c r="M22" s="172"/>
      <c r="N22" s="172"/>
      <c r="O22" s="172" t="s">
        <v>292</v>
      </c>
      <c r="P22" s="172"/>
      <c r="Q22" s="172"/>
      <c r="R22" s="172"/>
      <c r="S22" s="172" t="s">
        <v>292</v>
      </c>
      <c r="T22" s="172"/>
      <c r="U22" s="172"/>
      <c r="V22" s="172"/>
      <c r="W22" s="172"/>
      <c r="X22" s="172"/>
      <c r="Y22" s="172"/>
    </row>
    <row r="23" spans="1:25" x14ac:dyDescent="0.25">
      <c r="A23" s="164" t="s">
        <v>366</v>
      </c>
      <c r="B23" s="165" t="s">
        <v>368</v>
      </c>
      <c r="C23" s="172"/>
      <c r="D23" s="172" t="s">
        <v>292</v>
      </c>
      <c r="E23" s="172" t="s">
        <v>292</v>
      </c>
      <c r="F23" s="172"/>
      <c r="G23" s="172"/>
      <c r="H23" s="172"/>
      <c r="I23" s="172" t="s">
        <v>292</v>
      </c>
      <c r="J23" s="172"/>
      <c r="K23" s="172"/>
      <c r="L23" s="172"/>
      <c r="M23" s="172"/>
      <c r="N23" s="172"/>
      <c r="O23" s="172" t="s">
        <v>292</v>
      </c>
      <c r="P23" s="172"/>
      <c r="Q23" s="172"/>
      <c r="R23" s="172"/>
      <c r="S23" s="172"/>
      <c r="T23" s="172"/>
      <c r="U23" s="172" t="s">
        <v>292</v>
      </c>
      <c r="V23" s="172"/>
      <c r="W23" s="172"/>
      <c r="X23" s="172"/>
      <c r="Y23" s="172"/>
    </row>
    <row r="24" spans="1:25" x14ac:dyDescent="0.25">
      <c r="A24" s="164" t="s">
        <v>298</v>
      </c>
      <c r="B24" s="165" t="s">
        <v>337</v>
      </c>
      <c r="C24" s="172"/>
      <c r="D24" s="172" t="s">
        <v>292</v>
      </c>
      <c r="E24" s="172" t="s">
        <v>292</v>
      </c>
      <c r="F24" s="172"/>
      <c r="G24" s="172"/>
      <c r="H24" s="172"/>
      <c r="I24" s="172"/>
      <c r="J24" s="172"/>
      <c r="K24" s="172"/>
      <c r="L24" s="172"/>
      <c r="M24" s="172" t="s">
        <v>292</v>
      </c>
      <c r="N24" s="172"/>
      <c r="O24" s="172" t="s">
        <v>292</v>
      </c>
      <c r="P24" s="172"/>
      <c r="Q24" s="172"/>
      <c r="R24" s="172"/>
      <c r="S24" s="172"/>
      <c r="T24" s="172"/>
      <c r="U24" s="172"/>
      <c r="V24" s="172"/>
      <c r="W24" s="172"/>
      <c r="X24" s="172"/>
      <c r="Y24" s="172" t="s">
        <v>292</v>
      </c>
    </row>
    <row r="25" spans="1:25" x14ac:dyDescent="0.25">
      <c r="A25" s="164" t="s">
        <v>396</v>
      </c>
      <c r="B25" s="165" t="s">
        <v>396</v>
      </c>
      <c r="C25" s="172"/>
      <c r="D25" s="172" t="s">
        <v>292</v>
      </c>
      <c r="E25" s="172" t="s">
        <v>292</v>
      </c>
      <c r="F25" s="172"/>
      <c r="G25" s="172"/>
      <c r="H25" s="172"/>
      <c r="I25" s="172"/>
      <c r="J25" s="172" t="s">
        <v>292</v>
      </c>
      <c r="K25" s="172"/>
      <c r="L25" s="172"/>
      <c r="M25" s="172"/>
      <c r="N25" s="172"/>
      <c r="O25" s="172" t="s">
        <v>292</v>
      </c>
      <c r="P25" s="172"/>
      <c r="Q25" s="172"/>
      <c r="R25" s="172"/>
      <c r="S25" s="172"/>
      <c r="T25" s="172"/>
      <c r="U25" s="172"/>
      <c r="V25" s="172"/>
      <c r="W25" s="172"/>
      <c r="X25" s="172"/>
      <c r="Y25" s="172"/>
    </row>
    <row r="26" spans="1:25" x14ac:dyDescent="0.25">
      <c r="A26" s="164"/>
      <c r="B26" s="165"/>
      <c r="C26" s="172"/>
      <c r="D26" s="172"/>
      <c r="E26" s="172"/>
      <c r="F26" s="172"/>
      <c r="G26" s="172"/>
      <c r="H26" s="172"/>
      <c r="I26" s="172"/>
      <c r="J26" s="172"/>
      <c r="K26" s="172"/>
      <c r="L26" s="172"/>
      <c r="M26" s="172"/>
      <c r="N26" s="172"/>
      <c r="O26" s="172"/>
      <c r="P26" s="172"/>
      <c r="Q26" s="172"/>
      <c r="R26" s="172"/>
      <c r="S26" s="172"/>
      <c r="T26" s="172"/>
      <c r="U26" s="172"/>
      <c r="V26" s="172"/>
      <c r="W26" s="172"/>
      <c r="X26" s="172"/>
      <c r="Y26" s="172"/>
    </row>
    <row r="27" spans="1:25" x14ac:dyDescent="0.25">
      <c r="A27" s="164"/>
      <c r="B27" s="165"/>
      <c r="C27" s="172"/>
      <c r="D27" s="172"/>
      <c r="E27" s="172"/>
      <c r="F27" s="172"/>
      <c r="G27" s="172"/>
      <c r="H27" s="172"/>
      <c r="I27" s="172"/>
      <c r="J27" s="172"/>
      <c r="K27" s="172"/>
      <c r="L27" s="172"/>
      <c r="M27" s="172"/>
      <c r="N27" s="172"/>
      <c r="O27" s="172"/>
      <c r="P27" s="172"/>
      <c r="Q27" s="172"/>
      <c r="R27" s="172"/>
      <c r="S27" s="172"/>
      <c r="T27" s="172"/>
      <c r="U27" s="172"/>
      <c r="V27" s="172"/>
      <c r="W27" s="172"/>
      <c r="X27" s="172"/>
      <c r="Y27" s="172"/>
    </row>
    <row r="28" spans="1:25" x14ac:dyDescent="0.25">
      <c r="A28" s="164"/>
      <c r="B28" s="165"/>
      <c r="C28" s="172"/>
      <c r="D28" s="172"/>
      <c r="E28" s="172"/>
      <c r="F28" s="172"/>
      <c r="G28" s="172"/>
      <c r="H28" s="172"/>
      <c r="I28" s="172"/>
      <c r="J28" s="172"/>
      <c r="K28" s="172"/>
      <c r="L28" s="172"/>
      <c r="M28" s="172"/>
      <c r="N28" s="172"/>
      <c r="O28" s="172"/>
      <c r="P28" s="172"/>
      <c r="Q28" s="172"/>
      <c r="R28" s="172"/>
      <c r="S28" s="172"/>
      <c r="T28" s="172"/>
      <c r="U28" s="172"/>
      <c r="V28" s="172"/>
      <c r="W28" s="172"/>
      <c r="X28" s="172"/>
      <c r="Y28" s="172"/>
    </row>
    <row r="29" spans="1:25" x14ac:dyDescent="0.25">
      <c r="A29" s="164"/>
      <c r="B29" s="165"/>
      <c r="C29" s="172"/>
      <c r="D29" s="172"/>
      <c r="E29" s="172"/>
      <c r="F29" s="172"/>
      <c r="G29" s="172"/>
      <c r="H29" s="172"/>
      <c r="I29" s="172"/>
      <c r="J29" s="172"/>
      <c r="K29" s="172"/>
      <c r="L29" s="172"/>
      <c r="M29" s="172"/>
      <c r="N29" s="172"/>
      <c r="O29" s="172"/>
      <c r="P29" s="172"/>
      <c r="Q29" s="172"/>
      <c r="R29" s="172"/>
      <c r="S29" s="172"/>
      <c r="T29" s="172"/>
      <c r="U29" s="172"/>
      <c r="V29" s="172"/>
      <c r="W29" s="172"/>
      <c r="X29" s="172"/>
      <c r="Y29" s="172"/>
    </row>
    <row r="30" spans="1:25" x14ac:dyDescent="0.25">
      <c r="A30" s="164"/>
      <c r="B30" s="165"/>
      <c r="C30" s="172"/>
      <c r="D30" s="172"/>
      <c r="E30" s="172"/>
      <c r="F30" s="172"/>
      <c r="G30" s="172"/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  <c r="W30" s="172"/>
      <c r="X30" s="172"/>
      <c r="Y30" s="172"/>
    </row>
  </sheetData>
  <conditionalFormatting sqref="A1:A5 B4:B5">
    <cfRule type="expression" dxfId="13" priority="22" stopIfTrue="1">
      <formula>COUNTIF($A:$A,$A1)&gt;1</formula>
    </cfRule>
  </conditionalFormatting>
  <conditionalFormatting sqref="C4 D12:D19 D6:Y7 D8:E11 E12:E22 F8:Y30 E24:E30">
    <cfRule type="cellIs" dxfId="12" priority="21" stopIfTrue="1" operator="equal">
      <formula>"x"</formula>
    </cfRule>
  </conditionalFormatting>
  <conditionalFormatting sqref="A6:A30">
    <cfRule type="expression" dxfId="11" priority="68" stopIfTrue="1">
      <formula>COUNTIF($A:$A,#REF!)&gt;1</formula>
    </cfRule>
  </conditionalFormatting>
  <conditionalFormatting sqref="C5:C10">
    <cfRule type="cellIs" dxfId="10" priority="17" stopIfTrue="1" operator="equal">
      <formula>"x"</formula>
    </cfRule>
  </conditionalFormatting>
  <conditionalFormatting sqref="E4:Y4 G5:Y5">
    <cfRule type="cellIs" dxfId="9" priority="16" stopIfTrue="1" operator="equal">
      <formula>"x"</formula>
    </cfRule>
  </conditionalFormatting>
  <conditionalFormatting sqref="C24:D29 C12:C23">
    <cfRule type="cellIs" dxfId="8" priority="13" stopIfTrue="1" operator="equal">
      <formula>"x"</formula>
    </cfRule>
  </conditionalFormatting>
  <conditionalFormatting sqref="C30:D30">
    <cfRule type="cellIs" dxfId="7" priority="11" stopIfTrue="1" operator="equal">
      <formula>"x"</formula>
    </cfRule>
  </conditionalFormatting>
  <conditionalFormatting sqref="D4">
    <cfRule type="cellIs" dxfId="6" priority="10" stopIfTrue="1" operator="equal">
      <formula>"x"</formula>
    </cfRule>
  </conditionalFormatting>
  <conditionalFormatting sqref="C6">
    <cfRule type="cellIs" dxfId="5" priority="9" stopIfTrue="1" operator="equal">
      <formula>"x"</formula>
    </cfRule>
  </conditionalFormatting>
  <conditionalFormatting sqref="D5:F5">
    <cfRule type="cellIs" dxfId="4" priority="8" stopIfTrue="1" operator="equal">
      <formula>"x"</formula>
    </cfRule>
  </conditionalFormatting>
  <conditionalFormatting sqref="E23">
    <cfRule type="cellIs" dxfId="3" priority="2" stopIfTrue="1" operator="equal">
      <formula>"x"</formula>
    </cfRule>
  </conditionalFormatting>
  <conditionalFormatting sqref="C11">
    <cfRule type="cellIs" dxfId="2" priority="5" stopIfTrue="1" operator="equal">
      <formula>"x"</formula>
    </cfRule>
  </conditionalFormatting>
  <conditionalFormatting sqref="D20:D22">
    <cfRule type="cellIs" dxfId="1" priority="3" stopIfTrue="1" operator="equal">
      <formula>"x"</formula>
    </cfRule>
  </conditionalFormatting>
  <conditionalFormatting sqref="D23">
    <cfRule type="cellIs" dxfId="0" priority="1" stopIfTrue="1" operator="equal">
      <formula>"x"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47</vt:i4>
      </vt:variant>
    </vt:vector>
  </HeadingPairs>
  <TitlesOfParts>
    <vt:vector size="58" baseType="lpstr">
      <vt:lpstr>Accueil</vt:lpstr>
      <vt:lpstr>Feuil1</vt:lpstr>
      <vt:lpstr>GRAPPIN</vt:lpstr>
      <vt:lpstr>Info Grap</vt:lpstr>
      <vt:lpstr>InfoGRP</vt:lpstr>
      <vt:lpstr>PEL-PRÉ-TRI</vt:lpstr>
      <vt:lpstr>InfoPPT</vt:lpstr>
      <vt:lpstr>Absence</vt:lpstr>
      <vt:lpstr>Recap</vt:lpstr>
      <vt:lpstr>Criteres</vt:lpstr>
      <vt:lpstr>Admin</vt:lpstr>
      <vt:lpstr>ALesphotos</vt:lpstr>
      <vt:lpstr>alistelogin</vt:lpstr>
      <vt:lpstr>alistemdp</vt:lpstr>
      <vt:lpstr>alisteonglet</vt:lpstr>
      <vt:lpstr>Allerzonephotos</vt:lpstr>
      <vt:lpstr>alogin</vt:lpstr>
      <vt:lpstr>BaseDon</vt:lpstr>
      <vt:lpstr>CrGRP</vt:lpstr>
      <vt:lpstr>CrPPT</vt:lpstr>
      <vt:lpstr>Date</vt:lpstr>
      <vt:lpstr>dategrp1</vt:lpstr>
      <vt:lpstr>dategrp10</vt:lpstr>
      <vt:lpstr>dategrp11</vt:lpstr>
      <vt:lpstr>dategrp12</vt:lpstr>
      <vt:lpstr>dategrp13</vt:lpstr>
      <vt:lpstr>dategrp14</vt:lpstr>
      <vt:lpstr>dategrp15</vt:lpstr>
      <vt:lpstr>dategrp16</vt:lpstr>
      <vt:lpstr>dategrp17</vt:lpstr>
      <vt:lpstr>dategrp18</vt:lpstr>
      <vt:lpstr>dategrp19</vt:lpstr>
      <vt:lpstr>dategrp2</vt:lpstr>
      <vt:lpstr>dategrp20</vt:lpstr>
      <vt:lpstr>dategrp21</vt:lpstr>
      <vt:lpstr>dategrp22</vt:lpstr>
      <vt:lpstr>dategrp23</vt:lpstr>
      <vt:lpstr>dategrp24</vt:lpstr>
      <vt:lpstr>dategrp25</vt:lpstr>
      <vt:lpstr>dategrp26</vt:lpstr>
      <vt:lpstr>dategrp27</vt:lpstr>
      <vt:lpstr>dategrp28</vt:lpstr>
      <vt:lpstr>dategrp29</vt:lpstr>
      <vt:lpstr>dategrp3</vt:lpstr>
      <vt:lpstr>dategrp30</vt:lpstr>
      <vt:lpstr>dategrp31</vt:lpstr>
      <vt:lpstr>dategrp4</vt:lpstr>
      <vt:lpstr>dategrp5</vt:lpstr>
      <vt:lpstr>dategrp6</vt:lpstr>
      <vt:lpstr>dategrp7</vt:lpstr>
      <vt:lpstr>dategrp8</vt:lpstr>
      <vt:lpstr>dategrp9</vt:lpstr>
      <vt:lpstr>Equivalence_NOMS</vt:lpstr>
      <vt:lpstr>LISTE</vt:lpstr>
      <vt:lpstr>Liste_Noms</vt:lpstr>
      <vt:lpstr>Criteres!Zone_d_impression</vt:lpstr>
      <vt:lpstr>Feuil1!Zone_d_impression</vt:lpstr>
      <vt:lpstr>InfoGRP!Zone_d_impression</vt:lpstr>
    </vt:vector>
  </TitlesOfParts>
  <Company>CMR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VIDAL</dc:creator>
  <cp:lastModifiedBy>Belle et Anib</cp:lastModifiedBy>
  <cp:lastPrinted>2020-05-20T07:09:33Z</cp:lastPrinted>
  <dcterms:created xsi:type="dcterms:W3CDTF">2020-03-10T12:24:29Z</dcterms:created>
  <dcterms:modified xsi:type="dcterms:W3CDTF">2020-06-01T11:01:54Z</dcterms:modified>
</cp:coreProperties>
</file>