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ctrlProps/ctrlProp1.xml" ContentType="application/vnd.ms-excel.controlproperties+xml"/>
  <Override PartName="/xl/drawings/drawing6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 codeName="{B08E4597-CF32-672E-EC9B-63DB714DCB7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E:\Foot\Prépa 20-21\"/>
    </mc:Choice>
  </mc:AlternateContent>
  <xr:revisionPtr revIDLastSave="0" documentId="13_ncr:1_{433C2D7F-38AE-4C35-A905-09367FCF4EF9}" xr6:coauthVersionLast="45" xr6:coauthVersionMax="45" xr10:uidLastSave="{00000000-0000-0000-0000-000000000000}"/>
  <bookViews>
    <workbookView xWindow="-120" yWindow="-120" windowWidth="24240" windowHeight="13140" tabRatio="828" activeTab="8" xr2:uid="{00000000-000D-0000-FFFF-FFFF00000000}"/>
  </bookViews>
  <sheets>
    <sheet name="Accueil" sheetId="2" r:id="rId1"/>
    <sheet name="Suivi Présence" sheetId="10" r:id="rId2"/>
    <sheet name="BD Stats" sheetId="19" state="hidden" r:id="rId3"/>
    <sheet name="Calendrier 20" sheetId="12" r:id="rId4"/>
    <sheet name="BD Calendrier" sheetId="11" state="hidden" r:id="rId5"/>
    <sheet name="Calendrier 21" sheetId="15" r:id="rId6"/>
    <sheet name="Match" sheetId="4" r:id="rId7"/>
    <sheet name="BD Match" sheetId="21" state="hidden" r:id="rId8"/>
    <sheet name="Statistiques" sheetId="16" r:id="rId9"/>
    <sheet name="BD" sheetId="5" r:id="rId10"/>
  </sheets>
  <definedNames>
    <definedName name="_xlnm._FilterDatabase" localSheetId="9" hidden="1">BD!$A$1:$G$53</definedName>
    <definedName name="_xlnm._FilterDatabase" localSheetId="7" hidden="1">'BD Match'!$A$1:$G$53</definedName>
    <definedName name="_xlnm._FilterDatabase" localSheetId="2" hidden="1">'BD Stats'!$A$2:$E$54</definedName>
    <definedName name="ABS">Match!$K$12:$K$27</definedName>
    <definedName name="Basedonnée" localSheetId="7">'BD Match'!$A$1:$E$53</definedName>
    <definedName name="Basedonnée" localSheetId="2">'BD Stats'!$A$2:$D$54</definedName>
    <definedName name="Basedonnée">BD!$A$1:$E$53</definedName>
    <definedName name="BL">Match!$L$12:$L$27</definedName>
    <definedName name="Cat" localSheetId="7">'BD Match'!$D$2:$D$53</definedName>
    <definedName name="Cat" localSheetId="2">'BD Stats'!$C$3:$C$54</definedName>
    <definedName name="Cat">BD!$D$2:$D$53</definedName>
    <definedName name="Catégorie">OFFSET(Accueil!$A$32,,,1,4)</definedName>
    <definedName name="CHX">Match!$N$12:$N$27</definedName>
    <definedName name="Code" localSheetId="7">'BD Match'!$E$2:$E$53</definedName>
    <definedName name="Code" localSheetId="2">'BD Stats'!$D$3:$D$54</definedName>
    <definedName name="Code">BD!$E$2:$E$53</definedName>
    <definedName name="CVQ">Match!$H$12:$H$27</definedName>
    <definedName name="D_Naissance" localSheetId="7">'BD Match'!$C$2:$C$53</definedName>
    <definedName name="D_Naissance" localSheetId="2">'BD Stats'!#REF!</definedName>
    <definedName name="D_Naissance">BD!$C$2:$C$53</definedName>
    <definedName name="Equipes">Accueil!$S$9:$S$21</definedName>
    <definedName name="GP_INF">Match!$O$12:$O$27</definedName>
    <definedName name="GP_SUP">Match!$P$12:$P$27</definedName>
    <definedName name="Groupe" localSheetId="7">'BD Match'!$E$2:$E$53</definedName>
    <definedName name="Groupe" localSheetId="2">'BD Stats'!$D$3:$D$54</definedName>
    <definedName name="Groupe">BD!$E$2:$E$53</definedName>
    <definedName name="Groupe_match">Match!$D$12:$E$27</definedName>
    <definedName name="Jours_PH1">'BD Calendrier'!$D$2:$D$253</definedName>
    <definedName name="Licence" localSheetId="7">'BD Match'!$G$2:$G$53</definedName>
    <definedName name="Licence" localSheetId="2">'BD Stats'!#REF!</definedName>
    <definedName name="Licence">BD!$G$2:$G$53</definedName>
    <definedName name="Liste_équipes">OFFSET(Accueil!$A$32,1,MATCH(Accueil!$L$3,Accueil!$32:$32,0)-1,COUNTA(OFFSET(Accueil!$A$32,1,MATCH(Accueil!$L$3,Accueil!$32:$32,0)-1,100,1)),1)</definedName>
    <definedName name="MA">Match!$M$12:$M$27</definedName>
    <definedName name="Mois_PH1">'BD Calendrier'!$E$2:$E$253</definedName>
    <definedName name="Nom" localSheetId="7">'BD Match'!$A$2:$A$53</definedName>
    <definedName name="Nom" localSheetId="2">'BD Stats'!$A$3:$A$54</definedName>
    <definedName name="Nom">BD!$A$2:$A$53</definedName>
    <definedName name="Nom_BDmatch">'BD Match'!$A:$A</definedName>
    <definedName name="Nom_pre">'Suivi Présence'!$C$11:$C$26</definedName>
    <definedName name="Num" localSheetId="7">'BD Match'!$F$2:$F$53</definedName>
    <definedName name="Num" localSheetId="2">'BD Stats'!$E$3:$E$54</definedName>
    <definedName name="Num">BD!$F$2:$F$53</definedName>
    <definedName name="Phase">'BD Calendrier'!$A$2:$A$253</definedName>
    <definedName name="Prenom" localSheetId="7">'BD Match'!$B$2:$B$53</definedName>
    <definedName name="Prenom" localSheetId="2">'BD Stats'!$B$3:$B$54</definedName>
    <definedName name="Prenom">BD!$B$2:$B$53</definedName>
    <definedName name="RP">Match!$J$12:$J$27</definedName>
    <definedName name="Semaines_PH1">'BD Calendrier'!$B$2:$B$253</definedName>
    <definedName name="Stats_ABS">'BD Match'!$J$2:$J$53</definedName>
    <definedName name="Stats_Anp">'BD Stats'!$J$3:$J$54</definedName>
    <definedName name="Stats_Ap">'BD Stats'!$I$3:$I$54</definedName>
    <definedName name="Stats_Aut">'BD Stats'!$N$3:$N$54</definedName>
    <definedName name="Stats_BL">'BD Stats'!$K$3:$K$54</definedName>
    <definedName name="Stats_BL_Match">'BD Match'!$K$2:$K$53</definedName>
    <definedName name="Stats_CHX">'BD Match'!$M$2:$M$53</definedName>
    <definedName name="Stats_CVQ">'BD Match'!$H$2:$H$53</definedName>
    <definedName name="Stats_GI">'BD Stats'!$M$3:$M$54</definedName>
    <definedName name="Stats_GS">'BD Stats'!$L$3:$L$54</definedName>
    <definedName name="Stats_INF">'BD Match'!$N$2:$N$53</definedName>
    <definedName name="Stats_MA">'BD Match'!$L$2:$L$53</definedName>
    <definedName name="Stats_Pre">'BD Stats'!$F$3:$F$54</definedName>
    <definedName name="Stats_Ret">'BD Stats'!$H$3:$H$54</definedName>
    <definedName name="Stats_RP">'BD Match'!$I$2:$I$53</definedName>
    <definedName name="Stats_SGB">'BD Stats'!$G$3:$G$54</definedName>
    <definedName name="Stats_SUP">'BD Match'!$O$2:$O$53</definedName>
    <definedName name="U_10">Accueil!$V$10:$V$11</definedName>
    <definedName name="U_11">Accueil!$W$10:$W$11</definedName>
    <definedName name="U_12">Accueil!$X$10:$X$11</definedName>
    <definedName name="U_13">Accueil!$Y$10:$Y$12</definedName>
    <definedName name="_xlnm.Print_Area" localSheetId="6">Match!$B$7:$X$29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N4" i="19" l="1"/>
  <c r="BO4" i="19"/>
  <c r="BP4" i="19"/>
  <c r="BQ4" i="19"/>
  <c r="BR4" i="19"/>
  <c r="BS4" i="19"/>
  <c r="BT4" i="19"/>
  <c r="BU4" i="19"/>
  <c r="BV4" i="19"/>
  <c r="BN5" i="19"/>
  <c r="BO5" i="19"/>
  <c r="BP5" i="19"/>
  <c r="BQ5" i="19"/>
  <c r="BR5" i="19"/>
  <c r="BS5" i="19"/>
  <c r="BT5" i="19"/>
  <c r="BU5" i="19"/>
  <c r="BV5" i="19"/>
  <c r="BN6" i="19"/>
  <c r="BO6" i="19"/>
  <c r="BP6" i="19"/>
  <c r="BQ6" i="19"/>
  <c r="BR6" i="19"/>
  <c r="BS6" i="19"/>
  <c r="BT6" i="19"/>
  <c r="BU6" i="19"/>
  <c r="BV6" i="19"/>
  <c r="BN7" i="19"/>
  <c r="BO7" i="19"/>
  <c r="BP7" i="19"/>
  <c r="BQ7" i="19"/>
  <c r="BR7" i="19"/>
  <c r="BS7" i="19"/>
  <c r="BT7" i="19"/>
  <c r="BU7" i="19"/>
  <c r="BV7" i="19"/>
  <c r="BN8" i="19"/>
  <c r="BO8" i="19"/>
  <c r="BP8" i="19"/>
  <c r="BQ8" i="19"/>
  <c r="BR8" i="19"/>
  <c r="BS8" i="19"/>
  <c r="BT8" i="19"/>
  <c r="BU8" i="19"/>
  <c r="BV8" i="19"/>
  <c r="BN9" i="19"/>
  <c r="BO9" i="19"/>
  <c r="BP9" i="19"/>
  <c r="BQ9" i="19"/>
  <c r="BR9" i="19"/>
  <c r="BS9" i="19"/>
  <c r="BT9" i="19"/>
  <c r="BU9" i="19"/>
  <c r="BV9" i="19"/>
  <c r="BN10" i="19"/>
  <c r="BO10" i="19"/>
  <c r="BP10" i="19"/>
  <c r="BQ10" i="19"/>
  <c r="BR10" i="19"/>
  <c r="BS10" i="19"/>
  <c r="BT10" i="19"/>
  <c r="BU10" i="19"/>
  <c r="BV10" i="19"/>
  <c r="BN11" i="19"/>
  <c r="BO11" i="19"/>
  <c r="BP11" i="19"/>
  <c r="BQ11" i="19"/>
  <c r="BR11" i="19"/>
  <c r="BS11" i="19"/>
  <c r="BT11" i="19"/>
  <c r="BU11" i="19"/>
  <c r="BV11" i="19"/>
  <c r="BN12" i="19"/>
  <c r="BO12" i="19"/>
  <c r="BP12" i="19"/>
  <c r="BQ12" i="19"/>
  <c r="BR12" i="19"/>
  <c r="BS12" i="19"/>
  <c r="BT12" i="19"/>
  <c r="BU12" i="19"/>
  <c r="BV12" i="19"/>
  <c r="BN13" i="19"/>
  <c r="BO13" i="19"/>
  <c r="BP13" i="19"/>
  <c r="BQ13" i="19"/>
  <c r="BR13" i="19"/>
  <c r="BS13" i="19"/>
  <c r="BT13" i="19"/>
  <c r="BU13" i="19"/>
  <c r="BV13" i="19"/>
  <c r="BN14" i="19"/>
  <c r="BO14" i="19"/>
  <c r="BP14" i="19"/>
  <c r="BQ14" i="19"/>
  <c r="BR14" i="19"/>
  <c r="BS14" i="19"/>
  <c r="BT14" i="19"/>
  <c r="BU14" i="19"/>
  <c r="BV14" i="19"/>
  <c r="BN15" i="19"/>
  <c r="BO15" i="19"/>
  <c r="BP15" i="19"/>
  <c r="BQ15" i="19"/>
  <c r="BR15" i="19"/>
  <c r="BS15" i="19"/>
  <c r="BT15" i="19"/>
  <c r="BU15" i="19"/>
  <c r="BV15" i="19"/>
  <c r="BN16" i="19"/>
  <c r="BO16" i="19"/>
  <c r="BP16" i="19"/>
  <c r="BQ16" i="19"/>
  <c r="BR16" i="19"/>
  <c r="BS16" i="19"/>
  <c r="BT16" i="19"/>
  <c r="BU16" i="19"/>
  <c r="BV16" i="19"/>
  <c r="BN17" i="19"/>
  <c r="BO17" i="19"/>
  <c r="BP17" i="19"/>
  <c r="BQ17" i="19"/>
  <c r="BR17" i="19"/>
  <c r="BS17" i="19"/>
  <c r="BT17" i="19"/>
  <c r="BU17" i="19"/>
  <c r="BV17" i="19"/>
  <c r="BN18" i="19"/>
  <c r="BO18" i="19"/>
  <c r="BP18" i="19"/>
  <c r="BQ18" i="19"/>
  <c r="BR18" i="19"/>
  <c r="BS18" i="19"/>
  <c r="BT18" i="19"/>
  <c r="BU18" i="19"/>
  <c r="BV18" i="19"/>
  <c r="BN19" i="19"/>
  <c r="BO19" i="19"/>
  <c r="BP19" i="19"/>
  <c r="BQ19" i="19"/>
  <c r="BR19" i="19"/>
  <c r="BS19" i="19"/>
  <c r="BT19" i="19"/>
  <c r="BU19" i="19"/>
  <c r="BV19" i="19"/>
  <c r="BN20" i="19"/>
  <c r="BO20" i="19"/>
  <c r="BP20" i="19"/>
  <c r="BQ20" i="19"/>
  <c r="BR20" i="19"/>
  <c r="BS20" i="19"/>
  <c r="BT20" i="19"/>
  <c r="BU20" i="19"/>
  <c r="BV20" i="19"/>
  <c r="BN21" i="19"/>
  <c r="BO21" i="19"/>
  <c r="BP21" i="19"/>
  <c r="BQ21" i="19"/>
  <c r="BR21" i="19"/>
  <c r="BS21" i="19"/>
  <c r="BT21" i="19"/>
  <c r="BU21" i="19"/>
  <c r="BV21" i="19"/>
  <c r="BN22" i="19"/>
  <c r="BO22" i="19"/>
  <c r="BP22" i="19"/>
  <c r="BQ22" i="19"/>
  <c r="BR22" i="19"/>
  <c r="BS22" i="19"/>
  <c r="BT22" i="19"/>
  <c r="BU22" i="19"/>
  <c r="BV22" i="19"/>
  <c r="BN23" i="19"/>
  <c r="BO23" i="19"/>
  <c r="BP23" i="19"/>
  <c r="BQ23" i="19"/>
  <c r="BR23" i="19"/>
  <c r="BS23" i="19"/>
  <c r="BT23" i="19"/>
  <c r="BU23" i="19"/>
  <c r="BV23" i="19"/>
  <c r="BN24" i="19"/>
  <c r="BO24" i="19"/>
  <c r="BP24" i="19"/>
  <c r="BQ24" i="19"/>
  <c r="BR24" i="19"/>
  <c r="BS24" i="19"/>
  <c r="BT24" i="19"/>
  <c r="BU24" i="19"/>
  <c r="BV24" i="19"/>
  <c r="BN25" i="19"/>
  <c r="BO25" i="19"/>
  <c r="BP25" i="19"/>
  <c r="BQ25" i="19"/>
  <c r="BR25" i="19"/>
  <c r="BS25" i="19"/>
  <c r="BT25" i="19"/>
  <c r="BU25" i="19"/>
  <c r="BV25" i="19"/>
  <c r="BN26" i="19"/>
  <c r="BO26" i="19"/>
  <c r="BP26" i="19"/>
  <c r="BQ26" i="19"/>
  <c r="BR26" i="19"/>
  <c r="BS26" i="19"/>
  <c r="BT26" i="19"/>
  <c r="BU26" i="19"/>
  <c r="BV26" i="19"/>
  <c r="BN27" i="19"/>
  <c r="BO27" i="19"/>
  <c r="BP27" i="19"/>
  <c r="BQ27" i="19"/>
  <c r="BR27" i="19"/>
  <c r="BS27" i="19"/>
  <c r="BT27" i="19"/>
  <c r="BU27" i="19"/>
  <c r="BV27" i="19"/>
  <c r="BN28" i="19"/>
  <c r="BO28" i="19"/>
  <c r="BP28" i="19"/>
  <c r="BQ28" i="19"/>
  <c r="BR28" i="19"/>
  <c r="BS28" i="19"/>
  <c r="BT28" i="19"/>
  <c r="BU28" i="19"/>
  <c r="BV28" i="19"/>
  <c r="BN29" i="19"/>
  <c r="BO29" i="19"/>
  <c r="BP29" i="19"/>
  <c r="BQ29" i="19"/>
  <c r="BR29" i="19"/>
  <c r="BS29" i="19"/>
  <c r="BT29" i="19"/>
  <c r="BU29" i="19"/>
  <c r="BV29" i="19"/>
  <c r="BN30" i="19"/>
  <c r="BO30" i="19"/>
  <c r="BP30" i="19"/>
  <c r="BQ30" i="19"/>
  <c r="BR30" i="19"/>
  <c r="BS30" i="19"/>
  <c r="BT30" i="19"/>
  <c r="BU30" i="19"/>
  <c r="BV30" i="19"/>
  <c r="BN31" i="19"/>
  <c r="BO31" i="19"/>
  <c r="BP31" i="19"/>
  <c r="BQ31" i="19"/>
  <c r="BR31" i="19"/>
  <c r="BS31" i="19"/>
  <c r="BT31" i="19"/>
  <c r="BU31" i="19"/>
  <c r="BV31" i="19"/>
  <c r="BN32" i="19"/>
  <c r="BO32" i="19"/>
  <c r="BP32" i="19"/>
  <c r="BQ32" i="19"/>
  <c r="BR32" i="19"/>
  <c r="BS32" i="19"/>
  <c r="BT32" i="19"/>
  <c r="BU32" i="19"/>
  <c r="BV32" i="19"/>
  <c r="BN33" i="19"/>
  <c r="BO33" i="19"/>
  <c r="BP33" i="19"/>
  <c r="BQ33" i="19"/>
  <c r="BR33" i="19"/>
  <c r="BS33" i="19"/>
  <c r="BT33" i="19"/>
  <c r="BU33" i="19"/>
  <c r="BV33" i="19"/>
  <c r="BN34" i="19"/>
  <c r="BO34" i="19"/>
  <c r="BP34" i="19"/>
  <c r="BQ34" i="19"/>
  <c r="BR34" i="19"/>
  <c r="BS34" i="19"/>
  <c r="BT34" i="19"/>
  <c r="BU34" i="19"/>
  <c r="BV34" i="19"/>
  <c r="BN35" i="19"/>
  <c r="BO35" i="19"/>
  <c r="BP35" i="19"/>
  <c r="BQ35" i="19"/>
  <c r="BR35" i="19"/>
  <c r="BS35" i="19"/>
  <c r="BT35" i="19"/>
  <c r="BU35" i="19"/>
  <c r="BV35" i="19"/>
  <c r="BN36" i="19"/>
  <c r="BO36" i="19"/>
  <c r="BP36" i="19"/>
  <c r="BQ36" i="19"/>
  <c r="BR36" i="19"/>
  <c r="BS36" i="19"/>
  <c r="BT36" i="19"/>
  <c r="BU36" i="19"/>
  <c r="BV36" i="19"/>
  <c r="BN37" i="19"/>
  <c r="BO37" i="19"/>
  <c r="BP37" i="19"/>
  <c r="BQ37" i="19"/>
  <c r="BR37" i="19"/>
  <c r="BS37" i="19"/>
  <c r="BT37" i="19"/>
  <c r="BU37" i="19"/>
  <c r="BV37" i="19"/>
  <c r="BN38" i="19"/>
  <c r="BO38" i="19"/>
  <c r="BP38" i="19"/>
  <c r="BQ38" i="19"/>
  <c r="BR38" i="19"/>
  <c r="BS38" i="19"/>
  <c r="BT38" i="19"/>
  <c r="BU38" i="19"/>
  <c r="BV38" i="19"/>
  <c r="BN39" i="19"/>
  <c r="BO39" i="19"/>
  <c r="BP39" i="19"/>
  <c r="BQ39" i="19"/>
  <c r="BR39" i="19"/>
  <c r="BS39" i="19"/>
  <c r="BT39" i="19"/>
  <c r="BU39" i="19"/>
  <c r="BV39" i="19"/>
  <c r="BN40" i="19"/>
  <c r="BO40" i="19"/>
  <c r="BP40" i="19"/>
  <c r="BQ40" i="19"/>
  <c r="BR40" i="19"/>
  <c r="BS40" i="19"/>
  <c r="BT40" i="19"/>
  <c r="BU40" i="19"/>
  <c r="BV40" i="19"/>
  <c r="BN41" i="19"/>
  <c r="BO41" i="19"/>
  <c r="BP41" i="19"/>
  <c r="BQ41" i="19"/>
  <c r="BR41" i="19"/>
  <c r="BS41" i="19"/>
  <c r="BT41" i="19"/>
  <c r="BU41" i="19"/>
  <c r="BV41" i="19"/>
  <c r="BN42" i="19"/>
  <c r="BO42" i="19"/>
  <c r="BP42" i="19"/>
  <c r="BQ42" i="19"/>
  <c r="BR42" i="19"/>
  <c r="BS42" i="19"/>
  <c r="BT42" i="19"/>
  <c r="BU42" i="19"/>
  <c r="BV42" i="19"/>
  <c r="BN43" i="19"/>
  <c r="BO43" i="19"/>
  <c r="BP43" i="19"/>
  <c r="BQ43" i="19"/>
  <c r="BR43" i="19"/>
  <c r="BS43" i="19"/>
  <c r="BT43" i="19"/>
  <c r="BU43" i="19"/>
  <c r="BV43" i="19"/>
  <c r="BN44" i="19"/>
  <c r="BO44" i="19"/>
  <c r="BP44" i="19"/>
  <c r="BQ44" i="19"/>
  <c r="BR44" i="19"/>
  <c r="BS44" i="19"/>
  <c r="BT44" i="19"/>
  <c r="BU44" i="19"/>
  <c r="BV44" i="19"/>
  <c r="BN45" i="19"/>
  <c r="BO45" i="19"/>
  <c r="BP45" i="19"/>
  <c r="BQ45" i="19"/>
  <c r="BR45" i="19"/>
  <c r="BS45" i="19"/>
  <c r="BT45" i="19"/>
  <c r="BU45" i="19"/>
  <c r="BV45" i="19"/>
  <c r="BN46" i="19"/>
  <c r="BO46" i="19"/>
  <c r="BP46" i="19"/>
  <c r="BQ46" i="19"/>
  <c r="BR46" i="19"/>
  <c r="BS46" i="19"/>
  <c r="BT46" i="19"/>
  <c r="BU46" i="19"/>
  <c r="BV46" i="19"/>
  <c r="BN47" i="19"/>
  <c r="BO47" i="19"/>
  <c r="BP47" i="19"/>
  <c r="BQ47" i="19"/>
  <c r="BR47" i="19"/>
  <c r="BS47" i="19"/>
  <c r="BT47" i="19"/>
  <c r="BU47" i="19"/>
  <c r="BV47" i="19"/>
  <c r="BN48" i="19"/>
  <c r="BO48" i="19"/>
  <c r="BP48" i="19"/>
  <c r="BQ48" i="19"/>
  <c r="BR48" i="19"/>
  <c r="BS48" i="19"/>
  <c r="BT48" i="19"/>
  <c r="BU48" i="19"/>
  <c r="BV48" i="19"/>
  <c r="BN49" i="19"/>
  <c r="BO49" i="19"/>
  <c r="BP49" i="19"/>
  <c r="BQ49" i="19"/>
  <c r="BR49" i="19"/>
  <c r="BS49" i="19"/>
  <c r="BT49" i="19"/>
  <c r="BU49" i="19"/>
  <c r="BV49" i="19"/>
  <c r="BN50" i="19"/>
  <c r="BO50" i="19"/>
  <c r="BP50" i="19"/>
  <c r="BQ50" i="19"/>
  <c r="BR50" i="19"/>
  <c r="BS50" i="19"/>
  <c r="BT50" i="19"/>
  <c r="BU50" i="19"/>
  <c r="BV50" i="19"/>
  <c r="BN51" i="19"/>
  <c r="BO51" i="19"/>
  <c r="BP51" i="19"/>
  <c r="BQ51" i="19"/>
  <c r="BR51" i="19"/>
  <c r="BS51" i="19"/>
  <c r="BT51" i="19"/>
  <c r="BU51" i="19"/>
  <c r="BV51" i="19"/>
  <c r="BN52" i="19"/>
  <c r="BO52" i="19"/>
  <c r="BP52" i="19"/>
  <c r="BQ52" i="19"/>
  <c r="BR52" i="19"/>
  <c r="BS52" i="19"/>
  <c r="BT52" i="19"/>
  <c r="BU52" i="19"/>
  <c r="BV52" i="19"/>
  <c r="BN53" i="19"/>
  <c r="BO53" i="19"/>
  <c r="BP53" i="19"/>
  <c r="BQ53" i="19"/>
  <c r="BR53" i="19"/>
  <c r="BS53" i="19"/>
  <c r="BT53" i="19"/>
  <c r="BU53" i="19"/>
  <c r="BV53" i="19"/>
  <c r="BN54" i="19"/>
  <c r="BO54" i="19"/>
  <c r="BP54" i="19"/>
  <c r="BQ54" i="19"/>
  <c r="BR54" i="19"/>
  <c r="BS54" i="19"/>
  <c r="BT54" i="19"/>
  <c r="BU54" i="19"/>
  <c r="BV54" i="19"/>
  <c r="BB4" i="19"/>
  <c r="BC4" i="19"/>
  <c r="BD4" i="19"/>
  <c r="BE4" i="19"/>
  <c r="BF4" i="19"/>
  <c r="BG4" i="19"/>
  <c r="BH4" i="19"/>
  <c r="BI4" i="19"/>
  <c r="BJ4" i="19"/>
  <c r="BB5" i="19"/>
  <c r="BC5" i="19"/>
  <c r="BD5" i="19"/>
  <c r="BE5" i="19"/>
  <c r="BF5" i="19"/>
  <c r="BG5" i="19"/>
  <c r="BH5" i="19"/>
  <c r="BI5" i="19"/>
  <c r="BJ5" i="19"/>
  <c r="BB6" i="19"/>
  <c r="BC6" i="19"/>
  <c r="BD6" i="19"/>
  <c r="BE6" i="19"/>
  <c r="BF6" i="19"/>
  <c r="BG6" i="19"/>
  <c r="BH6" i="19"/>
  <c r="BI6" i="19"/>
  <c r="BJ6" i="19"/>
  <c r="BB7" i="19"/>
  <c r="BC7" i="19"/>
  <c r="BD7" i="19"/>
  <c r="BE7" i="19"/>
  <c r="BF7" i="19"/>
  <c r="BG7" i="19"/>
  <c r="BH7" i="19"/>
  <c r="BI7" i="19"/>
  <c r="BJ7" i="19"/>
  <c r="BB8" i="19"/>
  <c r="BC8" i="19"/>
  <c r="BD8" i="19"/>
  <c r="BE8" i="19"/>
  <c r="BF8" i="19"/>
  <c r="BG8" i="19"/>
  <c r="BH8" i="19"/>
  <c r="BI8" i="19"/>
  <c r="BJ8" i="19"/>
  <c r="BB9" i="19"/>
  <c r="BC9" i="19"/>
  <c r="BD9" i="19"/>
  <c r="BE9" i="19"/>
  <c r="BF9" i="19"/>
  <c r="BG9" i="19"/>
  <c r="BH9" i="19"/>
  <c r="BI9" i="19"/>
  <c r="BJ9" i="19"/>
  <c r="BB10" i="19"/>
  <c r="BC10" i="19"/>
  <c r="BD10" i="19"/>
  <c r="BE10" i="19"/>
  <c r="BF10" i="19"/>
  <c r="BG10" i="19"/>
  <c r="BH10" i="19"/>
  <c r="BI10" i="19"/>
  <c r="BJ10" i="19"/>
  <c r="BB11" i="19"/>
  <c r="BC11" i="19"/>
  <c r="BD11" i="19"/>
  <c r="BE11" i="19"/>
  <c r="BF11" i="19"/>
  <c r="BG11" i="19"/>
  <c r="BH11" i="19"/>
  <c r="BI11" i="19"/>
  <c r="BJ11" i="19"/>
  <c r="BB12" i="19"/>
  <c r="BC12" i="19"/>
  <c r="BD12" i="19"/>
  <c r="BE12" i="19"/>
  <c r="BF12" i="19"/>
  <c r="BG12" i="19"/>
  <c r="BH12" i="19"/>
  <c r="BI12" i="19"/>
  <c r="BJ12" i="19"/>
  <c r="BB13" i="19"/>
  <c r="BC13" i="19"/>
  <c r="BD13" i="19"/>
  <c r="BE13" i="19"/>
  <c r="BF13" i="19"/>
  <c r="BG13" i="19"/>
  <c r="BH13" i="19"/>
  <c r="BI13" i="19"/>
  <c r="BJ13" i="19"/>
  <c r="BB14" i="19"/>
  <c r="BC14" i="19"/>
  <c r="BD14" i="19"/>
  <c r="BE14" i="19"/>
  <c r="BF14" i="19"/>
  <c r="BG14" i="19"/>
  <c r="BH14" i="19"/>
  <c r="BI14" i="19"/>
  <c r="BJ14" i="19"/>
  <c r="BB15" i="19"/>
  <c r="BC15" i="19"/>
  <c r="BD15" i="19"/>
  <c r="BE15" i="19"/>
  <c r="BF15" i="19"/>
  <c r="BG15" i="19"/>
  <c r="BH15" i="19"/>
  <c r="BI15" i="19"/>
  <c r="BJ15" i="19"/>
  <c r="BB16" i="19"/>
  <c r="BC16" i="19"/>
  <c r="BD16" i="19"/>
  <c r="BE16" i="19"/>
  <c r="BF16" i="19"/>
  <c r="BG16" i="19"/>
  <c r="BH16" i="19"/>
  <c r="BI16" i="19"/>
  <c r="BJ16" i="19"/>
  <c r="BB17" i="19"/>
  <c r="BC17" i="19"/>
  <c r="BD17" i="19"/>
  <c r="BE17" i="19"/>
  <c r="BF17" i="19"/>
  <c r="BG17" i="19"/>
  <c r="BH17" i="19"/>
  <c r="BI17" i="19"/>
  <c r="BJ17" i="19"/>
  <c r="BB18" i="19"/>
  <c r="BC18" i="19"/>
  <c r="BD18" i="19"/>
  <c r="BE18" i="19"/>
  <c r="BF18" i="19"/>
  <c r="BG18" i="19"/>
  <c r="BH18" i="19"/>
  <c r="BI18" i="19"/>
  <c r="BJ18" i="19"/>
  <c r="BB19" i="19"/>
  <c r="BC19" i="19"/>
  <c r="BD19" i="19"/>
  <c r="BE19" i="19"/>
  <c r="BF19" i="19"/>
  <c r="BG19" i="19"/>
  <c r="BH19" i="19"/>
  <c r="BI19" i="19"/>
  <c r="BJ19" i="19"/>
  <c r="BB20" i="19"/>
  <c r="BC20" i="19"/>
  <c r="BD20" i="19"/>
  <c r="BE20" i="19"/>
  <c r="BF20" i="19"/>
  <c r="BG20" i="19"/>
  <c r="BH20" i="19"/>
  <c r="BI20" i="19"/>
  <c r="BJ20" i="19"/>
  <c r="BB21" i="19"/>
  <c r="BC21" i="19"/>
  <c r="BD21" i="19"/>
  <c r="BE21" i="19"/>
  <c r="BF21" i="19"/>
  <c r="BG21" i="19"/>
  <c r="BH21" i="19"/>
  <c r="BI21" i="19"/>
  <c r="BJ21" i="19"/>
  <c r="BB22" i="19"/>
  <c r="BC22" i="19"/>
  <c r="BD22" i="19"/>
  <c r="BE22" i="19"/>
  <c r="BF22" i="19"/>
  <c r="BG22" i="19"/>
  <c r="BH22" i="19"/>
  <c r="BI22" i="19"/>
  <c r="BJ22" i="19"/>
  <c r="BB23" i="19"/>
  <c r="BC23" i="19"/>
  <c r="BD23" i="19"/>
  <c r="BE23" i="19"/>
  <c r="BF23" i="19"/>
  <c r="BG23" i="19"/>
  <c r="BH23" i="19"/>
  <c r="BI23" i="19"/>
  <c r="BJ23" i="19"/>
  <c r="BB24" i="19"/>
  <c r="BC24" i="19"/>
  <c r="BD24" i="19"/>
  <c r="BE24" i="19"/>
  <c r="BF24" i="19"/>
  <c r="BG24" i="19"/>
  <c r="BH24" i="19"/>
  <c r="BI24" i="19"/>
  <c r="BJ24" i="19"/>
  <c r="BB25" i="19"/>
  <c r="BC25" i="19"/>
  <c r="BD25" i="19"/>
  <c r="BE25" i="19"/>
  <c r="BF25" i="19"/>
  <c r="BG25" i="19"/>
  <c r="BH25" i="19"/>
  <c r="BI25" i="19"/>
  <c r="BJ25" i="19"/>
  <c r="BB26" i="19"/>
  <c r="BC26" i="19"/>
  <c r="BD26" i="19"/>
  <c r="BE26" i="19"/>
  <c r="BF26" i="19"/>
  <c r="BG26" i="19"/>
  <c r="BH26" i="19"/>
  <c r="BI26" i="19"/>
  <c r="BJ26" i="19"/>
  <c r="BB27" i="19"/>
  <c r="BC27" i="19"/>
  <c r="BD27" i="19"/>
  <c r="BE27" i="19"/>
  <c r="BF27" i="19"/>
  <c r="BG27" i="19"/>
  <c r="BH27" i="19"/>
  <c r="BI27" i="19"/>
  <c r="BJ27" i="19"/>
  <c r="BB28" i="19"/>
  <c r="BC28" i="19"/>
  <c r="BD28" i="19"/>
  <c r="BE28" i="19"/>
  <c r="BF28" i="19"/>
  <c r="BG28" i="19"/>
  <c r="BH28" i="19"/>
  <c r="BI28" i="19"/>
  <c r="BJ28" i="19"/>
  <c r="BB29" i="19"/>
  <c r="BC29" i="19"/>
  <c r="BD29" i="19"/>
  <c r="BE29" i="19"/>
  <c r="BF29" i="19"/>
  <c r="BG29" i="19"/>
  <c r="BH29" i="19"/>
  <c r="BI29" i="19"/>
  <c r="BJ29" i="19"/>
  <c r="BB30" i="19"/>
  <c r="BC30" i="19"/>
  <c r="BD30" i="19"/>
  <c r="BE30" i="19"/>
  <c r="BF30" i="19"/>
  <c r="BG30" i="19"/>
  <c r="BH30" i="19"/>
  <c r="BI30" i="19"/>
  <c r="BJ30" i="19"/>
  <c r="BB31" i="19"/>
  <c r="BC31" i="19"/>
  <c r="BD31" i="19"/>
  <c r="BE31" i="19"/>
  <c r="BF31" i="19"/>
  <c r="BG31" i="19"/>
  <c r="BH31" i="19"/>
  <c r="BI31" i="19"/>
  <c r="BJ31" i="19"/>
  <c r="BB32" i="19"/>
  <c r="BC32" i="19"/>
  <c r="BD32" i="19"/>
  <c r="BE32" i="19"/>
  <c r="BF32" i="19"/>
  <c r="BG32" i="19"/>
  <c r="BH32" i="19"/>
  <c r="BI32" i="19"/>
  <c r="BJ32" i="19"/>
  <c r="BB33" i="19"/>
  <c r="BC33" i="19"/>
  <c r="BD33" i="19"/>
  <c r="BE33" i="19"/>
  <c r="BF33" i="19"/>
  <c r="BG33" i="19"/>
  <c r="BH33" i="19"/>
  <c r="BI33" i="19"/>
  <c r="BJ33" i="19"/>
  <c r="BB34" i="19"/>
  <c r="BC34" i="19"/>
  <c r="BD34" i="19"/>
  <c r="BE34" i="19"/>
  <c r="BF34" i="19"/>
  <c r="BG34" i="19"/>
  <c r="BH34" i="19"/>
  <c r="BI34" i="19"/>
  <c r="BJ34" i="19"/>
  <c r="BB35" i="19"/>
  <c r="BC35" i="19"/>
  <c r="BD35" i="19"/>
  <c r="BE35" i="19"/>
  <c r="BF35" i="19"/>
  <c r="BG35" i="19"/>
  <c r="BH35" i="19"/>
  <c r="BI35" i="19"/>
  <c r="BJ35" i="19"/>
  <c r="BB36" i="19"/>
  <c r="BC36" i="19"/>
  <c r="BD36" i="19"/>
  <c r="BE36" i="19"/>
  <c r="BF36" i="19"/>
  <c r="BG36" i="19"/>
  <c r="BH36" i="19"/>
  <c r="BI36" i="19"/>
  <c r="BJ36" i="19"/>
  <c r="BB37" i="19"/>
  <c r="BC37" i="19"/>
  <c r="BD37" i="19"/>
  <c r="BE37" i="19"/>
  <c r="BF37" i="19"/>
  <c r="BG37" i="19"/>
  <c r="BH37" i="19"/>
  <c r="BI37" i="19"/>
  <c r="BJ37" i="19"/>
  <c r="BB38" i="19"/>
  <c r="BC38" i="19"/>
  <c r="BD38" i="19"/>
  <c r="BE38" i="19"/>
  <c r="BF38" i="19"/>
  <c r="BG38" i="19"/>
  <c r="BH38" i="19"/>
  <c r="BI38" i="19"/>
  <c r="BJ38" i="19"/>
  <c r="BB39" i="19"/>
  <c r="BC39" i="19"/>
  <c r="BD39" i="19"/>
  <c r="BE39" i="19"/>
  <c r="BF39" i="19"/>
  <c r="BG39" i="19"/>
  <c r="BH39" i="19"/>
  <c r="BI39" i="19"/>
  <c r="BJ39" i="19"/>
  <c r="BB40" i="19"/>
  <c r="BC40" i="19"/>
  <c r="BD40" i="19"/>
  <c r="BE40" i="19"/>
  <c r="BF40" i="19"/>
  <c r="BG40" i="19"/>
  <c r="BH40" i="19"/>
  <c r="BI40" i="19"/>
  <c r="BJ40" i="19"/>
  <c r="BB41" i="19"/>
  <c r="BC41" i="19"/>
  <c r="BD41" i="19"/>
  <c r="BE41" i="19"/>
  <c r="BF41" i="19"/>
  <c r="BG41" i="19"/>
  <c r="BH41" i="19"/>
  <c r="BI41" i="19"/>
  <c r="BJ41" i="19"/>
  <c r="BB42" i="19"/>
  <c r="BC42" i="19"/>
  <c r="BD42" i="19"/>
  <c r="BE42" i="19"/>
  <c r="BF42" i="19"/>
  <c r="BG42" i="19"/>
  <c r="BH42" i="19"/>
  <c r="BI42" i="19"/>
  <c r="BJ42" i="19"/>
  <c r="BB43" i="19"/>
  <c r="BC43" i="19"/>
  <c r="BD43" i="19"/>
  <c r="BE43" i="19"/>
  <c r="BF43" i="19"/>
  <c r="BG43" i="19"/>
  <c r="BH43" i="19"/>
  <c r="BI43" i="19"/>
  <c r="BJ43" i="19"/>
  <c r="BB44" i="19"/>
  <c r="BC44" i="19"/>
  <c r="BD44" i="19"/>
  <c r="BE44" i="19"/>
  <c r="BF44" i="19"/>
  <c r="BG44" i="19"/>
  <c r="BH44" i="19"/>
  <c r="BI44" i="19"/>
  <c r="BJ44" i="19"/>
  <c r="BB45" i="19"/>
  <c r="BC45" i="19"/>
  <c r="BD45" i="19"/>
  <c r="BE45" i="19"/>
  <c r="BF45" i="19"/>
  <c r="BG45" i="19"/>
  <c r="BH45" i="19"/>
  <c r="BI45" i="19"/>
  <c r="BJ45" i="19"/>
  <c r="BB46" i="19"/>
  <c r="BC46" i="19"/>
  <c r="BD46" i="19"/>
  <c r="BE46" i="19"/>
  <c r="BF46" i="19"/>
  <c r="BG46" i="19"/>
  <c r="BH46" i="19"/>
  <c r="BI46" i="19"/>
  <c r="BJ46" i="19"/>
  <c r="BB47" i="19"/>
  <c r="BC47" i="19"/>
  <c r="BD47" i="19"/>
  <c r="BE47" i="19"/>
  <c r="BF47" i="19"/>
  <c r="BG47" i="19"/>
  <c r="BH47" i="19"/>
  <c r="BI47" i="19"/>
  <c r="BJ47" i="19"/>
  <c r="BB48" i="19"/>
  <c r="BC48" i="19"/>
  <c r="BD48" i="19"/>
  <c r="BE48" i="19"/>
  <c r="BF48" i="19"/>
  <c r="BG48" i="19"/>
  <c r="BH48" i="19"/>
  <c r="BI48" i="19"/>
  <c r="BJ48" i="19"/>
  <c r="BB49" i="19"/>
  <c r="BC49" i="19"/>
  <c r="BD49" i="19"/>
  <c r="BE49" i="19"/>
  <c r="BF49" i="19"/>
  <c r="BG49" i="19"/>
  <c r="BH49" i="19"/>
  <c r="BI49" i="19"/>
  <c r="BJ49" i="19"/>
  <c r="BB50" i="19"/>
  <c r="BC50" i="19"/>
  <c r="BD50" i="19"/>
  <c r="BE50" i="19"/>
  <c r="BF50" i="19"/>
  <c r="BG50" i="19"/>
  <c r="BH50" i="19"/>
  <c r="BI50" i="19"/>
  <c r="BJ50" i="19"/>
  <c r="BB51" i="19"/>
  <c r="BC51" i="19"/>
  <c r="BD51" i="19"/>
  <c r="BE51" i="19"/>
  <c r="BF51" i="19"/>
  <c r="BG51" i="19"/>
  <c r="BH51" i="19"/>
  <c r="BI51" i="19"/>
  <c r="BJ51" i="19"/>
  <c r="BB52" i="19"/>
  <c r="BC52" i="19"/>
  <c r="BD52" i="19"/>
  <c r="BE52" i="19"/>
  <c r="BF52" i="19"/>
  <c r="BG52" i="19"/>
  <c r="BH52" i="19"/>
  <c r="BI52" i="19"/>
  <c r="BJ52" i="19"/>
  <c r="BB53" i="19"/>
  <c r="BC53" i="19"/>
  <c r="BD53" i="19"/>
  <c r="BE53" i="19"/>
  <c r="BF53" i="19"/>
  <c r="BG53" i="19"/>
  <c r="BH53" i="19"/>
  <c r="BI53" i="19"/>
  <c r="BJ53" i="19"/>
  <c r="BB54" i="19"/>
  <c r="BC54" i="19"/>
  <c r="BD54" i="19"/>
  <c r="BE54" i="19"/>
  <c r="BF54" i="19"/>
  <c r="BG54" i="19"/>
  <c r="BH54" i="19"/>
  <c r="BI54" i="19"/>
  <c r="BJ54" i="19"/>
  <c r="AP4" i="19"/>
  <c r="AQ4" i="19"/>
  <c r="AR4" i="19"/>
  <c r="AS4" i="19"/>
  <c r="AT4" i="19"/>
  <c r="AU4" i="19"/>
  <c r="AV4" i="19"/>
  <c r="AW4" i="19"/>
  <c r="AX4" i="19"/>
  <c r="AP5" i="19"/>
  <c r="AQ5" i="19"/>
  <c r="AR5" i="19"/>
  <c r="AS5" i="19"/>
  <c r="AT5" i="19"/>
  <c r="AU5" i="19"/>
  <c r="AV5" i="19"/>
  <c r="AW5" i="19"/>
  <c r="AX5" i="19"/>
  <c r="AP6" i="19"/>
  <c r="AQ6" i="19"/>
  <c r="AR6" i="19"/>
  <c r="AS6" i="19"/>
  <c r="AT6" i="19"/>
  <c r="AU6" i="19"/>
  <c r="AV6" i="19"/>
  <c r="AW6" i="19"/>
  <c r="AX6" i="19"/>
  <c r="AP7" i="19"/>
  <c r="AQ7" i="19"/>
  <c r="AR7" i="19"/>
  <c r="AS7" i="19"/>
  <c r="AT7" i="19"/>
  <c r="AU7" i="19"/>
  <c r="AV7" i="19"/>
  <c r="AW7" i="19"/>
  <c r="AX7" i="19"/>
  <c r="AP8" i="19"/>
  <c r="AQ8" i="19"/>
  <c r="AR8" i="19"/>
  <c r="AS8" i="19"/>
  <c r="AT8" i="19"/>
  <c r="AU8" i="19"/>
  <c r="AV8" i="19"/>
  <c r="AW8" i="19"/>
  <c r="AX8" i="19"/>
  <c r="AP9" i="19"/>
  <c r="AQ9" i="19"/>
  <c r="AR9" i="19"/>
  <c r="AS9" i="19"/>
  <c r="AT9" i="19"/>
  <c r="AU9" i="19"/>
  <c r="AV9" i="19"/>
  <c r="AW9" i="19"/>
  <c r="AX9" i="19"/>
  <c r="AP10" i="19"/>
  <c r="AQ10" i="19"/>
  <c r="AR10" i="19"/>
  <c r="AS10" i="19"/>
  <c r="AT10" i="19"/>
  <c r="AU10" i="19"/>
  <c r="AV10" i="19"/>
  <c r="AW10" i="19"/>
  <c r="AX10" i="19"/>
  <c r="AP11" i="19"/>
  <c r="AQ11" i="19"/>
  <c r="AR11" i="19"/>
  <c r="AS11" i="19"/>
  <c r="AT11" i="19"/>
  <c r="AU11" i="19"/>
  <c r="AV11" i="19"/>
  <c r="AW11" i="19"/>
  <c r="AX11" i="19"/>
  <c r="AP12" i="19"/>
  <c r="AQ12" i="19"/>
  <c r="AR12" i="19"/>
  <c r="AS12" i="19"/>
  <c r="AT12" i="19"/>
  <c r="AU12" i="19"/>
  <c r="AV12" i="19"/>
  <c r="AW12" i="19"/>
  <c r="AX12" i="19"/>
  <c r="AP13" i="19"/>
  <c r="AQ13" i="19"/>
  <c r="AR13" i="19"/>
  <c r="AS13" i="19"/>
  <c r="AT13" i="19"/>
  <c r="AU13" i="19"/>
  <c r="AV13" i="19"/>
  <c r="AW13" i="19"/>
  <c r="AX13" i="19"/>
  <c r="AP14" i="19"/>
  <c r="AQ14" i="19"/>
  <c r="AR14" i="19"/>
  <c r="AS14" i="19"/>
  <c r="AT14" i="19"/>
  <c r="AU14" i="19"/>
  <c r="AV14" i="19"/>
  <c r="AW14" i="19"/>
  <c r="AX14" i="19"/>
  <c r="AP15" i="19"/>
  <c r="AQ15" i="19"/>
  <c r="AR15" i="19"/>
  <c r="AS15" i="19"/>
  <c r="AT15" i="19"/>
  <c r="AU15" i="19"/>
  <c r="AV15" i="19"/>
  <c r="AW15" i="19"/>
  <c r="AX15" i="19"/>
  <c r="AP16" i="19"/>
  <c r="AQ16" i="19"/>
  <c r="AR16" i="19"/>
  <c r="AS16" i="19"/>
  <c r="AT16" i="19"/>
  <c r="AU16" i="19"/>
  <c r="AV16" i="19"/>
  <c r="AW16" i="19"/>
  <c r="AX16" i="19"/>
  <c r="AP17" i="19"/>
  <c r="AQ17" i="19"/>
  <c r="AR17" i="19"/>
  <c r="AS17" i="19"/>
  <c r="AT17" i="19"/>
  <c r="AU17" i="19"/>
  <c r="AV17" i="19"/>
  <c r="AW17" i="19"/>
  <c r="AX17" i="19"/>
  <c r="AP18" i="19"/>
  <c r="AQ18" i="19"/>
  <c r="AR18" i="19"/>
  <c r="AS18" i="19"/>
  <c r="AT18" i="19"/>
  <c r="AU18" i="19"/>
  <c r="AV18" i="19"/>
  <c r="AW18" i="19"/>
  <c r="AX18" i="19"/>
  <c r="AP19" i="19"/>
  <c r="AQ19" i="19"/>
  <c r="AR19" i="19"/>
  <c r="AS19" i="19"/>
  <c r="AT19" i="19"/>
  <c r="AU19" i="19"/>
  <c r="AV19" i="19"/>
  <c r="AW19" i="19"/>
  <c r="AX19" i="19"/>
  <c r="AP20" i="19"/>
  <c r="AQ20" i="19"/>
  <c r="AR20" i="19"/>
  <c r="AS20" i="19"/>
  <c r="AT20" i="19"/>
  <c r="AU20" i="19"/>
  <c r="AV20" i="19"/>
  <c r="AW20" i="19"/>
  <c r="AX20" i="19"/>
  <c r="AP21" i="19"/>
  <c r="AQ21" i="19"/>
  <c r="AR21" i="19"/>
  <c r="AS21" i="19"/>
  <c r="AT21" i="19"/>
  <c r="AU21" i="19"/>
  <c r="AV21" i="19"/>
  <c r="AW21" i="19"/>
  <c r="AX21" i="19"/>
  <c r="AP22" i="19"/>
  <c r="AQ22" i="19"/>
  <c r="AR22" i="19"/>
  <c r="AS22" i="19"/>
  <c r="AT22" i="19"/>
  <c r="AU22" i="19"/>
  <c r="AV22" i="19"/>
  <c r="AW22" i="19"/>
  <c r="AX22" i="19"/>
  <c r="AP23" i="19"/>
  <c r="AQ23" i="19"/>
  <c r="AR23" i="19"/>
  <c r="AS23" i="19"/>
  <c r="AT23" i="19"/>
  <c r="AU23" i="19"/>
  <c r="AV23" i="19"/>
  <c r="AW23" i="19"/>
  <c r="AX23" i="19"/>
  <c r="AP24" i="19"/>
  <c r="AQ24" i="19"/>
  <c r="AR24" i="19"/>
  <c r="AS24" i="19"/>
  <c r="AT24" i="19"/>
  <c r="AU24" i="19"/>
  <c r="AV24" i="19"/>
  <c r="AW24" i="19"/>
  <c r="AX24" i="19"/>
  <c r="AP25" i="19"/>
  <c r="AQ25" i="19"/>
  <c r="AR25" i="19"/>
  <c r="AS25" i="19"/>
  <c r="AT25" i="19"/>
  <c r="AU25" i="19"/>
  <c r="AV25" i="19"/>
  <c r="AW25" i="19"/>
  <c r="AX25" i="19"/>
  <c r="AP26" i="19"/>
  <c r="AQ26" i="19"/>
  <c r="AR26" i="19"/>
  <c r="AS26" i="19"/>
  <c r="AT26" i="19"/>
  <c r="AU26" i="19"/>
  <c r="AV26" i="19"/>
  <c r="AW26" i="19"/>
  <c r="AX26" i="19"/>
  <c r="AP27" i="19"/>
  <c r="AQ27" i="19"/>
  <c r="AR27" i="19"/>
  <c r="AS27" i="19"/>
  <c r="AT27" i="19"/>
  <c r="AU27" i="19"/>
  <c r="AV27" i="19"/>
  <c r="AW27" i="19"/>
  <c r="AX27" i="19"/>
  <c r="AP28" i="19"/>
  <c r="AQ28" i="19"/>
  <c r="AR28" i="19"/>
  <c r="AS28" i="19"/>
  <c r="AT28" i="19"/>
  <c r="AU28" i="19"/>
  <c r="AV28" i="19"/>
  <c r="AW28" i="19"/>
  <c r="AX28" i="19"/>
  <c r="AP29" i="19"/>
  <c r="AQ29" i="19"/>
  <c r="AR29" i="19"/>
  <c r="AS29" i="19"/>
  <c r="AT29" i="19"/>
  <c r="AU29" i="19"/>
  <c r="AV29" i="19"/>
  <c r="AW29" i="19"/>
  <c r="AX29" i="19"/>
  <c r="AP30" i="19"/>
  <c r="AQ30" i="19"/>
  <c r="AR30" i="19"/>
  <c r="AS30" i="19"/>
  <c r="AT30" i="19"/>
  <c r="AU30" i="19"/>
  <c r="AV30" i="19"/>
  <c r="AW30" i="19"/>
  <c r="AX30" i="19"/>
  <c r="AP31" i="19"/>
  <c r="AQ31" i="19"/>
  <c r="AR31" i="19"/>
  <c r="AS31" i="19"/>
  <c r="AT31" i="19"/>
  <c r="AU31" i="19"/>
  <c r="AV31" i="19"/>
  <c r="AW31" i="19"/>
  <c r="AX31" i="19"/>
  <c r="AP32" i="19"/>
  <c r="AQ32" i="19"/>
  <c r="AR32" i="19"/>
  <c r="AS32" i="19"/>
  <c r="AT32" i="19"/>
  <c r="AU32" i="19"/>
  <c r="AV32" i="19"/>
  <c r="AW32" i="19"/>
  <c r="AX32" i="19"/>
  <c r="AP33" i="19"/>
  <c r="AQ33" i="19"/>
  <c r="AR33" i="19"/>
  <c r="AS33" i="19"/>
  <c r="AT33" i="19"/>
  <c r="AU33" i="19"/>
  <c r="AV33" i="19"/>
  <c r="AW33" i="19"/>
  <c r="AX33" i="19"/>
  <c r="AP34" i="19"/>
  <c r="AQ34" i="19"/>
  <c r="AR34" i="19"/>
  <c r="AS34" i="19"/>
  <c r="AT34" i="19"/>
  <c r="AU34" i="19"/>
  <c r="AV34" i="19"/>
  <c r="AW34" i="19"/>
  <c r="AX34" i="19"/>
  <c r="AP35" i="19"/>
  <c r="AQ35" i="19"/>
  <c r="AR35" i="19"/>
  <c r="AS35" i="19"/>
  <c r="AT35" i="19"/>
  <c r="AU35" i="19"/>
  <c r="AV35" i="19"/>
  <c r="AW35" i="19"/>
  <c r="AX35" i="19"/>
  <c r="AP36" i="19"/>
  <c r="AQ36" i="19"/>
  <c r="AR36" i="19"/>
  <c r="AS36" i="19"/>
  <c r="AT36" i="19"/>
  <c r="AU36" i="19"/>
  <c r="AV36" i="19"/>
  <c r="AW36" i="19"/>
  <c r="AX36" i="19"/>
  <c r="AP37" i="19"/>
  <c r="AQ37" i="19"/>
  <c r="AR37" i="19"/>
  <c r="AS37" i="19"/>
  <c r="AT37" i="19"/>
  <c r="AU37" i="19"/>
  <c r="AV37" i="19"/>
  <c r="AW37" i="19"/>
  <c r="AX37" i="19"/>
  <c r="AP38" i="19"/>
  <c r="AQ38" i="19"/>
  <c r="AR38" i="19"/>
  <c r="AS38" i="19"/>
  <c r="AT38" i="19"/>
  <c r="AU38" i="19"/>
  <c r="AV38" i="19"/>
  <c r="AW38" i="19"/>
  <c r="AX38" i="19"/>
  <c r="AP39" i="19"/>
  <c r="AQ39" i="19"/>
  <c r="AR39" i="19"/>
  <c r="AS39" i="19"/>
  <c r="AT39" i="19"/>
  <c r="AU39" i="19"/>
  <c r="AV39" i="19"/>
  <c r="AW39" i="19"/>
  <c r="AX39" i="19"/>
  <c r="AP40" i="19"/>
  <c r="AQ40" i="19"/>
  <c r="AR40" i="19"/>
  <c r="AS40" i="19"/>
  <c r="AT40" i="19"/>
  <c r="AU40" i="19"/>
  <c r="AV40" i="19"/>
  <c r="AW40" i="19"/>
  <c r="AX40" i="19"/>
  <c r="AP41" i="19"/>
  <c r="AQ41" i="19"/>
  <c r="AR41" i="19"/>
  <c r="AS41" i="19"/>
  <c r="AT41" i="19"/>
  <c r="AU41" i="19"/>
  <c r="AV41" i="19"/>
  <c r="AW41" i="19"/>
  <c r="AX41" i="19"/>
  <c r="AP42" i="19"/>
  <c r="AQ42" i="19"/>
  <c r="AR42" i="19"/>
  <c r="AS42" i="19"/>
  <c r="AT42" i="19"/>
  <c r="AU42" i="19"/>
  <c r="AV42" i="19"/>
  <c r="AW42" i="19"/>
  <c r="AX42" i="19"/>
  <c r="AP43" i="19"/>
  <c r="AQ43" i="19"/>
  <c r="AR43" i="19"/>
  <c r="AS43" i="19"/>
  <c r="AT43" i="19"/>
  <c r="AU43" i="19"/>
  <c r="AV43" i="19"/>
  <c r="AW43" i="19"/>
  <c r="AX43" i="19"/>
  <c r="AP44" i="19"/>
  <c r="AQ44" i="19"/>
  <c r="AR44" i="19"/>
  <c r="AS44" i="19"/>
  <c r="AT44" i="19"/>
  <c r="AU44" i="19"/>
  <c r="AV44" i="19"/>
  <c r="AW44" i="19"/>
  <c r="AX44" i="19"/>
  <c r="AP45" i="19"/>
  <c r="AQ45" i="19"/>
  <c r="AR45" i="19"/>
  <c r="AS45" i="19"/>
  <c r="AT45" i="19"/>
  <c r="AU45" i="19"/>
  <c r="AV45" i="19"/>
  <c r="AW45" i="19"/>
  <c r="AX45" i="19"/>
  <c r="AP46" i="19"/>
  <c r="AQ46" i="19"/>
  <c r="AR46" i="19"/>
  <c r="AS46" i="19"/>
  <c r="AT46" i="19"/>
  <c r="AU46" i="19"/>
  <c r="AV46" i="19"/>
  <c r="AW46" i="19"/>
  <c r="AX46" i="19"/>
  <c r="AP47" i="19"/>
  <c r="AQ47" i="19"/>
  <c r="AR47" i="19"/>
  <c r="AS47" i="19"/>
  <c r="AT47" i="19"/>
  <c r="AU47" i="19"/>
  <c r="AV47" i="19"/>
  <c r="AW47" i="19"/>
  <c r="AX47" i="19"/>
  <c r="AP48" i="19"/>
  <c r="AQ48" i="19"/>
  <c r="AR48" i="19"/>
  <c r="AS48" i="19"/>
  <c r="AT48" i="19"/>
  <c r="AU48" i="19"/>
  <c r="AV48" i="19"/>
  <c r="AW48" i="19"/>
  <c r="AX48" i="19"/>
  <c r="AP49" i="19"/>
  <c r="AQ49" i="19"/>
  <c r="AR49" i="19"/>
  <c r="AS49" i="19"/>
  <c r="AT49" i="19"/>
  <c r="AU49" i="19"/>
  <c r="AV49" i="19"/>
  <c r="AW49" i="19"/>
  <c r="AX49" i="19"/>
  <c r="AP50" i="19"/>
  <c r="AQ50" i="19"/>
  <c r="AR50" i="19"/>
  <c r="AS50" i="19"/>
  <c r="AT50" i="19"/>
  <c r="AU50" i="19"/>
  <c r="AV50" i="19"/>
  <c r="AW50" i="19"/>
  <c r="AX50" i="19"/>
  <c r="AP51" i="19"/>
  <c r="AQ51" i="19"/>
  <c r="AR51" i="19"/>
  <c r="AS51" i="19"/>
  <c r="AT51" i="19"/>
  <c r="AU51" i="19"/>
  <c r="AV51" i="19"/>
  <c r="AW51" i="19"/>
  <c r="AX51" i="19"/>
  <c r="AP52" i="19"/>
  <c r="AQ52" i="19"/>
  <c r="AR52" i="19"/>
  <c r="AS52" i="19"/>
  <c r="AT52" i="19"/>
  <c r="AU52" i="19"/>
  <c r="AV52" i="19"/>
  <c r="AW52" i="19"/>
  <c r="AX52" i="19"/>
  <c r="AP53" i="19"/>
  <c r="AQ53" i="19"/>
  <c r="AR53" i="19"/>
  <c r="AS53" i="19"/>
  <c r="AT53" i="19"/>
  <c r="AU53" i="19"/>
  <c r="AV53" i="19"/>
  <c r="AW53" i="19"/>
  <c r="AX53" i="19"/>
  <c r="AP54" i="19"/>
  <c r="AQ54" i="19"/>
  <c r="AR54" i="19"/>
  <c r="AS54" i="19"/>
  <c r="AT54" i="19"/>
  <c r="AU54" i="19"/>
  <c r="AV54" i="19"/>
  <c r="AW54" i="19"/>
  <c r="AX54" i="19"/>
  <c r="AP3" i="19"/>
  <c r="V4" i="16"/>
  <c r="C22" i="16" s="1" a="1"/>
  <c r="C22" i="16" s="1"/>
  <c r="C10" i="16" a="1"/>
  <c r="C12" i="16" a="1"/>
  <c r="C14" i="16" a="1"/>
  <c r="C16" i="16" a="1"/>
  <c r="C18" i="16" a="1"/>
  <c r="C20" i="16" a="1"/>
  <c r="C11" i="16" a="1"/>
  <c r="C13" i="16" a="1"/>
  <c r="C15" i="16" a="1"/>
  <c r="C17" i="16" a="1"/>
  <c r="C19" i="16" a="1"/>
  <c r="C21" i="16" a="1"/>
  <c r="C9" i="16" a="1"/>
  <c r="D10" i="16" a="1"/>
  <c r="D12" i="16" a="1"/>
  <c r="D14" i="16" a="1"/>
  <c r="D16" i="16" a="1"/>
  <c r="D15" i="16" a="1"/>
  <c r="D19" i="16" a="1"/>
  <c r="D11" i="16" a="1"/>
  <c r="D13" i="16" a="1"/>
  <c r="D17" i="16" a="1"/>
  <c r="D21" i="16" a="1"/>
  <c r="D20" i="16" a="1"/>
  <c r="D18" i="16" a="1"/>
  <c r="D9" i="16" a="1"/>
  <c r="E11" i="16" a="1"/>
  <c r="E15" i="16" a="1"/>
  <c r="E19" i="16" a="1"/>
  <c r="E14" i="16" a="1"/>
  <c r="E12" i="16" a="1"/>
  <c r="E16" i="16" a="1"/>
  <c r="E20" i="16" a="1"/>
  <c r="E10" i="16" a="1"/>
  <c r="E18" i="16" a="1"/>
  <c r="E13" i="16" a="1"/>
  <c r="E17" i="16" a="1"/>
  <c r="E21" i="16" a="1"/>
  <c r="E9" i="16" a="1"/>
  <c r="G24" i="16" l="1" a="1"/>
  <c r="G24" i="16" s="1"/>
  <c r="N22" i="16" a="1"/>
  <c r="N22" i="16" s="1"/>
  <c r="Y23" i="16" a="1"/>
  <c r="Y23" i="16" s="1"/>
  <c r="L24" i="16" a="1"/>
  <c r="L24" i="16" s="1"/>
  <c r="J22" i="16" a="1"/>
  <c r="J22" i="16" s="1"/>
  <c r="U23" i="16" a="1"/>
  <c r="U23" i="16" s="1"/>
  <c r="H24" i="16" a="1"/>
  <c r="H24" i="16" s="1"/>
  <c r="Y24" i="16" a="1"/>
  <c r="Y24" i="16" s="1"/>
  <c r="Y22" i="16" a="1"/>
  <c r="Y22" i="16" s="1"/>
  <c r="K23" i="16" a="1"/>
  <c r="K23" i="16" s="1"/>
  <c r="U24" i="16" a="1"/>
  <c r="U24" i="16" s="1"/>
  <c r="U22" i="16" a="1"/>
  <c r="U22" i="16" s="1"/>
  <c r="G23" i="16" a="1"/>
  <c r="G23" i="16" s="1"/>
  <c r="K24" i="16" a="1"/>
  <c r="K24" i="16" s="1"/>
  <c r="N23" i="16" a="1"/>
  <c r="N23" i="16" s="1"/>
  <c r="J23" i="16" a="1"/>
  <c r="J23" i="16" s="1"/>
  <c r="M22" i="16" a="1"/>
  <c r="M22" i="16" s="1"/>
  <c r="I22" i="16" a="1"/>
  <c r="I22" i="16" s="1"/>
  <c r="X24" i="16" a="1"/>
  <c r="X24" i="16" s="1"/>
  <c r="T24" i="16" a="1"/>
  <c r="T24" i="16" s="1"/>
  <c r="X23" i="16" a="1"/>
  <c r="X23" i="16" s="1"/>
  <c r="T23" i="16" a="1"/>
  <c r="T23" i="16" s="1"/>
  <c r="X22" i="16" a="1"/>
  <c r="X22" i="16" s="1"/>
  <c r="T22" i="16" a="1"/>
  <c r="T22" i="16" s="1"/>
  <c r="G22" i="16" a="1"/>
  <c r="G22" i="16" s="1"/>
  <c r="N24" i="16" a="1"/>
  <c r="N24" i="16" s="1"/>
  <c r="J24" i="16" a="1"/>
  <c r="J24" i="16" s="1"/>
  <c r="M23" i="16" a="1"/>
  <c r="M23" i="16" s="1"/>
  <c r="I23" i="16" a="1"/>
  <c r="I23" i="16" s="1"/>
  <c r="L22" i="16" a="1"/>
  <c r="L22" i="16" s="1"/>
  <c r="H22" i="16" a="1"/>
  <c r="H22" i="16" s="1"/>
  <c r="W24" i="16" a="1"/>
  <c r="W24" i="16" s="1"/>
  <c r="S24" i="16" a="1"/>
  <c r="S24" i="16" s="1"/>
  <c r="W23" i="16" a="1"/>
  <c r="W23" i="16" s="1"/>
  <c r="S23" i="16" a="1"/>
  <c r="S23" i="16" s="1"/>
  <c r="W22" i="16" a="1"/>
  <c r="W22" i="16" s="1"/>
  <c r="S22" i="16" a="1"/>
  <c r="S22" i="16" s="1"/>
  <c r="M24" i="16" a="1"/>
  <c r="M24" i="16" s="1"/>
  <c r="I24" i="16" a="1"/>
  <c r="I24" i="16" s="1"/>
  <c r="L23" i="16" a="1"/>
  <c r="L23" i="16" s="1"/>
  <c r="H23" i="16" a="1"/>
  <c r="H23" i="16" s="1"/>
  <c r="K22" i="16" a="1"/>
  <c r="K22" i="16" s="1"/>
  <c r="V24" i="16" a="1"/>
  <c r="V24" i="16" s="1"/>
  <c r="R24" i="16" a="1"/>
  <c r="R24" i="16" s="1"/>
  <c r="V23" i="16" a="1"/>
  <c r="V23" i="16" s="1"/>
  <c r="R23" i="16" a="1"/>
  <c r="R23" i="16" s="1"/>
  <c r="V22" i="16" a="1"/>
  <c r="V22" i="16" s="1"/>
  <c r="R22" i="16" a="1"/>
  <c r="R22" i="16" s="1"/>
  <c r="F24" i="16" a="1"/>
  <c r="F24" i="16" s="1"/>
  <c r="F23" i="16" a="1"/>
  <c r="F23" i="16" s="1"/>
  <c r="F22" i="16" a="1"/>
  <c r="F22" i="16" s="1"/>
  <c r="E23" i="16" a="1"/>
  <c r="E23" i="16" s="1"/>
  <c r="E22" i="16" a="1"/>
  <c r="E22" i="16" s="1"/>
  <c r="D22" i="16" a="1"/>
  <c r="D22" i="16" s="1"/>
  <c r="C24" i="16" a="1"/>
  <c r="C24" i="16" s="1"/>
  <c r="D24" i="16" a="1"/>
  <c r="D24" i="16" s="1"/>
  <c r="C23" i="16" a="1"/>
  <c r="C23" i="16" s="1"/>
  <c r="E24" i="16" a="1"/>
  <c r="E24" i="16" s="1"/>
  <c r="D23" i="16" a="1"/>
  <c r="D23" i="16" s="1"/>
  <c r="C21" i="16"/>
  <c r="C19" i="16"/>
  <c r="C17" i="16"/>
  <c r="C15" i="16"/>
  <c r="C13" i="16"/>
  <c r="C11" i="16"/>
  <c r="C20" i="16"/>
  <c r="C18" i="16"/>
  <c r="C16" i="16"/>
  <c r="C14" i="16"/>
  <c r="C12" i="16"/>
  <c r="C10" i="16"/>
  <c r="C9" i="16"/>
  <c r="D18" i="16"/>
  <c r="D20" i="16"/>
  <c r="D21" i="16"/>
  <c r="D17" i="16"/>
  <c r="D13" i="16"/>
  <c r="D11" i="16"/>
  <c r="D19" i="16"/>
  <c r="D15" i="16"/>
  <c r="D16" i="16"/>
  <c r="D14" i="16"/>
  <c r="D12" i="16"/>
  <c r="D10" i="16"/>
  <c r="D9" i="16"/>
  <c r="E21" i="16"/>
  <c r="E17" i="16"/>
  <c r="E13" i="16"/>
  <c r="E18" i="16"/>
  <c r="E10" i="16"/>
  <c r="E20" i="16"/>
  <c r="E16" i="16"/>
  <c r="E12" i="16"/>
  <c r="E14" i="16"/>
  <c r="E19" i="16"/>
  <c r="E15" i="16"/>
  <c r="E11" i="16"/>
  <c r="E9" i="16"/>
  <c r="F34" i="2"/>
  <c r="AA11" i="2"/>
  <c r="AB11" i="2"/>
  <c r="AC11" i="2"/>
  <c r="AD11" i="2"/>
  <c r="AA12" i="2"/>
  <c r="AB12" i="2"/>
  <c r="AC12" i="2"/>
  <c r="AD12" i="2"/>
  <c r="AA13" i="2"/>
  <c r="AB13" i="2"/>
  <c r="AC13" i="2"/>
  <c r="AD13" i="2"/>
  <c r="AB10" i="2"/>
  <c r="AC10" i="2"/>
  <c r="AD10" i="2"/>
  <c r="AA10" i="2"/>
  <c r="O2" i="2" a="1"/>
  <c r="L2" i="2" a="1"/>
  <c r="P24" i="16" l="1"/>
  <c r="P22" i="16"/>
  <c r="O23" i="16"/>
  <c r="P23" i="16"/>
  <c r="O24" i="16"/>
  <c r="O22" i="16"/>
  <c r="Q22" i="16" s="1"/>
  <c r="O2" i="2"/>
  <c r="L2" i="2"/>
  <c r="H13" i="4"/>
  <c r="H14" i="4"/>
  <c r="H15" i="4"/>
  <c r="H16" i="4"/>
  <c r="H17" i="4"/>
  <c r="H18" i="4"/>
  <c r="H19" i="4"/>
  <c r="H20" i="4"/>
  <c r="H21" i="4"/>
  <c r="H22" i="4"/>
  <c r="H23" i="4"/>
  <c r="H24" i="4"/>
  <c r="H25" i="4"/>
  <c r="H26" i="4"/>
  <c r="H27" i="4"/>
  <c r="H12" i="4"/>
  <c r="BV3" i="19"/>
  <c r="BU3" i="19"/>
  <c r="BT3" i="19"/>
  <c r="BS3" i="19"/>
  <c r="BR3" i="19"/>
  <c r="BQ3" i="19"/>
  <c r="BP3" i="19"/>
  <c r="BO3" i="19"/>
  <c r="BN3" i="19"/>
  <c r="BA4" i="15"/>
  <c r="BA4" i="12"/>
  <c r="E10" i="4"/>
  <c r="D8" i="10"/>
  <c r="C21" i="2" a="1"/>
  <c r="G21" i="2" a="1"/>
  <c r="E22" i="2" a="1"/>
  <c r="C23" i="2" a="1"/>
  <c r="G23" i="2" a="1"/>
  <c r="H22" i="2" a="1"/>
  <c r="D21" i="2" a="1"/>
  <c r="H21" i="2" a="1"/>
  <c r="F22" i="2" a="1"/>
  <c r="D23" i="2" a="1"/>
  <c r="H23" i="2" a="1"/>
  <c r="F23" i="2" a="1"/>
  <c r="E21" i="2" a="1"/>
  <c r="C22" i="2" a="1"/>
  <c r="G22" i="2" a="1"/>
  <c r="E23" i="2" a="1"/>
  <c r="F21" i="2" a="1"/>
  <c r="D22" i="2" a="1"/>
  <c r="D22" i="10" a="1"/>
  <c r="B18" i="10" a="1"/>
  <c r="C13" i="10" a="1"/>
  <c r="B21" i="10" a="1"/>
  <c r="B15" i="10" a="1"/>
  <c r="C22" i="10" a="1"/>
  <c r="B17" i="10" a="1"/>
  <c r="C23" i="10" a="1"/>
  <c r="C17" i="10" a="1"/>
  <c r="G9" i="2" a="1"/>
  <c r="C11" i="2" a="1"/>
  <c r="E12" i="2" a="1"/>
  <c r="G13" i="2" a="1"/>
  <c r="C15" i="2" a="1"/>
  <c r="E16" i="2" a="1"/>
  <c r="G17" i="2" a="1"/>
  <c r="E20" i="2" a="1"/>
  <c r="D10" i="2" a="1"/>
  <c r="F11" i="2" a="1"/>
  <c r="H12" i="2" a="1"/>
  <c r="D14" i="2" a="1"/>
  <c r="F15" i="2" a="1"/>
  <c r="H16" i="2" a="1"/>
  <c r="F18" i="2" a="1"/>
  <c r="G18" i="2" a="1"/>
  <c r="H18" i="2" a="1"/>
  <c r="C19" i="2" a="1"/>
  <c r="G10" i="2" a="1"/>
  <c r="G14" i="2" a="1"/>
  <c r="E17" i="2" a="1"/>
  <c r="F16" i="2" a="1"/>
  <c r="D18" i="2" a="1"/>
  <c r="C21" i="10" a="1"/>
  <c r="B16" i="10" a="1"/>
  <c r="D12" i="10" a="1"/>
  <c r="B19" i="10" a="1"/>
  <c r="C14" i="10" a="1"/>
  <c r="C20" i="10" a="1"/>
  <c r="D15" i="10" a="1"/>
  <c r="B22" i="10" a="1"/>
  <c r="D16" i="10" a="1"/>
  <c r="C10" i="2" a="1"/>
  <c r="E11" i="2" a="1"/>
  <c r="G12" i="2" a="1"/>
  <c r="C14" i="2" a="1"/>
  <c r="E15" i="2" a="1"/>
  <c r="G16" i="2" a="1"/>
  <c r="C18" i="2" a="1"/>
  <c r="D9" i="2" a="1"/>
  <c r="F10" i="2" a="1"/>
  <c r="H11" i="2" a="1"/>
  <c r="D13" i="2" a="1"/>
  <c r="F14" i="2" a="1"/>
  <c r="H15" i="2" a="1"/>
  <c r="D17" i="2" a="1"/>
  <c r="D19" i="2" a="1"/>
  <c r="G19" i="2" a="1"/>
  <c r="F19" i="2" a="1"/>
  <c r="C20" i="2" a="1"/>
  <c r="D23" i="10" a="1"/>
  <c r="B13" i="10" a="1"/>
  <c r="B12" i="10" a="1"/>
  <c r="E9" i="2" a="1"/>
  <c r="E13" i="2" a="1"/>
  <c r="H9" i="2" a="1"/>
  <c r="F12" i="2" a="1"/>
  <c r="H13" i="2" a="1"/>
  <c r="H17" i="2" a="1"/>
  <c r="H20" i="2" a="1"/>
  <c r="B20" i="10" a="1"/>
  <c r="C15" i="10" a="1"/>
  <c r="B23" i="10" a="1"/>
  <c r="D17" i="10" a="1"/>
  <c r="C12" i="10" a="1"/>
  <c r="D19" i="10" a="1"/>
  <c r="D13" i="10" a="1"/>
  <c r="D20" i="10" a="1"/>
  <c r="D14" i="10" a="1"/>
  <c r="C9" i="2" a="1"/>
  <c r="E10" i="2" a="1"/>
  <c r="G11" i="2" a="1"/>
  <c r="C13" i="2" a="1"/>
  <c r="E14" i="2" a="1"/>
  <c r="G15" i="2" a="1"/>
  <c r="C17" i="2" a="1"/>
  <c r="E18" i="2" a="1"/>
  <c r="F9" i="2" a="1"/>
  <c r="H10" i="2" a="1"/>
  <c r="D12" i="2" a="1"/>
  <c r="F13" i="2" a="1"/>
  <c r="H14" i="2" a="1"/>
  <c r="D16" i="2" a="1"/>
  <c r="F17" i="2" a="1"/>
  <c r="H19" i="2" a="1"/>
  <c r="G20" i="2" a="1"/>
  <c r="D20" i="2" a="1"/>
  <c r="C19" i="10" a="1"/>
  <c r="B14" i="10" a="1"/>
  <c r="D21" i="10" a="1"/>
  <c r="C16" i="10" a="1"/>
  <c r="C18" i="10" a="1"/>
  <c r="D18" i="10" a="1"/>
  <c r="C12" i="2" a="1"/>
  <c r="C16" i="2" a="1"/>
  <c r="E19" i="2" a="1"/>
  <c r="D11" i="2" a="1"/>
  <c r="D15" i="2" a="1"/>
  <c r="F20" i="2" a="1"/>
  <c r="Q24" i="16" l="1"/>
  <c r="Q23" i="16"/>
  <c r="B12" i="10"/>
  <c r="D14" i="10"/>
  <c r="D16" i="10"/>
  <c r="C17" i="10"/>
  <c r="D18" i="10"/>
  <c r="D20" i="10"/>
  <c r="B22" i="10"/>
  <c r="C23" i="10"/>
  <c r="B13" i="10"/>
  <c r="D13" i="10"/>
  <c r="D15" i="10"/>
  <c r="B17" i="10"/>
  <c r="C18" i="10"/>
  <c r="D19" i="10"/>
  <c r="C20" i="10"/>
  <c r="C22" i="10"/>
  <c r="D23" i="10"/>
  <c r="C12" i="10"/>
  <c r="C14" i="10"/>
  <c r="B15" i="10"/>
  <c r="C16" i="10"/>
  <c r="D17" i="10"/>
  <c r="B19" i="10"/>
  <c r="B21" i="10"/>
  <c r="D21" i="10"/>
  <c r="B23" i="10"/>
  <c r="D12" i="10"/>
  <c r="C13" i="10"/>
  <c r="B14" i="10"/>
  <c r="C15" i="10"/>
  <c r="B16" i="10"/>
  <c r="B18" i="10"/>
  <c r="C19" i="10"/>
  <c r="B20" i="10"/>
  <c r="C21" i="10"/>
  <c r="D22" i="10"/>
  <c r="D22" i="2"/>
  <c r="F21" i="2"/>
  <c r="E23" i="2"/>
  <c r="G22" i="2"/>
  <c r="C22" i="2"/>
  <c r="E21" i="2"/>
  <c r="F23" i="2"/>
  <c r="H23" i="2"/>
  <c r="D23" i="2"/>
  <c r="F22" i="2"/>
  <c r="H21" i="2"/>
  <c r="D21" i="2"/>
  <c r="H22" i="2"/>
  <c r="G23" i="2"/>
  <c r="C23" i="2"/>
  <c r="E22" i="2"/>
  <c r="G21" i="2"/>
  <c r="C21" i="2"/>
  <c r="C20" i="2"/>
  <c r="C19" i="2"/>
  <c r="H20" i="2"/>
  <c r="D20" i="2"/>
  <c r="F19" i="2"/>
  <c r="H18" i="2"/>
  <c r="D18" i="2"/>
  <c r="G20" i="2"/>
  <c r="G19" i="2"/>
  <c r="G18" i="2"/>
  <c r="F20" i="2"/>
  <c r="H19" i="2"/>
  <c r="D19" i="2"/>
  <c r="F18" i="2"/>
  <c r="H17" i="2"/>
  <c r="F17" i="2"/>
  <c r="D17" i="2"/>
  <c r="H16" i="2"/>
  <c r="F16" i="2"/>
  <c r="D16" i="2"/>
  <c r="H15" i="2"/>
  <c r="F15" i="2"/>
  <c r="D15" i="2"/>
  <c r="H14" i="2"/>
  <c r="F14" i="2"/>
  <c r="D14" i="2"/>
  <c r="H13" i="2"/>
  <c r="F13" i="2"/>
  <c r="D13" i="2"/>
  <c r="H12" i="2"/>
  <c r="F12" i="2"/>
  <c r="D12" i="2"/>
  <c r="H11" i="2"/>
  <c r="F11" i="2"/>
  <c r="D11" i="2"/>
  <c r="H10" i="2"/>
  <c r="F10" i="2"/>
  <c r="D10" i="2"/>
  <c r="H9" i="2"/>
  <c r="F9" i="2"/>
  <c r="D9" i="2"/>
  <c r="E20" i="2"/>
  <c r="E19" i="2"/>
  <c r="E18" i="2"/>
  <c r="C18" i="2"/>
  <c r="G17" i="2"/>
  <c r="E17" i="2"/>
  <c r="C17" i="2"/>
  <c r="G16" i="2"/>
  <c r="E16" i="2"/>
  <c r="C16" i="2"/>
  <c r="G15" i="2"/>
  <c r="E15" i="2"/>
  <c r="C15" i="2"/>
  <c r="G14" i="2"/>
  <c r="E14" i="2"/>
  <c r="C14" i="2"/>
  <c r="G13" i="2"/>
  <c r="E13" i="2"/>
  <c r="C13" i="2"/>
  <c r="G12" i="2"/>
  <c r="E12" i="2"/>
  <c r="C12" i="2"/>
  <c r="G11" i="2"/>
  <c r="E11" i="2"/>
  <c r="C11" i="2"/>
  <c r="G10" i="2"/>
  <c r="E10" i="2"/>
  <c r="C10" i="2"/>
  <c r="G9" i="2"/>
  <c r="E9" i="2"/>
  <c r="C9" i="2"/>
  <c r="BW3" i="19"/>
  <c r="BX3" i="19"/>
  <c r="D198" i="11"/>
  <c r="E198" i="11"/>
  <c r="D199" i="11"/>
  <c r="E199" i="11"/>
  <c r="D200" i="11"/>
  <c r="E200" i="11"/>
  <c r="D201" i="11"/>
  <c r="E201" i="11"/>
  <c r="D202" i="11"/>
  <c r="E202" i="11"/>
  <c r="D203" i="11"/>
  <c r="E203" i="11"/>
  <c r="D204" i="11"/>
  <c r="E204" i="11"/>
  <c r="D205" i="11"/>
  <c r="E205" i="11"/>
  <c r="D206" i="11"/>
  <c r="E206" i="11"/>
  <c r="D207" i="11"/>
  <c r="E207" i="11"/>
  <c r="D208" i="11"/>
  <c r="E208" i="11"/>
  <c r="D209" i="11"/>
  <c r="E209" i="11"/>
  <c r="D210" i="11"/>
  <c r="E210" i="11"/>
  <c r="D211" i="11"/>
  <c r="E211" i="11"/>
  <c r="D212" i="11"/>
  <c r="E212" i="11"/>
  <c r="D213" i="11"/>
  <c r="E213" i="11"/>
  <c r="D214" i="11"/>
  <c r="E214" i="11"/>
  <c r="D215" i="11"/>
  <c r="E215" i="11"/>
  <c r="D216" i="11"/>
  <c r="E216" i="11"/>
  <c r="D217" i="11"/>
  <c r="E217" i="11"/>
  <c r="D218" i="11"/>
  <c r="E218" i="11"/>
  <c r="D219" i="11"/>
  <c r="E219" i="11"/>
  <c r="D220" i="11"/>
  <c r="E220" i="11"/>
  <c r="D221" i="11"/>
  <c r="E221" i="11"/>
  <c r="D222" i="11"/>
  <c r="E222" i="11"/>
  <c r="D223" i="11"/>
  <c r="E223" i="11"/>
  <c r="D224" i="11"/>
  <c r="E224" i="11"/>
  <c r="D225" i="11"/>
  <c r="E225" i="11"/>
  <c r="D226" i="11"/>
  <c r="E226" i="11"/>
  <c r="D227" i="11"/>
  <c r="E227" i="11"/>
  <c r="D228" i="11"/>
  <c r="E228" i="11"/>
  <c r="D229" i="11"/>
  <c r="E229" i="11"/>
  <c r="D230" i="11"/>
  <c r="E230" i="11"/>
  <c r="D231" i="11"/>
  <c r="E231" i="11"/>
  <c r="D232" i="11"/>
  <c r="E232" i="11"/>
  <c r="D233" i="11"/>
  <c r="E233" i="11"/>
  <c r="D234" i="11"/>
  <c r="E234" i="11"/>
  <c r="D235" i="11"/>
  <c r="E235" i="11"/>
  <c r="D236" i="11"/>
  <c r="E236" i="11"/>
  <c r="D237" i="11"/>
  <c r="E237" i="11"/>
  <c r="D238" i="11"/>
  <c r="E238" i="11"/>
  <c r="D239" i="11"/>
  <c r="E239" i="11"/>
  <c r="D240" i="11"/>
  <c r="E240" i="11"/>
  <c r="D241" i="11"/>
  <c r="E241" i="11"/>
  <c r="D242" i="11"/>
  <c r="E242" i="11"/>
  <c r="D243" i="11"/>
  <c r="E243" i="11"/>
  <c r="D244" i="11"/>
  <c r="E244" i="11"/>
  <c r="D245" i="11"/>
  <c r="E245" i="11"/>
  <c r="D246" i="11"/>
  <c r="E246" i="11"/>
  <c r="D247" i="11"/>
  <c r="E247" i="11"/>
  <c r="D248" i="11"/>
  <c r="E248" i="11"/>
  <c r="D249" i="11"/>
  <c r="E249" i="11"/>
  <c r="D250" i="11"/>
  <c r="E250" i="11"/>
  <c r="D251" i="11"/>
  <c r="E251" i="11"/>
  <c r="D252" i="11"/>
  <c r="E252" i="11"/>
  <c r="D253" i="11"/>
  <c r="E253" i="11"/>
  <c r="D149" i="11"/>
  <c r="E149" i="11"/>
  <c r="D150" i="11"/>
  <c r="E150" i="11"/>
  <c r="D151" i="11"/>
  <c r="E151" i="11"/>
  <c r="D152" i="11"/>
  <c r="E152" i="11"/>
  <c r="D153" i="11"/>
  <c r="E153" i="11"/>
  <c r="D154" i="11"/>
  <c r="E154" i="11"/>
  <c r="D155" i="11"/>
  <c r="E155" i="11"/>
  <c r="D156" i="11"/>
  <c r="E156" i="11"/>
  <c r="D157" i="11"/>
  <c r="E157" i="11"/>
  <c r="D158" i="11"/>
  <c r="E158" i="11"/>
  <c r="D159" i="11"/>
  <c r="E159" i="11"/>
  <c r="D160" i="11"/>
  <c r="E160" i="11"/>
  <c r="D161" i="11"/>
  <c r="E161" i="11"/>
  <c r="D162" i="11"/>
  <c r="E162" i="11"/>
  <c r="D163" i="11"/>
  <c r="E163" i="11"/>
  <c r="D164" i="11"/>
  <c r="E164" i="11"/>
  <c r="D165" i="11"/>
  <c r="E165" i="11"/>
  <c r="D166" i="11"/>
  <c r="E166" i="11"/>
  <c r="D167" i="11"/>
  <c r="E167" i="11"/>
  <c r="D168" i="11"/>
  <c r="E168" i="11"/>
  <c r="D169" i="11"/>
  <c r="E169" i="11"/>
  <c r="D170" i="11"/>
  <c r="E170" i="11"/>
  <c r="D171" i="11"/>
  <c r="E171" i="11"/>
  <c r="D172" i="11"/>
  <c r="E172" i="11"/>
  <c r="D173" i="11"/>
  <c r="E173" i="11"/>
  <c r="D174" i="11"/>
  <c r="E174" i="11"/>
  <c r="D175" i="11"/>
  <c r="E175" i="11"/>
  <c r="D176" i="11"/>
  <c r="E176" i="11"/>
  <c r="D177" i="11"/>
  <c r="E177" i="11"/>
  <c r="D178" i="11"/>
  <c r="E178" i="11"/>
  <c r="D179" i="11"/>
  <c r="E179" i="11"/>
  <c r="D180" i="11"/>
  <c r="E180" i="11"/>
  <c r="D181" i="11"/>
  <c r="E181" i="11"/>
  <c r="D182" i="11"/>
  <c r="E182" i="11"/>
  <c r="D183" i="11"/>
  <c r="E183" i="11"/>
  <c r="D184" i="11"/>
  <c r="E184" i="11"/>
  <c r="D185" i="11"/>
  <c r="E185" i="11"/>
  <c r="D186" i="11"/>
  <c r="E186" i="11"/>
  <c r="D187" i="11"/>
  <c r="E187" i="11"/>
  <c r="D188" i="11"/>
  <c r="E188" i="11"/>
  <c r="D189" i="11"/>
  <c r="E189" i="11"/>
  <c r="D190" i="11"/>
  <c r="E190" i="11"/>
  <c r="D191" i="11"/>
  <c r="E191" i="11"/>
  <c r="D192" i="11"/>
  <c r="E192" i="11"/>
  <c r="D193" i="11"/>
  <c r="E193" i="11"/>
  <c r="D194" i="11"/>
  <c r="E194" i="11"/>
  <c r="D195" i="11"/>
  <c r="E195" i="11"/>
  <c r="D196" i="11"/>
  <c r="E196" i="11"/>
  <c r="D197" i="11"/>
  <c r="E197" i="11"/>
  <c r="D107" i="11"/>
  <c r="E107" i="11"/>
  <c r="D108" i="11"/>
  <c r="E108" i="11"/>
  <c r="D109" i="11"/>
  <c r="E109" i="11"/>
  <c r="D110" i="11"/>
  <c r="E110" i="11"/>
  <c r="D111" i="11"/>
  <c r="E111" i="11"/>
  <c r="D112" i="11"/>
  <c r="E112" i="11"/>
  <c r="D113" i="11"/>
  <c r="E113" i="11"/>
  <c r="D114" i="11"/>
  <c r="E114" i="11"/>
  <c r="D115" i="11"/>
  <c r="E115" i="11"/>
  <c r="D116" i="11"/>
  <c r="E116" i="11"/>
  <c r="D117" i="11"/>
  <c r="E117" i="11"/>
  <c r="D118" i="11"/>
  <c r="E118" i="11"/>
  <c r="D119" i="11"/>
  <c r="E119" i="11"/>
  <c r="D120" i="11"/>
  <c r="E120" i="11"/>
  <c r="D121" i="11"/>
  <c r="E121" i="11"/>
  <c r="D122" i="11"/>
  <c r="E122" i="11"/>
  <c r="D123" i="11"/>
  <c r="E123" i="11"/>
  <c r="D124" i="11"/>
  <c r="E124" i="11"/>
  <c r="D125" i="11"/>
  <c r="E125" i="11"/>
  <c r="D126" i="11"/>
  <c r="E126" i="11"/>
  <c r="D127" i="11"/>
  <c r="E127" i="11"/>
  <c r="D128" i="11"/>
  <c r="E128" i="11"/>
  <c r="D129" i="11"/>
  <c r="E129" i="11"/>
  <c r="D130" i="11"/>
  <c r="E130" i="11"/>
  <c r="D131" i="11"/>
  <c r="E131" i="11"/>
  <c r="D132" i="11"/>
  <c r="E132" i="11"/>
  <c r="D133" i="11"/>
  <c r="E133" i="11"/>
  <c r="D134" i="11"/>
  <c r="E134" i="11"/>
  <c r="D135" i="11"/>
  <c r="E135" i="11"/>
  <c r="D136" i="11"/>
  <c r="E136" i="11"/>
  <c r="D137" i="11"/>
  <c r="E137" i="11"/>
  <c r="D138" i="11"/>
  <c r="E138" i="11"/>
  <c r="D139" i="11"/>
  <c r="E139" i="11"/>
  <c r="D140" i="11"/>
  <c r="E140" i="11"/>
  <c r="D141" i="11"/>
  <c r="E141" i="11"/>
  <c r="D142" i="11"/>
  <c r="E142" i="11"/>
  <c r="D143" i="11"/>
  <c r="E143" i="11"/>
  <c r="D144" i="11"/>
  <c r="E144" i="11"/>
  <c r="D145" i="11"/>
  <c r="E145" i="11"/>
  <c r="D146" i="11"/>
  <c r="E146" i="11"/>
  <c r="D147" i="11"/>
  <c r="E147" i="11"/>
  <c r="D148" i="11"/>
  <c r="E148" i="11"/>
  <c r="D58" i="11"/>
  <c r="E58" i="11"/>
  <c r="D59" i="11"/>
  <c r="E59" i="11"/>
  <c r="D60" i="11"/>
  <c r="E60" i="11"/>
  <c r="D61" i="11"/>
  <c r="E61" i="11"/>
  <c r="D62" i="11"/>
  <c r="E62" i="11"/>
  <c r="D63" i="11"/>
  <c r="E63" i="11"/>
  <c r="D64" i="11"/>
  <c r="E64" i="11"/>
  <c r="D65" i="11"/>
  <c r="E65" i="11"/>
  <c r="D66" i="11"/>
  <c r="E66" i="11"/>
  <c r="D67" i="11"/>
  <c r="E67" i="11"/>
  <c r="D68" i="11"/>
  <c r="E68" i="11"/>
  <c r="D69" i="11"/>
  <c r="E69" i="11"/>
  <c r="D70" i="11"/>
  <c r="E70" i="11"/>
  <c r="D71" i="11"/>
  <c r="E71" i="11"/>
  <c r="D72" i="11"/>
  <c r="E72" i="11"/>
  <c r="D73" i="11"/>
  <c r="E73" i="11"/>
  <c r="D74" i="11"/>
  <c r="E74" i="11"/>
  <c r="D75" i="11"/>
  <c r="E75" i="11"/>
  <c r="D76" i="11"/>
  <c r="E76" i="11"/>
  <c r="D77" i="11"/>
  <c r="E77" i="11"/>
  <c r="D78" i="11"/>
  <c r="E78" i="11"/>
  <c r="D79" i="11"/>
  <c r="E79" i="11"/>
  <c r="D80" i="11"/>
  <c r="E80" i="11"/>
  <c r="D81" i="11"/>
  <c r="E81" i="11"/>
  <c r="D82" i="11"/>
  <c r="E82" i="11"/>
  <c r="D83" i="11"/>
  <c r="E83" i="11"/>
  <c r="D84" i="11"/>
  <c r="E84" i="11"/>
  <c r="D85" i="11"/>
  <c r="E85" i="11"/>
  <c r="D86" i="11"/>
  <c r="E86" i="11"/>
  <c r="D87" i="11"/>
  <c r="E87" i="11"/>
  <c r="D88" i="11"/>
  <c r="E88" i="11"/>
  <c r="D89" i="11"/>
  <c r="E89" i="11"/>
  <c r="D90" i="11"/>
  <c r="E90" i="11"/>
  <c r="D91" i="11"/>
  <c r="E91" i="11"/>
  <c r="D92" i="11"/>
  <c r="E92" i="11"/>
  <c r="D93" i="11"/>
  <c r="E93" i="11"/>
  <c r="D94" i="11"/>
  <c r="E94" i="11"/>
  <c r="D95" i="11"/>
  <c r="E95" i="11"/>
  <c r="D96" i="11"/>
  <c r="E96" i="11"/>
  <c r="D97" i="11"/>
  <c r="E97" i="11"/>
  <c r="D98" i="11"/>
  <c r="E98" i="11"/>
  <c r="D99" i="11"/>
  <c r="E99" i="11"/>
  <c r="D100" i="11"/>
  <c r="E100" i="11"/>
  <c r="D101" i="11"/>
  <c r="E101" i="11"/>
  <c r="D102" i="11"/>
  <c r="E102" i="11"/>
  <c r="D103" i="11"/>
  <c r="E103" i="11"/>
  <c r="D104" i="11"/>
  <c r="E104" i="11"/>
  <c r="D105" i="11"/>
  <c r="E105" i="11"/>
  <c r="D106" i="11"/>
  <c r="E106" i="11"/>
  <c r="D3" i="11"/>
  <c r="D4" i="11"/>
  <c r="D5" i="11"/>
  <c r="D6" i="11"/>
  <c r="D7" i="11"/>
  <c r="D8" i="11"/>
  <c r="D9" i="11"/>
  <c r="E3" i="11"/>
  <c r="E4" i="11"/>
  <c r="E5" i="11"/>
  <c r="E6" i="11"/>
  <c r="E7" i="11"/>
  <c r="E8" i="11"/>
  <c r="E9" i="11"/>
  <c r="E10" i="11"/>
  <c r="E11" i="11"/>
  <c r="E12" i="11"/>
  <c r="E13" i="11"/>
  <c r="E14" i="11"/>
  <c r="E15" i="11"/>
  <c r="E16" i="11"/>
  <c r="E17" i="11"/>
  <c r="E18" i="11"/>
  <c r="E19" i="11"/>
  <c r="E20" i="11"/>
  <c r="E21" i="11"/>
  <c r="E22" i="11"/>
  <c r="E23" i="11"/>
  <c r="E24" i="11"/>
  <c r="E25" i="11"/>
  <c r="E26" i="11"/>
  <c r="E27" i="11"/>
  <c r="E28" i="11"/>
  <c r="E29" i="11"/>
  <c r="E30" i="11"/>
  <c r="E31" i="11"/>
  <c r="E32" i="11"/>
  <c r="E33" i="11"/>
  <c r="E34" i="11"/>
  <c r="E35" i="11"/>
  <c r="E36" i="11"/>
  <c r="E37" i="11"/>
  <c r="E38" i="11"/>
  <c r="E39" i="11"/>
  <c r="E40" i="11"/>
  <c r="E41" i="11"/>
  <c r="E42" i="11"/>
  <c r="E43" i="11"/>
  <c r="E44" i="11"/>
  <c r="E45" i="11"/>
  <c r="E46" i="11"/>
  <c r="E47" i="11"/>
  <c r="E48" i="11"/>
  <c r="E49" i="11"/>
  <c r="E50" i="11"/>
  <c r="E51" i="11"/>
  <c r="E52" i="11"/>
  <c r="E53" i="11"/>
  <c r="E54" i="11"/>
  <c r="E55" i="11"/>
  <c r="E56" i="11"/>
  <c r="E57" i="11"/>
  <c r="E2" i="11"/>
  <c r="D2" i="11"/>
  <c r="D10" i="11"/>
  <c r="D11" i="11"/>
  <c r="D12" i="11"/>
  <c r="D13" i="11"/>
  <c r="D14" i="11"/>
  <c r="D15" i="11"/>
  <c r="D16" i="11"/>
  <c r="D17" i="11"/>
  <c r="D18" i="11"/>
  <c r="D19" i="11"/>
  <c r="D20" i="11"/>
  <c r="D21" i="11"/>
  <c r="D22" i="11"/>
  <c r="D23" i="11"/>
  <c r="D24" i="11"/>
  <c r="D25" i="11"/>
  <c r="D26" i="11"/>
  <c r="D27" i="11"/>
  <c r="D28" i="11"/>
  <c r="D29" i="11"/>
  <c r="D30" i="11"/>
  <c r="D31" i="11"/>
  <c r="D32" i="11"/>
  <c r="D33" i="11"/>
  <c r="D34" i="11"/>
  <c r="D35" i="11"/>
  <c r="D36" i="11"/>
  <c r="D37" i="11"/>
  <c r="D38" i="11"/>
  <c r="D39" i="11"/>
  <c r="D40" i="11"/>
  <c r="D41" i="11"/>
  <c r="D42" i="11"/>
  <c r="D43" i="11"/>
  <c r="D44" i="11"/>
  <c r="D45" i="11"/>
  <c r="D46" i="11"/>
  <c r="D47" i="11"/>
  <c r="D48" i="11"/>
  <c r="D49" i="11"/>
  <c r="D50" i="11"/>
  <c r="D51" i="11"/>
  <c r="D52" i="11"/>
  <c r="D53" i="11"/>
  <c r="D54" i="11"/>
  <c r="D55" i="11"/>
  <c r="D56" i="11"/>
  <c r="D57" i="11"/>
  <c r="M26" i="10"/>
  <c r="L26" i="10"/>
  <c r="K26" i="10"/>
  <c r="J26" i="10"/>
  <c r="I26" i="10"/>
  <c r="H26" i="10"/>
  <c r="G26" i="10"/>
  <c r="F26" i="10"/>
  <c r="E26" i="10"/>
  <c r="M25" i="10"/>
  <c r="L25" i="10"/>
  <c r="K25" i="10"/>
  <c r="J25" i="10"/>
  <c r="I25" i="10"/>
  <c r="H25" i="10"/>
  <c r="G25" i="10"/>
  <c r="F25" i="10"/>
  <c r="E25" i="10"/>
  <c r="M24" i="10"/>
  <c r="L24" i="10"/>
  <c r="K24" i="10"/>
  <c r="J24" i="10"/>
  <c r="I24" i="10"/>
  <c r="H24" i="10"/>
  <c r="G24" i="10"/>
  <c r="F24" i="10"/>
  <c r="E24" i="10"/>
  <c r="M23" i="10"/>
  <c r="L23" i="10"/>
  <c r="K23" i="10"/>
  <c r="J23" i="10"/>
  <c r="I23" i="10"/>
  <c r="H23" i="10"/>
  <c r="G23" i="10"/>
  <c r="F23" i="10"/>
  <c r="E23" i="10"/>
  <c r="M22" i="10"/>
  <c r="L22" i="10"/>
  <c r="K22" i="10"/>
  <c r="J22" i="10"/>
  <c r="I22" i="10"/>
  <c r="H22" i="10"/>
  <c r="G22" i="10"/>
  <c r="F22" i="10"/>
  <c r="E22" i="10"/>
  <c r="M21" i="10"/>
  <c r="L21" i="10"/>
  <c r="K21" i="10"/>
  <c r="J21" i="10"/>
  <c r="I21" i="10"/>
  <c r="H21" i="10"/>
  <c r="G21" i="10"/>
  <c r="F21" i="10"/>
  <c r="E21" i="10"/>
  <c r="M20" i="10"/>
  <c r="L20" i="10"/>
  <c r="K20" i="10"/>
  <c r="J20" i="10"/>
  <c r="I20" i="10"/>
  <c r="H20" i="10"/>
  <c r="G20" i="10"/>
  <c r="F20" i="10"/>
  <c r="E20" i="10"/>
  <c r="M19" i="10"/>
  <c r="L19" i="10"/>
  <c r="K19" i="10"/>
  <c r="J19" i="10"/>
  <c r="I19" i="10"/>
  <c r="H19" i="10"/>
  <c r="G19" i="10"/>
  <c r="F19" i="10"/>
  <c r="E19" i="10"/>
  <c r="M18" i="10"/>
  <c r="L18" i="10"/>
  <c r="K18" i="10"/>
  <c r="J18" i="10"/>
  <c r="I18" i="10"/>
  <c r="H18" i="10"/>
  <c r="G18" i="10"/>
  <c r="F18" i="10"/>
  <c r="E18" i="10"/>
  <c r="M17" i="10"/>
  <c r="L17" i="10"/>
  <c r="K17" i="10"/>
  <c r="J17" i="10"/>
  <c r="I17" i="10"/>
  <c r="H17" i="10"/>
  <c r="G17" i="10"/>
  <c r="F17" i="10"/>
  <c r="E17" i="10"/>
  <c r="M16" i="10"/>
  <c r="L16" i="10"/>
  <c r="K16" i="10"/>
  <c r="J16" i="10"/>
  <c r="I16" i="10"/>
  <c r="H16" i="10"/>
  <c r="G16" i="10"/>
  <c r="F16" i="10"/>
  <c r="E16" i="10"/>
  <c r="M15" i="10"/>
  <c r="L15" i="10"/>
  <c r="K15" i="10"/>
  <c r="J15" i="10"/>
  <c r="I15" i="10"/>
  <c r="H15" i="10"/>
  <c r="G15" i="10"/>
  <c r="F15" i="10"/>
  <c r="E15" i="10"/>
  <c r="M14" i="10"/>
  <c r="L14" i="10"/>
  <c r="K14" i="10"/>
  <c r="J14" i="10"/>
  <c r="I14" i="10"/>
  <c r="H14" i="10"/>
  <c r="G14" i="10"/>
  <c r="F14" i="10"/>
  <c r="E14" i="10"/>
  <c r="M13" i="10"/>
  <c r="L13" i="10"/>
  <c r="K13" i="10"/>
  <c r="J13" i="10"/>
  <c r="I13" i="10"/>
  <c r="H13" i="10"/>
  <c r="G13" i="10"/>
  <c r="F13" i="10"/>
  <c r="E13" i="10"/>
  <c r="M12" i="10"/>
  <c r="L12" i="10"/>
  <c r="K12" i="10"/>
  <c r="J12" i="10"/>
  <c r="I12" i="10"/>
  <c r="H12" i="10"/>
  <c r="G12" i="10"/>
  <c r="F12" i="10"/>
  <c r="E12" i="10"/>
  <c r="S17" i="4"/>
  <c r="T17" i="4"/>
  <c r="U17" i="4"/>
  <c r="V17" i="4"/>
  <c r="S18" i="4"/>
  <c r="T18" i="4"/>
  <c r="U18" i="4"/>
  <c r="V18" i="4"/>
  <c r="S19" i="4"/>
  <c r="T19" i="4"/>
  <c r="U19" i="4"/>
  <c r="V19" i="4"/>
  <c r="S20" i="4"/>
  <c r="T20" i="4"/>
  <c r="U20" i="4"/>
  <c r="V20" i="4"/>
  <c r="S21" i="4"/>
  <c r="T21" i="4"/>
  <c r="U21" i="4"/>
  <c r="V21" i="4"/>
  <c r="S22" i="4"/>
  <c r="T22" i="4"/>
  <c r="U22" i="4"/>
  <c r="V22" i="4"/>
  <c r="B24" i="10" a="1"/>
  <c r="D25" i="10" a="1"/>
  <c r="C26" i="10" a="1"/>
  <c r="C25" i="10" a="1"/>
  <c r="D24" i="10" a="1"/>
  <c r="D26" i="10" a="1"/>
  <c r="B26" i="10" a="1"/>
  <c r="C24" i="10" a="1"/>
  <c r="B25" i="10" a="1"/>
  <c r="C25" i="4" a="1"/>
  <c r="G25" i="4" a="1"/>
  <c r="F26" i="4" a="1"/>
  <c r="E27" i="4" a="1"/>
  <c r="F27" i="4" a="1"/>
  <c r="F25" i="4" a="1"/>
  <c r="D25" i="4" a="1"/>
  <c r="C26" i="4" a="1"/>
  <c r="G26" i="4" a="1"/>
  <c r="D27" i="4" a="1"/>
  <c r="E25" i="4" a="1"/>
  <c r="D26" i="4" a="1"/>
  <c r="C27" i="4" a="1"/>
  <c r="G27" i="4" a="1"/>
  <c r="E26" i="4" a="1"/>
  <c r="BG7" i="10" a="1"/>
  <c r="AL7" i="10" a="1"/>
  <c r="BO10" i="10" a="1"/>
  <c r="BR10" i="10" a="1"/>
  <c r="BJ10" i="10" a="1"/>
  <c r="BH10" i="10" a="1"/>
  <c r="BD10" i="10" a="1"/>
  <c r="AS10" i="10" a="1"/>
  <c r="AT10" i="10" a="1"/>
  <c r="AP10" i="10" a="1"/>
  <c r="AG10" i="10" a="1"/>
  <c r="AH10" i="10" a="1"/>
  <c r="AA10" i="10" a="1"/>
  <c r="AB10" i="10" a="1"/>
  <c r="T10" i="10" a="1"/>
  <c r="U10" i="10" a="1"/>
  <c r="BR8" i="10" a="1"/>
  <c r="BN8" i="10" a="1"/>
  <c r="BJ8" i="10" a="1"/>
  <c r="BF8" i="10" a="1"/>
  <c r="BB8" i="10" a="1"/>
  <c r="AX8" i="10" a="1"/>
  <c r="AT8" i="10" a="1"/>
  <c r="AP8" i="10" a="1"/>
  <c r="AL8" i="10" a="1"/>
  <c r="AH8" i="10" a="1"/>
  <c r="AD8" i="10" a="1"/>
  <c r="Z8" i="10" a="1"/>
  <c r="D14" i="4" a="1"/>
  <c r="C16" i="4" a="1"/>
  <c r="F22" i="4" a="1"/>
  <c r="D20" i="4" a="1"/>
  <c r="AS7" i="10" a="1"/>
  <c r="AE7" i="10" a="1"/>
  <c r="BQ10" i="10" a="1"/>
  <c r="BI10" i="10" a="1"/>
  <c r="BL10" i="10" a="1"/>
  <c r="BG10" i="10" a="1"/>
  <c r="BA10" i="10" a="1"/>
  <c r="AU10" i="10" a="1"/>
  <c r="AV10" i="10" a="1"/>
  <c r="AR10" i="10" a="1"/>
  <c r="AI10" i="10" a="1"/>
  <c r="AJ10" i="10" a="1"/>
  <c r="AC10" i="10" a="1"/>
  <c r="AD10" i="10" a="1"/>
  <c r="V10" i="10" a="1"/>
  <c r="W10" i="10" a="1"/>
  <c r="BQ8" i="10" a="1"/>
  <c r="BM8" i="10" a="1"/>
  <c r="BI8" i="10" a="1"/>
  <c r="BE8" i="10" a="1"/>
  <c r="BA8" i="10" a="1"/>
  <c r="AW8" i="10" a="1"/>
  <c r="AS8" i="10" a="1"/>
  <c r="AO8" i="10" a="1"/>
  <c r="AK8" i="10" a="1"/>
  <c r="AG8" i="10" a="1"/>
  <c r="AC8" i="10" a="1"/>
  <c r="Y8" i="10" a="1"/>
  <c r="W8" i="10" a="1"/>
  <c r="S8" i="10" a="1"/>
  <c r="B11" i="10" a="1"/>
  <c r="E8" i="2" a="1"/>
  <c r="G24" i="4" a="1"/>
  <c r="C13" i="4" a="1"/>
  <c r="F14" i="4" a="1"/>
  <c r="D16" i="4" a="1"/>
  <c r="G17" i="4" a="1"/>
  <c r="E19" i="4" a="1"/>
  <c r="F13" i="4" a="1"/>
  <c r="G16" i="4" a="1"/>
  <c r="C20" i="4" a="1"/>
  <c r="D23" i="4" a="1"/>
  <c r="G23" i="4" a="1"/>
  <c r="F15" i="4" a="1"/>
  <c r="G18" i="4" a="1"/>
  <c r="C22" i="4" a="1"/>
  <c r="C21" i="4" a="1"/>
  <c r="F12" i="4" a="1"/>
  <c r="D22" i="4" a="1"/>
  <c r="E18" i="4" a="1"/>
  <c r="C14" i="4" a="1"/>
  <c r="F23" i="4" a="1"/>
  <c r="Q7" i="10" a="1"/>
  <c r="G15" i="4" a="1"/>
  <c r="C23" i="4" a="1"/>
  <c r="G14" i="4" a="1"/>
  <c r="G12" i="4" a="1"/>
  <c r="AZ7" i="10" a="1"/>
  <c r="Q8" i="10" a="1"/>
  <c r="BS10" i="10" a="1"/>
  <c r="BK10" i="10" a="1"/>
  <c r="BN10" i="10" a="1"/>
  <c r="AZ10" i="10" a="1"/>
  <c r="BC10" i="10" a="1"/>
  <c r="AW10" i="10" a="1"/>
  <c r="AX10" i="10" a="1"/>
  <c r="AO10" i="10" a="1"/>
  <c r="AK10" i="10" a="1"/>
  <c r="AL10" i="10" a="1"/>
  <c r="AE10" i="10" a="1"/>
  <c r="AF10" i="10" a="1"/>
  <c r="X10" i="10" a="1"/>
  <c r="BT8" i="10" a="1"/>
  <c r="BP8" i="10" a="1"/>
  <c r="BL8" i="10" a="1"/>
  <c r="BH8" i="10" a="1"/>
  <c r="BD8" i="10" a="1"/>
  <c r="AZ8" i="10" a="1"/>
  <c r="AV8" i="10" a="1"/>
  <c r="AR8" i="10" a="1"/>
  <c r="AN8" i="10" a="1"/>
  <c r="AJ8" i="10" a="1"/>
  <c r="AF8" i="10" a="1"/>
  <c r="AB8" i="10" a="1"/>
  <c r="X8" i="10" a="1"/>
  <c r="V8" i="10" a="1"/>
  <c r="R8" i="10" a="1"/>
  <c r="H8" i="2" a="1"/>
  <c r="D8" i="2" a="1"/>
  <c r="D24" i="4" a="1"/>
  <c r="E13" i="4" a="1"/>
  <c r="C15" i="4" a="1"/>
  <c r="F16" i="4" a="1"/>
  <c r="D18" i="4" a="1"/>
  <c r="F20" i="4" a="1"/>
  <c r="E14" i="4" a="1"/>
  <c r="F17" i="4" a="1"/>
  <c r="G20" i="4" a="1"/>
  <c r="G19" i="4" a="1"/>
  <c r="D13" i="4" a="1"/>
  <c r="E16" i="4" a="1"/>
  <c r="F19" i="4" a="1"/>
  <c r="G22" i="4" a="1"/>
  <c r="E12" i="4" a="1"/>
  <c r="E21" i="4" a="1"/>
  <c r="E20" i="4" a="1"/>
  <c r="D12" i="4" a="1"/>
  <c r="D11" i="10" a="1"/>
  <c r="F8" i="2" a="1"/>
  <c r="C24" i="4" a="1"/>
  <c r="F24" i="4" a="1"/>
  <c r="C19" i="4" a="1"/>
  <c r="E22" i="4" a="1"/>
  <c r="D21" i="4" a="1"/>
  <c r="BN7" i="10" a="1"/>
  <c r="X7" i="10" a="1"/>
  <c r="BT10" i="10" a="1"/>
  <c r="BP10" i="10" a="1"/>
  <c r="BM10" i="10" a="1"/>
  <c r="BF10" i="10" a="1"/>
  <c r="BB10" i="10" a="1"/>
  <c r="BE10" i="10" a="1"/>
  <c r="AY10" i="10" a="1"/>
  <c r="AN10" i="10" a="1"/>
  <c r="AQ10" i="10" a="1"/>
  <c r="AM10" i="10" a="1"/>
  <c r="Y10" i="10" a="1"/>
  <c r="Z10" i="10" a="1"/>
  <c r="R10" i="10" a="1"/>
  <c r="S10" i="10" a="1"/>
  <c r="BS8" i="10" a="1"/>
  <c r="BO8" i="10" a="1"/>
  <c r="BK8" i="10" a="1"/>
  <c r="BG8" i="10" a="1"/>
  <c r="BC8" i="10" a="1"/>
  <c r="AY8" i="10" a="1"/>
  <c r="AU8" i="10" a="1"/>
  <c r="AQ8" i="10" a="1"/>
  <c r="AM8" i="10" a="1"/>
  <c r="AI8" i="10" a="1"/>
  <c r="AE8" i="10" a="1"/>
  <c r="AA8" i="10" a="1"/>
  <c r="Q10" i="10" a="1"/>
  <c r="U8" i="10" a="1"/>
  <c r="C11" i="10" a="1"/>
  <c r="G8" i="2" a="1"/>
  <c r="C8" i="2" a="1"/>
  <c r="E24" i="4" a="1"/>
  <c r="G13" i="4" a="1"/>
  <c r="E15" i="4" a="1"/>
  <c r="C17" i="4" a="1"/>
  <c r="F18" i="4" a="1"/>
  <c r="G21" i="4" a="1"/>
  <c r="D15" i="4" a="1"/>
  <c r="F21" i="4" a="1"/>
  <c r="D17" i="4" a="1"/>
  <c r="E23" i="4" a="1"/>
  <c r="T8" i="10" a="1"/>
  <c r="E17" i="4" a="1"/>
  <c r="D19" i="4" a="1"/>
  <c r="C18" i="4" a="1"/>
  <c r="C12" i="4" a="1"/>
  <c r="B25" i="10" l="1"/>
  <c r="C24" i="10"/>
  <c r="B26" i="10"/>
  <c r="D26" i="10"/>
  <c r="D24" i="10"/>
  <c r="C25" i="10"/>
  <c r="C26" i="10"/>
  <c r="D25" i="10"/>
  <c r="B24" i="10"/>
  <c r="BY3" i="19"/>
  <c r="E26" i="4"/>
  <c r="G27" i="4"/>
  <c r="C27" i="4"/>
  <c r="D26" i="4"/>
  <c r="E25" i="4"/>
  <c r="D27" i="4"/>
  <c r="G26" i="4"/>
  <c r="C26" i="4"/>
  <c r="D25" i="4"/>
  <c r="F25" i="4"/>
  <c r="F27" i="4"/>
  <c r="E27" i="4"/>
  <c r="F26" i="4"/>
  <c r="G25" i="4"/>
  <c r="C25" i="4"/>
  <c r="P13" i="10"/>
  <c r="P17" i="10"/>
  <c r="P21" i="10"/>
  <c r="BN7" i="10"/>
  <c r="BG7" i="10"/>
  <c r="AZ7" i="10"/>
  <c r="AS7" i="10"/>
  <c r="AE7" i="10"/>
  <c r="AL7" i="10"/>
  <c r="X7" i="10"/>
  <c r="Q8" i="10"/>
  <c r="BT10" i="10"/>
  <c r="BR10" i="10"/>
  <c r="BP10" i="10"/>
  <c r="BS10" i="10"/>
  <c r="BQ10" i="10"/>
  <c r="BO10" i="10"/>
  <c r="BN10" i="10"/>
  <c r="BL10" i="10"/>
  <c r="BJ10" i="10"/>
  <c r="BM10" i="10"/>
  <c r="BK10" i="10"/>
  <c r="BI10" i="10"/>
  <c r="BG10" i="10"/>
  <c r="BH10" i="10"/>
  <c r="BF10" i="10"/>
  <c r="BE10" i="10"/>
  <c r="BC10" i="10"/>
  <c r="BA10" i="10"/>
  <c r="BD10" i="10"/>
  <c r="BB10" i="10"/>
  <c r="AZ10" i="10"/>
  <c r="AX10" i="10"/>
  <c r="AV10" i="10"/>
  <c r="AT10" i="10"/>
  <c r="AY10" i="10"/>
  <c r="AW10" i="10"/>
  <c r="AU10" i="10"/>
  <c r="AS10" i="10"/>
  <c r="AQ10" i="10"/>
  <c r="AO10" i="10"/>
  <c r="AR10" i="10"/>
  <c r="AP10" i="10"/>
  <c r="AN10" i="10"/>
  <c r="AL10" i="10"/>
  <c r="AJ10" i="10"/>
  <c r="AH10" i="10"/>
  <c r="AM10" i="10"/>
  <c r="AK10" i="10"/>
  <c r="AI10" i="10"/>
  <c r="AG10" i="10"/>
  <c r="AF10" i="10"/>
  <c r="AD10" i="10"/>
  <c r="AB10" i="10"/>
  <c r="Z10" i="10"/>
  <c r="AE10" i="10"/>
  <c r="AC10" i="10"/>
  <c r="AA10" i="10"/>
  <c r="Y10" i="10"/>
  <c r="W10" i="10"/>
  <c r="U10" i="10"/>
  <c r="S10" i="10"/>
  <c r="X10" i="10"/>
  <c r="V10" i="10"/>
  <c r="T10" i="10"/>
  <c r="R10" i="10"/>
  <c r="BT8" i="10"/>
  <c r="BS8" i="10"/>
  <c r="BR8" i="10"/>
  <c r="BQ8" i="10"/>
  <c r="BP8" i="10"/>
  <c r="BO8" i="10"/>
  <c r="BN8" i="10"/>
  <c r="BM8" i="10"/>
  <c r="BL8" i="10"/>
  <c r="BK8" i="10"/>
  <c r="BJ8" i="10"/>
  <c r="BI8" i="10"/>
  <c r="BH8" i="10"/>
  <c r="BG8" i="10"/>
  <c r="BF8" i="10"/>
  <c r="BE8" i="10"/>
  <c r="BD8" i="10"/>
  <c r="BC8" i="10"/>
  <c r="BB8" i="10"/>
  <c r="BA8" i="10"/>
  <c r="AZ8" i="10"/>
  <c r="AY8" i="10"/>
  <c r="AX8" i="10"/>
  <c r="AW8" i="10"/>
  <c r="AV8" i="10"/>
  <c r="AU8" i="10"/>
  <c r="AT8" i="10"/>
  <c r="AS8" i="10"/>
  <c r="AR8" i="10"/>
  <c r="AQ8" i="10"/>
  <c r="AP8" i="10"/>
  <c r="AO8" i="10"/>
  <c r="AN8" i="10"/>
  <c r="AM8" i="10"/>
  <c r="AL8" i="10"/>
  <c r="AK8" i="10"/>
  <c r="AJ8" i="10"/>
  <c r="AI8" i="10"/>
  <c r="AH8" i="10"/>
  <c r="AG8" i="10"/>
  <c r="AF8" i="10"/>
  <c r="AE8" i="10"/>
  <c r="AD8" i="10"/>
  <c r="AC8" i="10"/>
  <c r="AB8" i="10"/>
  <c r="AA8" i="10"/>
  <c r="Z8" i="10"/>
  <c r="Y8" i="10"/>
  <c r="X8" i="10"/>
  <c r="Q10" i="10"/>
  <c r="P12" i="10"/>
  <c r="N15" i="10"/>
  <c r="P16" i="10"/>
  <c r="N19" i="10"/>
  <c r="P20" i="10"/>
  <c r="J11" i="10"/>
  <c r="F11" i="10"/>
  <c r="M11" i="10"/>
  <c r="I11" i="10"/>
  <c r="E11" i="10"/>
  <c r="L11" i="10"/>
  <c r="H11" i="10"/>
  <c r="K11" i="10"/>
  <c r="G11" i="10"/>
  <c r="N12" i="10"/>
  <c r="N16" i="10"/>
  <c r="O16" i="10" s="1"/>
  <c r="N20" i="10"/>
  <c r="N13" i="10"/>
  <c r="O13" i="10" s="1"/>
  <c r="P14" i="10"/>
  <c r="N17" i="10"/>
  <c r="O17" i="10" s="1"/>
  <c r="P18" i="10"/>
  <c r="N21" i="10"/>
  <c r="P22" i="10"/>
  <c r="P23" i="10"/>
  <c r="P24" i="10"/>
  <c r="P25" i="10"/>
  <c r="P26" i="10"/>
  <c r="N14" i="10"/>
  <c r="P15" i="10"/>
  <c r="N18" i="10"/>
  <c r="P19" i="10"/>
  <c r="N22" i="10"/>
  <c r="N23" i="10"/>
  <c r="N24" i="10"/>
  <c r="N25" i="10"/>
  <c r="N26" i="10"/>
  <c r="Q7" i="10"/>
  <c r="W8" i="10"/>
  <c r="V8" i="10"/>
  <c r="U8" i="10"/>
  <c r="T8" i="10"/>
  <c r="S8" i="10"/>
  <c r="R8" i="10"/>
  <c r="B11" i="10"/>
  <c r="D11" i="10"/>
  <c r="C11" i="10"/>
  <c r="H8" i="2"/>
  <c r="G8" i="2"/>
  <c r="F8" i="2"/>
  <c r="E8" i="2"/>
  <c r="D8" i="2"/>
  <c r="C8" i="2"/>
  <c r="F24" i="4"/>
  <c r="E24" i="4"/>
  <c r="D24" i="4"/>
  <c r="G24" i="4"/>
  <c r="C24" i="4"/>
  <c r="E23" i="4"/>
  <c r="D22" i="4"/>
  <c r="C21" i="4"/>
  <c r="D20" i="4"/>
  <c r="F23" i="4"/>
  <c r="G22" i="4"/>
  <c r="C22" i="4"/>
  <c r="D21" i="4"/>
  <c r="E20" i="4"/>
  <c r="F19" i="4"/>
  <c r="T16" i="4" s="1"/>
  <c r="G18" i="4"/>
  <c r="S15" i="4" s="1"/>
  <c r="C18" i="4"/>
  <c r="D17" i="4"/>
  <c r="U14" i="4" s="1"/>
  <c r="E16" i="4"/>
  <c r="F15" i="4"/>
  <c r="G14" i="4"/>
  <c r="C14" i="4"/>
  <c r="D13" i="4"/>
  <c r="U13" i="4" s="1"/>
  <c r="G23" i="4"/>
  <c r="F22" i="4"/>
  <c r="E21" i="4"/>
  <c r="G19" i="4"/>
  <c r="S16" i="4" s="1"/>
  <c r="D23" i="4"/>
  <c r="E22" i="4"/>
  <c r="F21" i="4"/>
  <c r="G20" i="4"/>
  <c r="C20" i="4"/>
  <c r="D19" i="4"/>
  <c r="U16" i="4" s="1"/>
  <c r="E18" i="4"/>
  <c r="V15" i="4" s="1"/>
  <c r="F17" i="4"/>
  <c r="T14" i="4" s="1"/>
  <c r="G16" i="4"/>
  <c r="C16" i="4"/>
  <c r="D15" i="4"/>
  <c r="E14" i="4"/>
  <c r="F13" i="4"/>
  <c r="T13" i="4" s="1"/>
  <c r="C23" i="4"/>
  <c r="G21" i="4"/>
  <c r="F20" i="4"/>
  <c r="E19" i="4"/>
  <c r="V16" i="4" s="1"/>
  <c r="C19" i="4"/>
  <c r="F18" i="4"/>
  <c r="T15" i="4" s="1"/>
  <c r="D18" i="4"/>
  <c r="U15" i="4" s="1"/>
  <c r="G17" i="4"/>
  <c r="S14" i="4" s="1"/>
  <c r="E17" i="4"/>
  <c r="V14" i="4" s="1"/>
  <c r="C17" i="4"/>
  <c r="F16" i="4"/>
  <c r="D16" i="4"/>
  <c r="G15" i="4"/>
  <c r="E15" i="4"/>
  <c r="C15" i="4"/>
  <c r="F14" i="4"/>
  <c r="T12" i="4" s="1"/>
  <c r="D14" i="4"/>
  <c r="G13" i="4"/>
  <c r="S13" i="4" s="1"/>
  <c r="E13" i="4"/>
  <c r="V13" i="4" s="1"/>
  <c r="C13" i="4"/>
  <c r="G12" i="4"/>
  <c r="S11" i="4" s="1"/>
  <c r="F12" i="4"/>
  <c r="E12" i="4"/>
  <c r="V11" i="4" s="1"/>
  <c r="D12" i="4"/>
  <c r="C12" i="4"/>
  <c r="H28" i="4"/>
  <c r="N2" i="21" a="1"/>
  <c r="J2" i="21" a="1"/>
  <c r="M2" i="21" a="1"/>
  <c r="I2" i="21" a="1"/>
  <c r="L2" i="21" a="1"/>
  <c r="H2" i="21" a="1"/>
  <c r="O2" i="21" a="1"/>
  <c r="K2" i="21" a="1"/>
  <c r="AG4" i="19" l="1"/>
  <c r="AK4" i="19"/>
  <c r="AF5" i="19"/>
  <c r="AJ5" i="19"/>
  <c r="AE6" i="19"/>
  <c r="AI6" i="19"/>
  <c r="AD7" i="19"/>
  <c r="AH7" i="19"/>
  <c r="AL7" i="19"/>
  <c r="AG8" i="19"/>
  <c r="AK8" i="19"/>
  <c r="AF9" i="19"/>
  <c r="AJ9" i="19"/>
  <c r="AE10" i="19"/>
  <c r="AI10" i="19"/>
  <c r="AD11" i="19"/>
  <c r="AH11" i="19"/>
  <c r="AL11" i="19"/>
  <c r="AG12" i="19"/>
  <c r="AK12" i="19"/>
  <c r="AF13" i="19"/>
  <c r="AJ13" i="19"/>
  <c r="AE14" i="19"/>
  <c r="AI14" i="19"/>
  <c r="AD15" i="19"/>
  <c r="AH15" i="19"/>
  <c r="AL15" i="19"/>
  <c r="AG16" i="19"/>
  <c r="AK16" i="19"/>
  <c r="AF17" i="19"/>
  <c r="AJ17" i="19"/>
  <c r="AE18" i="19"/>
  <c r="AI18" i="19"/>
  <c r="AD19" i="19"/>
  <c r="AH19" i="19"/>
  <c r="AL19" i="19"/>
  <c r="AG20" i="19"/>
  <c r="AK20" i="19"/>
  <c r="AF21" i="19"/>
  <c r="AJ21" i="19"/>
  <c r="AE22" i="19"/>
  <c r="AI22" i="19"/>
  <c r="AD23" i="19"/>
  <c r="AH23" i="19"/>
  <c r="AL23" i="19"/>
  <c r="AG24" i="19"/>
  <c r="AK24" i="19"/>
  <c r="AF25" i="19"/>
  <c r="AJ25" i="19"/>
  <c r="AE26" i="19"/>
  <c r="AI26" i="19"/>
  <c r="AD27" i="19"/>
  <c r="AH27" i="19"/>
  <c r="AL27" i="19"/>
  <c r="AG28" i="19"/>
  <c r="AK28" i="19"/>
  <c r="AF29" i="19"/>
  <c r="AJ29" i="19"/>
  <c r="AE30" i="19"/>
  <c r="AI30" i="19"/>
  <c r="AD31" i="19"/>
  <c r="AH31" i="19"/>
  <c r="AL31" i="19"/>
  <c r="AG32" i="19"/>
  <c r="AK32" i="19"/>
  <c r="AF33" i="19"/>
  <c r="AJ33" i="19"/>
  <c r="AE34" i="19"/>
  <c r="AI34" i="19"/>
  <c r="AD35" i="19"/>
  <c r="AH35" i="19"/>
  <c r="AL35" i="19"/>
  <c r="AG36" i="19"/>
  <c r="AK36" i="19"/>
  <c r="AF37" i="19"/>
  <c r="AJ37" i="19"/>
  <c r="AE38" i="19"/>
  <c r="AI38" i="19"/>
  <c r="AD39" i="19"/>
  <c r="AH39" i="19"/>
  <c r="AL39" i="19"/>
  <c r="AG40" i="19"/>
  <c r="AK40" i="19"/>
  <c r="AF41" i="19"/>
  <c r="AJ41" i="19"/>
  <c r="AD4" i="19"/>
  <c r="AH4" i="19"/>
  <c r="AL4" i="19"/>
  <c r="AG5" i="19"/>
  <c r="AK5" i="19"/>
  <c r="AF6" i="19"/>
  <c r="AJ6" i="19"/>
  <c r="AE7" i="19"/>
  <c r="AI7" i="19"/>
  <c r="AD8" i="19"/>
  <c r="AH8" i="19"/>
  <c r="AL8" i="19"/>
  <c r="AG9" i="19"/>
  <c r="AK9" i="19"/>
  <c r="AF10" i="19"/>
  <c r="AJ10" i="19"/>
  <c r="AE11" i="19"/>
  <c r="AI11" i="19"/>
  <c r="AD12" i="19"/>
  <c r="AH12" i="19"/>
  <c r="AL12" i="19"/>
  <c r="AG13" i="19"/>
  <c r="AK13" i="19"/>
  <c r="AF14" i="19"/>
  <c r="AJ14" i="19"/>
  <c r="AE15" i="19"/>
  <c r="AI15" i="19"/>
  <c r="AD16" i="19"/>
  <c r="AH16" i="19"/>
  <c r="AL16" i="19"/>
  <c r="AG17" i="19"/>
  <c r="AK17" i="19"/>
  <c r="AF18" i="19"/>
  <c r="AJ18" i="19"/>
  <c r="AE19" i="19"/>
  <c r="AI19" i="19"/>
  <c r="AD20" i="19"/>
  <c r="AH20" i="19"/>
  <c r="AE4" i="19"/>
  <c r="AI4" i="19"/>
  <c r="AD5" i="19"/>
  <c r="AH5" i="19"/>
  <c r="AL5" i="19"/>
  <c r="AG6" i="19"/>
  <c r="AK6" i="19"/>
  <c r="AF7" i="19"/>
  <c r="AJ7" i="19"/>
  <c r="AE8" i="19"/>
  <c r="AI8" i="19"/>
  <c r="AD9" i="19"/>
  <c r="AH9" i="19"/>
  <c r="AL9" i="19"/>
  <c r="AG10" i="19"/>
  <c r="AK10" i="19"/>
  <c r="AF11" i="19"/>
  <c r="AJ11" i="19"/>
  <c r="AE12" i="19"/>
  <c r="AI12" i="19"/>
  <c r="AD13" i="19"/>
  <c r="AH13" i="19"/>
  <c r="AL13" i="19"/>
  <c r="AG14" i="19"/>
  <c r="AK14" i="19"/>
  <c r="AF15" i="19"/>
  <c r="AJ15" i="19"/>
  <c r="AE16" i="19"/>
  <c r="AI16" i="19"/>
  <c r="AD17" i="19"/>
  <c r="AH17" i="19"/>
  <c r="AL17" i="19"/>
  <c r="AG18" i="19"/>
  <c r="AK18" i="19"/>
  <c r="AF19" i="19"/>
  <c r="AJ19" i="19"/>
  <c r="AE20" i="19"/>
  <c r="AI20" i="19"/>
  <c r="AD21" i="19"/>
  <c r="AH21" i="19"/>
  <c r="AL21" i="19"/>
  <c r="AG22" i="19"/>
  <c r="AK22" i="19"/>
  <c r="AF23" i="19"/>
  <c r="AJ23" i="19"/>
  <c r="AE24" i="19"/>
  <c r="AI24" i="19"/>
  <c r="AD25" i="19"/>
  <c r="AH25" i="19"/>
  <c r="AL25" i="19"/>
  <c r="AG26" i="19"/>
  <c r="AK26" i="19"/>
  <c r="AF27" i="19"/>
  <c r="AJ27" i="19"/>
  <c r="AE28" i="19"/>
  <c r="AI28" i="19"/>
  <c r="AD29" i="19"/>
  <c r="AH29" i="19"/>
  <c r="AL29" i="19"/>
  <c r="AG30" i="19"/>
  <c r="AK30" i="19"/>
  <c r="AF31" i="19"/>
  <c r="AJ31" i="19"/>
  <c r="AE32" i="19"/>
  <c r="AI32" i="19"/>
  <c r="AD33" i="19"/>
  <c r="AH33" i="19"/>
  <c r="AL33" i="19"/>
  <c r="AG34" i="19"/>
  <c r="AK34" i="19"/>
  <c r="AF35" i="19"/>
  <c r="AJ35" i="19"/>
  <c r="AE36" i="19"/>
  <c r="AI36" i="19"/>
  <c r="AD37" i="19"/>
  <c r="AH37" i="19"/>
  <c r="AL37" i="19"/>
  <c r="AG38" i="19"/>
  <c r="AK38" i="19"/>
  <c r="AF39" i="19"/>
  <c r="AJ39" i="19"/>
  <c r="AE40" i="19"/>
  <c r="AI40" i="19"/>
  <c r="AD41" i="19"/>
  <c r="AH41" i="19"/>
  <c r="AE5" i="19"/>
  <c r="AL6" i="19"/>
  <c r="AJ8" i="19"/>
  <c r="AH10" i="19"/>
  <c r="AF12" i="19"/>
  <c r="AD14" i="19"/>
  <c r="AK15" i="19"/>
  <c r="AI17" i="19"/>
  <c r="AG19" i="19"/>
  <c r="AL20" i="19"/>
  <c r="AK21" i="19"/>
  <c r="AJ22" i="19"/>
  <c r="AI23" i="19"/>
  <c r="AH24" i="19"/>
  <c r="AG25" i="19"/>
  <c r="AF26" i="19"/>
  <c r="AE27" i="19"/>
  <c r="AD28" i="19"/>
  <c r="AL28" i="19"/>
  <c r="AK29" i="19"/>
  <c r="AI5" i="19"/>
  <c r="AG7" i="19"/>
  <c r="AE9" i="19"/>
  <c r="AL10" i="19"/>
  <c r="AJ12" i="19"/>
  <c r="AH14" i="19"/>
  <c r="AF16" i="19"/>
  <c r="AD18" i="19"/>
  <c r="AK19" i="19"/>
  <c r="AE21" i="19"/>
  <c r="AD22" i="19"/>
  <c r="AL22" i="19"/>
  <c r="AK23" i="19"/>
  <c r="AJ24" i="19"/>
  <c r="AI25" i="19"/>
  <c r="AH26" i="19"/>
  <c r="AG27" i="19"/>
  <c r="AF28" i="19"/>
  <c r="AE29" i="19"/>
  <c r="AD30" i="19"/>
  <c r="AL30" i="19"/>
  <c r="AK31" i="19"/>
  <c r="AJ32" i="19"/>
  <c r="AI33" i="19"/>
  <c r="AH34" i="19"/>
  <c r="AG35" i="19"/>
  <c r="AF36" i="19"/>
  <c r="AE37" i="19"/>
  <c r="AD38" i="19"/>
  <c r="AL38" i="19"/>
  <c r="AK39" i="19"/>
  <c r="AJ40" i="19"/>
  <c r="AI41" i="19"/>
  <c r="AE42" i="19"/>
  <c r="AI42" i="19"/>
  <c r="AD43" i="19"/>
  <c r="AH43" i="19"/>
  <c r="AL43" i="19"/>
  <c r="AG44" i="19"/>
  <c r="AK44" i="19"/>
  <c r="AF45" i="19"/>
  <c r="AJ45" i="19"/>
  <c r="AE46" i="19"/>
  <c r="AI46" i="19"/>
  <c r="AD47" i="19"/>
  <c r="AH47" i="19"/>
  <c r="AL47" i="19"/>
  <c r="AG48" i="19"/>
  <c r="AK48" i="19"/>
  <c r="AF49" i="19"/>
  <c r="AJ49" i="19"/>
  <c r="AE50" i="19"/>
  <c r="AI50" i="19"/>
  <c r="AD51" i="19"/>
  <c r="AH51" i="19"/>
  <c r="AL51" i="19"/>
  <c r="AG52" i="19"/>
  <c r="AK52" i="19"/>
  <c r="AF53" i="19"/>
  <c r="AJ53" i="19"/>
  <c r="AE54" i="19"/>
  <c r="AI54" i="19"/>
  <c r="AI13" i="19"/>
  <c r="AL18" i="19"/>
  <c r="AI21" i="19"/>
  <c r="AG23" i="19"/>
  <c r="AE25" i="19"/>
  <c r="AL26" i="19"/>
  <c r="AJ28" i="19"/>
  <c r="AH30" i="19"/>
  <c r="AF32" i="19"/>
  <c r="AD34" i="19"/>
  <c r="AK35" i="19"/>
  <c r="AI37" i="19"/>
  <c r="AG39" i="19"/>
  <c r="AE41" i="19"/>
  <c r="AG42" i="19"/>
  <c r="AK42" i="19"/>
  <c r="AE44" i="19"/>
  <c r="AD45" i="19"/>
  <c r="AF4" i="19"/>
  <c r="AD6" i="19"/>
  <c r="AK7" i="19"/>
  <c r="AI9" i="19"/>
  <c r="AG11" i="19"/>
  <c r="AE13" i="19"/>
  <c r="AL14" i="19"/>
  <c r="AJ16" i="19"/>
  <c r="AH18" i="19"/>
  <c r="AF20" i="19"/>
  <c r="AG21" i="19"/>
  <c r="AF22" i="19"/>
  <c r="AE23" i="19"/>
  <c r="AD24" i="19"/>
  <c r="AL24" i="19"/>
  <c r="AK25" i="19"/>
  <c r="AJ26" i="19"/>
  <c r="AI27" i="19"/>
  <c r="AH28" i="19"/>
  <c r="AG29" i="19"/>
  <c r="AF30" i="19"/>
  <c r="AE31" i="19"/>
  <c r="AD32" i="19"/>
  <c r="AL32" i="19"/>
  <c r="AK33" i="19"/>
  <c r="AJ34" i="19"/>
  <c r="AI35" i="19"/>
  <c r="AH36" i="19"/>
  <c r="AG37" i="19"/>
  <c r="AF38" i="19"/>
  <c r="AE39" i="19"/>
  <c r="AD40" i="19"/>
  <c r="AL40" i="19"/>
  <c r="AK41" i="19"/>
  <c r="AF42" i="19"/>
  <c r="AJ42" i="19"/>
  <c r="AE43" i="19"/>
  <c r="AI43" i="19"/>
  <c r="AD44" i="19"/>
  <c r="AH44" i="19"/>
  <c r="AL44" i="19"/>
  <c r="AG45" i="19"/>
  <c r="AK45" i="19"/>
  <c r="AF46" i="19"/>
  <c r="AJ46" i="19"/>
  <c r="AE47" i="19"/>
  <c r="AI47" i="19"/>
  <c r="AD48" i="19"/>
  <c r="AH48" i="19"/>
  <c r="AL48" i="19"/>
  <c r="AG49" i="19"/>
  <c r="AK49" i="19"/>
  <c r="AF50" i="19"/>
  <c r="AJ50" i="19"/>
  <c r="AE51" i="19"/>
  <c r="AI51" i="19"/>
  <c r="AD52" i="19"/>
  <c r="AH52" i="19"/>
  <c r="AL52" i="19"/>
  <c r="AG53" i="19"/>
  <c r="AK53" i="19"/>
  <c r="AF54" i="19"/>
  <c r="AJ54" i="19"/>
  <c r="AJ4" i="19"/>
  <c r="AH6" i="19"/>
  <c r="AF8" i="19"/>
  <c r="AD10" i="19"/>
  <c r="AM10" i="19" s="1"/>
  <c r="AK11" i="19"/>
  <c r="AG15" i="19"/>
  <c r="AE17" i="19"/>
  <c r="AJ20" i="19"/>
  <c r="AH22" i="19"/>
  <c r="AF24" i="19"/>
  <c r="AD26" i="19"/>
  <c r="AM26" i="19" s="1"/>
  <c r="AK27" i="19"/>
  <c r="AI29" i="19"/>
  <c r="AG31" i="19"/>
  <c r="AE33" i="19"/>
  <c r="AL34" i="19"/>
  <c r="AJ36" i="19"/>
  <c r="AH38" i="19"/>
  <c r="AF40" i="19"/>
  <c r="AL41" i="19"/>
  <c r="AF43" i="19"/>
  <c r="AJ43" i="19"/>
  <c r="AH32" i="19"/>
  <c r="AD36" i="19"/>
  <c r="AI39" i="19"/>
  <c r="AH42" i="19"/>
  <c r="AF44" i="19"/>
  <c r="AH45" i="19"/>
  <c r="AG46" i="19"/>
  <c r="AF47" i="19"/>
  <c r="AE48" i="19"/>
  <c r="AD49" i="19"/>
  <c r="AL49" i="19"/>
  <c r="AK50" i="19"/>
  <c r="AJ51" i="19"/>
  <c r="AI52" i="19"/>
  <c r="AH53" i="19"/>
  <c r="AG33" i="19"/>
  <c r="AL36" i="19"/>
  <c r="AH40" i="19"/>
  <c r="AL42" i="19"/>
  <c r="AI44" i="19"/>
  <c r="AI45" i="19"/>
  <c r="AH46" i="19"/>
  <c r="AG47" i="19"/>
  <c r="AF48" i="19"/>
  <c r="AE49" i="19"/>
  <c r="AD50" i="19"/>
  <c r="AL50" i="19"/>
  <c r="AK51" i="19"/>
  <c r="AJ52" i="19"/>
  <c r="AI53" i="19"/>
  <c r="AH54" i="19"/>
  <c r="AD46" i="19"/>
  <c r="AK47" i="19"/>
  <c r="AH50" i="19"/>
  <c r="AD54" i="19"/>
  <c r="AG54" i="19"/>
  <c r="AJ30" i="19"/>
  <c r="AF34" i="19"/>
  <c r="AK37" i="19"/>
  <c r="AG41" i="19"/>
  <c r="AG43" i="19"/>
  <c r="AJ44" i="19"/>
  <c r="AL45" i="19"/>
  <c r="AK46" i="19"/>
  <c r="AJ47" i="19"/>
  <c r="AI48" i="19"/>
  <c r="AH49" i="19"/>
  <c r="AG50" i="19"/>
  <c r="AF51" i="19"/>
  <c r="AE52" i="19"/>
  <c r="AD53" i="19"/>
  <c r="AL53" i="19"/>
  <c r="AK54" i="19"/>
  <c r="AJ48" i="19"/>
  <c r="AG51" i="19"/>
  <c r="AE53" i="19"/>
  <c r="AL54" i="19"/>
  <c r="AI31" i="19"/>
  <c r="AE35" i="19"/>
  <c r="AJ38" i="19"/>
  <c r="AD42" i="19"/>
  <c r="AM42" i="19" s="1"/>
  <c r="AK43" i="19"/>
  <c r="AE45" i="19"/>
  <c r="AL46" i="19"/>
  <c r="AI49" i="19"/>
  <c r="AF52" i="19"/>
  <c r="BI3" i="19"/>
  <c r="BE3" i="19"/>
  <c r="BH3" i="19"/>
  <c r="BD3" i="19"/>
  <c r="BG3" i="19"/>
  <c r="BC3" i="19"/>
  <c r="BJ3" i="19"/>
  <c r="BF3" i="19"/>
  <c r="BB3" i="19"/>
  <c r="O21" i="10"/>
  <c r="O2" i="21"/>
  <c r="N2" i="21"/>
  <c r="M2" i="21"/>
  <c r="L2" i="21"/>
  <c r="K2" i="21"/>
  <c r="J2" i="21"/>
  <c r="I2" i="21"/>
  <c r="H2" i="21"/>
  <c r="V12" i="4"/>
  <c r="U12" i="4"/>
  <c r="S12" i="4"/>
  <c r="AV3" i="19"/>
  <c r="AR3" i="19"/>
  <c r="AW3" i="19"/>
  <c r="AU3" i="19"/>
  <c r="AQ3" i="19"/>
  <c r="AS3" i="19"/>
  <c r="AX3" i="19"/>
  <c r="AT3" i="19"/>
  <c r="AZ53" i="19"/>
  <c r="AZ17" i="19"/>
  <c r="AL3" i="19"/>
  <c r="AH3" i="19"/>
  <c r="AD3" i="19"/>
  <c r="AJ3" i="19"/>
  <c r="AF3" i="19"/>
  <c r="AG3" i="19"/>
  <c r="AI3" i="19"/>
  <c r="AE3" i="19"/>
  <c r="AK3" i="19"/>
  <c r="R4" i="19"/>
  <c r="V4" i="19"/>
  <c r="Z4" i="19"/>
  <c r="U5" i="19"/>
  <c r="Y5" i="19"/>
  <c r="T6" i="19"/>
  <c r="X6" i="19"/>
  <c r="S7" i="19"/>
  <c r="W7" i="19"/>
  <c r="R8" i="19"/>
  <c r="V8" i="19"/>
  <c r="Z8" i="19"/>
  <c r="U9" i="19"/>
  <c r="Y9" i="19"/>
  <c r="T10" i="19"/>
  <c r="X10" i="19"/>
  <c r="S11" i="19"/>
  <c r="W11" i="19"/>
  <c r="R12" i="19"/>
  <c r="V12" i="19"/>
  <c r="Z12" i="19"/>
  <c r="U13" i="19"/>
  <c r="Y13" i="19"/>
  <c r="T14" i="19"/>
  <c r="X14" i="19"/>
  <c r="S15" i="19"/>
  <c r="W15" i="19"/>
  <c r="R16" i="19"/>
  <c r="V16" i="19"/>
  <c r="Z16" i="19"/>
  <c r="U17" i="19"/>
  <c r="Y17" i="19"/>
  <c r="T18" i="19"/>
  <c r="X18" i="19"/>
  <c r="S19" i="19"/>
  <c r="W19" i="19"/>
  <c r="R20" i="19"/>
  <c r="V20" i="19"/>
  <c r="Z20" i="19"/>
  <c r="U21" i="19"/>
  <c r="Y21" i="19"/>
  <c r="T22" i="19"/>
  <c r="X22" i="19"/>
  <c r="S23" i="19"/>
  <c r="W23" i="19"/>
  <c r="R24" i="19"/>
  <c r="V24" i="19"/>
  <c r="Z24" i="19"/>
  <c r="U25" i="19"/>
  <c r="Y25" i="19"/>
  <c r="T26" i="19"/>
  <c r="X26" i="19"/>
  <c r="S27" i="19"/>
  <c r="W27" i="19"/>
  <c r="R28" i="19"/>
  <c r="V28" i="19"/>
  <c r="Z28" i="19"/>
  <c r="U29" i="19"/>
  <c r="Y29" i="19"/>
  <c r="T30" i="19"/>
  <c r="X30" i="19"/>
  <c r="S31" i="19"/>
  <c r="W31" i="19"/>
  <c r="R32" i="19"/>
  <c r="V32" i="19"/>
  <c r="Z32" i="19"/>
  <c r="U33" i="19"/>
  <c r="Y33" i="19"/>
  <c r="T34" i="19"/>
  <c r="X34" i="19"/>
  <c r="S35" i="19"/>
  <c r="W35" i="19"/>
  <c r="R36" i="19"/>
  <c r="V36" i="19"/>
  <c r="Z36" i="19"/>
  <c r="U37" i="19"/>
  <c r="Y37" i="19"/>
  <c r="T38" i="19"/>
  <c r="X38" i="19"/>
  <c r="S39" i="19"/>
  <c r="W39" i="19"/>
  <c r="R40" i="19"/>
  <c r="V40" i="19"/>
  <c r="Z40" i="19"/>
  <c r="U41" i="19"/>
  <c r="S4" i="19"/>
  <c r="W4" i="19"/>
  <c r="R5" i="19"/>
  <c r="V5" i="19"/>
  <c r="Z5" i="19"/>
  <c r="U6" i="19"/>
  <c r="Y6" i="19"/>
  <c r="T7" i="19"/>
  <c r="X7" i="19"/>
  <c r="S8" i="19"/>
  <c r="W8" i="19"/>
  <c r="R9" i="19"/>
  <c r="V9" i="19"/>
  <c r="Z9" i="19"/>
  <c r="U10" i="19"/>
  <c r="Y10" i="19"/>
  <c r="T11" i="19"/>
  <c r="X11" i="19"/>
  <c r="S12" i="19"/>
  <c r="W12" i="19"/>
  <c r="R13" i="19"/>
  <c r="V13" i="19"/>
  <c r="Z13" i="19"/>
  <c r="U14" i="19"/>
  <c r="Y14" i="19"/>
  <c r="T15" i="19"/>
  <c r="X15" i="19"/>
  <c r="S16" i="19"/>
  <c r="W16" i="19"/>
  <c r="R17" i="19"/>
  <c r="V17" i="19"/>
  <c r="Z17" i="19"/>
  <c r="U18" i="19"/>
  <c r="Y18" i="19"/>
  <c r="T19" i="19"/>
  <c r="X19" i="19"/>
  <c r="S20" i="19"/>
  <c r="W20" i="19"/>
  <c r="R21" i="19"/>
  <c r="V21" i="19"/>
  <c r="Z21" i="19"/>
  <c r="U22" i="19"/>
  <c r="Y22" i="19"/>
  <c r="T23" i="19"/>
  <c r="X23" i="19"/>
  <c r="S24" i="19"/>
  <c r="W24" i="19"/>
  <c r="R25" i="19"/>
  <c r="V25" i="19"/>
  <c r="Z25" i="19"/>
  <c r="U26" i="19"/>
  <c r="Y26" i="19"/>
  <c r="T27" i="19"/>
  <c r="X27" i="19"/>
  <c r="S28" i="19"/>
  <c r="W28" i="19"/>
  <c r="R29" i="19"/>
  <c r="V29" i="19"/>
  <c r="Z29" i="19"/>
  <c r="U30" i="19"/>
  <c r="Y30" i="19"/>
  <c r="T31" i="19"/>
  <c r="X31" i="19"/>
  <c r="S32" i="19"/>
  <c r="W32" i="19"/>
  <c r="R33" i="19"/>
  <c r="V33" i="19"/>
  <c r="Z33" i="19"/>
  <c r="U34" i="19"/>
  <c r="Y34" i="19"/>
  <c r="T35" i="19"/>
  <c r="X35" i="19"/>
  <c r="S36" i="19"/>
  <c r="W36" i="19"/>
  <c r="R37" i="19"/>
  <c r="V37" i="19"/>
  <c r="Z37" i="19"/>
  <c r="U38" i="19"/>
  <c r="Y38" i="19"/>
  <c r="T39" i="19"/>
  <c r="X39" i="19"/>
  <c r="S40" i="19"/>
  <c r="W40" i="19"/>
  <c r="R41" i="19"/>
  <c r="V41" i="19"/>
  <c r="T4" i="19"/>
  <c r="X4" i="19"/>
  <c r="S5" i="19"/>
  <c r="W5" i="19"/>
  <c r="R6" i="19"/>
  <c r="V6" i="19"/>
  <c r="Z6" i="19"/>
  <c r="U7" i="19"/>
  <c r="Y7" i="19"/>
  <c r="T8" i="19"/>
  <c r="X8" i="19"/>
  <c r="S9" i="19"/>
  <c r="W9" i="19"/>
  <c r="R10" i="19"/>
  <c r="V10" i="19"/>
  <c r="Z10" i="19"/>
  <c r="U11" i="19"/>
  <c r="Y11" i="19"/>
  <c r="T12" i="19"/>
  <c r="X12" i="19"/>
  <c r="S13" i="19"/>
  <c r="U4" i="19"/>
  <c r="Y4" i="19"/>
  <c r="T5" i="19"/>
  <c r="X5" i="19"/>
  <c r="S6" i="19"/>
  <c r="W6" i="19"/>
  <c r="R7" i="19"/>
  <c r="V7" i="19"/>
  <c r="Z7" i="19"/>
  <c r="U8" i="19"/>
  <c r="Y8" i="19"/>
  <c r="T9" i="19"/>
  <c r="X9" i="19"/>
  <c r="S10" i="19"/>
  <c r="W10" i="19"/>
  <c r="R11" i="19"/>
  <c r="V11" i="19"/>
  <c r="Z11" i="19"/>
  <c r="U12" i="19"/>
  <c r="Y12" i="19"/>
  <c r="T13" i="19"/>
  <c r="X13" i="19"/>
  <c r="S14" i="19"/>
  <c r="W14" i="19"/>
  <c r="R15" i="19"/>
  <c r="V15" i="19"/>
  <c r="Z15" i="19"/>
  <c r="U16" i="19"/>
  <c r="Y16" i="19"/>
  <c r="T17" i="19"/>
  <c r="X17" i="19"/>
  <c r="S18" i="19"/>
  <c r="W18" i="19"/>
  <c r="R19" i="19"/>
  <c r="V19" i="19"/>
  <c r="Z19" i="19"/>
  <c r="U20" i="19"/>
  <c r="Y20" i="19"/>
  <c r="T21" i="19"/>
  <c r="X21" i="19"/>
  <c r="S22" i="19"/>
  <c r="W22" i="19"/>
  <c r="R23" i="19"/>
  <c r="V23" i="19"/>
  <c r="Z23" i="19"/>
  <c r="U24" i="19"/>
  <c r="Y24" i="19"/>
  <c r="T25" i="19"/>
  <c r="X25" i="19"/>
  <c r="S26" i="19"/>
  <c r="W26" i="19"/>
  <c r="R27" i="19"/>
  <c r="V27" i="19"/>
  <c r="Z27" i="19"/>
  <c r="U28" i="19"/>
  <c r="Y28" i="19"/>
  <c r="T29" i="19"/>
  <c r="X29" i="19"/>
  <c r="S30" i="19"/>
  <c r="W30" i="19"/>
  <c r="R31" i="19"/>
  <c r="V31" i="19"/>
  <c r="Z31" i="19"/>
  <c r="U32" i="19"/>
  <c r="Y32" i="19"/>
  <c r="T33" i="19"/>
  <c r="X33" i="19"/>
  <c r="S34" i="19"/>
  <c r="W34" i="19"/>
  <c r="R35" i="19"/>
  <c r="V35" i="19"/>
  <c r="Z35" i="19"/>
  <c r="U36" i="19"/>
  <c r="Y36" i="19"/>
  <c r="T37" i="19"/>
  <c r="X37" i="19"/>
  <c r="S38" i="19"/>
  <c r="W38" i="19"/>
  <c r="R39" i="19"/>
  <c r="V39" i="19"/>
  <c r="Z39" i="19"/>
  <c r="U40" i="19"/>
  <c r="Y40" i="19"/>
  <c r="T41" i="19"/>
  <c r="X41" i="19"/>
  <c r="W13" i="19"/>
  <c r="U15" i="19"/>
  <c r="S17" i="19"/>
  <c r="Z18" i="19"/>
  <c r="X20" i="19"/>
  <c r="V22" i="19"/>
  <c r="T24" i="19"/>
  <c r="R26" i="19"/>
  <c r="Y27" i="19"/>
  <c r="W29" i="19"/>
  <c r="U31" i="19"/>
  <c r="S33" i="19"/>
  <c r="Z34" i="19"/>
  <c r="X36" i="19"/>
  <c r="V38" i="19"/>
  <c r="T40" i="19"/>
  <c r="Y41" i="19"/>
  <c r="T42" i="19"/>
  <c r="X42" i="19"/>
  <c r="S43" i="19"/>
  <c r="W43" i="19"/>
  <c r="R44" i="19"/>
  <c r="V44" i="19"/>
  <c r="Z44" i="19"/>
  <c r="U45" i="19"/>
  <c r="Y45" i="19"/>
  <c r="T46" i="19"/>
  <c r="X46" i="19"/>
  <c r="S47" i="19"/>
  <c r="W47" i="19"/>
  <c r="R48" i="19"/>
  <c r="V48" i="19"/>
  <c r="Z48" i="19"/>
  <c r="U49" i="19"/>
  <c r="Y49" i="19"/>
  <c r="T50" i="19"/>
  <c r="X50" i="19"/>
  <c r="S51" i="19"/>
  <c r="W51" i="19"/>
  <c r="R52" i="19"/>
  <c r="V52" i="19"/>
  <c r="Y53" i="19"/>
  <c r="Y3" i="19"/>
  <c r="Y54" i="19"/>
  <c r="R14" i="19"/>
  <c r="Y15" i="19"/>
  <c r="W17" i="19"/>
  <c r="U19" i="19"/>
  <c r="S21" i="19"/>
  <c r="Z22" i="19"/>
  <c r="X24" i="19"/>
  <c r="V26" i="19"/>
  <c r="T28" i="19"/>
  <c r="R30" i="19"/>
  <c r="Y31" i="19"/>
  <c r="W33" i="19"/>
  <c r="U35" i="19"/>
  <c r="S37" i="19"/>
  <c r="Z38" i="19"/>
  <c r="X40" i="19"/>
  <c r="Z41" i="19"/>
  <c r="U42" i="19"/>
  <c r="Y42" i="19"/>
  <c r="T43" i="19"/>
  <c r="X43" i="19"/>
  <c r="S44" i="19"/>
  <c r="W44" i="19"/>
  <c r="R45" i="19"/>
  <c r="V45" i="19"/>
  <c r="Z45" i="19"/>
  <c r="U46" i="19"/>
  <c r="Y46" i="19"/>
  <c r="T47" i="19"/>
  <c r="X47" i="19"/>
  <c r="S48" i="19"/>
  <c r="W48" i="19"/>
  <c r="R49" i="19"/>
  <c r="V49" i="19"/>
  <c r="Z49" i="19"/>
  <c r="U50" i="19"/>
  <c r="Y50" i="19"/>
  <c r="T51" i="19"/>
  <c r="X51" i="19"/>
  <c r="S52" i="19"/>
  <c r="W52" i="19"/>
  <c r="R53" i="19"/>
  <c r="V53" i="19"/>
  <c r="U54" i="19"/>
  <c r="V14" i="19"/>
  <c r="T16" i="19"/>
  <c r="R18" i="19"/>
  <c r="Y19" i="19"/>
  <c r="W21" i="19"/>
  <c r="U23" i="19"/>
  <c r="S25" i="19"/>
  <c r="Z26" i="19"/>
  <c r="X28" i="19"/>
  <c r="V30" i="19"/>
  <c r="T32" i="19"/>
  <c r="R34" i="19"/>
  <c r="Y35" i="19"/>
  <c r="W37" i="19"/>
  <c r="U39" i="19"/>
  <c r="S41" i="19"/>
  <c r="R42" i="19"/>
  <c r="V42" i="19"/>
  <c r="Z42" i="19"/>
  <c r="U43" i="19"/>
  <c r="Y43" i="19"/>
  <c r="T44" i="19"/>
  <c r="X44" i="19"/>
  <c r="S45" i="19"/>
  <c r="W45" i="19"/>
  <c r="R46" i="19"/>
  <c r="V46" i="19"/>
  <c r="Z46" i="19"/>
  <c r="U47" i="19"/>
  <c r="Y47" i="19"/>
  <c r="T48" i="19"/>
  <c r="X48" i="19"/>
  <c r="S49" i="19"/>
  <c r="W49" i="19"/>
  <c r="R50" i="19"/>
  <c r="V50" i="19"/>
  <c r="Z50" i="19"/>
  <c r="U51" i="19"/>
  <c r="Y51" i="19"/>
  <c r="T52" i="19"/>
  <c r="X52" i="19"/>
  <c r="S53" i="19"/>
  <c r="W53" i="19"/>
  <c r="K53" i="19" s="1"/>
  <c r="R54" i="19"/>
  <c r="V54" i="19"/>
  <c r="J54" i="19" s="1"/>
  <c r="Z54" i="19"/>
  <c r="W3" i="19"/>
  <c r="S3" i="19"/>
  <c r="U53" i="19"/>
  <c r="T54" i="19"/>
  <c r="U3" i="19"/>
  <c r="T3" i="19"/>
  <c r="Z14" i="19"/>
  <c r="X16" i="19"/>
  <c r="V18" i="19"/>
  <c r="T20" i="19"/>
  <c r="R22" i="19"/>
  <c r="Y23" i="19"/>
  <c r="W25" i="19"/>
  <c r="U27" i="19"/>
  <c r="S29" i="19"/>
  <c r="Z30" i="19"/>
  <c r="X32" i="19"/>
  <c r="V34" i="19"/>
  <c r="T36" i="19"/>
  <c r="R38" i="19"/>
  <c r="Y39" i="19"/>
  <c r="W41" i="19"/>
  <c r="S42" i="19"/>
  <c r="W42" i="19"/>
  <c r="R43" i="19"/>
  <c r="V43" i="19"/>
  <c r="Z43" i="19"/>
  <c r="U44" i="19"/>
  <c r="Y44" i="19"/>
  <c r="T45" i="19"/>
  <c r="X45" i="19"/>
  <c r="S46" i="19"/>
  <c r="G46" i="19" s="1"/>
  <c r="W46" i="19"/>
  <c r="R47" i="19"/>
  <c r="V47" i="19"/>
  <c r="Z47" i="19"/>
  <c r="N47" i="19" s="1"/>
  <c r="U48" i="19"/>
  <c r="Y48" i="19"/>
  <c r="T49" i="19"/>
  <c r="X49" i="19"/>
  <c r="S50" i="19"/>
  <c r="W50" i="19"/>
  <c r="R51" i="19"/>
  <c r="V51" i="19"/>
  <c r="J51" i="19" s="1"/>
  <c r="Z51" i="19"/>
  <c r="U52" i="19"/>
  <c r="Y52" i="19"/>
  <c r="T53" i="19"/>
  <c r="X53" i="19"/>
  <c r="S54" i="19"/>
  <c r="W54" i="19"/>
  <c r="Z3" i="19"/>
  <c r="V3" i="19"/>
  <c r="R3" i="19"/>
  <c r="Z52" i="19"/>
  <c r="X54" i="19"/>
  <c r="Z53" i="19"/>
  <c r="X3" i="19"/>
  <c r="O24" i="10"/>
  <c r="O18" i="10"/>
  <c r="O23" i="10"/>
  <c r="O20" i="10"/>
  <c r="O25" i="10"/>
  <c r="O15" i="10"/>
  <c r="O12" i="10"/>
  <c r="O19" i="10"/>
  <c r="O22" i="10"/>
  <c r="O14" i="10"/>
  <c r="P11" i="10"/>
  <c r="N11" i="10"/>
  <c r="O26" i="10"/>
  <c r="U11" i="4"/>
  <c r="T11" i="4"/>
  <c r="O11" i="21" a="1"/>
  <c r="N24" i="21" a="1"/>
  <c r="M3" i="21" a="1"/>
  <c r="L16" i="21" a="1"/>
  <c r="K29" i="21" a="1"/>
  <c r="K26" i="21" a="1"/>
  <c r="K43" i="21" a="1"/>
  <c r="O50" i="21" a="1"/>
  <c r="N50" i="21" a="1"/>
  <c r="K38" i="21" a="1"/>
  <c r="O21" i="21" a="1"/>
  <c r="M40" i="21" a="1"/>
  <c r="K19" i="21" a="1"/>
  <c r="K39" i="21" a="1"/>
  <c r="M53" i="21" a="1"/>
  <c r="L41" i="21" a="1"/>
  <c r="M12" i="21" a="1"/>
  <c r="L25" i="21" a="1"/>
  <c r="K4" i="21" a="1"/>
  <c r="O16" i="21" a="1"/>
  <c r="N29" i="21" a="1"/>
  <c r="K27" i="21" a="1"/>
  <c r="K44" i="21" a="1"/>
  <c r="L51" i="21" a="1"/>
  <c r="M51" i="21" a="1"/>
  <c r="L40" i="21" a="1"/>
  <c r="K24" i="21" a="1"/>
  <c r="K41" i="21" a="1"/>
  <c r="L21" i="21" a="1"/>
  <c r="K40" i="21" a="1"/>
  <c r="L4" i="21" a="1"/>
  <c r="O42" i="21" a="1"/>
  <c r="M13" i="21" a="1"/>
  <c r="L26" i="21" a="1"/>
  <c r="K5" i="21" a="1"/>
  <c r="O17" i="21" a="1"/>
  <c r="N3" i="21" a="1"/>
  <c r="L29" i="21" a="1"/>
  <c r="N44" i="21" a="1"/>
  <c r="N51" i="21" a="1"/>
  <c r="L52" i="21" a="1"/>
  <c r="O41" i="21" a="1"/>
  <c r="K25" i="21" a="1"/>
  <c r="K42" i="21" a="1"/>
  <c r="L22" i="21" a="1"/>
  <c r="N40" i="21" a="1"/>
  <c r="M7" i="21" a="1"/>
  <c r="M44" i="21" a="1"/>
  <c r="K14" i="21" a="1"/>
  <c r="O26" i="21" a="1"/>
  <c r="N5" i="21" a="1"/>
  <c r="M18" i="21" a="1"/>
  <c r="N4" i="21" a="1"/>
  <c r="O30" i="21" a="1"/>
  <c r="N45" i="21" a="1"/>
  <c r="K52" i="21" a="1"/>
  <c r="K53" i="21" a="1"/>
  <c r="M43" i="21" a="1"/>
  <c r="L27" i="21" a="1"/>
  <c r="N42" i="21" a="1"/>
  <c r="M24" i="21" a="1"/>
  <c r="L42" i="21" a="1"/>
  <c r="N10" i="21" a="1"/>
  <c r="J3" i="21" a="1"/>
  <c r="J51" i="21" a="1"/>
  <c r="J47" i="21" a="1"/>
  <c r="J37" i="21" a="1"/>
  <c r="J29" i="21" a="1"/>
  <c r="J33" i="21" a="1"/>
  <c r="J46" i="21" a="1"/>
  <c r="J23" i="21" a="1"/>
  <c r="J44" i="21" a="1"/>
  <c r="J36" i="21" a="1"/>
  <c r="J17" i="21" a="1"/>
  <c r="J30" i="21" a="1"/>
  <c r="J24" i="21" a="1"/>
  <c r="I11" i="21" a="1"/>
  <c r="I43" i="21" a="1"/>
  <c r="I28" i="21" a="1"/>
  <c r="I5" i="21" a="1"/>
  <c r="I37" i="21" a="1"/>
  <c r="I22" i="21" a="1"/>
  <c r="I49" i="21" a="1"/>
  <c r="I31" i="21" a="1"/>
  <c r="I16" i="21" a="1"/>
  <c r="I48" i="21" a="1"/>
  <c r="I25" i="21" a="1"/>
  <c r="I10" i="21" a="1"/>
  <c r="I42" i="21" a="1"/>
  <c r="H19" i="21" a="1"/>
  <c r="H51" i="21" a="1"/>
  <c r="H28" i="21" a="1"/>
  <c r="H13" i="21" a="1"/>
  <c r="H45" i="21" a="1"/>
  <c r="H22" i="21" a="1"/>
  <c r="H7" i="21" a="1"/>
  <c r="H39" i="21" a="1"/>
  <c r="H16" i="21" a="1"/>
  <c r="H50" i="21" a="1"/>
  <c r="H33" i="21" a="1"/>
  <c r="H10" i="21" a="1"/>
  <c r="H42" i="21" a="1"/>
  <c r="N34" i="21" a="1"/>
  <c r="J19" i="21" a="1"/>
  <c r="J22" i="21" a="1"/>
  <c r="J4" i="21" a="1"/>
  <c r="J31" i="21" a="1"/>
  <c r="I21" i="21" a="1"/>
  <c r="I47" i="21" a="1"/>
  <c r="I26" i="21" a="1"/>
  <c r="H29" i="21" a="1"/>
  <c r="H48" i="21" a="1"/>
  <c r="H26" i="21" a="1"/>
  <c r="K3" i="21" a="1"/>
  <c r="K15" i="21" a="1"/>
  <c r="O27" i="21" a="1"/>
  <c r="N6" i="21" a="1"/>
  <c r="M19" i="21" a="1"/>
  <c r="O6" i="21" a="1"/>
  <c r="M31" i="21" a="1"/>
  <c r="K46" i="21" a="1"/>
  <c r="M52" i="21" a="1"/>
  <c r="O53" i="21" a="1"/>
  <c r="K45" i="21" a="1"/>
  <c r="L28" i="21" a="1"/>
  <c r="N43" i="21" a="1"/>
  <c r="M25" i="21" a="1"/>
  <c r="L43" i="21" a="1"/>
  <c r="O12" i="21" a="1"/>
  <c r="L3" i="21" a="1"/>
  <c r="N15" i="21" a="1"/>
  <c r="M28" i="21" a="1"/>
  <c r="L7" i="21" a="1"/>
  <c r="K20" i="21" a="1"/>
  <c r="O7" i="21" a="1"/>
  <c r="L32" i="21" a="1"/>
  <c r="M46" i="21" a="1"/>
  <c r="O52" i="21" a="1"/>
  <c r="M6" i="21" a="1"/>
  <c r="O4" i="21" a="1"/>
  <c r="L30" i="21" a="1"/>
  <c r="L44" i="21" a="1"/>
  <c r="N27" i="21" a="1"/>
  <c r="O44" i="21" a="1"/>
  <c r="K16" i="21" a="1"/>
  <c r="O3" i="21" a="1"/>
  <c r="N16" i="21" a="1"/>
  <c r="M29" i="21" a="1"/>
  <c r="L8" i="21" a="1"/>
  <c r="K21" i="21" a="1"/>
  <c r="K10" i="21" a="1"/>
  <c r="N33" i="21" a="1"/>
  <c r="O46" i="21" a="1"/>
  <c r="L53" i="21" a="1"/>
  <c r="N9" i="21" a="1"/>
  <c r="O5" i="21" a="1"/>
  <c r="M32" i="21" a="1"/>
  <c r="L45" i="21" a="1"/>
  <c r="N28" i="21" a="1"/>
  <c r="O45" i="21" a="1"/>
  <c r="L19" i="21" a="1"/>
  <c r="M4" i="21" a="1"/>
  <c r="L17" i="21" a="1"/>
  <c r="K30" i="21" a="1"/>
  <c r="O8" i="21" a="1"/>
  <c r="N21" i="21" a="1"/>
  <c r="K11" i="21" a="1"/>
  <c r="M34" i="21" a="1"/>
  <c r="L47" i="21" a="1"/>
  <c r="N53" i="21" a="1"/>
  <c r="O13" i="21" a="1"/>
  <c r="K8" i="21" a="1"/>
  <c r="K33" i="21" a="1"/>
  <c r="L5" i="21" a="1"/>
  <c r="M30" i="21" a="1"/>
  <c r="N46" i="21" a="1"/>
  <c r="M22" i="21" a="1"/>
  <c r="J11" i="21" a="1"/>
  <c r="J18" i="21" a="1"/>
  <c r="J12" i="21" a="1"/>
  <c r="J5" i="21" a="1"/>
  <c r="J6" i="21" a="1"/>
  <c r="J53" i="21" a="1"/>
  <c r="J45" i="21" a="1"/>
  <c r="J35" i="21" a="1"/>
  <c r="J39" i="21" a="1"/>
  <c r="J50" i="21" a="1"/>
  <c r="J25" i="21" a="1"/>
  <c r="J48" i="21" a="1"/>
  <c r="J38" i="21" a="1"/>
  <c r="I19" i="21" a="1"/>
  <c r="I4" i="21" a="1"/>
  <c r="I36" i="21" a="1"/>
  <c r="I13" i="21" a="1"/>
  <c r="I45" i="21" a="1"/>
  <c r="I30" i="21" a="1"/>
  <c r="I7" i="21" a="1"/>
  <c r="I39" i="21" a="1"/>
  <c r="I24" i="21" a="1"/>
  <c r="I53" i="21" a="1"/>
  <c r="I33" i="21" a="1"/>
  <c r="I18" i="21" a="1"/>
  <c r="I50" i="21" a="1"/>
  <c r="H27" i="21" a="1"/>
  <c r="H4" i="21" a="1"/>
  <c r="H36" i="21" a="1"/>
  <c r="H21" i="21" a="1"/>
  <c r="H53" i="21" a="1"/>
  <c r="H30" i="21" a="1"/>
  <c r="H15" i="21" a="1"/>
  <c r="H47" i="21" a="1"/>
  <c r="H24" i="21" a="1"/>
  <c r="H9" i="21" a="1"/>
  <c r="H41" i="21" a="1"/>
  <c r="H18" i="21" a="1"/>
  <c r="K12" i="21" a="1"/>
  <c r="M17" i="21" a="1"/>
  <c r="O48" i="21" a="1"/>
  <c r="N26" i="21" a="1"/>
  <c r="N36" i="21" a="1"/>
  <c r="M49" i="21" a="1"/>
  <c r="J34" i="21" a="1"/>
  <c r="J16" i="21" a="1"/>
  <c r="J49" i="21" a="1"/>
  <c r="I27" i="21" a="1"/>
  <c r="I6" i="21" a="1"/>
  <c r="I32" i="21" a="1"/>
  <c r="H3" i="21" a="1"/>
  <c r="H44" i="21" a="1"/>
  <c r="H23" i="21" a="1"/>
  <c r="H49" i="21" a="1"/>
  <c r="M5" i="21" a="1"/>
  <c r="L18" i="21" a="1"/>
  <c r="K31" i="21" a="1"/>
  <c r="O9" i="21" a="1"/>
  <c r="N22" i="21" a="1"/>
  <c r="L13" i="21" a="1"/>
  <c r="K35" i="21" a="1"/>
  <c r="N47" i="21" a="1"/>
  <c r="N41" i="21" a="1"/>
  <c r="K17" i="21" a="1"/>
  <c r="K9" i="21" a="1"/>
  <c r="O33" i="21" a="1"/>
  <c r="L6" i="21" a="1"/>
  <c r="L31" i="21" a="1"/>
  <c r="M47" i="21" a="1"/>
  <c r="N25" i="21" a="1"/>
  <c r="K6" i="21" a="1"/>
  <c r="O18" i="21" a="1"/>
  <c r="N31" i="21" a="1"/>
  <c r="M10" i="21" a="1"/>
  <c r="L23" i="21" a="1"/>
  <c r="L14" i="21" a="1"/>
  <c r="N37" i="21" a="1"/>
  <c r="K48" i="21" a="1"/>
  <c r="O43" i="21" a="1"/>
  <c r="L20" i="21" a="1"/>
  <c r="L11" i="21" a="1"/>
  <c r="L35" i="21" a="1"/>
  <c r="M8" i="21" a="1"/>
  <c r="O31" i="21" a="1"/>
  <c r="L48" i="21" a="1"/>
  <c r="O28" i="21" a="1"/>
  <c r="K7" i="21" a="1"/>
  <c r="O19" i="21" a="1"/>
  <c r="N32" i="21" a="1"/>
  <c r="M11" i="21" a="1"/>
  <c r="L24" i="21" a="1"/>
  <c r="M16" i="21" a="1"/>
  <c r="L38" i="21" a="1"/>
  <c r="M48" i="21" a="1"/>
  <c r="M45" i="21" a="1"/>
  <c r="M23" i="21" a="1"/>
  <c r="L12" i="21" a="1"/>
  <c r="K36" i="21" a="1"/>
  <c r="M9" i="21" a="1"/>
  <c r="K34" i="21" a="1"/>
  <c r="K49" i="21" a="1"/>
  <c r="N30" i="21" a="1"/>
  <c r="N7" i="21" a="1"/>
  <c r="M20" i="21" a="1"/>
  <c r="L33" i="21" a="1"/>
  <c r="O24" i="21" a="1"/>
  <c r="L39" i="21" a="1"/>
  <c r="L46" i="21" a="1"/>
  <c r="M14" i="21" a="1"/>
  <c r="N11" i="21" a="1"/>
  <c r="O32" i="21" a="1"/>
  <c r="J13" i="21" a="1"/>
  <c r="J8" i="21" a="1"/>
  <c r="J41" i="21" a="1"/>
  <c r="I44" i="21" a="1"/>
  <c r="I15" i="21" a="1"/>
  <c r="I41" i="21" a="1"/>
  <c r="H35" i="21" a="1"/>
  <c r="H6" i="21" a="1"/>
  <c r="H32" i="21" a="1"/>
  <c r="N8" i="21" a="1"/>
  <c r="M21" i="21" a="1"/>
  <c r="L34" i="21" a="1"/>
  <c r="K13" i="21" a="1"/>
  <c r="O25" i="21" a="1"/>
  <c r="N19" i="21" a="1"/>
  <c r="O39" i="21" a="1"/>
  <c r="L49" i="21" a="1"/>
  <c r="K47" i="21" a="1"/>
  <c r="O29" i="21" a="1"/>
  <c r="M15" i="21" a="1"/>
  <c r="L37" i="21" a="1"/>
  <c r="N12" i="21" a="1"/>
  <c r="M35" i="21" a="1"/>
  <c r="L50" i="21" a="1"/>
  <c r="N35" i="21" a="1"/>
  <c r="L9" i="21" a="1"/>
  <c r="K22" i="21" a="1"/>
  <c r="O34" i="21" a="1"/>
  <c r="N13" i="21" a="1"/>
  <c r="M26" i="21" a="1"/>
  <c r="N20" i="21" a="1"/>
  <c r="O40" i="21" a="1"/>
  <c r="N49" i="21" a="1"/>
  <c r="O47" i="21" a="1"/>
  <c r="K32" i="21" a="1"/>
  <c r="N17" i="21" a="1"/>
  <c r="O37" i="21" a="1"/>
  <c r="O14" i="21" a="1"/>
  <c r="O36" i="21" a="1"/>
  <c r="K51" i="21" a="1"/>
  <c r="K37" i="21" a="1"/>
  <c r="L10" i="21" a="1"/>
  <c r="K23" i="21" a="1"/>
  <c r="O35" i="21" a="1"/>
  <c r="N14" i="21" a="1"/>
  <c r="M27" i="21" a="1"/>
  <c r="O22" i="21" a="1"/>
  <c r="M41" i="21" a="1"/>
  <c r="K50" i="21" a="1"/>
  <c r="N48" i="21" a="1"/>
  <c r="M33" i="21" a="1"/>
  <c r="N18" i="21" a="1"/>
  <c r="O38" i="21" a="1"/>
  <c r="O15" i="21" a="1"/>
  <c r="M37" i="21" a="1"/>
  <c r="O51" i="21" a="1"/>
  <c r="N38" i="21" a="1"/>
  <c r="O10" i="21" a="1"/>
  <c r="N23" i="21" a="1"/>
  <c r="M36" i="21" a="1"/>
  <c r="L15" i="21" a="1"/>
  <c r="K28" i="21" a="1"/>
  <c r="O23" i="21" a="1"/>
  <c r="M42" i="21" a="1"/>
  <c r="M50" i="21" a="1"/>
  <c r="O49" i="21" a="1"/>
  <c r="L36" i="21" a="1"/>
  <c r="O20" i="21" a="1"/>
  <c r="M39" i="21" a="1"/>
  <c r="K18" i="21" a="1"/>
  <c r="M38" i="21" a="1"/>
  <c r="N52" i="21" a="1"/>
  <c r="N39" i="21" a="1"/>
  <c r="J27" i="21" a="1"/>
  <c r="J52" i="21" a="1"/>
  <c r="J42" i="21" a="1"/>
  <c r="J21" i="21" a="1"/>
  <c r="J40" i="21" a="1"/>
  <c r="J32" i="21" a="1"/>
  <c r="J15" i="21" a="1"/>
  <c r="J26" i="21" a="1"/>
  <c r="J20" i="21" a="1"/>
  <c r="J9" i="21" a="1"/>
  <c r="J14" i="21" a="1"/>
  <c r="J10" i="21" a="1"/>
  <c r="I3" i="21" a="1"/>
  <c r="I35" i="21" a="1"/>
  <c r="I20" i="21" a="1"/>
  <c r="I52" i="21" a="1"/>
  <c r="I29" i="21" a="1"/>
  <c r="I14" i="21" a="1"/>
  <c r="I46" i="21" a="1"/>
  <c r="I23" i="21" a="1"/>
  <c r="I8" i="21" a="1"/>
  <c r="I40" i="21" a="1"/>
  <c r="I17" i="21" a="1"/>
  <c r="I51" i="21" a="1"/>
  <c r="I34" i="21" a="1"/>
  <c r="H11" i="21" a="1"/>
  <c r="H43" i="21" a="1"/>
  <c r="H20" i="21" a="1"/>
  <c r="H5" i="21" a="1"/>
  <c r="H37" i="21" a="1"/>
  <c r="H14" i="21" a="1"/>
  <c r="H46" i="21" a="1"/>
  <c r="H31" i="21" a="1"/>
  <c r="H8" i="21" a="1"/>
  <c r="H40" i="21" a="1"/>
  <c r="H25" i="21" a="1"/>
  <c r="H52" i="21" a="1"/>
  <c r="H34" i="21" a="1"/>
  <c r="J28" i="21" a="1"/>
  <c r="J7" i="21" a="1"/>
  <c r="J43" i="21" a="1"/>
  <c r="I12" i="21" a="1"/>
  <c r="I38" i="21" a="1"/>
  <c r="I9" i="21" a="1"/>
  <c r="H12" i="21" a="1"/>
  <c r="H38" i="21" a="1"/>
  <c r="H17" i="21" a="1"/>
  <c r="AM53" i="19" l="1"/>
  <c r="AM54" i="19"/>
  <c r="AM48" i="19"/>
  <c r="AM40" i="19"/>
  <c r="AM45" i="19"/>
  <c r="AM34" i="19"/>
  <c r="AM43" i="19"/>
  <c r="AM30" i="19"/>
  <c r="AM18" i="19"/>
  <c r="AM29" i="19"/>
  <c r="AM13" i="19"/>
  <c r="AM12" i="19"/>
  <c r="AM27" i="19"/>
  <c r="AM11" i="19"/>
  <c r="AM50" i="19"/>
  <c r="AM49" i="19"/>
  <c r="AM36" i="19"/>
  <c r="AM44" i="19"/>
  <c r="AM32" i="19"/>
  <c r="AM22" i="19"/>
  <c r="AM41" i="19"/>
  <c r="AM25" i="19"/>
  <c r="AM9" i="19"/>
  <c r="AM8" i="19"/>
  <c r="AM39" i="19"/>
  <c r="AM23" i="19"/>
  <c r="AM7" i="19"/>
  <c r="AM24" i="19"/>
  <c r="AM6" i="19"/>
  <c r="AM51" i="19"/>
  <c r="AM28" i="19"/>
  <c r="AM14" i="19"/>
  <c r="AM37" i="19"/>
  <c r="AM21" i="19"/>
  <c r="AM5" i="19"/>
  <c r="AM20" i="19"/>
  <c r="AM4" i="19"/>
  <c r="AM35" i="19"/>
  <c r="AM19" i="19"/>
  <c r="AM46" i="19"/>
  <c r="AM52" i="19"/>
  <c r="AM47" i="19"/>
  <c r="AM38" i="19"/>
  <c r="AM33" i="19"/>
  <c r="AM17" i="19"/>
  <c r="AM16" i="19"/>
  <c r="AM31" i="19"/>
  <c r="AM15" i="19"/>
  <c r="BL6" i="19"/>
  <c r="M40" i="19"/>
  <c r="F39" i="19"/>
  <c r="I46" i="19"/>
  <c r="J35" i="19"/>
  <c r="N31" i="19"/>
  <c r="G30" i="19"/>
  <c r="K26" i="19"/>
  <c r="H21" i="19"/>
  <c r="J22" i="19"/>
  <c r="L36" i="19"/>
  <c r="G36" i="19"/>
  <c r="M30" i="19"/>
  <c r="I18" i="19"/>
  <c r="K16" i="19"/>
  <c r="I47" i="19"/>
  <c r="F42" i="19"/>
  <c r="M25" i="19"/>
  <c r="M9" i="19"/>
  <c r="AZ18" i="19"/>
  <c r="AZ34" i="19"/>
  <c r="AZ50" i="19"/>
  <c r="N39" i="21"/>
  <c r="O32" i="21"/>
  <c r="M22" i="21"/>
  <c r="N10" i="21"/>
  <c r="N52" i="21"/>
  <c r="M49" i="21"/>
  <c r="N46" i="21"/>
  <c r="L42" i="21"/>
  <c r="M38" i="21"/>
  <c r="N34" i="21"/>
  <c r="M30" i="21"/>
  <c r="M24" i="21"/>
  <c r="K18" i="21"/>
  <c r="N11" i="21"/>
  <c r="L5" i="21"/>
  <c r="N42" i="21"/>
  <c r="M39" i="21"/>
  <c r="N36" i="21"/>
  <c r="K33" i="21"/>
  <c r="L27" i="21"/>
  <c r="O20" i="21"/>
  <c r="M14" i="21"/>
  <c r="K8" i="21"/>
  <c r="M43" i="21"/>
  <c r="L36" i="21"/>
  <c r="N26" i="21"/>
  <c r="O13" i="21"/>
  <c r="K53" i="21"/>
  <c r="O49" i="21"/>
  <c r="L46" i="21"/>
  <c r="N53" i="21"/>
  <c r="K52" i="21"/>
  <c r="M50" i="21"/>
  <c r="O48" i="21"/>
  <c r="L47" i="21"/>
  <c r="N45" i="21"/>
  <c r="M42" i="21"/>
  <c r="L39" i="21"/>
  <c r="M34" i="21"/>
  <c r="O30" i="21"/>
  <c r="O23" i="21"/>
  <c r="M17" i="21"/>
  <c r="K11" i="21"/>
  <c r="N4" i="21"/>
  <c r="K28" i="21"/>
  <c r="O24" i="21"/>
  <c r="N21" i="21"/>
  <c r="M18" i="21"/>
  <c r="L15" i="21"/>
  <c r="K12" i="21"/>
  <c r="O8" i="21"/>
  <c r="N5" i="21"/>
  <c r="M36" i="21"/>
  <c r="L33" i="21"/>
  <c r="K30" i="21"/>
  <c r="O26" i="21"/>
  <c r="N23" i="21"/>
  <c r="M20" i="21"/>
  <c r="L17" i="21"/>
  <c r="K14" i="21"/>
  <c r="O10" i="21"/>
  <c r="N7" i="21"/>
  <c r="M4" i="21"/>
  <c r="M44" i="21"/>
  <c r="N38" i="21"/>
  <c r="N30" i="21"/>
  <c r="L19" i="21"/>
  <c r="M7" i="21"/>
  <c r="O51" i="21"/>
  <c r="K49" i="21"/>
  <c r="O45" i="21"/>
  <c r="N40" i="21"/>
  <c r="M37" i="21"/>
  <c r="K34" i="21"/>
  <c r="N28" i="21"/>
  <c r="L22" i="21"/>
  <c r="O15" i="21"/>
  <c r="M9" i="21"/>
  <c r="L45" i="21"/>
  <c r="K42" i="21"/>
  <c r="O38" i="21"/>
  <c r="K36" i="21"/>
  <c r="M32" i="21"/>
  <c r="K25" i="21"/>
  <c r="N18" i="21"/>
  <c r="L12" i="21"/>
  <c r="O5" i="21"/>
  <c r="O41" i="21"/>
  <c r="M33" i="21"/>
  <c r="M23" i="21"/>
  <c r="N9" i="21"/>
  <c r="L52" i="21"/>
  <c r="N48" i="21"/>
  <c r="M45" i="21"/>
  <c r="L53" i="21"/>
  <c r="N51" i="21"/>
  <c r="K50" i="21"/>
  <c r="M48" i="21"/>
  <c r="O46" i="21"/>
  <c r="N44" i="21"/>
  <c r="M41" i="21"/>
  <c r="L38" i="21"/>
  <c r="N33" i="21"/>
  <c r="L29" i="21"/>
  <c r="O22" i="21"/>
  <c r="M16" i="21"/>
  <c r="K10" i="21"/>
  <c r="N3" i="21"/>
  <c r="M27" i="21"/>
  <c r="L24" i="21"/>
  <c r="K21" i="21"/>
  <c r="O17" i="21"/>
  <c r="N14" i="21"/>
  <c r="M11" i="21"/>
  <c r="L8" i="21"/>
  <c r="K5" i="21"/>
  <c r="O35" i="21"/>
  <c r="N32" i="21"/>
  <c r="M29" i="21"/>
  <c r="L26" i="21"/>
  <c r="K23" i="21"/>
  <c r="O19" i="21"/>
  <c r="N16" i="21"/>
  <c r="M13" i="21"/>
  <c r="L10" i="21"/>
  <c r="K7" i="21"/>
  <c r="O3" i="21"/>
  <c r="O42" i="21"/>
  <c r="K37" i="21"/>
  <c r="O28" i="21"/>
  <c r="K16" i="21"/>
  <c r="L4" i="21"/>
  <c r="K51" i="21"/>
  <c r="L48" i="21"/>
  <c r="O44" i="21"/>
  <c r="K40" i="21"/>
  <c r="O36" i="21"/>
  <c r="O31" i="21"/>
  <c r="N27" i="21"/>
  <c r="L21" i="21"/>
  <c r="O14" i="21"/>
  <c r="M8" i="21"/>
  <c r="L44" i="21"/>
  <c r="K41" i="21"/>
  <c r="O37" i="21"/>
  <c r="L35" i="21"/>
  <c r="L30" i="21"/>
  <c r="K24" i="21"/>
  <c r="N17" i="21"/>
  <c r="L11" i="21"/>
  <c r="O4" i="21"/>
  <c r="L40" i="21"/>
  <c r="K32" i="21"/>
  <c r="L20" i="21"/>
  <c r="M6" i="21"/>
  <c r="M51" i="21"/>
  <c r="O47" i="21"/>
  <c r="O43" i="21"/>
  <c r="O52" i="21"/>
  <c r="L51" i="21"/>
  <c r="N49" i="21"/>
  <c r="K48" i="21"/>
  <c r="M46" i="21"/>
  <c r="K44" i="21"/>
  <c r="O40" i="21"/>
  <c r="N37" i="21"/>
  <c r="L32" i="21"/>
  <c r="K27" i="21"/>
  <c r="N20" i="21"/>
  <c r="L14" i="21"/>
  <c r="O7" i="21"/>
  <c r="N29" i="21"/>
  <c r="M26" i="21"/>
  <c r="L23" i="21"/>
  <c r="K20" i="21"/>
  <c r="O16" i="21"/>
  <c r="N13" i="21"/>
  <c r="M10" i="21"/>
  <c r="L7" i="21"/>
  <c r="K4" i="21"/>
  <c r="O34" i="21"/>
  <c r="N31" i="21"/>
  <c r="M28" i="21"/>
  <c r="L25" i="21"/>
  <c r="K22" i="21"/>
  <c r="O18" i="21"/>
  <c r="N15" i="21"/>
  <c r="M12" i="21"/>
  <c r="L9" i="21"/>
  <c r="K6" i="21"/>
  <c r="L3" i="21"/>
  <c r="L41" i="21"/>
  <c r="N35" i="21"/>
  <c r="N25" i="21"/>
  <c r="O12" i="21"/>
  <c r="M53" i="21"/>
  <c r="L50" i="21"/>
  <c r="M47" i="21"/>
  <c r="L43" i="21"/>
  <c r="K39" i="21"/>
  <c r="M35" i="21"/>
  <c r="L31" i="21"/>
  <c r="M25" i="21"/>
  <c r="K19" i="21"/>
  <c r="N12" i="21"/>
  <c r="L6" i="21"/>
  <c r="N43" i="21"/>
  <c r="M40" i="21"/>
  <c r="L37" i="21"/>
  <c r="O33" i="21"/>
  <c r="L28" i="21"/>
  <c r="O21" i="21"/>
  <c r="M15" i="21"/>
  <c r="K9" i="21"/>
  <c r="K45" i="21"/>
  <c r="K38" i="21"/>
  <c r="O29" i="21"/>
  <c r="K17" i="21"/>
  <c r="O53" i="21"/>
  <c r="N50" i="21"/>
  <c r="K47" i="21"/>
  <c r="N41" i="21"/>
  <c r="M52" i="21"/>
  <c r="O50" i="21"/>
  <c r="L49" i="21"/>
  <c r="N47" i="21"/>
  <c r="K46" i="21"/>
  <c r="K43" i="21"/>
  <c r="O39" i="21"/>
  <c r="K35" i="21"/>
  <c r="M31" i="21"/>
  <c r="K26" i="21"/>
  <c r="N19" i="21"/>
  <c r="L13" i="21"/>
  <c r="O6" i="21"/>
  <c r="K29" i="21"/>
  <c r="O25" i="21"/>
  <c r="N22" i="21"/>
  <c r="M19" i="21"/>
  <c r="L16" i="21"/>
  <c r="K13" i="21"/>
  <c r="O9" i="21"/>
  <c r="N6" i="21"/>
  <c r="M3" i="21"/>
  <c r="L34" i="21"/>
  <c r="K31" i="21"/>
  <c r="O27" i="21"/>
  <c r="N24" i="21"/>
  <c r="M21" i="21"/>
  <c r="L18" i="21"/>
  <c r="K15" i="21"/>
  <c r="O11" i="21"/>
  <c r="N8" i="21"/>
  <c r="M5" i="21"/>
  <c r="K3" i="21"/>
  <c r="J31" i="21"/>
  <c r="J38" i="21"/>
  <c r="J24" i="21"/>
  <c r="J10" i="21"/>
  <c r="J41" i="21"/>
  <c r="J48" i="21"/>
  <c r="J30" i="21"/>
  <c r="J14" i="21"/>
  <c r="J43" i="21"/>
  <c r="J25" i="21"/>
  <c r="J17" i="21"/>
  <c r="J9" i="21"/>
  <c r="J49" i="21"/>
  <c r="J50" i="21"/>
  <c r="J36" i="21"/>
  <c r="J20" i="21"/>
  <c r="J4" i="21"/>
  <c r="J39" i="21"/>
  <c r="J44" i="21"/>
  <c r="J26" i="21"/>
  <c r="J8" i="21"/>
  <c r="J35" i="21"/>
  <c r="J23" i="21"/>
  <c r="J15" i="21"/>
  <c r="J7" i="21"/>
  <c r="J45" i="21"/>
  <c r="J46" i="21"/>
  <c r="J32" i="21"/>
  <c r="J16" i="21"/>
  <c r="J53" i="21"/>
  <c r="J33" i="21"/>
  <c r="J40" i="21"/>
  <c r="J22" i="21"/>
  <c r="J6" i="21"/>
  <c r="J29" i="21"/>
  <c r="J21" i="21"/>
  <c r="J13" i="21"/>
  <c r="J5" i="21"/>
  <c r="J37" i="21"/>
  <c r="J42" i="21"/>
  <c r="J28" i="21"/>
  <c r="J12" i="21"/>
  <c r="J47" i="21"/>
  <c r="J52" i="21"/>
  <c r="J34" i="21"/>
  <c r="J18" i="21"/>
  <c r="J51" i="21"/>
  <c r="J27" i="21"/>
  <c r="J19" i="21"/>
  <c r="J11" i="21"/>
  <c r="J3" i="21"/>
  <c r="N50" i="19"/>
  <c r="G49" i="19"/>
  <c r="M43" i="19"/>
  <c r="M35" i="19"/>
  <c r="F14" i="19"/>
  <c r="I45" i="19"/>
  <c r="N34" i="19"/>
  <c r="M27" i="19"/>
  <c r="K13" i="19"/>
  <c r="H12" i="19"/>
  <c r="L49" i="19"/>
  <c r="F38" i="19"/>
  <c r="G53" i="19"/>
  <c r="M47" i="19"/>
  <c r="F46" i="19"/>
  <c r="J42" i="19"/>
  <c r="F53" i="19"/>
  <c r="L47" i="19"/>
  <c r="G44" i="19"/>
  <c r="G37" i="19"/>
  <c r="F30" i="19"/>
  <c r="M15" i="19"/>
  <c r="M53" i="19"/>
  <c r="M45" i="19"/>
  <c r="I15" i="19"/>
  <c r="L33" i="19"/>
  <c r="M24" i="19"/>
  <c r="F23" i="19"/>
  <c r="L39" i="19"/>
  <c r="F29" i="19"/>
  <c r="I50" i="21"/>
  <c r="I42" i="21"/>
  <c r="I34" i="21"/>
  <c r="I26" i="21"/>
  <c r="I18" i="21"/>
  <c r="I10" i="21"/>
  <c r="I51" i="21"/>
  <c r="I41" i="21"/>
  <c r="I33" i="21"/>
  <c r="I25" i="21"/>
  <c r="I17" i="21"/>
  <c r="I9" i="21"/>
  <c r="I53" i="21"/>
  <c r="I48" i="21"/>
  <c r="I40" i="21"/>
  <c r="I32" i="21"/>
  <c r="I24" i="21"/>
  <c r="I16" i="21"/>
  <c r="I8" i="21"/>
  <c r="I47" i="21"/>
  <c r="I39" i="21"/>
  <c r="I31" i="21"/>
  <c r="I23" i="21"/>
  <c r="I15" i="21"/>
  <c r="I7" i="21"/>
  <c r="I49" i="21"/>
  <c r="I46" i="21"/>
  <c r="I38" i="21"/>
  <c r="I30" i="21"/>
  <c r="I22" i="21"/>
  <c r="I14" i="21"/>
  <c r="I6" i="21"/>
  <c r="I45" i="21"/>
  <c r="I37" i="21"/>
  <c r="I29" i="21"/>
  <c r="I21" i="21"/>
  <c r="I13" i="21"/>
  <c r="I5" i="21"/>
  <c r="I52" i="21"/>
  <c r="I44" i="21"/>
  <c r="I36" i="21"/>
  <c r="I28" i="21"/>
  <c r="I20" i="21"/>
  <c r="I12" i="21"/>
  <c r="I4" i="21"/>
  <c r="I43" i="21"/>
  <c r="I35" i="21"/>
  <c r="I27" i="21"/>
  <c r="I19" i="21"/>
  <c r="I11" i="21"/>
  <c r="I3" i="21"/>
  <c r="BL37" i="19"/>
  <c r="BL53" i="19"/>
  <c r="H42" i="21"/>
  <c r="H34" i="21"/>
  <c r="H26" i="21"/>
  <c r="H18" i="21"/>
  <c r="H10" i="21"/>
  <c r="H52" i="21"/>
  <c r="H49" i="21"/>
  <c r="H41" i="21"/>
  <c r="H33" i="21"/>
  <c r="H25" i="21"/>
  <c r="H17" i="21"/>
  <c r="H9" i="21"/>
  <c r="H50" i="21"/>
  <c r="H40" i="21"/>
  <c r="H32" i="21"/>
  <c r="H24" i="21"/>
  <c r="H16" i="21"/>
  <c r="H8" i="21"/>
  <c r="H48" i="21"/>
  <c r="H47" i="21"/>
  <c r="H39" i="21"/>
  <c r="H31" i="21"/>
  <c r="H23" i="21"/>
  <c r="H15" i="21"/>
  <c r="H7" i="21"/>
  <c r="H46" i="21"/>
  <c r="H38" i="21"/>
  <c r="H30" i="21"/>
  <c r="H22" i="21"/>
  <c r="H14" i="21"/>
  <c r="H6" i="21"/>
  <c r="H53" i="21"/>
  <c r="H45" i="21"/>
  <c r="H37" i="21"/>
  <c r="H29" i="21"/>
  <c r="H21" i="21"/>
  <c r="H13" i="21"/>
  <c r="H5" i="21"/>
  <c r="H44" i="21"/>
  <c r="H36" i="21"/>
  <c r="H28" i="21"/>
  <c r="H20" i="21"/>
  <c r="H12" i="21"/>
  <c r="H4" i="21"/>
  <c r="H51" i="21"/>
  <c r="H43" i="21"/>
  <c r="H35" i="21"/>
  <c r="H27" i="21"/>
  <c r="H19" i="21"/>
  <c r="H11" i="21"/>
  <c r="H3" i="21"/>
  <c r="F7" i="19"/>
  <c r="N21" i="19"/>
  <c r="AZ49" i="19"/>
  <c r="BX42" i="19"/>
  <c r="BX38" i="19"/>
  <c r="BL21" i="19"/>
  <c r="BL30" i="19"/>
  <c r="BL46" i="19"/>
  <c r="F15" i="19"/>
  <c r="L31" i="19"/>
  <c r="BX30" i="19"/>
  <c r="BX46" i="19"/>
  <c r="BX9" i="19"/>
  <c r="G41" i="19"/>
  <c r="G33" i="19"/>
  <c r="M11" i="19"/>
  <c r="H8" i="19"/>
  <c r="N29" i="19"/>
  <c r="L53" i="19"/>
  <c r="N51" i="19"/>
  <c r="I48" i="19"/>
  <c r="F43" i="19"/>
  <c r="M51" i="19"/>
  <c r="F50" i="19"/>
  <c r="H48" i="19"/>
  <c r="H32" i="19"/>
  <c r="L51" i="19"/>
  <c r="K17" i="19"/>
  <c r="K51" i="19"/>
  <c r="H24" i="19"/>
  <c r="J39" i="19"/>
  <c r="L37" i="19"/>
  <c r="N35" i="19"/>
  <c r="I32" i="19"/>
  <c r="J23" i="19"/>
  <c r="G18" i="19"/>
  <c r="M12" i="19"/>
  <c r="K31" i="19"/>
  <c r="BL14" i="19"/>
  <c r="J46" i="19"/>
  <c r="H16" i="19"/>
  <c r="H11" i="19"/>
  <c r="J36" i="19"/>
  <c r="K21" i="19"/>
  <c r="N11" i="19"/>
  <c r="I8" i="19"/>
  <c r="AZ54" i="19"/>
  <c r="H18" i="19"/>
  <c r="AZ7" i="19"/>
  <c r="BL49" i="19"/>
  <c r="BL26" i="19"/>
  <c r="BL42" i="19"/>
  <c r="F6" i="19"/>
  <c r="H4" i="19"/>
  <c r="J24" i="19"/>
  <c r="AZ33" i="19"/>
  <c r="BL12" i="19"/>
  <c r="BX31" i="19"/>
  <c r="BX47" i="19"/>
  <c r="L34" i="19"/>
  <c r="I53" i="19"/>
  <c r="L13" i="19"/>
  <c r="AZ22" i="19"/>
  <c r="AZ38" i="19"/>
  <c r="L54" i="19"/>
  <c r="I10" i="19"/>
  <c r="I52" i="19"/>
  <c r="I44" i="19"/>
  <c r="N30" i="19"/>
  <c r="L16" i="19"/>
  <c r="K49" i="19"/>
  <c r="H44" i="19"/>
  <c r="K37" i="19"/>
  <c r="J30" i="19"/>
  <c r="I42" i="19"/>
  <c r="K47" i="19"/>
  <c r="H42" i="19"/>
  <c r="K29" i="19"/>
  <c r="I28" i="19"/>
  <c r="J19" i="19"/>
  <c r="N15" i="19"/>
  <c r="G14" i="19"/>
  <c r="M8" i="19"/>
  <c r="L12" i="19"/>
  <c r="K5" i="19"/>
  <c r="J41" i="19"/>
  <c r="N37" i="19"/>
  <c r="I34" i="19"/>
  <c r="G20" i="19"/>
  <c r="J9" i="19"/>
  <c r="K27" i="19"/>
  <c r="H22" i="19"/>
  <c r="J20" i="19"/>
  <c r="I13" i="19"/>
  <c r="H6" i="19"/>
  <c r="K45" i="19"/>
  <c r="M41" i="19"/>
  <c r="L20" i="19"/>
  <c r="L8" i="19"/>
  <c r="G5" i="19"/>
  <c r="H39" i="19"/>
  <c r="L35" i="19"/>
  <c r="I30" i="19"/>
  <c r="K28" i="19"/>
  <c r="J21" i="19"/>
  <c r="L19" i="19"/>
  <c r="N17" i="19"/>
  <c r="G16" i="19"/>
  <c r="F9" i="19"/>
  <c r="F20" i="19"/>
  <c r="F34" i="19"/>
  <c r="I19" i="19"/>
  <c r="H40" i="19"/>
  <c r="F26" i="19"/>
  <c r="M16" i="19"/>
  <c r="N7" i="19"/>
  <c r="I4" i="19"/>
  <c r="G12" i="19"/>
  <c r="G39" i="19"/>
  <c r="M33" i="19"/>
  <c r="H30" i="19"/>
  <c r="H14" i="19"/>
  <c r="L10" i="19"/>
  <c r="AZ37" i="19"/>
  <c r="H53" i="19"/>
  <c r="K42" i="19"/>
  <c r="M23" i="19"/>
  <c r="H54" i="19"/>
  <c r="N54" i="19"/>
  <c r="I51" i="19"/>
  <c r="I23" i="19"/>
  <c r="H51" i="19"/>
  <c r="J49" i="19"/>
  <c r="N45" i="19"/>
  <c r="N22" i="19"/>
  <c r="G51" i="19"/>
  <c r="I49" i="19"/>
  <c r="F44" i="19"/>
  <c r="H37" i="19"/>
  <c r="L17" i="19"/>
  <c r="I12" i="19"/>
  <c r="K10" i="19"/>
  <c r="H5" i="19"/>
  <c r="N10" i="19"/>
  <c r="G9" i="19"/>
  <c r="I7" i="19"/>
  <c r="K32" i="19"/>
  <c r="H27" i="19"/>
  <c r="J25" i="19"/>
  <c r="L23" i="19"/>
  <c r="M14" i="19"/>
  <c r="L7" i="19"/>
  <c r="N5" i="19"/>
  <c r="G4" i="19"/>
  <c r="F40" i="19"/>
  <c r="H38" i="19"/>
  <c r="N32" i="19"/>
  <c r="G31" i="19"/>
  <c r="I29" i="19"/>
  <c r="F24" i="19"/>
  <c r="L18" i="19"/>
  <c r="N16" i="19"/>
  <c r="G15" i="19"/>
  <c r="K11" i="19"/>
  <c r="F8" i="19"/>
  <c r="BW41" i="19"/>
  <c r="AZ13" i="19"/>
  <c r="BK36" i="19"/>
  <c r="BL29" i="19"/>
  <c r="BL33" i="19"/>
  <c r="BL22" i="19"/>
  <c r="BL38" i="19"/>
  <c r="BL54" i="19"/>
  <c r="BX17" i="19"/>
  <c r="N26" i="19"/>
  <c r="N18" i="19"/>
  <c r="J11" i="19"/>
  <c r="L9" i="19"/>
  <c r="K40" i="19"/>
  <c r="J33" i="19"/>
  <c r="L15" i="19"/>
  <c r="K35" i="19"/>
  <c r="J28" i="19"/>
  <c r="L26" i="19"/>
  <c r="N24" i="19"/>
  <c r="K19" i="19"/>
  <c r="J12" i="19"/>
  <c r="K46" i="19"/>
  <c r="I39" i="19"/>
  <c r="G25" i="19"/>
  <c r="J38" i="19"/>
  <c r="I31" i="19"/>
  <c r="G17" i="19"/>
  <c r="H41" i="19"/>
  <c r="K30" i="19"/>
  <c r="L21" i="19"/>
  <c r="L5" i="19"/>
  <c r="M29" i="19"/>
  <c r="L22" i="19"/>
  <c r="AZ14" i="19"/>
  <c r="AZ30" i="19"/>
  <c r="AZ46" i="19"/>
  <c r="BL10" i="19"/>
  <c r="BL17" i="19"/>
  <c r="J17" i="19"/>
  <c r="M6" i="19"/>
  <c r="F16" i="19"/>
  <c r="G7" i="19"/>
  <c r="AZ45" i="19"/>
  <c r="N36" i="19"/>
  <c r="AZ29" i="19"/>
  <c r="N52" i="19"/>
  <c r="K54" i="19"/>
  <c r="M52" i="19"/>
  <c r="F51" i="19"/>
  <c r="G54" i="19"/>
  <c r="N53" i="19"/>
  <c r="G50" i="19"/>
  <c r="M44" i="19"/>
  <c r="M39" i="19"/>
  <c r="L32" i="19"/>
  <c r="K25" i="19"/>
  <c r="J18" i="19"/>
  <c r="L44" i="19"/>
  <c r="N42" i="19"/>
  <c r="F18" i="19"/>
  <c r="J53" i="19"/>
  <c r="N49" i="19"/>
  <c r="H49" i="19"/>
  <c r="J47" i="19"/>
  <c r="L45" i="19"/>
  <c r="N43" i="19"/>
  <c r="G42" i="19"/>
  <c r="H36" i="19"/>
  <c r="G29" i="19"/>
  <c r="F22" i="19"/>
  <c r="N14" i="19"/>
  <c r="L52" i="19"/>
  <c r="L28" i="19"/>
  <c r="J14" i="19"/>
  <c r="K52" i="19"/>
  <c r="M50" i="19"/>
  <c r="F49" i="19"/>
  <c r="H47" i="19"/>
  <c r="J45" i="19"/>
  <c r="L43" i="19"/>
  <c r="N41" i="19"/>
  <c r="I35" i="19"/>
  <c r="H28" i="19"/>
  <c r="G21" i="19"/>
  <c r="J52" i="19"/>
  <c r="L50" i="19"/>
  <c r="N48" i="19"/>
  <c r="G47" i="19"/>
  <c r="K43" i="19"/>
  <c r="I40" i="19"/>
  <c r="K38" i="19"/>
  <c r="M36" i="19"/>
  <c r="F35" i="19"/>
  <c r="H33" i="19"/>
  <c r="J31" i="19"/>
  <c r="L29" i="19"/>
  <c r="N27" i="19"/>
  <c r="G26" i="19"/>
  <c r="I24" i="19"/>
  <c r="K22" i="19"/>
  <c r="M20" i="19"/>
  <c r="F19" i="19"/>
  <c r="H17" i="19"/>
  <c r="J15" i="19"/>
  <c r="G10" i="19"/>
  <c r="K6" i="19"/>
  <c r="M4" i="19"/>
  <c r="N6" i="19"/>
  <c r="F41" i="19"/>
  <c r="J37" i="19"/>
  <c r="N33" i="19"/>
  <c r="G32" i="19"/>
  <c r="M26" i="19"/>
  <c r="F25" i="19"/>
  <c r="H23" i="19"/>
  <c r="K12" i="19"/>
  <c r="M10" i="19"/>
  <c r="H7" i="19"/>
  <c r="I41" i="19"/>
  <c r="K39" i="19"/>
  <c r="M37" i="19"/>
  <c r="F36" i="19"/>
  <c r="H34" i="19"/>
  <c r="J32" i="19"/>
  <c r="L30" i="19"/>
  <c r="G27" i="19"/>
  <c r="I25" i="19"/>
  <c r="K23" i="19"/>
  <c r="M21" i="19"/>
  <c r="L14" i="19"/>
  <c r="N12" i="19"/>
  <c r="G11" i="19"/>
  <c r="K7" i="19"/>
  <c r="F4" i="19"/>
  <c r="BL8" i="19"/>
  <c r="BK52" i="19"/>
  <c r="BL45" i="19"/>
  <c r="BX5" i="19"/>
  <c r="BX34" i="19"/>
  <c r="K50" i="19"/>
  <c r="M48" i="19"/>
  <c r="F47" i="19"/>
  <c r="H45" i="19"/>
  <c r="J43" i="19"/>
  <c r="K41" i="19"/>
  <c r="J34" i="19"/>
  <c r="I27" i="19"/>
  <c r="H20" i="19"/>
  <c r="F54" i="19"/>
  <c r="H52" i="19"/>
  <c r="J50" i="19"/>
  <c r="L48" i="19"/>
  <c r="N46" i="19"/>
  <c r="G45" i="19"/>
  <c r="I43" i="19"/>
  <c r="M19" i="19"/>
  <c r="I54" i="19"/>
  <c r="G52" i="19"/>
  <c r="I50" i="19"/>
  <c r="K48" i="19"/>
  <c r="M46" i="19"/>
  <c r="F45" i="19"/>
  <c r="H43" i="19"/>
  <c r="L40" i="19"/>
  <c r="K33" i="19"/>
  <c r="J26" i="19"/>
  <c r="M54" i="19"/>
  <c r="F52" i="19"/>
  <c r="H50" i="19"/>
  <c r="J48" i="19"/>
  <c r="L46" i="19"/>
  <c r="N44" i="19"/>
  <c r="G43" i="19"/>
  <c r="L41" i="19"/>
  <c r="N39" i="19"/>
  <c r="G38" i="19"/>
  <c r="I36" i="19"/>
  <c r="K34" i="19"/>
  <c r="M32" i="19"/>
  <c r="F31" i="19"/>
  <c r="H29" i="19"/>
  <c r="J27" i="19"/>
  <c r="L25" i="19"/>
  <c r="N23" i="19"/>
  <c r="G22" i="19"/>
  <c r="I20" i="19"/>
  <c r="K18" i="19"/>
  <c r="H13" i="19"/>
  <c r="G6" i="19"/>
  <c r="F10" i="19"/>
  <c r="J6" i="19"/>
  <c r="L4" i="19"/>
  <c r="M38" i="19"/>
  <c r="F37" i="19"/>
  <c r="H35" i="19"/>
  <c r="G28" i="19"/>
  <c r="I26" i="19"/>
  <c r="K24" i="19"/>
  <c r="M22" i="19"/>
  <c r="F21" i="19"/>
  <c r="H19" i="19"/>
  <c r="N13" i="19"/>
  <c r="K8" i="19"/>
  <c r="F5" i="19"/>
  <c r="N40" i="19"/>
  <c r="I37" i="19"/>
  <c r="F32" i="19"/>
  <c r="G23" i="19"/>
  <c r="M17" i="19"/>
  <c r="N8" i="19"/>
  <c r="I5" i="19"/>
  <c r="BK32" i="19"/>
  <c r="BW7" i="19"/>
  <c r="AZ25" i="19"/>
  <c r="AZ26" i="19"/>
  <c r="AZ42" i="19"/>
  <c r="BL7" i="19"/>
  <c r="BL25" i="19"/>
  <c r="BW29" i="19"/>
  <c r="BX50" i="19"/>
  <c r="BX22" i="19"/>
  <c r="BX27" i="19"/>
  <c r="BX43" i="19"/>
  <c r="BX52" i="19"/>
  <c r="G48" i="19"/>
  <c r="K44" i="19"/>
  <c r="M42" i="19"/>
  <c r="N38" i="19"/>
  <c r="M31" i="19"/>
  <c r="L24" i="19"/>
  <c r="M49" i="19"/>
  <c r="F48" i="19"/>
  <c r="H46" i="19"/>
  <c r="J44" i="19"/>
  <c r="L42" i="19"/>
  <c r="G34" i="19"/>
  <c r="M28" i="19"/>
  <c r="F27" i="19"/>
  <c r="H25" i="19"/>
  <c r="N19" i="19"/>
  <c r="I16" i="19"/>
  <c r="K14" i="19"/>
  <c r="F11" i="19"/>
  <c r="H9" i="19"/>
  <c r="J7" i="19"/>
  <c r="G13" i="19"/>
  <c r="I11" i="19"/>
  <c r="K9" i="19"/>
  <c r="M7" i="19"/>
  <c r="G40" i="19"/>
  <c r="I38" i="19"/>
  <c r="K36" i="19"/>
  <c r="M34" i="19"/>
  <c r="F33" i="19"/>
  <c r="H31" i="19"/>
  <c r="J29" i="19"/>
  <c r="L27" i="19"/>
  <c r="N25" i="19"/>
  <c r="G24" i="19"/>
  <c r="I22" i="19"/>
  <c r="K20" i="19"/>
  <c r="M18" i="19"/>
  <c r="F17" i="19"/>
  <c r="H15" i="19"/>
  <c r="J13" i="19"/>
  <c r="L11" i="19"/>
  <c r="N9" i="19"/>
  <c r="G8" i="19"/>
  <c r="I6" i="19"/>
  <c r="K4" i="19"/>
  <c r="J40" i="19"/>
  <c r="L38" i="19"/>
  <c r="G35" i="19"/>
  <c r="I33" i="19"/>
  <c r="F28" i="19"/>
  <c r="H26" i="19"/>
  <c r="N20" i="19"/>
  <c r="G19" i="19"/>
  <c r="I17" i="19"/>
  <c r="K15" i="19"/>
  <c r="M13" i="19"/>
  <c r="F12" i="19"/>
  <c r="H10" i="19"/>
  <c r="J8" i="19"/>
  <c r="L6" i="19"/>
  <c r="N4" i="19"/>
  <c r="BK16" i="19"/>
  <c r="AZ9" i="19"/>
  <c r="AZ41" i="19"/>
  <c r="BL13" i="19"/>
  <c r="BK20" i="19"/>
  <c r="BL41" i="19"/>
  <c r="AZ23" i="19"/>
  <c r="BW25" i="19"/>
  <c r="BL18" i="19"/>
  <c r="BL34" i="19"/>
  <c r="BL50" i="19"/>
  <c r="BX13" i="19"/>
  <c r="BW45" i="19"/>
  <c r="BX26" i="19"/>
  <c r="AB3" i="19"/>
  <c r="K3" i="19"/>
  <c r="F3" i="19"/>
  <c r="AY6" i="19"/>
  <c r="AY20" i="19"/>
  <c r="AY9" i="19"/>
  <c r="AY25" i="19"/>
  <c r="AY41" i="19"/>
  <c r="BK6" i="19"/>
  <c r="BM6" i="19" s="1"/>
  <c r="AY18" i="19"/>
  <c r="AY34" i="19"/>
  <c r="AZ39" i="19"/>
  <c r="AY50" i="19"/>
  <c r="BL4" i="19"/>
  <c r="BK8" i="19"/>
  <c r="AZ8" i="19"/>
  <c r="AY19" i="19"/>
  <c r="AZ24" i="19"/>
  <c r="AY35" i="19"/>
  <c r="AZ40" i="19"/>
  <c r="AY51" i="19"/>
  <c r="BL5" i="19"/>
  <c r="BL9" i="19"/>
  <c r="BK12" i="19"/>
  <c r="BK13" i="19"/>
  <c r="BK29" i="19"/>
  <c r="BK45" i="19"/>
  <c r="BX4" i="19"/>
  <c r="BW8" i="19"/>
  <c r="BX20" i="19"/>
  <c r="BK18" i="19"/>
  <c r="BL23" i="19"/>
  <c r="BK34" i="19"/>
  <c r="BL39" i="19"/>
  <c r="BK50" i="19"/>
  <c r="BW13" i="19"/>
  <c r="BX18" i="19"/>
  <c r="BK15" i="19"/>
  <c r="BL20" i="19"/>
  <c r="BK31" i="19"/>
  <c r="BL36" i="19"/>
  <c r="BK47" i="19"/>
  <c r="BL52" i="19"/>
  <c r="BW14" i="19"/>
  <c r="BX19" i="19"/>
  <c r="BW26" i="19"/>
  <c r="BW42" i="19"/>
  <c r="BW27" i="19"/>
  <c r="BW43" i="19"/>
  <c r="BX21" i="19"/>
  <c r="BX28" i="19"/>
  <c r="BW32" i="19"/>
  <c r="BX37" i="19"/>
  <c r="BX44" i="19"/>
  <c r="BW48" i="19"/>
  <c r="BW53" i="19"/>
  <c r="F13" i="19"/>
  <c r="J4" i="19"/>
  <c r="I3" i="19"/>
  <c r="J3" i="19"/>
  <c r="AY10" i="19"/>
  <c r="AY28" i="19"/>
  <c r="AY32" i="19"/>
  <c r="AY48" i="19"/>
  <c r="BK5" i="19"/>
  <c r="AY36" i="19"/>
  <c r="AY13" i="19"/>
  <c r="AY29" i="19"/>
  <c r="AY45" i="19"/>
  <c r="AY22" i="19"/>
  <c r="AZ27" i="19"/>
  <c r="AY38" i="19"/>
  <c r="AZ43" i="19"/>
  <c r="AY54" i="19"/>
  <c r="BK11" i="19"/>
  <c r="AY7" i="19"/>
  <c r="AZ12" i="19"/>
  <c r="AY23" i="19"/>
  <c r="AZ28" i="19"/>
  <c r="AY39" i="19"/>
  <c r="AZ44" i="19"/>
  <c r="BK4" i="19"/>
  <c r="BK17" i="19"/>
  <c r="BK33" i="19"/>
  <c r="BK49" i="19"/>
  <c r="BX8" i="19"/>
  <c r="BW12" i="19"/>
  <c r="BL11" i="19"/>
  <c r="BK22" i="19"/>
  <c r="BL27" i="19"/>
  <c r="BK38" i="19"/>
  <c r="BL43" i="19"/>
  <c r="BK54" i="19"/>
  <c r="BX6" i="19"/>
  <c r="BW17" i="19"/>
  <c r="BK19" i="19"/>
  <c r="BL24" i="19"/>
  <c r="BK35" i="19"/>
  <c r="BL40" i="19"/>
  <c r="BK51" i="19"/>
  <c r="BX7" i="19"/>
  <c r="BW18" i="19"/>
  <c r="BW30" i="19"/>
  <c r="BX35" i="19"/>
  <c r="BW46" i="19"/>
  <c r="BX51" i="19"/>
  <c r="BW31" i="19"/>
  <c r="BW47" i="19"/>
  <c r="BX25" i="19"/>
  <c r="BX32" i="19"/>
  <c r="BW36" i="19"/>
  <c r="BX41" i="19"/>
  <c r="BX48" i="19"/>
  <c r="BW52" i="19"/>
  <c r="BW54" i="19"/>
  <c r="J10" i="19"/>
  <c r="I14" i="19"/>
  <c r="J5" i="19"/>
  <c r="N28" i="19"/>
  <c r="J16" i="19"/>
  <c r="I9" i="19"/>
  <c r="M5" i="19"/>
  <c r="M3" i="19"/>
  <c r="H3" i="19"/>
  <c r="N3" i="19"/>
  <c r="AY44" i="19"/>
  <c r="AY4" i="19"/>
  <c r="AZ21" i="19"/>
  <c r="BK48" i="19"/>
  <c r="AY40" i="19"/>
  <c r="AZ11" i="19"/>
  <c r="AY52" i="19"/>
  <c r="AZ6" i="19"/>
  <c r="AY17" i="19"/>
  <c r="BA17" i="19" s="1"/>
  <c r="AY33" i="19"/>
  <c r="AY49" i="19"/>
  <c r="BK9" i="19"/>
  <c r="AZ15" i="19"/>
  <c r="AY26" i="19"/>
  <c r="AZ31" i="19"/>
  <c r="AY42" i="19"/>
  <c r="AZ47" i="19"/>
  <c r="BK7" i="19"/>
  <c r="BK24" i="19"/>
  <c r="BW15" i="19"/>
  <c r="AY11" i="19"/>
  <c r="AZ16" i="19"/>
  <c r="AY27" i="19"/>
  <c r="AZ32" i="19"/>
  <c r="AY43" i="19"/>
  <c r="AZ48" i="19"/>
  <c r="BK28" i="19"/>
  <c r="BW19" i="19"/>
  <c r="BK21" i="19"/>
  <c r="BK37" i="19"/>
  <c r="BK53" i="19"/>
  <c r="BX12" i="19"/>
  <c r="BW16" i="19"/>
  <c r="BW22" i="19"/>
  <c r="BK10" i="19"/>
  <c r="BL15" i="19"/>
  <c r="BK26" i="19"/>
  <c r="BL31" i="19"/>
  <c r="BK42" i="19"/>
  <c r="BL47" i="19"/>
  <c r="BW5" i="19"/>
  <c r="BX10" i="19"/>
  <c r="BW33" i="19"/>
  <c r="BK23" i="19"/>
  <c r="BL28" i="19"/>
  <c r="BK39" i="19"/>
  <c r="BL44" i="19"/>
  <c r="BW6" i="19"/>
  <c r="BX11" i="19"/>
  <c r="BX23" i="19"/>
  <c r="BW37" i="19"/>
  <c r="BW34" i="19"/>
  <c r="BX39" i="19"/>
  <c r="BW50" i="19"/>
  <c r="BW35" i="19"/>
  <c r="BW51" i="19"/>
  <c r="BX53" i="19"/>
  <c r="BW24" i="19"/>
  <c r="BX29" i="19"/>
  <c r="BX36" i="19"/>
  <c r="BW40" i="19"/>
  <c r="BX45" i="19"/>
  <c r="I21" i="19"/>
  <c r="G3" i="19"/>
  <c r="L3" i="19"/>
  <c r="AY5" i="19"/>
  <c r="AY12" i="19"/>
  <c r="AY8" i="19"/>
  <c r="AY24" i="19"/>
  <c r="AY16" i="19"/>
  <c r="AZ5" i="19"/>
  <c r="AZ10" i="19"/>
  <c r="AY21" i="19"/>
  <c r="AY37" i="19"/>
  <c r="AY53" i="19"/>
  <c r="BA53" i="19" s="1"/>
  <c r="BW11" i="19"/>
  <c r="AY14" i="19"/>
  <c r="AZ19" i="19"/>
  <c r="AY30" i="19"/>
  <c r="AZ35" i="19"/>
  <c r="AY46" i="19"/>
  <c r="AZ51" i="19"/>
  <c r="BK40" i="19"/>
  <c r="AZ4" i="19"/>
  <c r="AY15" i="19"/>
  <c r="AZ20" i="19"/>
  <c r="AY31" i="19"/>
  <c r="AZ36" i="19"/>
  <c r="AY47" i="19"/>
  <c r="AZ52" i="19"/>
  <c r="BK44" i="19"/>
  <c r="BW21" i="19"/>
  <c r="BK25" i="19"/>
  <c r="BK41" i="19"/>
  <c r="BW4" i="19"/>
  <c r="BX16" i="19"/>
  <c r="BW20" i="19"/>
  <c r="BK14" i="19"/>
  <c r="BL19" i="19"/>
  <c r="BK30" i="19"/>
  <c r="BM30" i="19" s="1"/>
  <c r="BL35" i="19"/>
  <c r="BK46" i="19"/>
  <c r="BL51" i="19"/>
  <c r="BW9" i="19"/>
  <c r="BX14" i="19"/>
  <c r="BW49" i="19"/>
  <c r="BL16" i="19"/>
  <c r="BK27" i="19"/>
  <c r="BL32" i="19"/>
  <c r="BK43" i="19"/>
  <c r="BL48" i="19"/>
  <c r="BW10" i="19"/>
  <c r="BX15" i="19"/>
  <c r="BW38" i="19"/>
  <c r="BY38" i="19" s="1"/>
  <c r="BW23" i="19"/>
  <c r="BW39" i="19"/>
  <c r="BX24" i="19"/>
  <c r="BW28" i="19"/>
  <c r="BX33" i="19"/>
  <c r="BX40" i="19"/>
  <c r="BW44" i="19"/>
  <c r="BX49" i="19"/>
  <c r="BX54" i="19"/>
  <c r="AN3" i="19"/>
  <c r="AN22" i="19"/>
  <c r="BL3" i="19"/>
  <c r="BK3" i="19"/>
  <c r="AZ3" i="19"/>
  <c r="AY3" i="19"/>
  <c r="AN6" i="19"/>
  <c r="AN24" i="19"/>
  <c r="AN23" i="19"/>
  <c r="AN19" i="19"/>
  <c r="AN7" i="19"/>
  <c r="AN11" i="19"/>
  <c r="AN15" i="19"/>
  <c r="AN26" i="19"/>
  <c r="AN9" i="19"/>
  <c r="AN18" i="19"/>
  <c r="AN12" i="19"/>
  <c r="AN20" i="19"/>
  <c r="AN17" i="19"/>
  <c r="AN25" i="19"/>
  <c r="AN13" i="19"/>
  <c r="AN21" i="19"/>
  <c r="AM3" i="19"/>
  <c r="AN4" i="19"/>
  <c r="AN14" i="19"/>
  <c r="AN27" i="19"/>
  <c r="AN29" i="19"/>
  <c r="AN31" i="19"/>
  <c r="AN33" i="19"/>
  <c r="AN35" i="19"/>
  <c r="AN37" i="19"/>
  <c r="AN39" i="19"/>
  <c r="AN41" i="19"/>
  <c r="AN43" i="19"/>
  <c r="AN45" i="19"/>
  <c r="AN47" i="19"/>
  <c r="AN49" i="19"/>
  <c r="AN51" i="19"/>
  <c r="AN53" i="19"/>
  <c r="AN5" i="19"/>
  <c r="AN16" i="19"/>
  <c r="AO16" i="19" s="1"/>
  <c r="AN8" i="19"/>
  <c r="AN28" i="19"/>
  <c r="AN30" i="19"/>
  <c r="AN32" i="19"/>
  <c r="AN34" i="19"/>
  <c r="AN36" i="19"/>
  <c r="AN38" i="19"/>
  <c r="AN40" i="19"/>
  <c r="AN42" i="19"/>
  <c r="AN44" i="19"/>
  <c r="AN46" i="19"/>
  <c r="AN48" i="19"/>
  <c r="AN50" i="19"/>
  <c r="AN52" i="19"/>
  <c r="AN54" i="19"/>
  <c r="AO54" i="19" s="1"/>
  <c r="AN10" i="19"/>
  <c r="AB40" i="19"/>
  <c r="AB32" i="19"/>
  <c r="AB36" i="19"/>
  <c r="AB20" i="19"/>
  <c r="AB4" i="19"/>
  <c r="AB12" i="19"/>
  <c r="AB24" i="19"/>
  <c r="AB8" i="19"/>
  <c r="AB49" i="19"/>
  <c r="AA11" i="19"/>
  <c r="AB48" i="19"/>
  <c r="AA23" i="19"/>
  <c r="AB53" i="19"/>
  <c r="AA27" i="19"/>
  <c r="AB44" i="19"/>
  <c r="AB28" i="19"/>
  <c r="AA7" i="19"/>
  <c r="AB47" i="19"/>
  <c r="AB39" i="19"/>
  <c r="AA19" i="19"/>
  <c r="AB16" i="19"/>
  <c r="AB51" i="19"/>
  <c r="AA46" i="19"/>
  <c r="AA35" i="19"/>
  <c r="AB46" i="19"/>
  <c r="AA15" i="19"/>
  <c r="AA34" i="19"/>
  <c r="AB23" i="19"/>
  <c r="AA18" i="19"/>
  <c r="AB7" i="19"/>
  <c r="AB34" i="19"/>
  <c r="AA29" i="19"/>
  <c r="AB18" i="19"/>
  <c r="AA13" i="19"/>
  <c r="AB37" i="19"/>
  <c r="AA32" i="19"/>
  <c r="AB21" i="19"/>
  <c r="AA16" i="19"/>
  <c r="AB5" i="19"/>
  <c r="AA43" i="19"/>
  <c r="AA48" i="19"/>
  <c r="AA42" i="19"/>
  <c r="AA53" i="19"/>
  <c r="AB42" i="19"/>
  <c r="AB35" i="19"/>
  <c r="AA30" i="19"/>
  <c r="AB19" i="19"/>
  <c r="AA14" i="19"/>
  <c r="AA41" i="19"/>
  <c r="AB30" i="19"/>
  <c r="AA25" i="19"/>
  <c r="AB14" i="19"/>
  <c r="AA9" i="19"/>
  <c r="AB33" i="19"/>
  <c r="AA28" i="19"/>
  <c r="AB17" i="19"/>
  <c r="AA12" i="19"/>
  <c r="AA52" i="19"/>
  <c r="AA51" i="19"/>
  <c r="AB45" i="19"/>
  <c r="AA54" i="19"/>
  <c r="AB43" i="19"/>
  <c r="AB54" i="19"/>
  <c r="AA49" i="19"/>
  <c r="AA39" i="19"/>
  <c r="AB31" i="19"/>
  <c r="AA26" i="19"/>
  <c r="AB15" i="19"/>
  <c r="AA10" i="19"/>
  <c r="AA37" i="19"/>
  <c r="AB26" i="19"/>
  <c r="AA21" i="19"/>
  <c r="AB10" i="19"/>
  <c r="AA5" i="19"/>
  <c r="AA40" i="19"/>
  <c r="AB29" i="19"/>
  <c r="AA24" i="19"/>
  <c r="AB13" i="19"/>
  <c r="AC13" i="19" s="1"/>
  <c r="AA8" i="19"/>
  <c r="AB52" i="19"/>
  <c r="AA47" i="19"/>
  <c r="AA44" i="19"/>
  <c r="AA50" i="19"/>
  <c r="AB50" i="19"/>
  <c r="AA45" i="19"/>
  <c r="AB41" i="19"/>
  <c r="AA31" i="19"/>
  <c r="AA38" i="19"/>
  <c r="AB27" i="19"/>
  <c r="AA22" i="19"/>
  <c r="AB11" i="19"/>
  <c r="AA6" i="19"/>
  <c r="AB38" i="19"/>
  <c r="AA33" i="19"/>
  <c r="AB22" i="19"/>
  <c r="AA17" i="19"/>
  <c r="AB6" i="19"/>
  <c r="AA36" i="19"/>
  <c r="AB25" i="19"/>
  <c r="AA20" i="19"/>
  <c r="AB9" i="19"/>
  <c r="AC9" i="19" s="1"/>
  <c r="AA4" i="19"/>
  <c r="AA3" i="19"/>
  <c r="O11" i="10"/>
  <c r="Y19" i="16" a="1"/>
  <c r="X21" i="16" a="1"/>
  <c r="U21" i="16" a="1"/>
  <c r="T20" i="16" a="1"/>
  <c r="T21" i="16" a="1"/>
  <c r="I20" i="16" a="1"/>
  <c r="S20" i="16" a="1"/>
  <c r="R20" i="16" a="1"/>
  <c r="M21" i="16" a="1"/>
  <c r="M19" i="16" a="1"/>
  <c r="G20" i="16" a="1"/>
  <c r="I21" i="16" a="1"/>
  <c r="I19" i="16" a="1"/>
  <c r="V20" i="16" a="1"/>
  <c r="J20" i="16" a="1"/>
  <c r="J21" i="16" a="1"/>
  <c r="U20" i="16" a="1"/>
  <c r="W19" i="16" a="1"/>
  <c r="T19" i="16" a="1"/>
  <c r="M20" i="16" a="1"/>
  <c r="S21" i="16" a="1"/>
  <c r="G21" i="16" a="1"/>
  <c r="J19" i="16" a="1"/>
  <c r="L19" i="16" a="1"/>
  <c r="K19" i="16" a="1"/>
  <c r="L20" i="16" a="1"/>
  <c r="N19" i="16" a="1"/>
  <c r="W20" i="16" a="1"/>
  <c r="V19" i="16" a="1"/>
  <c r="R19" i="16" a="1"/>
  <c r="L21" i="16" a="1"/>
  <c r="G19" i="16" a="1"/>
  <c r="K21" i="16" a="1"/>
  <c r="V21" i="16" a="1"/>
  <c r="Y21" i="16" a="1"/>
  <c r="X20" i="16" a="1"/>
  <c r="Y20" i="16" a="1"/>
  <c r="X19" i="16" a="1"/>
  <c r="W21" i="16" a="1"/>
  <c r="U19" i="16" a="1"/>
  <c r="S19" i="16" a="1"/>
  <c r="R21" i="16" a="1"/>
  <c r="H21" i="16" a="1"/>
  <c r="N20" i="16" a="1"/>
  <c r="H19" i="16" a="1"/>
  <c r="N21" i="16" a="1"/>
  <c r="H20" i="16" a="1"/>
  <c r="K20" i="16" a="1"/>
  <c r="W16" i="16" a="1"/>
  <c r="X15" i="16" a="1"/>
  <c r="V11" i="16" a="1"/>
  <c r="V13" i="16" a="1"/>
  <c r="U15" i="16" a="1"/>
  <c r="X10" i="16" a="1"/>
  <c r="U10" i="16" a="1"/>
  <c r="U14" i="16" a="1"/>
  <c r="W13" i="16" a="1"/>
  <c r="T14" i="16" a="1"/>
  <c r="T15" i="16" a="1"/>
  <c r="S11" i="16" a="1"/>
  <c r="S17" i="16" a="1"/>
  <c r="S14" i="16" a="1"/>
  <c r="R14" i="16" a="1"/>
  <c r="W18" i="16" a="1"/>
  <c r="W12" i="16" a="1"/>
  <c r="V16" i="16" a="1"/>
  <c r="Y11" i="16" a="1"/>
  <c r="V15" i="16" a="1"/>
  <c r="U18" i="16" a="1"/>
  <c r="Y10" i="16" a="1"/>
  <c r="U13" i="16" a="1"/>
  <c r="Y15" i="16" a="1"/>
  <c r="V10" i="16" a="1"/>
  <c r="X18" i="16" a="1"/>
  <c r="T10" i="16" a="1"/>
  <c r="T16" i="16" a="1"/>
  <c r="T13" i="16" a="1"/>
  <c r="S15" i="16" a="1"/>
  <c r="R11" i="16" a="1"/>
  <c r="R17" i="16" a="1"/>
  <c r="U12" i="16" a="1"/>
  <c r="Y14" i="16" a="1"/>
  <c r="Y17" i="16" a="1"/>
  <c r="X17" i="16" a="1"/>
  <c r="X12" i="16" a="1"/>
  <c r="Y16" i="16" a="1"/>
  <c r="U17" i="16" a="1"/>
  <c r="X11" i="16" a="1"/>
  <c r="X14" i="16" a="1"/>
  <c r="U16" i="16" a="1"/>
  <c r="X13" i="16" a="1"/>
  <c r="W15" i="16" a="1"/>
  <c r="T12" i="16" a="1"/>
  <c r="S12" i="16" a="1"/>
  <c r="S18" i="16" a="1"/>
  <c r="S13" i="16" a="1"/>
  <c r="R12" i="16" a="1"/>
  <c r="R18" i="16" a="1"/>
  <c r="R15" i="16" a="1"/>
  <c r="W11" i="16" a="1"/>
  <c r="Y18" i="16" a="1"/>
  <c r="W14" i="16" a="1"/>
  <c r="W17" i="16" a="1"/>
  <c r="W10" i="16" a="1"/>
  <c r="V18" i="16" a="1"/>
  <c r="Y13" i="16" a="1"/>
  <c r="V14" i="16" a="1"/>
  <c r="V17" i="16" a="1"/>
  <c r="Y12" i="16" a="1"/>
  <c r="U11" i="16" a="1"/>
  <c r="X16" i="16" a="1"/>
  <c r="V12" i="16" a="1"/>
  <c r="T18" i="16" a="1"/>
  <c r="T11" i="16" a="1"/>
  <c r="T17" i="16" a="1"/>
  <c r="S10" i="16" a="1"/>
  <c r="S16" i="16" a="1"/>
  <c r="R10" i="16" a="1"/>
  <c r="R16" i="16" a="1"/>
  <c r="R13" i="16" a="1"/>
  <c r="Y9" i="16" a="1"/>
  <c r="X9" i="16" a="1"/>
  <c r="W9" i="16" a="1"/>
  <c r="V9" i="16" a="1"/>
  <c r="U9" i="16" a="1"/>
  <c r="T9" i="16" a="1"/>
  <c r="S9" i="16" a="1"/>
  <c r="R9" i="16" a="1"/>
  <c r="H14" i="16" a="1"/>
  <c r="J16" i="16" a="1"/>
  <c r="J17" i="16" a="1"/>
  <c r="N10" i="16" a="1"/>
  <c r="M16" i="16" a="1"/>
  <c r="I16" i="16" a="1"/>
  <c r="N15" i="16" a="1"/>
  <c r="L15" i="16" a="1"/>
  <c r="J11" i="16" a="1"/>
  <c r="M13" i="16" a="1"/>
  <c r="M14" i="16" a="1"/>
  <c r="H12" i="16" a="1"/>
  <c r="M10" i="16" a="1"/>
  <c r="K13" i="16" a="1"/>
  <c r="N13" i="16" a="1"/>
  <c r="J15" i="16" a="1"/>
  <c r="I11" i="16" a="1"/>
  <c r="M18" i="16" a="1"/>
  <c r="K10" i="16" a="1"/>
  <c r="K14" i="16" a="1"/>
  <c r="H11" i="16" a="1"/>
  <c r="J12" i="16" a="1"/>
  <c r="H15" i="16" a="1"/>
  <c r="I12" i="16" a="1"/>
  <c r="L10" i="16" a="1"/>
  <c r="N11" i="16" a="1"/>
  <c r="L14" i="16" a="1"/>
  <c r="I13" i="16" a="1"/>
  <c r="K17" i="16" a="1"/>
  <c r="L17" i="16" a="1"/>
  <c r="N18" i="16" a="1"/>
  <c r="M11" i="16" a="1"/>
  <c r="M17" i="16" a="1"/>
  <c r="J13" i="16" a="1"/>
  <c r="J14" i="16" a="1"/>
  <c r="J18" i="16" a="1"/>
  <c r="L11" i="16" a="1"/>
  <c r="N17" i="16" a="1"/>
  <c r="J10" i="16" a="1"/>
  <c r="I17" i="16" a="1"/>
  <c r="H10" i="16" a="1"/>
  <c r="H16" i="16" a="1"/>
  <c r="I18" i="16" a="1"/>
  <c r="L18" i="16" a="1"/>
  <c r="K11" i="16" a="1"/>
  <c r="M15" i="16" a="1"/>
  <c r="H18" i="16" a="1"/>
  <c r="I10" i="16" a="1"/>
  <c r="N14" i="16" a="1"/>
  <c r="H17" i="16" a="1"/>
  <c r="L13" i="16" a="1"/>
  <c r="L12" i="16" a="1"/>
  <c r="L16" i="16" a="1"/>
  <c r="K12" i="16" a="1"/>
  <c r="K18" i="16" a="1"/>
  <c r="K15" i="16" a="1"/>
  <c r="K16" i="16" a="1"/>
  <c r="H13" i="16" a="1"/>
  <c r="M12" i="16" a="1"/>
  <c r="N16" i="16" a="1"/>
  <c r="N12" i="16" a="1"/>
  <c r="I15" i="16" a="1"/>
  <c r="I14" i="16" a="1"/>
  <c r="N9" i="16" a="1"/>
  <c r="M9" i="16" a="1"/>
  <c r="L9" i="16" a="1"/>
  <c r="K9" i="16" a="1"/>
  <c r="J9" i="16" a="1"/>
  <c r="I9" i="16" a="1"/>
  <c r="H9" i="16" a="1"/>
  <c r="G15" i="16" a="1"/>
  <c r="G11" i="16" a="1"/>
  <c r="G12" i="16" a="1"/>
  <c r="G13" i="16" a="1"/>
  <c r="G10" i="16" a="1"/>
  <c r="G17" i="16" a="1"/>
  <c r="G18" i="16" a="1"/>
  <c r="G14" i="16" a="1"/>
  <c r="G16" i="16" a="1"/>
  <c r="G9" i="16" a="1"/>
  <c r="F9" i="16" a="1"/>
  <c r="F10" i="16" a="1"/>
  <c r="F17" i="16" a="1"/>
  <c r="F13" i="16" a="1"/>
  <c r="F20" i="16" a="1"/>
  <c r="F12" i="16" a="1"/>
  <c r="F15" i="16" a="1"/>
  <c r="F14" i="16" a="1"/>
  <c r="F16" i="16" a="1"/>
  <c r="F11" i="16" a="1"/>
  <c r="F19" i="16" a="1"/>
  <c r="F21" i="16" a="1"/>
  <c r="F18" i="16" a="1"/>
  <c r="AO22" i="19" l="1"/>
  <c r="AO40" i="19"/>
  <c r="K20" i="16"/>
  <c r="H20" i="16"/>
  <c r="N21" i="16"/>
  <c r="H19" i="16"/>
  <c r="N20" i="16"/>
  <c r="H21" i="16"/>
  <c r="R21" i="16"/>
  <c r="S19" i="16"/>
  <c r="U19" i="16"/>
  <c r="W21" i="16"/>
  <c r="X19" i="16"/>
  <c r="Y20" i="16"/>
  <c r="X20" i="16"/>
  <c r="Y21" i="16"/>
  <c r="V21" i="16"/>
  <c r="K21" i="16"/>
  <c r="G19" i="16"/>
  <c r="L21" i="16"/>
  <c r="R19" i="16"/>
  <c r="V19" i="16"/>
  <c r="W20" i="16"/>
  <c r="N19" i="16"/>
  <c r="L20" i="16"/>
  <c r="K19" i="16"/>
  <c r="L19" i="16"/>
  <c r="J19" i="16"/>
  <c r="G21" i="16"/>
  <c r="S21" i="16"/>
  <c r="M20" i="16"/>
  <c r="T19" i="16"/>
  <c r="W19" i="16"/>
  <c r="U20" i="16"/>
  <c r="J21" i="16"/>
  <c r="J20" i="16"/>
  <c r="V20" i="16"/>
  <c r="I19" i="16"/>
  <c r="I21" i="16"/>
  <c r="G20" i="16"/>
  <c r="M19" i="16"/>
  <c r="M21" i="16"/>
  <c r="R20" i="16"/>
  <c r="S20" i="16"/>
  <c r="I20" i="16"/>
  <c r="T21" i="16"/>
  <c r="T20" i="16"/>
  <c r="U21" i="16"/>
  <c r="X21" i="16"/>
  <c r="Y19" i="16"/>
  <c r="R13" i="16"/>
  <c r="R16" i="16"/>
  <c r="R10" i="16"/>
  <c r="S16" i="16"/>
  <c r="S10" i="16"/>
  <c r="T17" i="16"/>
  <c r="T11" i="16"/>
  <c r="T18" i="16"/>
  <c r="V12" i="16"/>
  <c r="X16" i="16"/>
  <c r="U11" i="16"/>
  <c r="Y12" i="16"/>
  <c r="V17" i="16"/>
  <c r="V14" i="16"/>
  <c r="Y13" i="16"/>
  <c r="V18" i="16"/>
  <c r="W10" i="16"/>
  <c r="W17" i="16"/>
  <c r="W14" i="16"/>
  <c r="Y18" i="16"/>
  <c r="W11" i="16"/>
  <c r="R15" i="16"/>
  <c r="R18" i="16"/>
  <c r="R12" i="16"/>
  <c r="S13" i="16"/>
  <c r="S18" i="16"/>
  <c r="S12" i="16"/>
  <c r="T12" i="16"/>
  <c r="W15" i="16"/>
  <c r="X13" i="16"/>
  <c r="U16" i="16"/>
  <c r="X14" i="16"/>
  <c r="X11" i="16"/>
  <c r="U17" i="16"/>
  <c r="Y16" i="16"/>
  <c r="X12" i="16"/>
  <c r="X17" i="16"/>
  <c r="Y17" i="16"/>
  <c r="Y14" i="16"/>
  <c r="U12" i="16"/>
  <c r="R17" i="16"/>
  <c r="R11" i="16"/>
  <c r="S15" i="16"/>
  <c r="T13" i="16"/>
  <c r="T16" i="16"/>
  <c r="T10" i="16"/>
  <c r="X18" i="16"/>
  <c r="V10" i="16"/>
  <c r="Y15" i="16"/>
  <c r="U13" i="16"/>
  <c r="Y10" i="16"/>
  <c r="U18" i="16"/>
  <c r="V15" i="16"/>
  <c r="Y11" i="16"/>
  <c r="V16" i="16"/>
  <c r="W12" i="16"/>
  <c r="W18" i="16"/>
  <c r="R14" i="16"/>
  <c r="S14" i="16"/>
  <c r="S17" i="16"/>
  <c r="S11" i="16"/>
  <c r="T15" i="16"/>
  <c r="T14" i="16"/>
  <c r="W13" i="16"/>
  <c r="U14" i="16"/>
  <c r="U10" i="16"/>
  <c r="X10" i="16"/>
  <c r="U15" i="16"/>
  <c r="V13" i="16"/>
  <c r="V11" i="16"/>
  <c r="X15" i="16"/>
  <c r="W16" i="16"/>
  <c r="Y9" i="16"/>
  <c r="X9" i="16"/>
  <c r="W9" i="16"/>
  <c r="V9" i="16"/>
  <c r="U9" i="16"/>
  <c r="T9" i="16"/>
  <c r="S9" i="16"/>
  <c r="R9" i="16"/>
  <c r="I14" i="16"/>
  <c r="I15" i="16"/>
  <c r="N12" i="16"/>
  <c r="N16" i="16"/>
  <c r="M12" i="16"/>
  <c r="H13" i="16"/>
  <c r="K16" i="16"/>
  <c r="K15" i="16"/>
  <c r="K18" i="16"/>
  <c r="K12" i="16"/>
  <c r="L16" i="16"/>
  <c r="L12" i="16"/>
  <c r="L13" i="16"/>
  <c r="H17" i="16"/>
  <c r="N14" i="16"/>
  <c r="I10" i="16"/>
  <c r="H18" i="16"/>
  <c r="M15" i="16"/>
  <c r="K11" i="16"/>
  <c r="L18" i="16"/>
  <c r="I18" i="16"/>
  <c r="H16" i="16"/>
  <c r="H10" i="16"/>
  <c r="I17" i="16"/>
  <c r="J10" i="16"/>
  <c r="N17" i="16"/>
  <c r="L11" i="16"/>
  <c r="J18" i="16"/>
  <c r="J14" i="16"/>
  <c r="J13" i="16"/>
  <c r="M17" i="16"/>
  <c r="M11" i="16"/>
  <c r="N18" i="16"/>
  <c r="L17" i="16"/>
  <c r="K17" i="16"/>
  <c r="I13" i="16"/>
  <c r="L14" i="16"/>
  <c r="N11" i="16"/>
  <c r="L10" i="16"/>
  <c r="I12" i="16"/>
  <c r="H15" i="16"/>
  <c r="J12" i="16"/>
  <c r="H11" i="16"/>
  <c r="K14" i="16"/>
  <c r="K10" i="16"/>
  <c r="M18" i="16"/>
  <c r="I11" i="16"/>
  <c r="J15" i="16"/>
  <c r="N13" i="16"/>
  <c r="K13" i="16"/>
  <c r="M10" i="16"/>
  <c r="H12" i="16"/>
  <c r="M14" i="16"/>
  <c r="M13" i="16"/>
  <c r="J11" i="16"/>
  <c r="L15" i="16"/>
  <c r="N15" i="16"/>
  <c r="I16" i="16"/>
  <c r="M16" i="16"/>
  <c r="N10" i="16"/>
  <c r="J17" i="16"/>
  <c r="J16" i="16"/>
  <c r="H14" i="16"/>
  <c r="N9" i="16"/>
  <c r="M9" i="16"/>
  <c r="L9" i="16"/>
  <c r="K9" i="16"/>
  <c r="J9" i="16"/>
  <c r="I9" i="16"/>
  <c r="H9" i="16"/>
  <c r="G16" i="16"/>
  <c r="G14" i="16"/>
  <c r="G18" i="16"/>
  <c r="G17" i="16"/>
  <c r="G10" i="16"/>
  <c r="G13" i="16"/>
  <c r="G12" i="16"/>
  <c r="G11" i="16"/>
  <c r="G15" i="16"/>
  <c r="AC20" i="19"/>
  <c r="G9" i="16"/>
  <c r="F9" i="16"/>
  <c r="F18" i="16"/>
  <c r="F21" i="16"/>
  <c r="F19" i="16"/>
  <c r="F11" i="16"/>
  <c r="F16" i="16"/>
  <c r="F14" i="16"/>
  <c r="F15" i="16"/>
  <c r="F12" i="16"/>
  <c r="F20" i="16"/>
  <c r="F13" i="16"/>
  <c r="F17" i="16"/>
  <c r="F10" i="16"/>
  <c r="P46" i="19"/>
  <c r="AC14" i="19"/>
  <c r="P44" i="19"/>
  <c r="BM53" i="19"/>
  <c r="BA34" i="19"/>
  <c r="BA50" i="19"/>
  <c r="BA18" i="19"/>
  <c r="AC26" i="19"/>
  <c r="AC30" i="19"/>
  <c r="BM37" i="19"/>
  <c r="BY42" i="19"/>
  <c r="BA49" i="19"/>
  <c r="AC18" i="19"/>
  <c r="AC34" i="19"/>
  <c r="BM21" i="19"/>
  <c r="AO13" i="19"/>
  <c r="BM46" i="19"/>
  <c r="AC10" i="19"/>
  <c r="BY9" i="19"/>
  <c r="BA7" i="19"/>
  <c r="BM12" i="19"/>
  <c r="P51" i="19"/>
  <c r="AC23" i="19"/>
  <c r="BY46" i="19"/>
  <c r="BM42" i="19"/>
  <c r="BA38" i="19"/>
  <c r="P47" i="19"/>
  <c r="BM14" i="19"/>
  <c r="BA37" i="19"/>
  <c r="BA33" i="19"/>
  <c r="BY30" i="19"/>
  <c r="P17" i="19"/>
  <c r="BY31" i="19"/>
  <c r="BM49" i="19"/>
  <c r="BY32" i="19"/>
  <c r="BA54" i="19"/>
  <c r="P28" i="19"/>
  <c r="P19" i="19"/>
  <c r="P45" i="19"/>
  <c r="BA12" i="19"/>
  <c r="BY47" i="19"/>
  <c r="P49" i="19"/>
  <c r="BY15" i="19"/>
  <c r="BM26" i="19"/>
  <c r="BM8" i="19"/>
  <c r="P21" i="19"/>
  <c r="BY29" i="19"/>
  <c r="BA45" i="19"/>
  <c r="P53" i="19"/>
  <c r="AO50" i="19"/>
  <c r="AO42" i="19"/>
  <c r="BY45" i="19"/>
  <c r="BA26" i="19"/>
  <c r="BM54" i="19"/>
  <c r="BM29" i="19"/>
  <c r="P37" i="19"/>
  <c r="P6" i="19"/>
  <c r="P54" i="19"/>
  <c r="O53" i="19"/>
  <c r="BY33" i="19"/>
  <c r="BM16" i="19"/>
  <c r="BA30" i="19"/>
  <c r="P8" i="19"/>
  <c r="P39" i="19"/>
  <c r="O23" i="19"/>
  <c r="P23" i="19"/>
  <c r="P42" i="19"/>
  <c r="BA22" i="19"/>
  <c r="BM45" i="19"/>
  <c r="BY22" i="19"/>
  <c r="BM7" i="19"/>
  <c r="P27" i="19"/>
  <c r="BY8" i="19"/>
  <c r="P30" i="19"/>
  <c r="BA4" i="19"/>
  <c r="BA48" i="19"/>
  <c r="P25" i="19"/>
  <c r="BY24" i="19"/>
  <c r="BM32" i="19"/>
  <c r="BA51" i="19"/>
  <c r="BA19" i="19"/>
  <c r="BY36" i="19"/>
  <c r="BM47" i="19"/>
  <c r="BM15" i="19"/>
  <c r="BY12" i="19"/>
  <c r="BY41" i="19"/>
  <c r="BM33" i="19"/>
  <c r="BM52" i="19"/>
  <c r="BM20" i="19"/>
  <c r="BM18" i="19"/>
  <c r="P13" i="19"/>
  <c r="P35" i="19"/>
  <c r="BA46" i="19"/>
  <c r="BY17" i="19"/>
  <c r="P29" i="19"/>
  <c r="P41" i="19"/>
  <c r="BY27" i="19"/>
  <c r="P26" i="19"/>
  <c r="O4" i="19"/>
  <c r="O49" i="19"/>
  <c r="O37" i="19"/>
  <c r="BY40" i="19"/>
  <c r="BM25" i="19"/>
  <c r="BA14" i="19"/>
  <c r="P20" i="19"/>
  <c r="P34" i="19"/>
  <c r="BM38" i="19"/>
  <c r="BM17" i="19"/>
  <c r="BA36" i="19"/>
  <c r="P16" i="19"/>
  <c r="O10" i="19"/>
  <c r="BA23" i="19"/>
  <c r="BM36" i="19"/>
  <c r="O26" i="19"/>
  <c r="O51" i="19"/>
  <c r="BA41" i="19"/>
  <c r="P11" i="19"/>
  <c r="BY5" i="19"/>
  <c r="BM50" i="19"/>
  <c r="BA25" i="19"/>
  <c r="P31" i="19"/>
  <c r="BA5" i="19"/>
  <c r="P36" i="19"/>
  <c r="O7" i="19"/>
  <c r="O20" i="19"/>
  <c r="O35" i="19"/>
  <c r="O16" i="19"/>
  <c r="O30" i="19"/>
  <c r="P40" i="19"/>
  <c r="O15" i="19"/>
  <c r="BA13" i="19"/>
  <c r="P7" i="19"/>
  <c r="P32" i="19"/>
  <c r="P12" i="19"/>
  <c r="BY16" i="19"/>
  <c r="BM10" i="19"/>
  <c r="O12" i="19"/>
  <c r="P33" i="19"/>
  <c r="BM51" i="19"/>
  <c r="BM19" i="19"/>
  <c r="O14" i="19"/>
  <c r="BY7" i="19"/>
  <c r="BM22" i="19"/>
  <c r="BA29" i="19"/>
  <c r="BA52" i="19"/>
  <c r="BM28" i="19"/>
  <c r="BA32" i="19"/>
  <c r="BY52" i="19"/>
  <c r="BY50" i="19"/>
  <c r="BA42" i="19"/>
  <c r="P43" i="19"/>
  <c r="BA27" i="19"/>
  <c r="O19" i="19"/>
  <c r="O40" i="19"/>
  <c r="O13" i="19"/>
  <c r="O45" i="19"/>
  <c r="BY25" i="19"/>
  <c r="P14" i="19"/>
  <c r="BY43" i="19"/>
  <c r="O5" i="19"/>
  <c r="O32" i="19"/>
  <c r="O6" i="19"/>
  <c r="O18" i="19"/>
  <c r="O39" i="19"/>
  <c r="O46" i="19"/>
  <c r="O34" i="19"/>
  <c r="O41" i="19"/>
  <c r="O33" i="19"/>
  <c r="O17" i="19"/>
  <c r="O24" i="19"/>
  <c r="P38" i="19"/>
  <c r="O48" i="19"/>
  <c r="O52" i="19"/>
  <c r="O42" i="19"/>
  <c r="O44" i="19"/>
  <c r="Q44" i="19" s="1"/>
  <c r="BY26" i="19"/>
  <c r="P15" i="19"/>
  <c r="O8" i="19"/>
  <c r="O22" i="19"/>
  <c r="O29" i="19"/>
  <c r="O36" i="19"/>
  <c r="P48" i="19"/>
  <c r="O47" i="19"/>
  <c r="Q47" i="19" s="1"/>
  <c r="BA10" i="19"/>
  <c r="BA6" i="19"/>
  <c r="P4" i="19"/>
  <c r="BY13" i="19"/>
  <c r="BM13" i="19"/>
  <c r="O43" i="19"/>
  <c r="P18" i="19"/>
  <c r="O38" i="19"/>
  <c r="BM31" i="19"/>
  <c r="P24" i="19"/>
  <c r="BA9" i="19"/>
  <c r="O11" i="19"/>
  <c r="O25" i="19"/>
  <c r="O54" i="19"/>
  <c r="BY14" i="19"/>
  <c r="BM35" i="19"/>
  <c r="P5" i="19"/>
  <c r="O31" i="19"/>
  <c r="P9" i="19"/>
  <c r="O28" i="19"/>
  <c r="BM39" i="19"/>
  <c r="BY20" i="19"/>
  <c r="P22" i="19"/>
  <c r="O27" i="19"/>
  <c r="O50" i="19"/>
  <c r="BM44" i="19"/>
  <c r="P52" i="19"/>
  <c r="BM41" i="19"/>
  <c r="BY34" i="19"/>
  <c r="BA28" i="19"/>
  <c r="P3" i="19"/>
  <c r="BY28" i="19"/>
  <c r="BM34" i="19"/>
  <c r="BM9" i="19"/>
  <c r="BA39" i="19"/>
  <c r="P50" i="19"/>
  <c r="BY54" i="19"/>
  <c r="BY49" i="19"/>
  <c r="BA47" i="19"/>
  <c r="BA15" i="19"/>
  <c r="BA21" i="19"/>
  <c r="BY51" i="19"/>
  <c r="BM40" i="19"/>
  <c r="BM43" i="19"/>
  <c r="BM11" i="19"/>
  <c r="BA44" i="19"/>
  <c r="BY44" i="19"/>
  <c r="BY21" i="19"/>
  <c r="BY19" i="19"/>
  <c r="BY18" i="19"/>
  <c r="BM5" i="19"/>
  <c r="BA24" i="19"/>
  <c r="AC12" i="19"/>
  <c r="O3" i="19"/>
  <c r="BA35" i="19"/>
  <c r="BY23" i="19"/>
  <c r="BY10" i="19"/>
  <c r="BA11" i="19"/>
  <c r="BY48" i="19"/>
  <c r="BA43" i="19"/>
  <c r="P10" i="19"/>
  <c r="O21" i="19"/>
  <c r="BY37" i="19"/>
  <c r="BM23" i="19"/>
  <c r="BM4" i="19"/>
  <c r="AC32" i="19"/>
  <c r="AO30" i="19"/>
  <c r="AC11" i="19"/>
  <c r="AO39" i="19"/>
  <c r="BM48" i="19"/>
  <c r="BA20" i="19"/>
  <c r="BY39" i="19"/>
  <c r="BY11" i="19"/>
  <c r="BA16" i="19"/>
  <c r="BA31" i="19"/>
  <c r="BY35" i="19"/>
  <c r="BM24" i="19"/>
  <c r="BY6" i="19"/>
  <c r="BM27" i="19"/>
  <c r="BY53" i="19"/>
  <c r="BY4" i="19"/>
  <c r="BA40" i="19"/>
  <c r="BA8" i="19"/>
  <c r="O9" i="19"/>
  <c r="AC36" i="19"/>
  <c r="AO15" i="19"/>
  <c r="AO23" i="19"/>
  <c r="AO17" i="19"/>
  <c r="AO35" i="19"/>
  <c r="AO51" i="19"/>
  <c r="AO7" i="19"/>
  <c r="AO46" i="19"/>
  <c r="AO9" i="19"/>
  <c r="AO8" i="19"/>
  <c r="AO6" i="19"/>
  <c r="AO34" i="19"/>
  <c r="AO11" i="19"/>
  <c r="BA3" i="19"/>
  <c r="BM3" i="19"/>
  <c r="AO18" i="19"/>
  <c r="AO43" i="19"/>
  <c r="AO3" i="19"/>
  <c r="AO49" i="19"/>
  <c r="AO24" i="19"/>
  <c r="AO52" i="19"/>
  <c r="AO47" i="19"/>
  <c r="AO26" i="19"/>
  <c r="AO44" i="19"/>
  <c r="AO31" i="19"/>
  <c r="AO20" i="19"/>
  <c r="AO25" i="19"/>
  <c r="AO19" i="19"/>
  <c r="AO33" i="19"/>
  <c r="AO38" i="19"/>
  <c r="AO12" i="19"/>
  <c r="AC40" i="19"/>
  <c r="AO36" i="19"/>
  <c r="AO28" i="19"/>
  <c r="AO21" i="19"/>
  <c r="AO41" i="19"/>
  <c r="AO5" i="19"/>
  <c r="AO14" i="19"/>
  <c r="AO48" i="19"/>
  <c r="AO32" i="19"/>
  <c r="AO53" i="19"/>
  <c r="AO45" i="19"/>
  <c r="AO37" i="19"/>
  <c r="AO29" i="19"/>
  <c r="AO4" i="19"/>
  <c r="AO10" i="19"/>
  <c r="AO27" i="19"/>
  <c r="AC8" i="19"/>
  <c r="AC4" i="19"/>
  <c r="AC24" i="19"/>
  <c r="AC48" i="19"/>
  <c r="AC44" i="19"/>
  <c r="AC49" i="19"/>
  <c r="AC53" i="19"/>
  <c r="AC41" i="19"/>
  <c r="AC16" i="19"/>
  <c r="AC27" i="19"/>
  <c r="AC47" i="19"/>
  <c r="AC15" i="19"/>
  <c r="AC39" i="19"/>
  <c r="AC6" i="19"/>
  <c r="AC38" i="19"/>
  <c r="AC19" i="19"/>
  <c r="AC43" i="19"/>
  <c r="AC7" i="19"/>
  <c r="AC28" i="19"/>
  <c r="AC29" i="19"/>
  <c r="AC35" i="19"/>
  <c r="AC25" i="19"/>
  <c r="AC22" i="19"/>
  <c r="AC52" i="19"/>
  <c r="AC54" i="19"/>
  <c r="AC42" i="19"/>
  <c r="AC46" i="19"/>
  <c r="AC33" i="19"/>
  <c r="AC5" i="19"/>
  <c r="AC37" i="19"/>
  <c r="AC50" i="19"/>
  <c r="AC17" i="19"/>
  <c r="AC21" i="19"/>
  <c r="AC51" i="19"/>
  <c r="AC31" i="19"/>
  <c r="AC45" i="19"/>
  <c r="AC3" i="19"/>
  <c r="P12" i="16" l="1"/>
  <c r="P19" i="16"/>
  <c r="Q46" i="19"/>
  <c r="O21" i="16"/>
  <c r="P13" i="16"/>
  <c r="O20" i="16"/>
  <c r="P20" i="16"/>
  <c r="O19" i="16"/>
  <c r="P21" i="16"/>
  <c r="P17" i="16"/>
  <c r="P10" i="16"/>
  <c r="P11" i="16"/>
  <c r="P16" i="16"/>
  <c r="P15" i="16"/>
  <c r="P18" i="16"/>
  <c r="P14" i="16"/>
  <c r="P9" i="16"/>
  <c r="O11" i="16"/>
  <c r="O13" i="16"/>
  <c r="O14" i="16"/>
  <c r="O17" i="16"/>
  <c r="O10" i="16"/>
  <c r="O15" i="16"/>
  <c r="O9" i="16"/>
  <c r="O12" i="16"/>
  <c r="O16" i="16"/>
  <c r="O18" i="16"/>
  <c r="Q18" i="16" s="1"/>
  <c r="Q17" i="19"/>
  <c r="Q28" i="19"/>
  <c r="Q51" i="19"/>
  <c r="Q23" i="19"/>
  <c r="Q8" i="19"/>
  <c r="Q42" i="19"/>
  <c r="Q19" i="19"/>
  <c r="Q45" i="19"/>
  <c r="Q41" i="19"/>
  <c r="Q4" i="19"/>
  <c r="Q26" i="19"/>
  <c r="Q49" i="19"/>
  <c r="Q30" i="19"/>
  <c r="Q21" i="19"/>
  <c r="Q54" i="19"/>
  <c r="Q34" i="19"/>
  <c r="Q16" i="19"/>
  <c r="Q24" i="19"/>
  <c r="Q36" i="19"/>
  <c r="Q29" i="19"/>
  <c r="Q13" i="19"/>
  <c r="Q53" i="19"/>
  <c r="Q7" i="19"/>
  <c r="Q39" i="19"/>
  <c r="Q20" i="19"/>
  <c r="Q37" i="19"/>
  <c r="Q5" i="19"/>
  <c r="Q25" i="19"/>
  <c r="Q6" i="19"/>
  <c r="Q31" i="19"/>
  <c r="Q11" i="19"/>
  <c r="Q32" i="19"/>
  <c r="Q27" i="19"/>
  <c r="Q35" i="19"/>
  <c r="Q43" i="19"/>
  <c r="Q15" i="19"/>
  <c r="Q14" i="19"/>
  <c r="Q40" i="19"/>
  <c r="Q10" i="19"/>
  <c r="Q52" i="19"/>
  <c r="Q18" i="19"/>
  <c r="Q38" i="19"/>
  <c r="Q12" i="19"/>
  <c r="Q33" i="19"/>
  <c r="Q9" i="19"/>
  <c r="Q22" i="19"/>
  <c r="Q50" i="19"/>
  <c r="Q48" i="19"/>
  <c r="Q3" i="19"/>
  <c r="Q12" i="16" l="1"/>
  <c r="Q21" i="16"/>
  <c r="Q19" i="16"/>
  <c r="Q20" i="16"/>
  <c r="Q16" i="16"/>
  <c r="Q11" i="16"/>
  <c r="Q14" i="16"/>
  <c r="Q10" i="16"/>
  <c r="Q13" i="16"/>
  <c r="Q17" i="16"/>
  <c r="Q15" i="16"/>
  <c r="Q9" i="16"/>
  <c r="O28" i="4"/>
  <c r="P28" i="4"/>
  <c r="N28" i="4"/>
  <c r="J28" i="4"/>
  <c r="K28" i="4"/>
  <c r="L28" i="4"/>
  <c r="M28" i="4"/>
</calcChain>
</file>

<file path=xl/sharedStrings.xml><?xml version="1.0" encoding="utf-8"?>
<sst xmlns="http://schemas.openxmlformats.org/spreadsheetml/2006/main" count="1630" uniqueCount="357">
  <si>
    <t>Nom</t>
  </si>
  <si>
    <t>Prénom</t>
  </si>
  <si>
    <t>Spé Gardien</t>
  </si>
  <si>
    <t>Retard</t>
  </si>
  <si>
    <t>Cycle</t>
  </si>
  <si>
    <t>Semaine</t>
  </si>
  <si>
    <t>Jour</t>
  </si>
  <si>
    <t>AOUT</t>
  </si>
  <si>
    <t>SEPTEMBRE</t>
  </si>
  <si>
    <t>% ABSENCE</t>
  </si>
  <si>
    <t>OCTOBRE</t>
  </si>
  <si>
    <t>ABS NON PRÉVENU</t>
  </si>
  <si>
    <t>PRÉSENCE</t>
  </si>
  <si>
    <t>ABS PRÉVENU</t>
  </si>
  <si>
    <t>BLESSURE</t>
  </si>
  <si>
    <t>GROUPE SUP.</t>
  </si>
  <si>
    <t>GROUPE INF.</t>
  </si>
  <si>
    <t>AUTRES</t>
  </si>
  <si>
    <t>TOTAL SÉANCES</t>
  </si>
  <si>
    <t>N°</t>
  </si>
  <si>
    <t>PRE</t>
  </si>
  <si>
    <t>RET</t>
  </si>
  <si>
    <t>ANP</t>
  </si>
  <si>
    <t>BLE</t>
  </si>
  <si>
    <t>GS</t>
  </si>
  <si>
    <t>GI</t>
  </si>
  <si>
    <t>AUT</t>
  </si>
  <si>
    <t>SGB</t>
  </si>
  <si>
    <t>AP</t>
  </si>
  <si>
    <t>Nb Abs</t>
  </si>
  <si>
    <t>ABS</t>
  </si>
  <si>
    <t>Groupe</t>
  </si>
  <si>
    <r>
      <rPr>
        <b/>
        <sz val="7.5"/>
        <rFont val="Calibri"/>
        <family val="2"/>
      </rPr>
      <t>N°</t>
    </r>
  </si>
  <si>
    <r>
      <rPr>
        <b/>
        <sz val="7.5"/>
        <rFont val="Calibri"/>
        <family val="2"/>
      </rPr>
      <t>CAT</t>
    </r>
  </si>
  <si>
    <r>
      <rPr>
        <b/>
        <sz val="9.5"/>
        <rFont val="Calibri"/>
        <family val="2"/>
      </rPr>
      <t>LICENCE</t>
    </r>
  </si>
  <si>
    <t>NOM</t>
  </si>
  <si>
    <t>PRENOM</t>
  </si>
  <si>
    <t>FEM</t>
  </si>
  <si>
    <t>Educateur</t>
  </si>
  <si>
    <t>Accompagnant</t>
  </si>
  <si>
    <t>CVQ</t>
  </si>
  <si>
    <t>RP</t>
  </si>
  <si>
    <t>BL</t>
  </si>
  <si>
    <t>MA</t>
  </si>
  <si>
    <t>CHX</t>
  </si>
  <si>
    <t>TOTAL</t>
  </si>
  <si>
    <t>Convoqué</t>
  </si>
  <si>
    <t>Repos</t>
  </si>
  <si>
    <t>Absent</t>
  </si>
  <si>
    <t>Blessé</t>
  </si>
  <si>
    <t>Malade</t>
  </si>
  <si>
    <t>Choix</t>
  </si>
  <si>
    <t>GP INF</t>
  </si>
  <si>
    <t>GP SUP</t>
  </si>
  <si>
    <t>Gpe inférieur</t>
  </si>
  <si>
    <t>Gpe Supérieur</t>
  </si>
  <si>
    <t>FEUILLE DE PLATEAU</t>
  </si>
  <si>
    <t>Infos Plateau :</t>
  </si>
  <si>
    <t>Date :</t>
  </si>
  <si>
    <t>MAURER</t>
  </si>
  <si>
    <t>CLASTRES</t>
  </si>
  <si>
    <t>Benjamin</t>
  </si>
  <si>
    <t>U12-1</t>
  </si>
  <si>
    <t>U11-1</t>
  </si>
  <si>
    <t>U10-1</t>
  </si>
  <si>
    <t>ABADIE</t>
  </si>
  <si>
    <t>Mathis</t>
  </si>
  <si>
    <t>BAUER</t>
  </si>
  <si>
    <t>Elie</t>
  </si>
  <si>
    <t>BOUDJANI</t>
  </si>
  <si>
    <t>BREFEIL</t>
  </si>
  <si>
    <t>Jean Baptiste</t>
  </si>
  <si>
    <t>BRIGOT</t>
  </si>
  <si>
    <t>Louis</t>
  </si>
  <si>
    <t>BRINGER</t>
  </si>
  <si>
    <t>Marin</t>
  </si>
  <si>
    <t>CAMBOULIVE</t>
  </si>
  <si>
    <t>Quentin</t>
  </si>
  <si>
    <t>CHEBBI</t>
  </si>
  <si>
    <t>Louay</t>
  </si>
  <si>
    <t>COUDERC</t>
  </si>
  <si>
    <t>Valentin</t>
  </si>
  <si>
    <t>FRUITET</t>
  </si>
  <si>
    <t>Alexis</t>
  </si>
  <si>
    <t>GIN</t>
  </si>
  <si>
    <t>Selyan</t>
  </si>
  <si>
    <t>JACQUART</t>
  </si>
  <si>
    <t>Thomas</t>
  </si>
  <si>
    <t>JIMENEZ</t>
  </si>
  <si>
    <t>Baptiste</t>
  </si>
  <si>
    <t>LAFRIE</t>
  </si>
  <si>
    <t>Marwan</t>
  </si>
  <si>
    <t>Gabriel</t>
  </si>
  <si>
    <t>MOUROUVIN</t>
  </si>
  <si>
    <t>Mae</t>
  </si>
  <si>
    <t>Yanis</t>
  </si>
  <si>
    <t>NOAH</t>
  </si>
  <si>
    <t>Timeo</t>
  </si>
  <si>
    <t>PAQUET DUBOS</t>
  </si>
  <si>
    <t>Maxence</t>
  </si>
  <si>
    <t>ROFE</t>
  </si>
  <si>
    <t>Clement</t>
  </si>
  <si>
    <t>SMATA</t>
  </si>
  <si>
    <t>Nael</t>
  </si>
  <si>
    <t>SOLER SOUFFRIN</t>
  </si>
  <si>
    <t>Nahel</t>
  </si>
  <si>
    <t>TOURE</t>
  </si>
  <si>
    <t>Boubacar</t>
  </si>
  <si>
    <t>WAEYTENS</t>
  </si>
  <si>
    <t>Paul</t>
  </si>
  <si>
    <t>Catégorie</t>
  </si>
  <si>
    <t>U10</t>
  </si>
  <si>
    <t>U10-2</t>
  </si>
  <si>
    <t>AKKI</t>
  </si>
  <si>
    <t>Elias</t>
  </si>
  <si>
    <t>BACHOU</t>
  </si>
  <si>
    <t>Clovis</t>
  </si>
  <si>
    <t>BARATIER BOUZIDI</t>
  </si>
  <si>
    <t>Adam</t>
  </si>
  <si>
    <t>BENMEBROUK</t>
  </si>
  <si>
    <t>Mheni</t>
  </si>
  <si>
    <t>BLINEAU</t>
  </si>
  <si>
    <t>Caetano</t>
  </si>
  <si>
    <t>BOUSEBAINE</t>
  </si>
  <si>
    <t>Younes</t>
  </si>
  <si>
    <t>CALVET</t>
  </si>
  <si>
    <t>Tom</t>
  </si>
  <si>
    <t>CASTIGNOLLES</t>
  </si>
  <si>
    <t>CHOFFEL</t>
  </si>
  <si>
    <t>Mael</t>
  </si>
  <si>
    <t>DEGBOE HERREROS</t>
  </si>
  <si>
    <t>DELAUNAY</t>
  </si>
  <si>
    <t>Ruben</t>
  </si>
  <si>
    <t>FANTIN</t>
  </si>
  <si>
    <t>Noah</t>
  </si>
  <si>
    <t>FERNANDES SOULE</t>
  </si>
  <si>
    <t>Eden</t>
  </si>
  <si>
    <t>GALLIARD</t>
  </si>
  <si>
    <t>Nathan</t>
  </si>
  <si>
    <t>GARCIA MONNERAUD</t>
  </si>
  <si>
    <t>GOMEZ</t>
  </si>
  <si>
    <t>Diego</t>
  </si>
  <si>
    <t>KRONENBERGER</t>
  </si>
  <si>
    <t>LATOUR</t>
  </si>
  <si>
    <t>Antoine</t>
  </si>
  <si>
    <t>MAS ARANDA</t>
  </si>
  <si>
    <t>MEDINA</t>
  </si>
  <si>
    <t>MINASSIAN</t>
  </si>
  <si>
    <t>Aram</t>
  </si>
  <si>
    <t>MUNOZ ROSENFELD</t>
  </si>
  <si>
    <t>O'KELLY</t>
  </si>
  <si>
    <t>PASTOR</t>
  </si>
  <si>
    <t>Paul Auguste</t>
  </si>
  <si>
    <t>PEZILLA</t>
  </si>
  <si>
    <t>Lenny</t>
  </si>
  <si>
    <t>REGY</t>
  </si>
  <si>
    <t>ROUDIE</t>
  </si>
  <si>
    <t>VUILLEMIN</t>
  </si>
  <si>
    <t>Tristan</t>
  </si>
  <si>
    <t>U11</t>
  </si>
  <si>
    <t>U11-2</t>
  </si>
  <si>
    <t>Numéro</t>
  </si>
  <si>
    <t>Licence</t>
  </si>
  <si>
    <t>A01</t>
  </si>
  <si>
    <t>A11</t>
  </si>
  <si>
    <t>A02</t>
  </si>
  <si>
    <t>A03</t>
  </si>
  <si>
    <t>A04</t>
  </si>
  <si>
    <t>A05</t>
  </si>
  <si>
    <t>A06</t>
  </si>
  <si>
    <t>A07</t>
  </si>
  <si>
    <t>A08</t>
  </si>
  <si>
    <t>A09</t>
  </si>
  <si>
    <t>A10</t>
  </si>
  <si>
    <t>A12</t>
  </si>
  <si>
    <t>A13</t>
  </si>
  <si>
    <t>A14</t>
  </si>
  <si>
    <t>A15</t>
  </si>
  <si>
    <t>A16</t>
  </si>
  <si>
    <t>A17</t>
  </si>
  <si>
    <t>A18</t>
  </si>
  <si>
    <t>A19</t>
  </si>
  <si>
    <t>A20</t>
  </si>
  <si>
    <t>A21</t>
  </si>
  <si>
    <t>A22</t>
  </si>
  <si>
    <t>A23</t>
  </si>
  <si>
    <t>A24</t>
  </si>
  <si>
    <t>A25</t>
  </si>
  <si>
    <t>A26</t>
  </si>
  <si>
    <t>A27</t>
  </si>
  <si>
    <t>A28</t>
  </si>
  <si>
    <t>A29</t>
  </si>
  <si>
    <t>A30</t>
  </si>
  <si>
    <t>A31</t>
  </si>
  <si>
    <t>A32</t>
  </si>
  <si>
    <t>A33</t>
  </si>
  <si>
    <t>A34</t>
  </si>
  <si>
    <t>A35</t>
  </si>
  <si>
    <t>A36</t>
  </si>
  <si>
    <t>A37</t>
  </si>
  <si>
    <t>A38</t>
  </si>
  <si>
    <t>A39</t>
  </si>
  <si>
    <t>A40</t>
  </si>
  <si>
    <t>A41</t>
  </si>
  <si>
    <t>A42</t>
  </si>
  <si>
    <t>A43</t>
  </si>
  <si>
    <t>A44</t>
  </si>
  <si>
    <t>A45</t>
  </si>
  <si>
    <t>A46</t>
  </si>
  <si>
    <t>A47</t>
  </si>
  <si>
    <t>A48</t>
  </si>
  <si>
    <t>A49</t>
  </si>
  <si>
    <t>A50</t>
  </si>
  <si>
    <t>A51</t>
  </si>
  <si>
    <t>A52</t>
  </si>
  <si>
    <t xml:space="preserve">Aymen </t>
  </si>
  <si>
    <t>U12-2</t>
  </si>
  <si>
    <t>U13-1</t>
  </si>
  <si>
    <t>U13-2</t>
  </si>
  <si>
    <t>U13-3</t>
  </si>
  <si>
    <t>SAISON</t>
  </si>
  <si>
    <t>CATÉGORIE</t>
  </si>
  <si>
    <t>PÔLE</t>
  </si>
  <si>
    <t>GROUPE</t>
  </si>
  <si>
    <t>EFFECTIF</t>
  </si>
  <si>
    <t>PRÉNOM</t>
  </si>
  <si>
    <t>Date de naissance</t>
  </si>
  <si>
    <t>D. Naissance</t>
  </si>
  <si>
    <t>29/03/2011</t>
  </si>
  <si>
    <t>07/06/2010</t>
  </si>
  <si>
    <t>09/02/2010</t>
  </si>
  <si>
    <t>20/01/2010</t>
  </si>
  <si>
    <t>16/07/2011</t>
  </si>
  <si>
    <t>14/02/2010</t>
  </si>
  <si>
    <t>24/10/2010</t>
  </si>
  <si>
    <t>03/02/2011</t>
  </si>
  <si>
    <t>22/07/2010</t>
  </si>
  <si>
    <t>06/04/2011</t>
  </si>
  <si>
    <t>08/11/2011</t>
  </si>
  <si>
    <t>21/12/2011</t>
  </si>
  <si>
    <t>31/01/2010</t>
  </si>
  <si>
    <t>03/10/2011</t>
  </si>
  <si>
    <t>10/10/2010</t>
  </si>
  <si>
    <t>05/05/2011</t>
  </si>
  <si>
    <t>22/01/2010</t>
  </si>
  <si>
    <t>16/12/2010</t>
  </si>
  <si>
    <t>04/01/2011</t>
  </si>
  <si>
    <t>29/04/2010</t>
  </si>
  <si>
    <t>19/05/2010</t>
  </si>
  <si>
    <t>10/02/2010</t>
  </si>
  <si>
    <t>16/06/2010</t>
  </si>
  <si>
    <t>06/08/2011</t>
  </si>
  <si>
    <t>27/09/2010</t>
  </si>
  <si>
    <t>10/08/2010</t>
  </si>
  <si>
    <t>22/05/2011</t>
  </si>
  <si>
    <t>04/03/2010</t>
  </si>
  <si>
    <t>10/05/2011</t>
  </si>
  <si>
    <t>05/04/2011</t>
  </si>
  <si>
    <t>17/11/2010</t>
  </si>
  <si>
    <t>08/08/2011</t>
  </si>
  <si>
    <t>16/09/2010</t>
  </si>
  <si>
    <t>04/02/2010</t>
  </si>
  <si>
    <t>23/06/2010</t>
  </si>
  <si>
    <t>16/12/2011</t>
  </si>
  <si>
    <t>16/11/2010</t>
  </si>
  <si>
    <t>04/05/2010</t>
  </si>
  <si>
    <t>28/05/2011</t>
  </si>
  <si>
    <t>28/05/2010</t>
  </si>
  <si>
    <t>11/03/2011</t>
  </si>
  <si>
    <t>01/03/2010</t>
  </si>
  <si>
    <t>14/08/2011</t>
  </si>
  <si>
    <t>03/01/2010</t>
  </si>
  <si>
    <t>27/04/2010</t>
  </si>
  <si>
    <t>07/03/2010</t>
  </si>
  <si>
    <t>01/03/2011</t>
  </si>
  <si>
    <t>14/01/2010</t>
  </si>
  <si>
    <t>27/11/2011</t>
  </si>
  <si>
    <t>09/04/2011</t>
  </si>
  <si>
    <t>25/05/2011</t>
  </si>
  <si>
    <t>05/07/2011</t>
  </si>
  <si>
    <t>N° LICENCE</t>
  </si>
  <si>
    <t>U12</t>
  </si>
  <si>
    <t>U13</t>
  </si>
  <si>
    <t>NOVEMBRE</t>
  </si>
  <si>
    <t>DÉCEMBRE</t>
  </si>
  <si>
    <t>JANVIER</t>
  </si>
  <si>
    <t>FÉVRIER</t>
  </si>
  <si>
    <t>M</t>
  </si>
  <si>
    <t>MARS</t>
  </si>
  <si>
    <t>AVRIL</t>
  </si>
  <si>
    <t>JUIN</t>
  </si>
  <si>
    <t>2020/2021</t>
  </si>
  <si>
    <t>Foot à 8</t>
  </si>
  <si>
    <t>Eric Bucki</t>
  </si>
  <si>
    <t>Stéphane Aused</t>
  </si>
  <si>
    <t>Vincent Murat</t>
  </si>
  <si>
    <t>Julien Clastres</t>
  </si>
  <si>
    <t>Faustin Andrieu</t>
  </si>
  <si>
    <t>Fabrice Legentil</t>
  </si>
  <si>
    <t>Jérémy Carenou</t>
  </si>
  <si>
    <t>Jérémy Ollivier</t>
  </si>
  <si>
    <t>Jérémy Lamarque</t>
  </si>
  <si>
    <t>Jérôme Carminati</t>
  </si>
  <si>
    <t>ÉDUCATEUR 1</t>
  </si>
  <si>
    <t>ÉDUCATEUR 2</t>
  </si>
  <si>
    <t>SUIVI PRÉSENCES ENTRAINEMENTS</t>
  </si>
  <si>
    <t>Phase 1</t>
  </si>
  <si>
    <t>Phase 2</t>
  </si>
  <si>
    <t>Phase 3</t>
  </si>
  <si>
    <t>Phase 4</t>
  </si>
  <si>
    <t>Phase 5</t>
  </si>
  <si>
    <t>Phase</t>
  </si>
  <si>
    <t>Choisir la phase correspondante (1 phase = période entre vacances)</t>
  </si>
  <si>
    <t>Indiquer N° pour feuille de match</t>
  </si>
  <si>
    <t>CALENDRIER SAISON 2020/2021</t>
  </si>
  <si>
    <t>L</t>
  </si>
  <si>
    <t>J</t>
  </si>
  <si>
    <t>V</t>
  </si>
  <si>
    <t>S</t>
  </si>
  <si>
    <t>D</t>
  </si>
  <si>
    <t>TYPE</t>
  </si>
  <si>
    <t>HEURE</t>
  </si>
  <si>
    <t>LIEU</t>
  </si>
  <si>
    <t>LÉGENDE</t>
  </si>
  <si>
    <t>ENTRAINEMENT</t>
  </si>
  <si>
    <t>CHAMPIONNAT</t>
  </si>
  <si>
    <t>AMICAL / TOURNOI</t>
  </si>
  <si>
    <t>RÉUNION</t>
  </si>
  <si>
    <t>VACANCES</t>
  </si>
  <si>
    <t>Choisir dans la liste déroulante le statut du joueur sur la séance</t>
  </si>
  <si>
    <t>MAI</t>
  </si>
  <si>
    <t>DIVERS</t>
  </si>
  <si>
    <t>Stage Février</t>
  </si>
  <si>
    <t>Challenge U12</t>
  </si>
  <si>
    <t>DATE</t>
  </si>
  <si>
    <t>15 - 19</t>
  </si>
  <si>
    <t>3 et 4</t>
  </si>
  <si>
    <t>19 - 23</t>
  </si>
  <si>
    <t>L'UNION - Entraine</t>
  </si>
  <si>
    <t>L'UNION - Honneur</t>
  </si>
  <si>
    <t>L'UNION - Entrain</t>
  </si>
  <si>
    <t>Stage</t>
  </si>
  <si>
    <t>Total</t>
  </si>
  <si>
    <t>%</t>
  </si>
  <si>
    <t>Abs</t>
  </si>
  <si>
    <t>PHASE 1</t>
  </si>
  <si>
    <t>PHASE 2</t>
  </si>
  <si>
    <t>PHASE 3</t>
  </si>
  <si>
    <t>PHASE 4</t>
  </si>
  <si>
    <t>PHASE 5</t>
  </si>
  <si>
    <t>TOTAL SAISON</t>
  </si>
  <si>
    <t>INF</t>
  </si>
  <si>
    <t>SUP</t>
  </si>
  <si>
    <t>Frédéric Morelis</t>
  </si>
  <si>
    <t>Cat</t>
  </si>
  <si>
    <t>Equipe</t>
  </si>
  <si>
    <t>SUIVI STATISTIQUES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</si>
</sst>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1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7.5"/>
      <name val="Calibri"/>
      <family val="2"/>
    </font>
    <font>
      <b/>
      <sz val="9.5"/>
      <name val="Calibri"/>
      <family val="2"/>
    </font>
    <font>
      <b/>
      <sz val="7.5"/>
      <color rgb="FF000000"/>
      <name val="Calibri"/>
      <family val="2"/>
    </font>
    <font>
      <b/>
      <sz val="7"/>
      <color theme="1"/>
      <name val="Calibri"/>
      <family val="2"/>
      <scheme val="minor"/>
    </font>
    <font>
      <sz val="6"/>
      <color theme="1"/>
      <name val="Calibri"/>
      <family val="2"/>
      <scheme val="minor"/>
    </font>
    <font>
      <b/>
      <sz val="14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2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8"/>
      <color rgb="FF000000"/>
      <name val="Verdana"/>
      <family val="2"/>
    </font>
    <font>
      <b/>
      <sz val="11"/>
      <color rgb="FF000000"/>
      <name val="Calibri"/>
      <family val="2"/>
    </font>
  </fonts>
  <fills count="2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CC66FF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99"/>
      </patternFill>
    </fill>
    <fill>
      <patternFill patternType="solid">
        <fgColor rgb="FFBFBFBF"/>
      </patternFill>
    </fill>
    <fill>
      <patternFill patternType="solid">
        <fgColor rgb="FFFF3300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FFFFFF"/>
        <bgColor indexed="64"/>
      </patternFill>
    </fill>
  </fills>
  <borders count="4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rgb="FFFF0000"/>
      </left>
      <right style="thin">
        <color auto="1"/>
      </right>
      <top style="medium">
        <color rgb="FFFF0000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rgb="FFFF0000"/>
      </top>
      <bottom style="thin">
        <color auto="1"/>
      </bottom>
      <diagonal/>
    </border>
    <border>
      <left style="thin">
        <color auto="1"/>
      </left>
      <right style="medium">
        <color rgb="FFFF0000"/>
      </right>
      <top style="medium">
        <color rgb="FFFF0000"/>
      </top>
      <bottom style="thin">
        <color auto="1"/>
      </bottom>
      <diagonal/>
    </border>
    <border>
      <left style="medium">
        <color rgb="FFFF0000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rgb="FFFF0000"/>
      </right>
      <top style="thin">
        <color auto="1"/>
      </top>
      <bottom style="thin">
        <color auto="1"/>
      </bottom>
      <diagonal/>
    </border>
    <border>
      <left style="medium">
        <color rgb="FFFF0000"/>
      </left>
      <right style="thin">
        <color auto="1"/>
      </right>
      <top style="thin">
        <color auto="1"/>
      </top>
      <bottom style="medium">
        <color rgb="FFFF000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rgb="FFFF0000"/>
      </bottom>
      <diagonal/>
    </border>
    <border>
      <left style="thin">
        <color auto="1"/>
      </left>
      <right style="medium">
        <color rgb="FFFF0000"/>
      </right>
      <top style="thin">
        <color auto="1"/>
      </top>
      <bottom style="medium">
        <color rgb="FFFF0000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25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2" fillId="4" borderId="2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2" fillId="5" borderId="1" xfId="0" applyFont="1" applyFill="1" applyBorder="1" applyAlignment="1">
      <alignment horizontal="center"/>
    </xf>
    <xf numFmtId="0" fontId="1" fillId="10" borderId="1" xfId="0" applyFont="1" applyFill="1" applyBorder="1" applyAlignment="1">
      <alignment horizontal="center"/>
    </xf>
    <xf numFmtId="0" fontId="2" fillId="6" borderId="1" xfId="0" applyFont="1" applyFill="1" applyBorder="1" applyAlignment="1">
      <alignment horizontal="center"/>
    </xf>
    <xf numFmtId="0" fontId="2" fillId="8" borderId="1" xfId="0" applyFont="1" applyFill="1" applyBorder="1" applyAlignment="1">
      <alignment horizontal="center"/>
    </xf>
    <xf numFmtId="0" fontId="2" fillId="9" borderId="1" xfId="0" applyFont="1" applyFill="1" applyBorder="1" applyAlignment="1">
      <alignment horizontal="center"/>
    </xf>
    <xf numFmtId="0" fontId="1" fillId="11" borderId="1" xfId="0" applyFont="1" applyFill="1" applyBorder="1" applyAlignment="1">
      <alignment horizontal="center"/>
    </xf>
    <xf numFmtId="0" fontId="0" fillId="0" borderId="1" xfId="0" applyNumberFormat="1" applyBorder="1" applyAlignment="1">
      <alignment horizontal="center"/>
    </xf>
    <xf numFmtId="9" fontId="0" fillId="0" borderId="1" xfId="0" applyNumberFormat="1" applyBorder="1" applyAlignment="1">
      <alignment horizontal="center"/>
    </xf>
    <xf numFmtId="0" fontId="0" fillId="0" borderId="1" xfId="0" applyBorder="1"/>
    <xf numFmtId="0" fontId="4" fillId="0" borderId="1" xfId="0" applyFont="1" applyBorder="1" applyAlignment="1">
      <alignment horizontal="center"/>
    </xf>
    <xf numFmtId="0" fontId="0" fillId="13" borderId="0" xfId="0" applyFill="1"/>
    <xf numFmtId="0" fontId="0" fillId="13" borderId="0" xfId="0" applyFill="1" applyAlignment="1">
      <alignment horizontal="center"/>
    </xf>
    <xf numFmtId="0" fontId="0" fillId="14" borderId="1" xfId="0" applyFill="1" applyBorder="1" applyAlignment="1">
      <alignment horizontal="center"/>
    </xf>
    <xf numFmtId="0" fontId="0" fillId="14" borderId="1" xfId="0" applyFill="1" applyBorder="1" applyAlignment="1"/>
    <xf numFmtId="0" fontId="5" fillId="0" borderId="10" xfId="0" applyFont="1" applyBorder="1" applyAlignment="1">
      <alignment horizontal="center" vertical="center" wrapText="1"/>
    </xf>
    <xf numFmtId="1" fontId="7" fillId="0" borderId="10" xfId="0" applyNumberFormat="1" applyFont="1" applyBorder="1" applyAlignment="1">
      <alignment horizontal="center" vertical="center" shrinkToFit="1"/>
    </xf>
    <xf numFmtId="1" fontId="7" fillId="16" borderId="10" xfId="0" applyNumberFormat="1" applyFont="1" applyFill="1" applyBorder="1" applyAlignment="1">
      <alignment horizontal="center" vertical="center" shrinkToFit="1"/>
    </xf>
    <xf numFmtId="0" fontId="5" fillId="0" borderId="9" xfId="0" applyFont="1" applyBorder="1" applyAlignment="1">
      <alignment vertical="center"/>
    </xf>
    <xf numFmtId="0" fontId="6" fillId="0" borderId="1" xfId="0" applyFont="1" applyBorder="1" applyAlignment="1">
      <alignment horizontal="center" vertical="center" wrapText="1"/>
    </xf>
    <xf numFmtId="0" fontId="0" fillId="15" borderId="1" xfId="0" applyFill="1" applyBorder="1" applyAlignment="1">
      <alignment horizontal="center" vertical="center" wrapText="1"/>
    </xf>
    <xf numFmtId="0" fontId="6" fillId="0" borderId="8" xfId="0" applyFont="1" applyBorder="1" applyAlignment="1">
      <alignment horizontal="center" vertical="center" wrapText="1"/>
    </xf>
    <xf numFmtId="0" fontId="6" fillId="0" borderId="11" xfId="0" applyFont="1" applyBorder="1" applyAlignment="1">
      <alignment horizontal="center" vertical="center" wrapText="1"/>
    </xf>
    <xf numFmtId="0" fontId="5" fillId="0" borderId="1" xfId="0" applyFont="1" applyBorder="1" applyAlignment="1">
      <alignment vertical="center"/>
    </xf>
    <xf numFmtId="1" fontId="7" fillId="16" borderId="12" xfId="0" applyNumberFormat="1" applyFont="1" applyFill="1" applyBorder="1" applyAlignment="1">
      <alignment horizontal="center" vertical="center" shrinkToFit="1"/>
    </xf>
    <xf numFmtId="0" fontId="0" fillId="0" borderId="1" xfId="0" applyBorder="1" applyAlignment="1">
      <alignment horizontal="center" vertical="center"/>
    </xf>
    <xf numFmtId="0" fontId="0" fillId="14" borderId="2" xfId="0" applyFill="1" applyBorder="1" applyAlignment="1">
      <alignment horizontal="center"/>
    </xf>
    <xf numFmtId="0" fontId="0" fillId="0" borderId="8" xfId="0" applyBorder="1"/>
    <xf numFmtId="0" fontId="0" fillId="0" borderId="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14" borderId="1" xfId="0" applyFill="1" applyBorder="1" applyAlignment="1">
      <alignment horizontal="center"/>
    </xf>
    <xf numFmtId="0" fontId="0" fillId="15" borderId="8" xfId="0" applyFill="1" applyBorder="1" applyAlignment="1">
      <alignment vertical="center" wrapText="1"/>
    </xf>
    <xf numFmtId="0" fontId="0" fillId="15" borderId="2" xfId="0" applyFill="1" applyBorder="1" applyAlignment="1">
      <alignment vertical="center" wrapText="1"/>
    </xf>
    <xf numFmtId="0" fontId="0" fillId="15" borderId="11" xfId="0" applyFill="1" applyBorder="1" applyAlignment="1">
      <alignment vertical="center" wrapText="1"/>
    </xf>
    <xf numFmtId="0" fontId="0" fillId="14" borderId="15" xfId="0" applyFill="1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14" borderId="21" xfId="0" applyFill="1" applyBorder="1" applyAlignment="1">
      <alignment horizontal="center"/>
    </xf>
    <xf numFmtId="0" fontId="0" fillId="14" borderId="22" xfId="0" applyFill="1" applyBorder="1" applyAlignment="1">
      <alignment horizontal="center"/>
    </xf>
    <xf numFmtId="0" fontId="0" fillId="0" borderId="1" xfId="0" applyBorder="1" applyAlignment="1">
      <alignment vertical="center"/>
    </xf>
    <xf numFmtId="0" fontId="0" fillId="15" borderId="8" xfId="0" applyFill="1" applyBorder="1" applyAlignment="1">
      <alignment horizontal="left" vertical="center" wrapText="1"/>
    </xf>
    <xf numFmtId="0" fontId="0" fillId="15" borderId="2" xfId="0" applyFill="1" applyBorder="1" applyAlignment="1">
      <alignment horizontal="left" vertical="center" wrapText="1"/>
    </xf>
    <xf numFmtId="0" fontId="0" fillId="0" borderId="4" xfId="0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14" borderId="14" xfId="0" applyFill="1" applyBorder="1" applyAlignment="1">
      <alignment horizontal="center"/>
    </xf>
    <xf numFmtId="0" fontId="0" fillId="0" borderId="11" xfId="0" applyBorder="1"/>
    <xf numFmtId="0" fontId="11" fillId="15" borderId="8" xfId="0" applyFont="1" applyFill="1" applyBorder="1" applyAlignment="1">
      <alignment horizontal="left" vertical="center"/>
    </xf>
    <xf numFmtId="0" fontId="0" fillId="15" borderId="8" xfId="0" applyFill="1" applyBorder="1" applyAlignment="1">
      <alignment horizontal="center" vertical="center"/>
    </xf>
    <xf numFmtId="0" fontId="0" fillId="15" borderId="1" xfId="0" applyFill="1" applyBorder="1" applyAlignment="1">
      <alignment horizontal="center" vertical="center"/>
    </xf>
    <xf numFmtId="0" fontId="0" fillId="15" borderId="8" xfId="0" applyFill="1" applyBorder="1" applyAlignment="1">
      <alignment horizontal="left" vertical="center"/>
    </xf>
    <xf numFmtId="0" fontId="0" fillId="4" borderId="1" xfId="0" applyFill="1" applyBorder="1" applyAlignment="1">
      <alignment horizontal="center"/>
    </xf>
    <xf numFmtId="0" fontId="2" fillId="13" borderId="0" xfId="0" applyFont="1" applyFill="1" applyAlignment="1"/>
    <xf numFmtId="0" fontId="0" fillId="0" borderId="8" xfId="0" applyBorder="1" applyAlignment="1">
      <alignment horizontal="left"/>
    </xf>
    <xf numFmtId="0" fontId="2" fillId="13" borderId="0" xfId="0" applyFont="1" applyFill="1" applyBorder="1" applyAlignment="1">
      <alignment horizontal="center"/>
    </xf>
    <xf numFmtId="0" fontId="0" fillId="13" borderId="0" xfId="0" applyFill="1" applyBorder="1" applyAlignment="1">
      <alignment horizontal="center"/>
    </xf>
    <xf numFmtId="0" fontId="15" fillId="0" borderId="16" xfId="0" applyFont="1" applyFill="1" applyBorder="1" applyAlignment="1">
      <alignment horizontal="center" vertical="center"/>
    </xf>
    <xf numFmtId="0" fontId="0" fillId="14" borderId="1" xfId="0" applyFill="1" applyBorder="1" applyAlignment="1">
      <alignment horizontal="left"/>
    </xf>
    <xf numFmtId="0" fontId="1" fillId="17" borderId="8" xfId="0" applyFont="1" applyFill="1" applyBorder="1" applyAlignment="1">
      <alignment horizontal="center"/>
    </xf>
    <xf numFmtId="0" fontId="1" fillId="17" borderId="1" xfId="0" applyFont="1" applyFill="1" applyBorder="1" applyAlignment="1">
      <alignment horizontal="center"/>
    </xf>
    <xf numFmtId="0" fontId="0" fillId="12" borderId="1" xfId="0" applyFill="1" applyBorder="1" applyAlignment="1"/>
    <xf numFmtId="0" fontId="13" fillId="4" borderId="16" xfId="0" applyFont="1" applyFill="1" applyBorder="1" applyAlignment="1">
      <alignment horizontal="center" vertical="center"/>
    </xf>
    <xf numFmtId="0" fontId="0" fillId="0" borderId="0" xfId="0" applyFill="1"/>
    <xf numFmtId="0" fontId="2" fillId="18" borderId="0" xfId="0" applyFont="1" applyFill="1" applyAlignment="1"/>
    <xf numFmtId="0" fontId="0" fillId="18" borderId="0" xfId="0" applyFill="1"/>
    <xf numFmtId="0" fontId="2" fillId="0" borderId="1" xfId="0" applyFont="1" applyBorder="1"/>
    <xf numFmtId="14" fontId="0" fillId="12" borderId="6" xfId="0" applyNumberFormat="1" applyFill="1" applyBorder="1" applyAlignment="1">
      <alignment horizontal="center" vertical="center"/>
    </xf>
    <xf numFmtId="0" fontId="10" fillId="13" borderId="30" xfId="0" applyFont="1" applyFill="1" applyBorder="1" applyAlignment="1">
      <alignment horizontal="center" vertical="center"/>
    </xf>
    <xf numFmtId="0" fontId="10" fillId="13" borderId="0" xfId="0" applyFont="1" applyFill="1" applyBorder="1" applyAlignment="1">
      <alignment horizontal="center" vertical="center"/>
    </xf>
    <xf numFmtId="0" fontId="0" fillId="12" borderId="5" xfId="0" applyFill="1" applyBorder="1" applyAlignment="1">
      <alignment horizontal="center" vertical="center"/>
    </xf>
    <xf numFmtId="0" fontId="2" fillId="0" borderId="1" xfId="0" applyFont="1" applyBorder="1" applyAlignment="1">
      <alignment vertical="center"/>
    </xf>
    <xf numFmtId="0" fontId="2" fillId="0" borderId="8" xfId="0" applyFont="1" applyBorder="1" applyAlignment="1"/>
    <xf numFmtId="0" fontId="2" fillId="14" borderId="8" xfId="0" applyFont="1" applyFill="1" applyBorder="1" applyAlignment="1">
      <alignment horizontal="center"/>
    </xf>
    <xf numFmtId="0" fontId="2" fillId="14" borderId="2" xfId="0" applyFont="1" applyFill="1" applyBorder="1" applyAlignment="1">
      <alignment horizontal="center"/>
    </xf>
    <xf numFmtId="0" fontId="0" fillId="12" borderId="4" xfId="0" applyFill="1" applyBorder="1" applyAlignment="1">
      <alignment horizontal="center" vertical="center"/>
    </xf>
    <xf numFmtId="0" fontId="0" fillId="0" borderId="4" xfId="0" applyBorder="1" applyAlignment="1">
      <alignment horizontal="center"/>
    </xf>
    <xf numFmtId="0" fontId="0" fillId="12" borderId="30" xfId="0" applyFill="1" applyBorder="1" applyAlignment="1">
      <alignment horizontal="center" vertical="center"/>
    </xf>
    <xf numFmtId="0" fontId="2" fillId="0" borderId="4" xfId="0" applyFont="1" applyFill="1" applyBorder="1" applyAlignment="1">
      <alignment vertical="center"/>
    </xf>
    <xf numFmtId="14" fontId="0" fillId="12" borderId="6" xfId="0" applyNumberFormat="1" applyFill="1" applyBorder="1" applyAlignment="1">
      <alignment vertical="center"/>
    </xf>
    <xf numFmtId="0" fontId="16" fillId="17" borderId="1" xfId="0" applyFont="1" applyFill="1" applyBorder="1" applyAlignment="1">
      <alignment horizontal="center"/>
    </xf>
    <xf numFmtId="0" fontId="17" fillId="17" borderId="1" xfId="0" applyFont="1" applyFill="1" applyBorder="1" applyAlignment="1">
      <alignment horizontal="center"/>
    </xf>
    <xf numFmtId="0" fontId="2" fillId="12" borderId="3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/>
    </xf>
    <xf numFmtId="0" fontId="0" fillId="19" borderId="1" xfId="0" applyFill="1" applyBorder="1" applyAlignment="1">
      <alignment horizontal="center"/>
    </xf>
    <xf numFmtId="0" fontId="2" fillId="5" borderId="1" xfId="0" applyFont="1" applyFill="1" applyBorder="1" applyAlignment="1">
      <alignment horizontal="center" vertical="center"/>
    </xf>
    <xf numFmtId="0" fontId="0" fillId="24" borderId="1" xfId="0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0" fillId="23" borderId="1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10" fontId="0" fillId="0" borderId="1" xfId="0" applyNumberFormat="1" applyBorder="1" applyAlignment="1">
      <alignment horizontal="center"/>
    </xf>
    <xf numFmtId="0" fontId="0" fillId="0" borderId="8" xfId="0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0" fontId="2" fillId="2" borderId="35" xfId="0" applyFont="1" applyFill="1" applyBorder="1" applyAlignment="1">
      <alignment horizontal="center"/>
    </xf>
    <xf numFmtId="0" fontId="0" fillId="4" borderId="36" xfId="0" applyFill="1" applyBorder="1" applyAlignment="1">
      <alignment horizontal="center"/>
    </xf>
    <xf numFmtId="0" fontId="0" fillId="0" borderId="35" xfId="0" applyBorder="1" applyAlignment="1">
      <alignment horizontal="center"/>
    </xf>
    <xf numFmtId="10" fontId="0" fillId="0" borderId="36" xfId="0" applyNumberFormat="1" applyBorder="1" applyAlignment="1">
      <alignment horizontal="center"/>
    </xf>
    <xf numFmtId="0" fontId="0" fillId="0" borderId="37" xfId="0" applyBorder="1" applyAlignment="1">
      <alignment horizontal="center"/>
    </xf>
    <xf numFmtId="0" fontId="0" fillId="0" borderId="38" xfId="0" applyBorder="1" applyAlignment="1">
      <alignment horizontal="center"/>
    </xf>
    <xf numFmtId="0" fontId="4" fillId="0" borderId="38" xfId="0" applyFont="1" applyBorder="1" applyAlignment="1">
      <alignment horizontal="center"/>
    </xf>
    <xf numFmtId="10" fontId="0" fillId="0" borderId="39" xfId="0" applyNumberFormat="1" applyBorder="1" applyAlignment="1">
      <alignment horizontal="center"/>
    </xf>
    <xf numFmtId="0" fontId="19" fillId="0" borderId="1" xfId="0" applyFont="1" applyBorder="1" applyAlignment="1">
      <alignment horizontal="center"/>
    </xf>
    <xf numFmtId="0" fontId="17" fillId="17" borderId="1" xfId="0" applyFont="1" applyFill="1" applyBorder="1" applyAlignment="1">
      <alignment horizontal="center" vertical="center"/>
    </xf>
    <xf numFmtId="0" fontId="0" fillId="0" borderId="1" xfId="0" applyFont="1" applyFill="1" applyBorder="1" applyAlignment="1">
      <alignment horizontal="center"/>
    </xf>
    <xf numFmtId="0" fontId="13" fillId="4" borderId="25" xfId="0" applyFont="1" applyFill="1" applyBorder="1" applyAlignment="1">
      <alignment horizontal="center" vertical="center"/>
    </xf>
    <xf numFmtId="0" fontId="13" fillId="4" borderId="26" xfId="0" applyFont="1" applyFill="1" applyBorder="1" applyAlignment="1">
      <alignment horizontal="center" vertical="center"/>
    </xf>
    <xf numFmtId="0" fontId="15" fillId="0" borderId="25" xfId="0" applyFont="1" applyFill="1" applyBorder="1" applyAlignment="1">
      <alignment horizontal="center" vertical="center"/>
    </xf>
    <xf numFmtId="0" fontId="15" fillId="0" borderId="26" xfId="0" applyFont="1" applyFill="1" applyBorder="1" applyAlignment="1">
      <alignment horizontal="center" vertical="center"/>
    </xf>
    <xf numFmtId="0" fontId="13" fillId="17" borderId="16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/>
    </xf>
    <xf numFmtId="0" fontId="0" fillId="0" borderId="1" xfId="0" applyFill="1" applyBorder="1" applyAlignment="1">
      <alignment horizontal="left"/>
    </xf>
    <xf numFmtId="0" fontId="10" fillId="17" borderId="6" xfId="0" applyFont="1" applyFill="1" applyBorder="1" applyAlignment="1">
      <alignment horizontal="center" vertical="center"/>
    </xf>
    <xf numFmtId="0" fontId="10" fillId="17" borderId="15" xfId="0" applyFont="1" applyFill="1" applyBorder="1" applyAlignment="1">
      <alignment horizontal="center" vertical="center"/>
    </xf>
    <xf numFmtId="0" fontId="10" fillId="17" borderId="13" xfId="0" applyFont="1" applyFill="1" applyBorder="1" applyAlignment="1">
      <alignment horizontal="center" vertical="center"/>
    </xf>
    <xf numFmtId="0" fontId="10" fillId="17" borderId="7" xfId="0" applyFont="1" applyFill="1" applyBorder="1" applyAlignment="1">
      <alignment horizontal="center" vertical="center"/>
    </xf>
    <xf numFmtId="0" fontId="10" fillId="17" borderId="14" xfId="0" applyFont="1" applyFill="1" applyBorder="1" applyAlignment="1">
      <alignment horizontal="center" vertical="center"/>
    </xf>
    <xf numFmtId="0" fontId="10" fillId="17" borderId="29" xfId="0" applyFont="1" applyFill="1" applyBorder="1" applyAlignment="1">
      <alignment horizontal="center" vertical="center"/>
    </xf>
    <xf numFmtId="0" fontId="15" fillId="14" borderId="8" xfId="0" applyFont="1" applyFill="1" applyBorder="1" applyAlignment="1">
      <alignment horizontal="center"/>
    </xf>
    <xf numFmtId="0" fontId="15" fillId="14" borderId="2" xfId="0" applyFont="1" applyFill="1" applyBorder="1" applyAlignment="1">
      <alignment horizontal="center"/>
    </xf>
    <xf numFmtId="0" fontId="2" fillId="4" borderId="1" xfId="0" applyFont="1" applyFill="1" applyBorder="1" applyAlignment="1">
      <alignment horizontal="center" vertical="center" textRotation="90"/>
    </xf>
    <xf numFmtId="0" fontId="2" fillId="2" borderId="1" xfId="0" applyFont="1" applyFill="1" applyBorder="1" applyAlignment="1">
      <alignment horizontal="center" vertical="center" textRotation="90"/>
    </xf>
    <xf numFmtId="0" fontId="1" fillId="7" borderId="1" xfId="0" applyFont="1" applyFill="1" applyBorder="1" applyAlignment="1">
      <alignment horizontal="center" vertical="center" textRotation="90"/>
    </xf>
    <xf numFmtId="0" fontId="2" fillId="3" borderId="1" xfId="0" applyFont="1" applyFill="1" applyBorder="1" applyAlignment="1">
      <alignment horizontal="center" vertical="center" textRotation="90"/>
    </xf>
    <xf numFmtId="0" fontId="2" fillId="5" borderId="3" xfId="0" applyFont="1" applyFill="1" applyBorder="1" applyAlignment="1">
      <alignment horizontal="center" vertical="center" textRotation="90"/>
    </xf>
    <xf numFmtId="0" fontId="2" fillId="5" borderId="4" xfId="0" applyFont="1" applyFill="1" applyBorder="1" applyAlignment="1">
      <alignment horizontal="center" vertical="center" textRotation="90"/>
    </xf>
    <xf numFmtId="0" fontId="2" fillId="5" borderId="5" xfId="0" applyFont="1" applyFill="1" applyBorder="1" applyAlignment="1">
      <alignment horizontal="center" vertical="center" textRotation="90"/>
    </xf>
    <xf numFmtId="0" fontId="1" fillId="10" borderId="1" xfId="0" applyFont="1" applyFill="1" applyBorder="1" applyAlignment="1">
      <alignment horizontal="center" vertical="center" textRotation="90"/>
    </xf>
    <xf numFmtId="0" fontId="2" fillId="6" borderId="1" xfId="0" applyFont="1" applyFill="1" applyBorder="1" applyAlignment="1">
      <alignment horizontal="center" vertical="center" textRotation="90"/>
    </xf>
    <xf numFmtId="0" fontId="2" fillId="8" borderId="1" xfId="0" applyFont="1" applyFill="1" applyBorder="1" applyAlignment="1">
      <alignment horizontal="center" vertical="center" textRotation="90"/>
    </xf>
    <xf numFmtId="0" fontId="2" fillId="9" borderId="1" xfId="0" applyFont="1" applyFill="1" applyBorder="1" applyAlignment="1">
      <alignment horizontal="center" vertical="center" textRotation="90"/>
    </xf>
    <xf numFmtId="0" fontId="1" fillId="11" borderId="1" xfId="0" applyFont="1" applyFill="1" applyBorder="1" applyAlignment="1">
      <alignment horizontal="center" vertical="center" textRotation="90"/>
    </xf>
    <xf numFmtId="0" fontId="2" fillId="0" borderId="8" xfId="0" applyFont="1" applyBorder="1" applyAlignment="1">
      <alignment horizontal="center"/>
    </xf>
    <xf numFmtId="0" fontId="2" fillId="0" borderId="11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32" xfId="0" applyFont="1" applyBorder="1" applyAlignment="1">
      <alignment horizontal="center"/>
    </xf>
    <xf numFmtId="0" fontId="2" fillId="0" borderId="33" xfId="0" applyFont="1" applyBorder="1" applyAlignment="1">
      <alignment horizontal="center"/>
    </xf>
    <xf numFmtId="0" fontId="2" fillId="0" borderId="34" xfId="0" applyFont="1" applyBorder="1" applyAlignment="1">
      <alignment horizontal="center"/>
    </xf>
    <xf numFmtId="0" fontId="0" fillId="0" borderId="31" xfId="0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10" fillId="17" borderId="30" xfId="0" applyFont="1" applyFill="1" applyBorder="1" applyAlignment="1">
      <alignment horizontal="center" vertical="center"/>
    </xf>
    <xf numFmtId="0" fontId="10" fillId="17" borderId="0" xfId="0" applyFont="1" applyFill="1" applyBorder="1" applyAlignment="1">
      <alignment horizontal="center" vertical="center"/>
    </xf>
    <xf numFmtId="0" fontId="0" fillId="0" borderId="8" xfId="0" applyFill="1" applyBorder="1" applyAlignment="1">
      <alignment horizontal="center"/>
    </xf>
    <xf numFmtId="0" fontId="0" fillId="0" borderId="2" xfId="0" applyFill="1" applyBorder="1" applyAlignment="1">
      <alignment horizontal="center"/>
    </xf>
    <xf numFmtId="0" fontId="2" fillId="0" borderId="8" xfId="0" applyFont="1" applyFill="1" applyBorder="1" applyAlignment="1">
      <alignment horizontal="center"/>
    </xf>
    <xf numFmtId="0" fontId="2" fillId="0" borderId="2" xfId="0" applyFont="1" applyFill="1" applyBorder="1" applyAlignment="1">
      <alignment horizontal="center"/>
    </xf>
    <xf numFmtId="0" fontId="12" fillId="17" borderId="8" xfId="0" applyFont="1" applyFill="1" applyBorder="1" applyAlignment="1">
      <alignment horizontal="center" vertical="center"/>
    </xf>
    <xf numFmtId="0" fontId="12" fillId="17" borderId="11" xfId="0" applyFont="1" applyFill="1" applyBorder="1" applyAlignment="1">
      <alignment horizontal="center" vertical="center"/>
    </xf>
    <xf numFmtId="0" fontId="12" fillId="17" borderId="2" xfId="0" applyFont="1" applyFill="1" applyBorder="1" applyAlignment="1">
      <alignment horizontal="center" vertical="center"/>
    </xf>
    <xf numFmtId="0" fontId="12" fillId="17" borderId="1" xfId="0" applyFont="1" applyFill="1" applyBorder="1" applyAlignment="1">
      <alignment horizontal="center" vertical="center"/>
    </xf>
    <xf numFmtId="0" fontId="14" fillId="0" borderId="1" xfId="0" applyFont="1" applyFill="1" applyBorder="1" applyAlignment="1">
      <alignment horizontal="center"/>
    </xf>
    <xf numFmtId="0" fontId="0" fillId="7" borderId="1" xfId="0" applyFill="1" applyBorder="1" applyAlignment="1">
      <alignment horizontal="center"/>
    </xf>
    <xf numFmtId="0" fontId="0" fillId="23" borderId="1" xfId="0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0" fillId="19" borderId="8" xfId="0" applyFill="1" applyBorder="1" applyAlignment="1">
      <alignment horizontal="center"/>
    </xf>
    <xf numFmtId="0" fontId="0" fillId="19" borderId="11" xfId="0" applyFill="1" applyBorder="1" applyAlignment="1">
      <alignment horizontal="center"/>
    </xf>
    <xf numFmtId="0" fontId="0" fillId="19" borderId="2" xfId="0" applyFill="1" applyBorder="1" applyAlignment="1">
      <alignment horizontal="center"/>
    </xf>
    <xf numFmtId="0" fontId="0" fillId="21" borderId="1" xfId="0" applyFill="1" applyBorder="1" applyAlignment="1">
      <alignment horizontal="center"/>
    </xf>
    <xf numFmtId="0" fontId="0" fillId="22" borderId="1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19" borderId="1" xfId="0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0" fontId="18" fillId="20" borderId="1" xfId="0" applyFont="1" applyFill="1" applyBorder="1" applyAlignment="1">
      <alignment horizontal="center"/>
    </xf>
    <xf numFmtId="0" fontId="10" fillId="17" borderId="31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16" fontId="0" fillId="0" borderId="8" xfId="0" applyNumberFormat="1" applyFill="1" applyBorder="1" applyAlignment="1">
      <alignment horizontal="center"/>
    </xf>
    <xf numFmtId="0" fontId="0" fillId="14" borderId="1" xfId="0" applyFill="1" applyBorder="1" applyAlignment="1">
      <alignment horizontal="center"/>
    </xf>
    <xf numFmtId="0" fontId="0" fillId="0" borderId="23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14" borderId="8" xfId="0" applyFill="1" applyBorder="1" applyAlignment="1">
      <alignment horizontal="center"/>
    </xf>
    <xf numFmtId="0" fontId="0" fillId="14" borderId="11" xfId="0" applyFill="1" applyBorder="1" applyAlignment="1">
      <alignment horizontal="center"/>
    </xf>
    <xf numFmtId="0" fontId="0" fillId="14" borderId="2" xfId="0" applyFill="1" applyBorder="1" applyAlignment="1">
      <alignment horizontal="center"/>
    </xf>
    <xf numFmtId="0" fontId="8" fillId="0" borderId="1" xfId="0" applyFont="1" applyBorder="1" applyAlignment="1">
      <alignment horizontal="left" textRotation="17"/>
    </xf>
    <xf numFmtId="0" fontId="9" fillId="0" borderId="1" xfId="0" applyFont="1" applyBorder="1" applyAlignment="1">
      <alignment horizontal="center" vertical="center" textRotation="15"/>
    </xf>
    <xf numFmtId="0" fontId="2" fillId="14" borderId="8" xfId="0" applyFont="1" applyFill="1" applyBorder="1" applyAlignment="1">
      <alignment horizontal="center"/>
    </xf>
    <xf numFmtId="0" fontId="2" fillId="14" borderId="2" xfId="0" applyFont="1" applyFill="1" applyBorder="1" applyAlignment="1">
      <alignment horizontal="center"/>
    </xf>
    <xf numFmtId="0" fontId="0" fillId="0" borderId="17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0" fillId="17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2" fillId="2" borderId="27" xfId="0" applyFont="1" applyFill="1" applyBorder="1" applyAlignment="1">
      <alignment horizontal="center"/>
    </xf>
    <xf numFmtId="0" fontId="1" fillId="7" borderId="27" xfId="0" applyFont="1" applyFill="1" applyBorder="1" applyAlignment="1">
      <alignment horizontal="center"/>
    </xf>
    <xf numFmtId="0" fontId="2" fillId="3" borderId="27" xfId="0" applyFont="1" applyFill="1" applyBorder="1" applyAlignment="1">
      <alignment horizontal="center"/>
    </xf>
    <xf numFmtId="0" fontId="2" fillId="5" borderId="27" xfId="0" applyFont="1" applyFill="1" applyBorder="1" applyAlignment="1">
      <alignment horizontal="center"/>
    </xf>
    <xf numFmtId="0" fontId="1" fillId="10" borderId="27" xfId="0" applyFont="1" applyFill="1" applyBorder="1" applyAlignment="1">
      <alignment horizontal="center"/>
    </xf>
    <xf numFmtId="0" fontId="2" fillId="6" borderId="27" xfId="0" applyFont="1" applyFill="1" applyBorder="1" applyAlignment="1">
      <alignment horizontal="center"/>
    </xf>
    <xf numFmtId="0" fontId="2" fillId="8" borderId="27" xfId="0" applyFont="1" applyFill="1" applyBorder="1" applyAlignment="1">
      <alignment horizontal="center"/>
    </xf>
    <xf numFmtId="0" fontId="2" fillId="9" borderId="27" xfId="0" applyFont="1" applyFill="1" applyBorder="1" applyAlignment="1">
      <alignment horizontal="center"/>
    </xf>
    <xf numFmtId="0" fontId="1" fillId="11" borderId="27" xfId="0" applyFont="1" applyFill="1" applyBorder="1" applyAlignment="1">
      <alignment horizontal="center"/>
    </xf>
    <xf numFmtId="0" fontId="13" fillId="4" borderId="1" xfId="0" applyFont="1" applyFill="1" applyBorder="1" applyAlignment="1">
      <alignment horizontal="center" vertical="center"/>
    </xf>
    <xf numFmtId="0" fontId="15" fillId="0" borderId="1" xfId="0" applyFont="1" applyFill="1" applyBorder="1" applyAlignment="1">
      <alignment horizontal="center" vertical="center"/>
    </xf>
    <xf numFmtId="0" fontId="2" fillId="0" borderId="27" xfId="0" applyFont="1" applyFill="1" applyBorder="1" applyAlignment="1">
      <alignment horizontal="center"/>
    </xf>
    <xf numFmtId="0" fontId="2" fillId="0" borderId="18" xfId="0" applyFont="1" applyFill="1" applyBorder="1" applyAlignment="1">
      <alignment horizontal="center"/>
    </xf>
    <xf numFmtId="0" fontId="2" fillId="0" borderId="41" xfId="0" applyFont="1" applyBorder="1" applyAlignment="1">
      <alignment horizontal="center"/>
    </xf>
    <xf numFmtId="0" fontId="2" fillId="4" borderId="27" xfId="0" applyFont="1" applyFill="1" applyBorder="1" applyAlignment="1">
      <alignment horizontal="center"/>
    </xf>
    <xf numFmtId="0" fontId="2" fillId="14" borderId="19" xfId="0" applyFont="1" applyFill="1" applyBorder="1" applyAlignment="1">
      <alignment horizontal="center"/>
    </xf>
    <xf numFmtId="0" fontId="0" fillId="14" borderId="20" xfId="0" applyFill="1" applyBorder="1" applyAlignment="1">
      <alignment horizontal="center"/>
    </xf>
    <xf numFmtId="0" fontId="2" fillId="14" borderId="21" xfId="0" applyFont="1" applyFill="1" applyBorder="1" applyAlignment="1">
      <alignment horizontal="center"/>
    </xf>
    <xf numFmtId="0" fontId="0" fillId="14" borderId="28" xfId="0" applyFill="1" applyBorder="1" applyAlignment="1">
      <alignment horizontal="center"/>
    </xf>
    <xf numFmtId="0" fontId="2" fillId="14" borderId="17" xfId="0" applyFont="1" applyFill="1" applyBorder="1" applyAlignment="1">
      <alignment horizontal="center" vertical="center"/>
    </xf>
    <xf numFmtId="0" fontId="0" fillId="14" borderId="27" xfId="0" applyFill="1" applyBorder="1" applyAlignment="1">
      <alignment horizontal="center" vertical="center"/>
    </xf>
    <xf numFmtId="0" fontId="0" fillId="14" borderId="18" xfId="0" applyFill="1" applyBorder="1" applyAlignment="1">
      <alignment horizontal="center" vertical="center"/>
    </xf>
    <xf numFmtId="0" fontId="2" fillId="14" borderId="19" xfId="0" applyFont="1" applyFill="1" applyBorder="1" applyAlignment="1">
      <alignment horizontal="center" vertical="center"/>
    </xf>
    <xf numFmtId="0" fontId="0" fillId="14" borderId="1" xfId="0" applyFill="1" applyBorder="1" applyAlignment="1">
      <alignment horizontal="center" vertical="center"/>
    </xf>
    <xf numFmtId="0" fontId="0" fillId="14" borderId="20" xfId="0" applyFill="1" applyBorder="1" applyAlignment="1">
      <alignment horizontal="center" vertical="center"/>
    </xf>
    <xf numFmtId="0" fontId="2" fillId="14" borderId="21" xfId="0" applyFont="1" applyFill="1" applyBorder="1" applyAlignment="1">
      <alignment horizontal="center" vertical="center"/>
    </xf>
    <xf numFmtId="0" fontId="0" fillId="14" borderId="28" xfId="0" applyFill="1" applyBorder="1" applyAlignment="1">
      <alignment horizontal="center" vertical="center"/>
    </xf>
    <xf numFmtId="0" fontId="0" fillId="14" borderId="22" xfId="0" applyFill="1" applyBorder="1" applyAlignment="1">
      <alignment horizontal="center" vertical="center"/>
    </xf>
    <xf numFmtId="0" fontId="2" fillId="14" borderId="40" xfId="0" applyFont="1" applyFill="1" applyBorder="1" applyAlignment="1">
      <alignment horizontal="center"/>
    </xf>
    <xf numFmtId="0" fontId="0" fillId="14" borderId="5" xfId="0" applyFill="1" applyBorder="1" applyAlignment="1">
      <alignment horizontal="center"/>
    </xf>
    <xf numFmtId="9" fontId="0" fillId="14" borderId="1" xfId="0" applyNumberFormat="1" applyFill="1" applyBorder="1" applyAlignment="1">
      <alignment horizontal="center"/>
    </xf>
    <xf numFmtId="9" fontId="0" fillId="14" borderId="28" xfId="0" applyNumberFormat="1" applyFill="1" applyBorder="1" applyAlignment="1">
      <alignment horizontal="center"/>
    </xf>
    <xf numFmtId="0" fontId="0" fillId="14" borderId="17" xfId="0" applyFill="1" applyBorder="1" applyAlignment="1">
      <alignment vertical="center"/>
    </xf>
    <xf numFmtId="0" fontId="2" fillId="14" borderId="27" xfId="0" applyFont="1" applyFill="1" applyBorder="1" applyAlignment="1">
      <alignment horizontal="center" vertical="center"/>
    </xf>
    <xf numFmtId="0" fontId="0" fillId="14" borderId="16" xfId="0" applyFill="1" applyBorder="1" applyAlignment="1">
      <alignment vertical="center"/>
    </xf>
    <xf numFmtId="0" fontId="2" fillId="14" borderId="16" xfId="0" applyFont="1" applyFill="1" applyBorder="1" applyAlignment="1">
      <alignment horizontal="center" vertical="center"/>
    </xf>
  </cellXfs>
  <cellStyles count="1">
    <cellStyle name="Normal" xfId="0" builtinId="0"/>
  </cellStyles>
  <dxfs count="36"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CC66FF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theme="7" tint="0.59996337778862885"/>
        </patternFill>
      </fill>
    </dxf>
    <dxf>
      <font>
        <b/>
        <i val="0"/>
      </font>
      <fill>
        <patternFill>
          <bgColor theme="6" tint="0.59996337778862885"/>
        </patternFill>
      </fill>
    </dxf>
    <dxf>
      <font>
        <b/>
        <i val="0"/>
        <color theme="0"/>
      </font>
      <fill>
        <patternFill>
          <bgColor theme="7" tint="-0.24994659260841701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</dxfs>
  <tableStyles count="0" defaultTableStyle="TableStyleMedium2" defaultPivotStyle="PivotStyleLight16"/>
  <colors>
    <mruColors>
      <color rgb="FFFF3300"/>
      <color rgb="FFFFFFFF"/>
      <color rgb="FFCC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#Match!A1"/><Relationship Id="rId2" Type="http://schemas.openxmlformats.org/officeDocument/2006/relationships/hyperlink" Target="#'Suivi Pr&#233;sence'!A1"/><Relationship Id="rId1" Type="http://schemas.openxmlformats.org/officeDocument/2006/relationships/image" Target="../media/image1.png"/><Relationship Id="rId6" Type="http://schemas.openxmlformats.org/officeDocument/2006/relationships/hyperlink" Target="#'Calendrier 21'!A1"/><Relationship Id="rId5" Type="http://schemas.openxmlformats.org/officeDocument/2006/relationships/hyperlink" Target="#'Calendrier 20'!A1"/><Relationship Id="rId4" Type="http://schemas.openxmlformats.org/officeDocument/2006/relationships/hyperlink" Target="#Statistiques!A1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hyperlink" Target="#Accueil!A1"/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hyperlink" Target="#Accueil!A1"/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hyperlink" Target="#Accueil!A1"/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hyperlink" Target="#Accueil!A1"/><Relationship Id="rId1" Type="http://schemas.openxmlformats.org/officeDocument/2006/relationships/image" Target="../media/image1.png"/></Relationships>
</file>

<file path=xl/drawings/_rels/drawing6.xml.rels><?xml version="1.0" encoding="UTF-8" standalone="yes"?>
<Relationships xmlns="http://schemas.openxmlformats.org/package/2006/relationships"><Relationship Id="rId2" Type="http://schemas.openxmlformats.org/officeDocument/2006/relationships/hyperlink" Target="#Accueil!A1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1657</xdr:rowOff>
    </xdr:from>
    <xdr:to>
      <xdr:col>2</xdr:col>
      <xdr:colOff>174349</xdr:colOff>
      <xdr:row>3</xdr:row>
      <xdr:rowOff>24293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1657"/>
          <a:ext cx="886653" cy="884488"/>
        </a:xfrm>
        <a:prstGeom prst="rect">
          <a:avLst/>
        </a:prstGeom>
      </xdr:spPr>
    </xdr:pic>
    <xdr:clientData/>
  </xdr:twoCellAnchor>
  <xdr:oneCellAnchor>
    <xdr:from>
      <xdr:col>10</xdr:col>
      <xdr:colOff>253293</xdr:colOff>
      <xdr:row>7</xdr:row>
      <xdr:rowOff>132615</xdr:rowOff>
    </xdr:from>
    <xdr:ext cx="1440000" cy="498778"/>
    <xdr:sp macro="" textlink="">
      <xdr:nvSpPr>
        <xdr:cNvPr id="3" name="Rectangle : coins arrondis 2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7459163" y="1847115"/>
          <a:ext cx="1440000" cy="498778"/>
        </a:xfrm>
        <a:prstGeom prst="roundRect">
          <a:avLst/>
        </a:prstGeom>
        <a:solidFill>
          <a:srgbClr val="FF3300"/>
        </a:solidFill>
        <a:ln>
          <a:solidFill>
            <a:sysClr val="windowText" lastClr="000000"/>
          </a:solidFill>
        </a:ln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wrap="none" rtlCol="0" anchor="ctr" anchorCtr="0">
          <a:noAutofit/>
        </a:bodyPr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SUIVI PRÉSENCE</a:t>
          </a:r>
        </a:p>
      </xdr:txBody>
    </xdr:sp>
    <xdr:clientData/>
  </xdr:oneCellAnchor>
  <xdr:oneCellAnchor>
    <xdr:from>
      <xdr:col>10</xdr:col>
      <xdr:colOff>247816</xdr:colOff>
      <xdr:row>10</xdr:row>
      <xdr:rowOff>148756</xdr:rowOff>
    </xdr:from>
    <xdr:ext cx="1440000" cy="498778"/>
    <xdr:sp macro="" textlink="">
      <xdr:nvSpPr>
        <xdr:cNvPr id="4" name="Rectangle : coins arrondis 3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7453686" y="2434756"/>
          <a:ext cx="1440000" cy="498778"/>
        </a:xfrm>
        <a:prstGeom prst="roundRect">
          <a:avLst/>
        </a:prstGeom>
        <a:solidFill>
          <a:srgbClr val="FF3300"/>
        </a:solidFill>
        <a:ln>
          <a:solidFill>
            <a:sysClr val="windowText" lastClr="000000"/>
          </a:solidFill>
        </a:ln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wrap="none" rtlCol="0" anchor="ctr" anchorCtr="0">
          <a:noAutofit/>
        </a:bodyPr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MATCH</a:t>
          </a:r>
        </a:p>
      </xdr:txBody>
    </xdr:sp>
    <xdr:clientData/>
  </xdr:oneCellAnchor>
  <xdr:oneCellAnchor>
    <xdr:from>
      <xdr:col>10</xdr:col>
      <xdr:colOff>254091</xdr:colOff>
      <xdr:row>14</xdr:row>
      <xdr:rowOff>839</xdr:rowOff>
    </xdr:from>
    <xdr:ext cx="1440000" cy="498778"/>
    <xdr:sp macro="" textlink="">
      <xdr:nvSpPr>
        <xdr:cNvPr id="5" name="Rectangle : coins arrondis 4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7459961" y="3048839"/>
          <a:ext cx="1440000" cy="498778"/>
        </a:xfrm>
        <a:prstGeom prst="roundRect">
          <a:avLst/>
        </a:prstGeom>
        <a:solidFill>
          <a:srgbClr val="FF3300"/>
        </a:solidFill>
        <a:ln>
          <a:solidFill>
            <a:sysClr val="windowText" lastClr="000000"/>
          </a:solidFill>
        </a:ln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wrap="none" rtlCol="0" anchor="ctr" anchorCtr="0">
          <a:noAutofit/>
        </a:bodyPr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STATISTIQUES</a:t>
          </a:r>
        </a:p>
      </xdr:txBody>
    </xdr:sp>
    <xdr:clientData/>
  </xdr:oneCellAnchor>
  <xdr:oneCellAnchor>
    <xdr:from>
      <xdr:col>13</xdr:col>
      <xdr:colOff>295387</xdr:colOff>
      <xdr:row>7</xdr:row>
      <xdr:rowOff>129814</xdr:rowOff>
    </xdr:from>
    <xdr:ext cx="1440000" cy="498778"/>
    <xdr:sp macro="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>
        <a:xfrm>
          <a:off x="10184822" y="1844314"/>
          <a:ext cx="1440000" cy="498778"/>
        </a:xfrm>
        <a:prstGeom prst="roundRect">
          <a:avLst/>
        </a:prstGeom>
        <a:solidFill>
          <a:srgbClr val="FF3300"/>
        </a:solidFill>
        <a:ln>
          <a:solidFill>
            <a:sysClr val="windowText" lastClr="000000"/>
          </a:solidFill>
        </a:ln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wrap="none" rtlCol="0" anchor="ctr" anchorCtr="0">
          <a:noAutofit/>
        </a:bodyPr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PROGRAMMATION</a:t>
          </a:r>
        </a:p>
      </xdr:txBody>
    </xdr:sp>
    <xdr:clientData/>
  </xdr:oneCellAnchor>
  <xdr:oneCellAnchor>
    <xdr:from>
      <xdr:col>13</xdr:col>
      <xdr:colOff>289910</xdr:colOff>
      <xdr:row>10</xdr:row>
      <xdr:rowOff>155480</xdr:rowOff>
    </xdr:from>
    <xdr:ext cx="1440000" cy="498778"/>
    <xdr:sp macro="" textlink="">
      <xdr:nvSpPr>
        <xdr:cNvPr id="7" name="Rectangle : coins arrondis 6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/>
      </xdr:nvSpPr>
      <xdr:spPr>
        <a:xfrm>
          <a:off x="10179345" y="2441480"/>
          <a:ext cx="1440000" cy="498778"/>
        </a:xfrm>
        <a:prstGeom prst="roundRect">
          <a:avLst/>
        </a:prstGeom>
        <a:solidFill>
          <a:srgbClr val="FF3300"/>
        </a:solidFill>
        <a:ln>
          <a:solidFill>
            <a:sysClr val="windowText" lastClr="000000"/>
          </a:solidFill>
        </a:ln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wrap="none" rtlCol="0" anchor="ctr" anchorCtr="0">
          <a:noAutofit/>
        </a:bodyPr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CALENDRIER 2020</a:t>
          </a:r>
        </a:p>
      </xdr:txBody>
    </xdr:sp>
    <xdr:clientData/>
  </xdr:oneCellAnchor>
  <xdr:oneCellAnchor>
    <xdr:from>
      <xdr:col>13</xdr:col>
      <xdr:colOff>296185</xdr:colOff>
      <xdr:row>14</xdr:row>
      <xdr:rowOff>7563</xdr:rowOff>
    </xdr:from>
    <xdr:ext cx="1440000" cy="498778"/>
    <xdr:sp macro="" textlink="">
      <xdr:nvSpPr>
        <xdr:cNvPr id="8" name="Rectangle : coins arrondis 7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/>
      </xdr:nvSpPr>
      <xdr:spPr>
        <a:xfrm>
          <a:off x="10185620" y="3055563"/>
          <a:ext cx="1440000" cy="498778"/>
        </a:xfrm>
        <a:prstGeom prst="roundRect">
          <a:avLst/>
        </a:prstGeom>
        <a:solidFill>
          <a:srgbClr val="FF3300"/>
        </a:solidFill>
        <a:ln>
          <a:solidFill>
            <a:sysClr val="windowText" lastClr="000000"/>
          </a:solidFill>
        </a:ln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wrap="none" rtlCol="0" anchor="ctr" anchorCtr="0">
          <a:noAutofit/>
        </a:bodyPr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CALENDRIER 2021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104775</xdr:colOff>
      <xdr:row>0</xdr:row>
      <xdr:rowOff>76200</xdr:rowOff>
    </xdr:from>
    <xdr:to>
      <xdr:col>2</xdr:col>
      <xdr:colOff>714375</xdr:colOff>
      <xdr:row>5</xdr:row>
      <xdr:rowOff>180975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4775" y="76200"/>
          <a:ext cx="1019175" cy="1019175"/>
        </a:xfrm>
        <a:prstGeom prst="rect">
          <a:avLst/>
        </a:prstGeom>
      </xdr:spPr>
    </xdr:pic>
    <xdr:clientData/>
  </xdr:twoCellAnchor>
  <xdr:oneCellAnchor>
    <xdr:from>
      <xdr:col>2</xdr:col>
      <xdr:colOff>981074</xdr:colOff>
      <xdr:row>0</xdr:row>
      <xdr:rowOff>112545</xdr:rowOff>
    </xdr:from>
    <xdr:ext cx="1087575" cy="376707"/>
    <xdr:sp macro="" textlink="">
      <xdr:nvSpPr>
        <xdr:cNvPr id="3" name="Rectangle : coins arrondis 2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>
        <a:xfrm>
          <a:off x="1390649" y="112545"/>
          <a:ext cx="1087575" cy="376707"/>
        </a:xfrm>
        <a:prstGeom prst="roundRect">
          <a:avLst/>
        </a:prstGeom>
        <a:solidFill>
          <a:srgbClr val="FF3300"/>
        </a:solidFill>
        <a:ln>
          <a:solidFill>
            <a:sysClr val="windowText" lastClr="000000"/>
          </a:solidFill>
        </a:ln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wrap="none" rtlCol="0" anchor="ctr" anchorCtr="0">
          <a:noAutofit/>
        </a:bodyPr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ACCUEIL</a:t>
          </a:r>
        </a:p>
      </xdr:txBody>
    </xdr:sp>
    <xdr:clientData/>
  </xdr:oneCellAnchor>
  <xdr:twoCellAnchor>
    <xdr:from>
      <xdr:col>18</xdr:col>
      <xdr:colOff>123825</xdr:colOff>
      <xdr:row>11</xdr:row>
      <xdr:rowOff>38100</xdr:rowOff>
    </xdr:from>
    <xdr:to>
      <xdr:col>24</xdr:col>
      <xdr:colOff>85725</xdr:colOff>
      <xdr:row>26</xdr:row>
      <xdr:rowOff>133350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635428A5-84C9-4C06-832A-67C07C36EF96}"/>
            </a:ext>
          </a:extLst>
        </xdr:cNvPr>
        <xdr:cNvSpPr txBox="1"/>
      </xdr:nvSpPr>
      <xdr:spPr>
        <a:xfrm>
          <a:off x="7962900" y="1952625"/>
          <a:ext cx="2762250" cy="29527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Utiliser la liste déroulante pour choisir le statut</a:t>
          </a:r>
          <a:r>
            <a:rPr lang="fr-FR" sz="1100" baseline="0"/>
            <a:t> du joueur.</a:t>
          </a:r>
          <a:br>
            <a:rPr lang="fr-FR" sz="1100" baseline="0"/>
          </a:br>
          <a:r>
            <a:rPr lang="fr-FR" sz="1100" baseline="0"/>
            <a:t>Exemple ici :</a:t>
          </a:r>
          <a:br>
            <a:rPr lang="fr-FR" sz="1100" baseline="0"/>
          </a:br>
          <a:r>
            <a:rPr lang="fr-FR" sz="1100" baseline="0"/>
            <a:t>Le joueur 1 est présent le 24/08, je renseigne Q12 avec "PRE" et la cellule E12 se remplit automatiquement. </a:t>
          </a:r>
          <a:br>
            <a:rPr lang="fr-FR" sz="1100" baseline="0"/>
          </a:br>
          <a:r>
            <a:rPr lang="fr-FR" sz="1100" baseline="0"/>
            <a:t>Cela impacte également l'onglet statistique.</a:t>
          </a:r>
        </a:p>
        <a:p>
          <a:endParaRPr lang="fr-FR" sz="1100" baseline="0"/>
        </a:p>
        <a:p>
          <a:r>
            <a:rPr lang="fr-FR" sz="1100" baseline="0"/>
            <a:t>Problème si je passe sur la phase 2, la cellule Q12 est toujours renseigné.</a:t>
          </a:r>
          <a:br>
            <a:rPr lang="fr-FR" sz="1100" baseline="0"/>
          </a:br>
          <a:r>
            <a:rPr lang="fr-FR" sz="1100" baseline="0"/>
            <a:t>Mais surtout, si j'efface "PRE", la donnée de l'onglet "statistiques" se remet à 0.</a:t>
          </a:r>
          <a:br>
            <a:rPr lang="fr-FR" sz="1100" baseline="0"/>
          </a:br>
          <a:br>
            <a:rPr lang="fr-FR" sz="1100" baseline="0"/>
          </a:br>
          <a:r>
            <a:rPr lang="fr-FR" sz="1100" baseline="0"/>
            <a:t>J'aimerai que le passage à la phase suivante, fasse un RAZ des cellules "Q12 à ""26, mais que cela n'affecte pas l'onglet statistique</a:t>
          </a:r>
          <a:endParaRPr lang="fr-FR" sz="1100"/>
        </a:p>
      </xdr:txBody>
    </xdr:sp>
    <xdr:clientData/>
  </xdr:twoCellAnchor>
  <xdr:twoCellAnchor>
    <xdr:from>
      <xdr:col>3</xdr:col>
      <xdr:colOff>1028702</xdr:colOff>
      <xdr:row>6</xdr:row>
      <xdr:rowOff>66676</xdr:rowOff>
    </xdr:from>
    <xdr:to>
      <xdr:col>18</xdr:col>
      <xdr:colOff>123825</xdr:colOff>
      <xdr:row>18</xdr:row>
      <xdr:rowOff>180975</xdr:rowOff>
    </xdr:to>
    <xdr:cxnSp macro="">
      <xdr:nvCxnSpPr>
        <xdr:cNvPr id="6" name="Connecteur droit avec flèche 5">
          <a:extLst>
            <a:ext uri="{FF2B5EF4-FFF2-40B4-BE49-F238E27FC236}">
              <a16:creationId xmlns:a16="http://schemas.microsoft.com/office/drawing/2014/main" id="{C8168FCA-9C35-4878-97BD-D4CED3937D67}"/>
            </a:ext>
          </a:extLst>
        </xdr:cNvPr>
        <xdr:cNvCxnSpPr>
          <a:stCxn id="4" idx="1"/>
        </xdr:cNvCxnSpPr>
      </xdr:nvCxnSpPr>
      <xdr:spPr>
        <a:xfrm flipH="1" flipV="1">
          <a:off x="2819402" y="1171576"/>
          <a:ext cx="5143498" cy="2257424"/>
        </a:xfrm>
        <a:prstGeom prst="straightConnector1">
          <a:avLst/>
        </a:prstGeom>
        <a:ln w="28575">
          <a:solidFill>
            <a:srgbClr val="FF33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447677</xdr:colOff>
      <xdr:row>11</xdr:row>
      <xdr:rowOff>1</xdr:rowOff>
    </xdr:from>
    <xdr:to>
      <xdr:col>18</xdr:col>
      <xdr:colOff>142875</xdr:colOff>
      <xdr:row>12</xdr:row>
      <xdr:rowOff>180975</xdr:rowOff>
    </xdr:to>
    <xdr:cxnSp macro="">
      <xdr:nvCxnSpPr>
        <xdr:cNvPr id="9" name="Connecteur droit avec flèche 8">
          <a:extLst>
            <a:ext uri="{FF2B5EF4-FFF2-40B4-BE49-F238E27FC236}">
              <a16:creationId xmlns:a16="http://schemas.microsoft.com/office/drawing/2014/main" id="{0F7CA8BD-BF71-4293-B411-6527752A6733}"/>
            </a:ext>
          </a:extLst>
        </xdr:cNvPr>
        <xdr:cNvCxnSpPr/>
      </xdr:nvCxnSpPr>
      <xdr:spPr>
        <a:xfrm flipH="1" flipV="1">
          <a:off x="7353302" y="1914526"/>
          <a:ext cx="628648" cy="371474"/>
        </a:xfrm>
        <a:prstGeom prst="straightConnector1">
          <a:avLst/>
        </a:prstGeom>
        <a:ln w="28575">
          <a:solidFill>
            <a:srgbClr val="FF33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133350</xdr:colOff>
      <xdr:row>0</xdr:row>
      <xdr:rowOff>76200</xdr:rowOff>
    </xdr:from>
    <xdr:to>
      <xdr:col>5</xdr:col>
      <xdr:colOff>57150</xdr:colOff>
      <xdr:row>5</xdr:row>
      <xdr:rowOff>142875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3350" y="76200"/>
          <a:ext cx="1019175" cy="1019175"/>
        </a:xfrm>
        <a:prstGeom prst="rect">
          <a:avLst/>
        </a:prstGeom>
      </xdr:spPr>
    </xdr:pic>
    <xdr:clientData/>
  </xdr:twoCellAnchor>
  <xdr:oneCellAnchor>
    <xdr:from>
      <xdr:col>46</xdr:col>
      <xdr:colOff>38100</xdr:colOff>
      <xdr:row>0</xdr:row>
      <xdr:rowOff>85725</xdr:rowOff>
    </xdr:from>
    <xdr:ext cx="1055011" cy="365428"/>
    <xdr:sp macro="" textlink="">
      <xdr:nvSpPr>
        <xdr:cNvPr id="4" name="Rectangle : coins arrondis 3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SpPr/>
      </xdr:nvSpPr>
      <xdr:spPr>
        <a:xfrm>
          <a:off x="10261600" y="85725"/>
          <a:ext cx="1055011" cy="365428"/>
        </a:xfrm>
        <a:prstGeom prst="roundRect">
          <a:avLst/>
        </a:prstGeom>
        <a:solidFill>
          <a:srgbClr val="FF3300"/>
        </a:solidFill>
        <a:ln>
          <a:solidFill>
            <a:sysClr val="windowText" lastClr="000000"/>
          </a:solidFill>
        </a:ln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wrap="none" rtlCol="0" anchor="ctr" anchorCtr="0">
          <a:noAutofit/>
        </a:bodyPr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ACCUEIL</a:t>
          </a:r>
        </a:p>
      </xdr:txBody>
    </xdr:sp>
    <xdr:clientData/>
  </xdr:one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133350</xdr:colOff>
      <xdr:row>0</xdr:row>
      <xdr:rowOff>76200</xdr:rowOff>
    </xdr:from>
    <xdr:to>
      <xdr:col>5</xdr:col>
      <xdr:colOff>57150</xdr:colOff>
      <xdr:row>5</xdr:row>
      <xdr:rowOff>142875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3350" y="76200"/>
          <a:ext cx="1019175" cy="1019175"/>
        </a:xfrm>
        <a:prstGeom prst="rect">
          <a:avLst/>
        </a:prstGeom>
      </xdr:spPr>
    </xdr:pic>
    <xdr:clientData/>
  </xdr:twoCellAnchor>
  <xdr:oneCellAnchor>
    <xdr:from>
      <xdr:col>46</xdr:col>
      <xdr:colOff>57150</xdr:colOff>
      <xdr:row>0</xdr:row>
      <xdr:rowOff>85725</xdr:rowOff>
    </xdr:from>
    <xdr:ext cx="1055011" cy="365428"/>
    <xdr:sp macro="" textlink="">
      <xdr:nvSpPr>
        <xdr:cNvPr id="3" name="Rectangle : coins arrondis 2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500-000003000000}"/>
            </a:ext>
          </a:extLst>
        </xdr:cNvPr>
        <xdr:cNvSpPr/>
      </xdr:nvSpPr>
      <xdr:spPr>
        <a:xfrm>
          <a:off x="10134600" y="85725"/>
          <a:ext cx="1055011" cy="365428"/>
        </a:xfrm>
        <a:prstGeom prst="roundRect">
          <a:avLst/>
        </a:prstGeom>
        <a:solidFill>
          <a:srgbClr val="FF3300"/>
        </a:solidFill>
        <a:ln>
          <a:solidFill>
            <a:sysClr val="windowText" lastClr="000000"/>
          </a:solidFill>
        </a:ln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wrap="none" rtlCol="0" anchor="ctr" anchorCtr="0">
          <a:noAutofit/>
        </a:bodyPr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ACCUEIL</a:t>
          </a:r>
        </a:p>
      </xdr:txBody>
    </xdr:sp>
    <xdr:clientData/>
  </xdr:one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47625</xdr:colOff>
      <xdr:row>0</xdr:row>
      <xdr:rowOff>76200</xdr:rowOff>
    </xdr:from>
    <xdr:to>
      <xdr:col>3</xdr:col>
      <xdr:colOff>200025</xdr:colOff>
      <xdr:row>5</xdr:row>
      <xdr:rowOff>142875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00000000-0008-0000-06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09625" y="76200"/>
          <a:ext cx="1019175" cy="1019175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28575</xdr:colOff>
          <xdr:row>1</xdr:row>
          <xdr:rowOff>152400</xdr:rowOff>
        </xdr:from>
        <xdr:to>
          <xdr:col>22</xdr:col>
          <xdr:colOff>19050</xdr:colOff>
          <xdr:row>3</xdr:row>
          <xdr:rowOff>66675</xdr:rowOff>
        </xdr:to>
        <xdr:sp macro="" textlink="">
          <xdr:nvSpPr>
            <xdr:cNvPr id="4101" name="Button 5" hidden="1">
              <a:extLst>
                <a:ext uri="{63B3BB69-23CF-44E3-9099-C40C66FF867C}">
                  <a14:compatExt spid="_x0000_s4101"/>
                </a:ext>
                <a:ext uri="{FF2B5EF4-FFF2-40B4-BE49-F238E27FC236}">
                  <a16:creationId xmlns:a16="http://schemas.microsoft.com/office/drawing/2014/main" id="{00000000-0008-0000-0600-000005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Réinitialiser</a:t>
              </a:r>
            </a:p>
          </xdr:txBody>
        </xdr:sp>
        <xdr:clientData fPrintsWithSheet="0"/>
      </xdr:twoCellAnchor>
    </mc:Choice>
    <mc:Fallback/>
  </mc:AlternateContent>
  <xdr:oneCellAnchor>
    <xdr:from>
      <xdr:col>25</xdr:col>
      <xdr:colOff>266700</xdr:colOff>
      <xdr:row>0</xdr:row>
      <xdr:rowOff>152400</xdr:rowOff>
    </xdr:from>
    <xdr:ext cx="1440000" cy="498778"/>
    <xdr:sp macro="" textlink="">
      <xdr:nvSpPr>
        <xdr:cNvPr id="4" name="Rectangle : coins arrondis 3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600-000004000000}"/>
            </a:ext>
          </a:extLst>
        </xdr:cNvPr>
        <xdr:cNvSpPr/>
      </xdr:nvSpPr>
      <xdr:spPr>
        <a:xfrm>
          <a:off x="10610850" y="152400"/>
          <a:ext cx="1440000" cy="498778"/>
        </a:xfrm>
        <a:prstGeom prst="roundRect">
          <a:avLst/>
        </a:prstGeom>
        <a:solidFill>
          <a:srgbClr val="FF3300"/>
        </a:solidFill>
        <a:ln>
          <a:solidFill>
            <a:sysClr val="windowText" lastClr="000000"/>
          </a:solidFill>
        </a:ln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wrap="none" rtlCol="0" anchor="ctr" anchorCtr="0">
          <a:noAutofit/>
        </a:bodyPr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ACCUEIL</a:t>
          </a:r>
        </a:p>
      </xdr:txBody>
    </xdr:sp>
    <xdr:clientData/>
  </xdr:oneCellAnchor>
  <xdr:twoCellAnchor>
    <xdr:from>
      <xdr:col>25</xdr:col>
      <xdr:colOff>76200</xdr:colOff>
      <xdr:row>17</xdr:row>
      <xdr:rowOff>38100</xdr:rowOff>
    </xdr:from>
    <xdr:to>
      <xdr:col>29</xdr:col>
      <xdr:colOff>228600</xdr:colOff>
      <xdr:row>28</xdr:row>
      <xdr:rowOff>9525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F62A0A33-A476-4EF4-8D48-DC6E7407DBF5}"/>
            </a:ext>
          </a:extLst>
        </xdr:cNvPr>
        <xdr:cNvSpPr txBox="1"/>
      </xdr:nvSpPr>
      <xdr:spPr>
        <a:xfrm>
          <a:off x="10772775" y="3286125"/>
          <a:ext cx="2914650" cy="20764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Saisir le numéro de</a:t>
          </a:r>
          <a:r>
            <a:rPr lang="fr-FR" sz="1100" baseline="0"/>
            <a:t> I12 à I27.</a:t>
          </a:r>
          <a:br>
            <a:rPr lang="fr-FR" sz="1100" baseline="0"/>
          </a:br>
          <a:r>
            <a:rPr lang="fr-FR" sz="1100" baseline="0"/>
            <a:t>Si le joueur n'est pas convoqué, indiquer son statut à l'aide des listes déroulantes.</a:t>
          </a:r>
        </a:p>
        <a:p>
          <a:r>
            <a:rPr lang="fr-FR" sz="1100" baseline="0"/>
            <a:t>Une fois réalisé, l'onglet "Statistiques" se met à jour.</a:t>
          </a:r>
        </a:p>
        <a:p>
          <a:r>
            <a:rPr lang="fr-FR" sz="1100" baseline="0"/>
            <a:t>Sauf que lorsqu'on remet la feuille à 0, les données ne sont pas conservées.</a:t>
          </a:r>
        </a:p>
        <a:p>
          <a:endParaRPr lang="fr-FR" sz="1100" baseline="0"/>
        </a:p>
        <a:p>
          <a:r>
            <a:rPr lang="fr-FR" sz="1100" baseline="0"/>
            <a:t>J'aimerai permettre que la feuille soit réinitialisée, mais que les statistiques soient conservées.</a:t>
          </a:r>
          <a:endParaRPr lang="fr-FR" sz="1100"/>
        </a:p>
      </xdr:txBody>
    </xdr:sp>
    <xdr:clientData/>
  </xdr:twoCellAnchor>
  <xdr:twoCellAnchor>
    <xdr:from>
      <xdr:col>8</xdr:col>
      <xdr:colOff>314325</xdr:colOff>
      <xdr:row>11</xdr:row>
      <xdr:rowOff>161925</xdr:rowOff>
    </xdr:from>
    <xdr:to>
      <xdr:col>25</xdr:col>
      <xdr:colOff>66675</xdr:colOff>
      <xdr:row>18</xdr:row>
      <xdr:rowOff>0</xdr:rowOff>
    </xdr:to>
    <xdr:cxnSp macro="">
      <xdr:nvCxnSpPr>
        <xdr:cNvPr id="6" name="Connecteur droit avec flèche 5">
          <a:extLst>
            <a:ext uri="{FF2B5EF4-FFF2-40B4-BE49-F238E27FC236}">
              <a16:creationId xmlns:a16="http://schemas.microsoft.com/office/drawing/2014/main" id="{28B652E4-1B45-4867-A86C-A3957BA3EB71}"/>
            </a:ext>
          </a:extLst>
        </xdr:cNvPr>
        <xdr:cNvCxnSpPr/>
      </xdr:nvCxnSpPr>
      <xdr:spPr>
        <a:xfrm flipH="1" flipV="1">
          <a:off x="3962400" y="2266950"/>
          <a:ext cx="6800850" cy="1171575"/>
        </a:xfrm>
        <a:prstGeom prst="straightConnector1">
          <a:avLst/>
        </a:prstGeom>
        <a:ln w="28575">
          <a:solidFill>
            <a:srgbClr val="FF33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314325</xdr:colOff>
      <xdr:row>13</xdr:row>
      <xdr:rowOff>171450</xdr:rowOff>
    </xdr:from>
    <xdr:to>
      <xdr:col>25</xdr:col>
      <xdr:colOff>85725</xdr:colOff>
      <xdr:row>19</xdr:row>
      <xdr:rowOff>57151</xdr:rowOff>
    </xdr:to>
    <xdr:cxnSp macro="">
      <xdr:nvCxnSpPr>
        <xdr:cNvPr id="8" name="Connecteur droit avec flèche 7">
          <a:extLst>
            <a:ext uri="{FF2B5EF4-FFF2-40B4-BE49-F238E27FC236}">
              <a16:creationId xmlns:a16="http://schemas.microsoft.com/office/drawing/2014/main" id="{24A46A2B-8AFE-4814-8BA7-017EDC8DEE46}"/>
            </a:ext>
          </a:extLst>
        </xdr:cNvPr>
        <xdr:cNvCxnSpPr/>
      </xdr:nvCxnSpPr>
      <xdr:spPr>
        <a:xfrm flipH="1" flipV="1">
          <a:off x="4610100" y="2657475"/>
          <a:ext cx="6172200" cy="1028701"/>
        </a:xfrm>
        <a:prstGeom prst="straightConnector1">
          <a:avLst/>
        </a:prstGeom>
        <a:ln w="28575">
          <a:solidFill>
            <a:srgbClr val="FF33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21</xdr:col>
      <xdr:colOff>438150</xdr:colOff>
      <xdr:row>3</xdr:row>
      <xdr:rowOff>123825</xdr:rowOff>
    </xdr:from>
    <xdr:to>
      <xdr:col>25</xdr:col>
      <xdr:colOff>95250</xdr:colOff>
      <xdr:row>25</xdr:row>
      <xdr:rowOff>47627</xdr:rowOff>
    </xdr:to>
    <xdr:cxnSp macro="">
      <xdr:nvCxnSpPr>
        <xdr:cNvPr id="10" name="Connecteur droit avec flèche 9">
          <a:extLst>
            <a:ext uri="{FF2B5EF4-FFF2-40B4-BE49-F238E27FC236}">
              <a16:creationId xmlns:a16="http://schemas.microsoft.com/office/drawing/2014/main" id="{44D428D2-0CC8-437B-BBF4-367CB2757CB7}"/>
            </a:ext>
          </a:extLst>
        </xdr:cNvPr>
        <xdr:cNvCxnSpPr/>
      </xdr:nvCxnSpPr>
      <xdr:spPr>
        <a:xfrm flipH="1" flipV="1">
          <a:off x="9305925" y="695325"/>
          <a:ext cx="1485900" cy="4124327"/>
        </a:xfrm>
        <a:prstGeom prst="straightConnector1">
          <a:avLst/>
        </a:prstGeom>
        <a:ln w="28575">
          <a:solidFill>
            <a:srgbClr val="FF33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38100</xdr:colOff>
      <xdr:row>1</xdr:row>
      <xdr:rowOff>19050</xdr:rowOff>
    </xdr:from>
    <xdr:to>
      <xdr:col>3</xdr:col>
      <xdr:colOff>142875</xdr:colOff>
      <xdr:row>6</xdr:row>
      <xdr:rowOff>85725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8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8100" y="76200"/>
          <a:ext cx="1019175" cy="1019175"/>
        </a:xfrm>
        <a:prstGeom prst="rect">
          <a:avLst/>
        </a:prstGeom>
      </xdr:spPr>
    </xdr:pic>
    <xdr:clientData/>
  </xdr:twoCellAnchor>
  <xdr:oneCellAnchor>
    <xdr:from>
      <xdr:col>13</xdr:col>
      <xdr:colOff>638175</xdr:colOff>
      <xdr:row>2</xdr:row>
      <xdr:rowOff>19050</xdr:rowOff>
    </xdr:from>
    <xdr:ext cx="1087575" cy="376707"/>
    <xdr:sp macro="" textlink="">
      <xdr:nvSpPr>
        <xdr:cNvPr id="3" name="Rectangle : coins arrondis 2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205CE521-F1AF-4E2F-ACB7-687664B5FD25}"/>
            </a:ext>
          </a:extLst>
        </xdr:cNvPr>
        <xdr:cNvSpPr/>
      </xdr:nvSpPr>
      <xdr:spPr>
        <a:xfrm>
          <a:off x="9782175" y="400050"/>
          <a:ext cx="1087575" cy="376707"/>
        </a:xfrm>
        <a:prstGeom prst="roundRect">
          <a:avLst/>
        </a:prstGeom>
        <a:solidFill>
          <a:srgbClr val="FF3300"/>
        </a:solidFill>
        <a:ln>
          <a:solidFill>
            <a:sysClr val="windowText" lastClr="000000"/>
          </a:solidFill>
        </a:ln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wrap="none" rtlCol="0" anchor="ctr" anchorCtr="0">
          <a:noAutofit/>
        </a:bodyPr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ACCUEIL</a:t>
          </a:r>
        </a:p>
      </xdr:txBody>
    </xdr:sp>
    <xdr:clientData/>
  </xdr:oneCellAnchor>
  <xdr:twoCellAnchor>
    <xdr:from>
      <xdr:col>26</xdr:col>
      <xdr:colOff>342900</xdr:colOff>
      <xdr:row>5</xdr:row>
      <xdr:rowOff>152400</xdr:rowOff>
    </xdr:from>
    <xdr:to>
      <xdr:col>29</xdr:col>
      <xdr:colOff>752475</xdr:colOff>
      <xdr:row>23</xdr:row>
      <xdr:rowOff>142875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E1044FDF-4EA8-45BF-8A33-976C72AB59F3}"/>
            </a:ext>
          </a:extLst>
        </xdr:cNvPr>
        <xdr:cNvSpPr txBox="1"/>
      </xdr:nvSpPr>
      <xdr:spPr>
        <a:xfrm>
          <a:off x="10906125" y="971550"/>
          <a:ext cx="2695575" cy="3429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Les statistiques viennent de 2 onglets que j'ai masqué,</a:t>
          </a:r>
          <a:r>
            <a:rPr lang="fr-FR" sz="1100" baseline="0"/>
            <a:t> qui font le relais entre les onglets "Suivi Présence" et "Match" et cet onglet Statistiques.</a:t>
          </a:r>
          <a:br>
            <a:rPr lang="fr-FR" sz="1100" baseline="0"/>
          </a:br>
          <a:br>
            <a:rPr lang="fr-FR" sz="1100" baseline="0"/>
          </a:br>
          <a:r>
            <a:rPr lang="fr-FR" sz="1100" baseline="0"/>
            <a:t>Logiquement, à chaque fois que je réinitialise mes onglets "Suivi Présence" et "Match" tout se remet à 0, ce qui pose problème pour effectuer mon suivi.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1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pageSetUpPr fitToPage="1"/>
  </sheetPr>
  <dimension ref="A1:AD35"/>
  <sheetViews>
    <sheetView showZeros="0" zoomScaleNormal="100" workbookViewId="0"/>
  </sheetViews>
  <sheetFormatPr baseColWidth="10" defaultRowHeight="15" x14ac:dyDescent="0.25"/>
  <cols>
    <col min="1" max="1" width="5" customWidth="1"/>
    <col min="2" max="3" width="5.7109375" customWidth="1"/>
    <col min="4" max="4" width="21.7109375" customWidth="1"/>
    <col min="5" max="5" width="20.7109375" customWidth="1"/>
    <col min="6" max="6" width="12.140625" bestFit="1" customWidth="1"/>
    <col min="7" max="7" width="10.7109375" customWidth="1"/>
    <col min="8" max="8" width="12.28515625" bestFit="1" customWidth="1"/>
    <col min="9" max="9" width="3.28515625" customWidth="1"/>
    <col min="10" max="11" width="8.7109375" customWidth="1"/>
    <col min="12" max="12" width="21.7109375" customWidth="1"/>
    <col min="13" max="14" width="8.7109375" customWidth="1"/>
    <col min="15" max="15" width="21.7109375" customWidth="1"/>
    <col min="19" max="19" width="6.28515625" hidden="1" customWidth="1"/>
    <col min="20" max="20" width="16.7109375" hidden="1" customWidth="1"/>
    <col min="21" max="21" width="16.7109375" customWidth="1"/>
    <col min="22" max="25" width="6.28515625" hidden="1" customWidth="1"/>
    <col min="26" max="30" width="0" hidden="1" customWidth="1"/>
  </cols>
  <sheetData>
    <row r="1" spans="1:30" ht="7.5" customHeight="1" thickBot="1" x14ac:dyDescent="0.3">
      <c r="A1" s="17"/>
      <c r="B1" s="17"/>
      <c r="C1" s="17"/>
      <c r="D1" s="17"/>
      <c r="E1" s="17"/>
      <c r="F1" s="17"/>
      <c r="G1" s="17"/>
      <c r="H1" s="17"/>
      <c r="I1" s="17"/>
      <c r="J1" s="17"/>
      <c r="K1" s="17"/>
      <c r="L1" s="17"/>
      <c r="M1" s="17"/>
      <c r="N1" s="17"/>
      <c r="O1" s="17"/>
      <c r="P1" s="17"/>
      <c r="Q1" s="17"/>
      <c r="R1" s="68"/>
    </row>
    <row r="2" spans="1:30" ht="30" customHeight="1" thickBot="1" x14ac:dyDescent="0.3">
      <c r="A2" s="17"/>
      <c r="B2" s="17"/>
      <c r="C2" s="17"/>
      <c r="D2" s="17"/>
      <c r="E2" s="17"/>
      <c r="F2" s="17"/>
      <c r="G2" s="17"/>
      <c r="H2" s="17"/>
      <c r="I2" s="17"/>
      <c r="J2" s="109" t="s">
        <v>303</v>
      </c>
      <c r="K2" s="110"/>
      <c r="L2" s="62" t="str">
        <f t="array" aca="1" ref="L2" ca="1">IF(ROWS($1:1)&lt;=COUNTIF(Equipes,$O$3),INDEX(T9:T21,SMALL(IF(Equipes=$O$3,ROW(INDIRECT("1:"&amp;ROWS(Equipes)))),ROWS($1:1)))," ")</f>
        <v>Vincent Murat</v>
      </c>
      <c r="M2" s="109" t="s">
        <v>304</v>
      </c>
      <c r="N2" s="110"/>
      <c r="O2" s="62" t="str">
        <f t="array" aca="1" ref="O2" ca="1">IF(ROWS($1:2)&lt;=COUNTIF(Equipes,$O$3),INDEX($T$9:$T$21,SMALL(IF(Equipes=$O$3,ROW(INDIRECT("1:"&amp;ROWS(Equipes)))),ROWS($1:2)))," ")</f>
        <v>Julien Clastres</v>
      </c>
      <c r="P2" s="17"/>
      <c r="Q2" s="17"/>
      <c r="R2" s="68"/>
    </row>
    <row r="3" spans="1:30" ht="30" customHeight="1" thickBot="1" x14ac:dyDescent="0.3">
      <c r="A3" s="17"/>
      <c r="B3" s="17"/>
      <c r="C3" s="17"/>
      <c r="D3" s="67" t="s">
        <v>220</v>
      </c>
      <c r="E3" s="62" t="s">
        <v>291</v>
      </c>
      <c r="F3" s="67" t="s">
        <v>222</v>
      </c>
      <c r="G3" s="111" t="s">
        <v>292</v>
      </c>
      <c r="H3" s="112"/>
      <c r="I3" s="17"/>
      <c r="J3" s="109" t="s">
        <v>221</v>
      </c>
      <c r="K3" s="110"/>
      <c r="L3" s="62" t="s">
        <v>159</v>
      </c>
      <c r="M3" s="109" t="s">
        <v>223</v>
      </c>
      <c r="N3" s="110"/>
      <c r="O3" s="62" t="s">
        <v>63</v>
      </c>
      <c r="P3" s="17"/>
      <c r="Q3" s="17"/>
      <c r="R3" s="68"/>
    </row>
    <row r="4" spans="1:30" ht="15.75" customHeight="1" x14ac:dyDescent="0.25">
      <c r="A4" s="17"/>
      <c r="B4" s="17"/>
      <c r="C4" s="17"/>
      <c r="D4" s="17"/>
      <c r="E4" s="17"/>
      <c r="F4" s="17"/>
      <c r="G4" s="17"/>
      <c r="H4" s="17"/>
      <c r="I4" s="17"/>
      <c r="J4" s="17"/>
      <c r="K4" s="17"/>
      <c r="L4" s="17"/>
      <c r="M4" s="17"/>
      <c r="N4" s="17"/>
      <c r="O4" s="17"/>
      <c r="P4" s="17"/>
      <c r="Q4" s="17"/>
      <c r="R4" s="68"/>
    </row>
    <row r="5" spans="1:30" ht="15" customHeight="1" thickBot="1" x14ac:dyDescent="0.3">
      <c r="A5" s="17"/>
      <c r="B5" s="17"/>
      <c r="C5" s="17"/>
      <c r="D5" s="17"/>
      <c r="E5" s="17"/>
      <c r="F5" s="17"/>
      <c r="G5" s="17"/>
      <c r="H5" s="17"/>
      <c r="I5" s="17"/>
      <c r="J5" s="17"/>
      <c r="K5" s="17"/>
      <c r="L5" s="17"/>
      <c r="M5" s="17"/>
      <c r="N5" s="17"/>
      <c r="O5" s="17"/>
      <c r="P5" s="17"/>
      <c r="Q5" s="17"/>
      <c r="R5" s="68"/>
    </row>
    <row r="6" spans="1:30" ht="30" customHeight="1" thickBot="1" x14ac:dyDescent="0.3">
      <c r="A6" s="17"/>
      <c r="B6" s="113" t="s">
        <v>224</v>
      </c>
      <c r="C6" s="113"/>
      <c r="D6" s="113"/>
      <c r="E6" s="113"/>
      <c r="F6" s="113"/>
      <c r="G6" s="113"/>
      <c r="H6" s="113"/>
      <c r="I6" s="17"/>
      <c r="J6" s="17"/>
      <c r="K6" s="17"/>
      <c r="L6" s="17"/>
      <c r="M6" s="17"/>
      <c r="N6" s="17"/>
      <c r="O6" s="17"/>
      <c r="P6" s="17"/>
      <c r="Q6" s="17"/>
      <c r="R6" s="68"/>
    </row>
    <row r="7" spans="1:30" ht="15.75" thickBot="1" x14ac:dyDescent="0.3">
      <c r="A7" s="17"/>
      <c r="B7" s="223"/>
      <c r="C7" s="224" t="s">
        <v>19</v>
      </c>
      <c r="D7" s="224" t="s">
        <v>35</v>
      </c>
      <c r="E7" s="224" t="s">
        <v>225</v>
      </c>
      <c r="F7" s="224" t="s">
        <v>227</v>
      </c>
      <c r="G7" s="224" t="s">
        <v>221</v>
      </c>
      <c r="H7" s="224" t="s">
        <v>280</v>
      </c>
      <c r="I7" s="17"/>
      <c r="J7" s="17"/>
      <c r="K7" s="17"/>
      <c r="L7" s="17"/>
      <c r="M7" s="17"/>
      <c r="N7" s="17"/>
      <c r="O7" s="17"/>
      <c r="P7" s="17"/>
      <c r="Q7" s="17"/>
      <c r="R7" s="68"/>
    </row>
    <row r="8" spans="1:30" x14ac:dyDescent="0.25">
      <c r="A8" s="17"/>
      <c r="B8" s="208">
        <v>1</v>
      </c>
      <c r="C8" s="209" t="str">
        <f t="array" aca="1" ref="C8" ca="1">IF(ROWS($1:1)&lt;=COUNTIF(Groupe,$O$3),INDEX(Num,SMALL(IF(Groupe=$O$3,ROW(INDIRECT("1:"&amp;ROWS(Groupe)))),ROWS($1:1))),"")</f>
        <v>A24</v>
      </c>
      <c r="D8" s="209" t="str">
        <f t="array" aca="1" ref="D8" ca="1">IF(ROWS($1:1)&lt;=COUNTIF(Groupe,$O$3),INDEX(Nom,SMALL(IF(Groupe=$O$3,ROW(INDIRECT("1:"&amp;ROWS(Groupe)))),ROWS($1:1))),"")</f>
        <v>AKKI</v>
      </c>
      <c r="E8" s="209" t="str">
        <f t="array" aca="1" ref="E8" ca="1">IF(ROWS($1:1)&lt;=COUNTIF(Groupe,$O$3),INDEX(Prenom,SMALL(IF(Groupe=$O$3,ROW(INDIRECT("1:"&amp;ROWS(Groupe)))),ROWS($1:1))),"")</f>
        <v>Elias</v>
      </c>
      <c r="F8" s="209" t="str">
        <f t="array" aca="1" ref="F8" ca="1">IF(ROWS($1:1)&lt;=COUNTIF(Groupe,$O$3),INDEX(D_Naissance,SMALL(IF(Groupe=$O$3,ROW(INDIRECT("1:"&amp;ROWS(Groupe)))),ROWS($1:1))),"")</f>
        <v>28/05/2010</v>
      </c>
      <c r="G8" s="209" t="str">
        <f t="array" aca="1" ref="G8" ca="1">IF(ROWS($1:1)&lt;=COUNTIF(Groupe,$O$3),INDEX(Cat,SMALL(IF(Groupe=$O$3,ROW(INDIRECT("1:"&amp;ROWS(Groupe)))),ROWS($1:1))),"")</f>
        <v>U11</v>
      </c>
      <c r="H8" s="210">
        <f t="array" aca="1" ref="H8" ca="1">IF(ROWS($1:1)&lt;=COUNTIF(Groupe,$O$3),INDEX(Licence,SMALL(IF(Groupe=$O$3,ROW(INDIRECT("1:"&amp;ROWS(Groupe)))),ROWS($1:1))),"")</f>
        <v>2547984397</v>
      </c>
      <c r="I8" s="17"/>
      <c r="J8" s="58"/>
      <c r="K8" s="69"/>
      <c r="L8" s="69"/>
      <c r="M8" s="69"/>
      <c r="N8" s="69"/>
      <c r="O8" s="69"/>
      <c r="P8" s="17"/>
      <c r="Q8" s="17"/>
      <c r="R8" s="68"/>
    </row>
    <row r="9" spans="1:30" x14ac:dyDescent="0.25">
      <c r="A9" s="17"/>
      <c r="B9" s="211">
        <v>2</v>
      </c>
      <c r="C9" s="212" t="str">
        <f t="array" aca="1" ref="C9" ca="1">IF(ROWS($1:2)&lt;=COUNTIF(Groupe,$O$3),INDEX(Num,SMALL(IF(Groupe=$O$3,ROW(INDIRECT("1:"&amp;ROWS(Groupe)))),ROWS($1:2))),"")</f>
        <v>A27</v>
      </c>
      <c r="D9" s="212" t="str">
        <f t="array" aca="1" ref="D9" ca="1">IF(ROWS($1:2)&lt;=COUNTIF(Groupe,$O$3),INDEX(Nom,SMALL(IF(Groupe=$O$3,ROW(INDIRECT("1:"&amp;ROWS(Groupe)))),ROWS($1:2))),"")</f>
        <v>BENMEBROUK</v>
      </c>
      <c r="E9" s="212" t="str">
        <f t="array" aca="1" ref="E9" ca="1">IF(ROWS($1:2)&lt;=COUNTIF(Groupe,$O$3),INDEX(Prenom,SMALL(IF(Groupe=$O$3,ROW(INDIRECT("1:"&amp;ROWS(Groupe)))),ROWS($1:2))),"")</f>
        <v>Mheni</v>
      </c>
      <c r="F9" s="212" t="str">
        <f t="array" aca="1" ref="F9" ca="1">IF(ROWS($1:2)&lt;=COUNTIF(Groupe,$O$3),INDEX(D_Naissance,SMALL(IF(Groupe=$O$3,ROW(INDIRECT("1:"&amp;ROWS(Groupe)))),ROWS($1:2))),"")</f>
        <v>27/04/2010</v>
      </c>
      <c r="G9" s="212" t="str">
        <f t="array" aca="1" ref="G9" ca="1">IF(ROWS($1:2)&lt;=COUNTIF(Groupe,$O$3),INDEX(Cat,SMALL(IF(Groupe=$O$3,ROW(INDIRECT("1:"&amp;ROWS(Groupe)))),ROWS($1:2))),"")</f>
        <v>U11</v>
      </c>
      <c r="H9" s="213">
        <f t="array" aca="1" ref="H9" ca="1">IF(ROWS($1:2)&lt;=COUNTIF(Groupe,$O$3),INDEX(Licence,SMALL(IF(Groupe=$O$3,ROW(INDIRECT("1:"&amp;ROWS(Groupe)))),ROWS($1:2))),"")</f>
        <v>2547732210</v>
      </c>
      <c r="I9" s="17"/>
      <c r="J9" s="58"/>
      <c r="K9" s="69"/>
      <c r="L9" s="69"/>
      <c r="M9" s="69"/>
      <c r="N9" s="69"/>
      <c r="O9" s="69"/>
      <c r="P9" s="17"/>
      <c r="Q9" s="17"/>
      <c r="R9" s="68"/>
      <c r="S9" t="s">
        <v>64</v>
      </c>
      <c r="T9" t="s">
        <v>293</v>
      </c>
      <c r="V9" t="s">
        <v>111</v>
      </c>
      <c r="W9" t="s">
        <v>159</v>
      </c>
      <c r="X9" t="s">
        <v>281</v>
      </c>
      <c r="Y9" t="s">
        <v>282</v>
      </c>
      <c r="AA9" s="1" t="s">
        <v>111</v>
      </c>
      <c r="AB9" s="1" t="s">
        <v>159</v>
      </c>
      <c r="AC9" s="1" t="s">
        <v>281</v>
      </c>
      <c r="AD9" s="1" t="s">
        <v>282</v>
      </c>
    </row>
    <row r="10" spans="1:30" x14ac:dyDescent="0.25">
      <c r="A10" s="17"/>
      <c r="B10" s="211">
        <v>3</v>
      </c>
      <c r="C10" s="212" t="str">
        <f t="array" aca="1" ref="C10" ca="1">IF(ROWS($1:3)&lt;=COUNTIF(Groupe,$O$3),INDEX(Num,SMALL(IF(Groupe=$O$3,ROW(INDIRECT("1:"&amp;ROWS(Groupe)))),ROWS($1:3))),"")</f>
        <v>A32</v>
      </c>
      <c r="D10" s="212" t="str">
        <f t="array" aca="1" ref="D10" ca="1">IF(ROWS($1:3)&lt;=COUNTIF(Groupe,$O$3),INDEX(Nom,SMALL(IF(Groupe=$O$3,ROW(INDIRECT("1:"&amp;ROWS(Groupe)))),ROWS($1:3))),"")</f>
        <v>CHOFFEL</v>
      </c>
      <c r="E10" s="212" t="str">
        <f t="array" aca="1" ref="E10" ca="1">IF(ROWS($1:3)&lt;=COUNTIF(Groupe,$O$3),INDEX(Prenom,SMALL(IF(Groupe=$O$3,ROW(INDIRECT("1:"&amp;ROWS(Groupe)))),ROWS($1:3))),"")</f>
        <v>Tom</v>
      </c>
      <c r="F10" s="212" t="str">
        <f t="array" aca="1" ref="F10" ca="1">IF(ROWS($1:3)&lt;=COUNTIF(Groupe,$O$3),INDEX(D_Naissance,SMALL(IF(Groupe=$O$3,ROW(INDIRECT("1:"&amp;ROWS(Groupe)))),ROWS($1:3))),"")</f>
        <v>03/02/2011</v>
      </c>
      <c r="G10" s="212" t="str">
        <f t="array" aca="1" ref="G10" ca="1">IF(ROWS($1:3)&lt;=COUNTIF(Groupe,$O$3),INDEX(Cat,SMALL(IF(Groupe=$O$3,ROW(INDIRECT("1:"&amp;ROWS(Groupe)))),ROWS($1:3))),"")</f>
        <v>U11</v>
      </c>
      <c r="H10" s="213">
        <f t="array" aca="1" ref="H10" ca="1">IF(ROWS($1:3)&lt;=COUNTIF(Groupe,$O$3),INDEX(Licence,SMALL(IF(Groupe=$O$3,ROW(INDIRECT("1:"&amp;ROWS(Groupe)))),ROWS($1:3))),"")</f>
        <v>2547977539</v>
      </c>
      <c r="I10" s="60"/>
      <c r="J10" s="17"/>
      <c r="K10" s="70"/>
      <c r="L10" s="70"/>
      <c r="M10" s="70"/>
      <c r="N10" s="70"/>
      <c r="O10" s="70"/>
      <c r="P10" s="17"/>
      <c r="Q10" s="17"/>
      <c r="R10" s="68"/>
      <c r="S10" t="s">
        <v>64</v>
      </c>
      <c r="T10" t="s">
        <v>294</v>
      </c>
      <c r="V10" t="s">
        <v>64</v>
      </c>
      <c r="W10" t="s">
        <v>63</v>
      </c>
      <c r="X10" t="s">
        <v>62</v>
      </c>
      <c r="Y10" t="s">
        <v>217</v>
      </c>
      <c r="AA10" s="1" t="str">
        <f t="shared" ref="AA10:AD13" ca="1" si="0">INDEX($V10:$Y10,MATCH(AA$9,Catégorie,0))</f>
        <v>U10-1</v>
      </c>
      <c r="AB10" s="1" t="str">
        <f t="shared" ca="1" si="0"/>
        <v>U11-1</v>
      </c>
      <c r="AC10" s="1" t="str">
        <f t="shared" ca="1" si="0"/>
        <v>U12-1</v>
      </c>
      <c r="AD10" s="1" t="str">
        <f t="shared" ca="1" si="0"/>
        <v>U13-1</v>
      </c>
    </row>
    <row r="11" spans="1:30" x14ac:dyDescent="0.25">
      <c r="A11" s="17"/>
      <c r="B11" s="211">
        <v>4</v>
      </c>
      <c r="C11" s="212" t="str">
        <f t="array" aca="1" ref="C11" ca="1">IF(ROWS($1:4)&lt;=COUNTIF(Groupe,$O$3),INDEX(Num,SMALL(IF(Groupe=$O$3,ROW(INDIRECT("1:"&amp;ROWS(Groupe)))),ROWS($1:4))),"")</f>
        <v>A33</v>
      </c>
      <c r="D11" s="212" t="str">
        <f t="array" aca="1" ref="D11" ca="1">IF(ROWS($1:4)&lt;=COUNTIF(Groupe,$O$3),INDEX(Nom,SMALL(IF(Groupe=$O$3,ROW(INDIRECT("1:"&amp;ROWS(Groupe)))),ROWS($1:4))),"")</f>
        <v>CLASTRES</v>
      </c>
      <c r="E11" s="212" t="str">
        <f t="array" aca="1" ref="E11" ca="1">IF(ROWS($1:4)&lt;=COUNTIF(Groupe,$O$3),INDEX(Prenom,SMALL(IF(Groupe=$O$3,ROW(INDIRECT("1:"&amp;ROWS(Groupe)))),ROWS($1:4))),"")</f>
        <v>Mael</v>
      </c>
      <c r="F11" s="212" t="str">
        <f t="array" aca="1" ref="F11" ca="1">IF(ROWS($1:4)&lt;=COUNTIF(Groupe,$O$3),INDEX(D_Naissance,SMALL(IF(Groupe=$O$3,ROW(INDIRECT("1:"&amp;ROWS(Groupe)))),ROWS($1:4))),"")</f>
        <v>06/04/2011</v>
      </c>
      <c r="G11" s="212" t="str">
        <f t="array" aca="1" ref="G11" ca="1">IF(ROWS($1:4)&lt;=COUNTIF(Groupe,$O$3),INDEX(Cat,SMALL(IF(Groupe=$O$3,ROW(INDIRECT("1:"&amp;ROWS(Groupe)))),ROWS($1:4))),"")</f>
        <v>U11</v>
      </c>
      <c r="H11" s="213">
        <f t="array" aca="1" ref="H11" ca="1">IF(ROWS($1:4)&lt;=COUNTIF(Groupe,$O$3),INDEX(Licence,SMALL(IF(Groupe=$O$3,ROW(INDIRECT("1:"&amp;ROWS(Groupe)))),ROWS($1:4))),"")</f>
        <v>2547877650</v>
      </c>
      <c r="I11" s="61"/>
      <c r="J11" s="17"/>
      <c r="K11" s="70"/>
      <c r="L11" s="70"/>
      <c r="M11" s="70"/>
      <c r="N11" s="70"/>
      <c r="O11" s="70"/>
      <c r="P11" s="17"/>
      <c r="Q11" s="17"/>
      <c r="R11" s="68"/>
      <c r="S11" t="s">
        <v>112</v>
      </c>
      <c r="V11" t="s">
        <v>112</v>
      </c>
      <c r="W11" t="s">
        <v>160</v>
      </c>
      <c r="X11" t="s">
        <v>216</v>
      </c>
      <c r="Y11" t="s">
        <v>218</v>
      </c>
      <c r="AA11" s="1" t="str">
        <f t="shared" ca="1" si="0"/>
        <v>U10-2</v>
      </c>
      <c r="AB11" s="1" t="str">
        <f t="shared" ca="1" si="0"/>
        <v>U11-2</v>
      </c>
      <c r="AC11" s="1" t="str">
        <f t="shared" ca="1" si="0"/>
        <v>U12-2</v>
      </c>
      <c r="AD11" s="1" t="str">
        <f t="shared" ca="1" si="0"/>
        <v>U13-2</v>
      </c>
    </row>
    <row r="12" spans="1:30" x14ac:dyDescent="0.25">
      <c r="A12" s="17"/>
      <c r="B12" s="211">
        <v>5</v>
      </c>
      <c r="C12" s="212" t="str">
        <f t="array" aca="1" ref="C12" ca="1">IF(ROWS($1:5)&lt;=COUNTIF(Groupe,$O$3),INDEX(Num,SMALL(IF(Groupe=$O$3,ROW(INDIRECT("1:"&amp;ROWS(Groupe)))),ROWS($1:5))),"")</f>
        <v>A35</v>
      </c>
      <c r="D12" s="212" t="str">
        <f t="array" aca="1" ref="D12" ca="1">IF(ROWS($1:5)&lt;=COUNTIF(Groupe,$O$3),INDEX(Nom,SMALL(IF(Groupe=$O$3,ROW(INDIRECT("1:"&amp;ROWS(Groupe)))),ROWS($1:5))),"")</f>
        <v>DELAUNAY</v>
      </c>
      <c r="E12" s="212" t="str">
        <f t="array" aca="1" ref="E12" ca="1">IF(ROWS($1:5)&lt;=COUNTIF(Groupe,$O$3),INDEX(Prenom,SMALL(IF(Groupe=$O$3,ROW(INDIRECT("1:"&amp;ROWS(Groupe)))),ROWS($1:5))),"")</f>
        <v>Ruben</v>
      </c>
      <c r="F12" s="212" t="str">
        <f t="array" aca="1" ref="F12" ca="1">IF(ROWS($1:5)&lt;=COUNTIF(Groupe,$O$3),INDEX(D_Naissance,SMALL(IF(Groupe=$O$3,ROW(INDIRECT("1:"&amp;ROWS(Groupe)))),ROWS($1:5))),"")</f>
        <v>21/12/2011</v>
      </c>
      <c r="G12" s="212" t="str">
        <f t="array" aca="1" ref="G12" ca="1">IF(ROWS($1:5)&lt;=COUNTIF(Groupe,$O$3),INDEX(Cat,SMALL(IF(Groupe=$O$3,ROW(INDIRECT("1:"&amp;ROWS(Groupe)))),ROWS($1:5))),"")</f>
        <v>U11</v>
      </c>
      <c r="H12" s="213">
        <f t="array" aca="1" ref="H12" ca="1">IF(ROWS($1:5)&lt;=COUNTIF(Groupe,$O$3),INDEX(Licence,SMALL(IF(Groupe=$O$3,ROW(INDIRECT("1:"&amp;ROWS(Groupe)))),ROWS($1:5))),"")</f>
        <v>2548160253</v>
      </c>
      <c r="I12" s="61"/>
      <c r="J12" s="17"/>
      <c r="K12" s="70"/>
      <c r="L12" s="70"/>
      <c r="M12" s="70"/>
      <c r="N12" s="70"/>
      <c r="O12" s="70"/>
      <c r="P12" s="17"/>
      <c r="Q12" s="17"/>
      <c r="R12" s="68"/>
      <c r="S12" t="s">
        <v>63</v>
      </c>
      <c r="T12" t="s">
        <v>295</v>
      </c>
      <c r="Y12" t="s">
        <v>219</v>
      </c>
      <c r="AA12" s="1">
        <f t="shared" ca="1" si="0"/>
        <v>0</v>
      </c>
      <c r="AB12" s="1">
        <f t="shared" ca="1" si="0"/>
        <v>0</v>
      </c>
      <c r="AC12" s="1">
        <f t="shared" ca="1" si="0"/>
        <v>0</v>
      </c>
      <c r="AD12" s="1" t="str">
        <f t="shared" ca="1" si="0"/>
        <v>U13-3</v>
      </c>
    </row>
    <row r="13" spans="1:30" x14ac:dyDescent="0.25">
      <c r="A13" s="17"/>
      <c r="B13" s="211">
        <v>6</v>
      </c>
      <c r="C13" s="212" t="str">
        <f t="array" aca="1" ref="C13" ca="1">IF(ROWS($1:6)&lt;=COUNTIF(Groupe,$O$3),INDEX(Num,SMALL(IF(Groupe=$O$3,ROW(INDIRECT("1:"&amp;ROWS(Groupe)))),ROWS($1:6))),"")</f>
        <v>A37</v>
      </c>
      <c r="D13" s="212" t="str">
        <f t="array" aca="1" ref="D13" ca="1">IF(ROWS($1:6)&lt;=COUNTIF(Groupe,$O$3),INDEX(Nom,SMALL(IF(Groupe=$O$3,ROW(INDIRECT("1:"&amp;ROWS(Groupe)))),ROWS($1:6))),"")</f>
        <v>FERNANDES SOULE</v>
      </c>
      <c r="E13" s="212" t="str">
        <f t="array" aca="1" ref="E13" ca="1">IF(ROWS($1:6)&lt;=COUNTIF(Groupe,$O$3),INDEX(Prenom,SMALL(IF(Groupe=$O$3,ROW(INDIRECT("1:"&amp;ROWS(Groupe)))),ROWS($1:6))),"")</f>
        <v>Eden</v>
      </c>
      <c r="F13" s="212" t="str">
        <f t="array" aca="1" ref="F13" ca="1">IF(ROWS($1:6)&lt;=COUNTIF(Groupe,$O$3),INDEX(D_Naissance,SMALL(IF(Groupe=$O$3,ROW(INDIRECT("1:"&amp;ROWS(Groupe)))),ROWS($1:6))),"")</f>
        <v>05/05/2011</v>
      </c>
      <c r="G13" s="212" t="str">
        <f t="array" aca="1" ref="G13" ca="1">IF(ROWS($1:6)&lt;=COUNTIF(Groupe,$O$3),INDEX(Cat,SMALL(IF(Groupe=$O$3,ROW(INDIRECT("1:"&amp;ROWS(Groupe)))),ROWS($1:6))),"")</f>
        <v>U11</v>
      </c>
      <c r="H13" s="213">
        <f t="array" aca="1" ref="H13" ca="1">IF(ROWS($1:6)&lt;=COUNTIF(Groupe,$O$3),INDEX(Licence,SMALL(IF(Groupe=$O$3,ROW(INDIRECT("1:"&amp;ROWS(Groupe)))),ROWS($1:6))),"")</f>
        <v>2547629295</v>
      </c>
      <c r="I13" s="61"/>
      <c r="J13" s="17"/>
      <c r="K13" s="70"/>
      <c r="L13" s="70"/>
      <c r="M13" s="70"/>
      <c r="N13" s="70"/>
      <c r="O13" s="70"/>
      <c r="P13" s="17"/>
      <c r="Q13" s="17"/>
      <c r="R13" s="68"/>
      <c r="S13" t="s">
        <v>63</v>
      </c>
      <c r="T13" t="s">
        <v>296</v>
      </c>
      <c r="AA13">
        <f t="shared" ca="1" si="0"/>
        <v>0</v>
      </c>
      <c r="AB13">
        <f t="shared" ca="1" si="0"/>
        <v>0</v>
      </c>
      <c r="AC13">
        <f t="shared" ca="1" si="0"/>
        <v>0</v>
      </c>
      <c r="AD13">
        <f t="shared" ca="1" si="0"/>
        <v>0</v>
      </c>
    </row>
    <row r="14" spans="1:30" x14ac:dyDescent="0.25">
      <c r="A14" s="17"/>
      <c r="B14" s="211">
        <v>7</v>
      </c>
      <c r="C14" s="212" t="str">
        <f t="array" aca="1" ref="C14" ca="1">IF(ROWS($1:7)&lt;=COUNTIF(Groupe,$O$3),INDEX(Num,SMALL(IF(Groupe=$O$3,ROW(INDIRECT("1:"&amp;ROWS(Groupe)))),ROWS($1:7))),"")</f>
        <v>A39</v>
      </c>
      <c r="D14" s="212" t="str">
        <f t="array" aca="1" ref="D14" ca="1">IF(ROWS($1:7)&lt;=COUNTIF(Groupe,$O$3),INDEX(Nom,SMALL(IF(Groupe=$O$3,ROW(INDIRECT("1:"&amp;ROWS(Groupe)))),ROWS($1:7))),"")</f>
        <v>GARCIA MONNERAUD</v>
      </c>
      <c r="E14" s="212" t="str">
        <f t="array" aca="1" ref="E14" ca="1">IF(ROWS($1:7)&lt;=COUNTIF(Groupe,$O$3),INDEX(Prenom,SMALL(IF(Groupe=$O$3,ROW(INDIRECT("1:"&amp;ROWS(Groupe)))),ROWS($1:7))),"")</f>
        <v>Timeo</v>
      </c>
      <c r="F14" s="212" t="str">
        <f t="array" aca="1" ref="F14" ca="1">IF(ROWS($1:7)&lt;=COUNTIF(Groupe,$O$3),INDEX(D_Naissance,SMALL(IF(Groupe=$O$3,ROW(INDIRECT("1:"&amp;ROWS(Groupe)))),ROWS($1:7))),"")</f>
        <v>06/08/2011</v>
      </c>
      <c r="G14" s="212" t="str">
        <f t="array" aca="1" ref="G14" ca="1">IF(ROWS($1:7)&lt;=COUNTIF(Groupe,$O$3),INDEX(Cat,SMALL(IF(Groupe=$O$3,ROW(INDIRECT("1:"&amp;ROWS(Groupe)))),ROWS($1:7))),"")</f>
        <v>U11</v>
      </c>
      <c r="H14" s="213">
        <f t="array" aca="1" ref="H14" ca="1">IF(ROWS($1:7)&lt;=COUNTIF(Groupe,$O$3),INDEX(Licence,SMALL(IF(Groupe=$O$3,ROW(INDIRECT("1:"&amp;ROWS(Groupe)))),ROWS($1:7))),"")</f>
        <v>2548522832</v>
      </c>
      <c r="I14" s="61"/>
      <c r="J14" s="17"/>
      <c r="K14" s="70"/>
      <c r="L14" s="70"/>
      <c r="M14" s="70"/>
      <c r="N14" s="70"/>
      <c r="O14" s="70"/>
      <c r="P14" s="17"/>
      <c r="Q14" s="17"/>
      <c r="R14" s="68"/>
      <c r="S14" t="s">
        <v>160</v>
      </c>
    </row>
    <row r="15" spans="1:30" x14ac:dyDescent="0.25">
      <c r="A15" s="17"/>
      <c r="B15" s="211">
        <v>8</v>
      </c>
      <c r="C15" s="212" t="str">
        <f t="array" aca="1" ref="C15" ca="1">IF(ROWS($1:8)&lt;=COUNTIF(Groupe,$O$3),INDEX(Num,SMALL(IF(Groupe=$O$3,ROW(INDIRECT("1:"&amp;ROWS(Groupe)))),ROWS($1:8))),"")</f>
        <v>A40</v>
      </c>
      <c r="D15" s="212" t="str">
        <f t="array" aca="1" ref="D15" ca="1">IF(ROWS($1:8)&lt;=COUNTIF(Groupe,$O$3),INDEX(Nom,SMALL(IF(Groupe=$O$3,ROW(INDIRECT("1:"&amp;ROWS(Groupe)))),ROWS($1:8))),"")</f>
        <v>GOMEZ</v>
      </c>
      <c r="E15" s="212" t="str">
        <f t="array" aca="1" ref="E15" ca="1">IF(ROWS($1:8)&lt;=COUNTIF(Groupe,$O$3),INDEX(Prenom,SMALL(IF(Groupe=$O$3,ROW(INDIRECT("1:"&amp;ROWS(Groupe)))),ROWS($1:8))),"")</f>
        <v>Diego</v>
      </c>
      <c r="F15" s="212" t="str">
        <f t="array" aca="1" ref="F15" ca="1">IF(ROWS($1:8)&lt;=COUNTIF(Groupe,$O$3),INDEX(D_Naissance,SMALL(IF(Groupe=$O$3,ROW(INDIRECT("1:"&amp;ROWS(Groupe)))),ROWS($1:8))),"")</f>
        <v>22/05/2011</v>
      </c>
      <c r="G15" s="212" t="str">
        <f t="array" aca="1" ref="G15" ca="1">IF(ROWS($1:8)&lt;=COUNTIF(Groupe,$O$3),INDEX(Cat,SMALL(IF(Groupe=$O$3,ROW(INDIRECT("1:"&amp;ROWS(Groupe)))),ROWS($1:8))),"")</f>
        <v>U11</v>
      </c>
      <c r="H15" s="213">
        <f t="array" aca="1" ref="H15" ca="1">IF(ROWS($1:8)&lt;=COUNTIF(Groupe,$O$3),INDEX(Licence,SMALL(IF(Groupe=$O$3,ROW(INDIRECT("1:"&amp;ROWS(Groupe)))),ROWS($1:8))),"")</f>
        <v>2547772114</v>
      </c>
      <c r="I15" s="61"/>
      <c r="J15" s="17"/>
      <c r="K15" s="70"/>
      <c r="L15" s="70"/>
      <c r="M15" s="70"/>
      <c r="N15" s="70"/>
      <c r="O15" s="70"/>
      <c r="P15" s="17"/>
      <c r="Q15" s="17"/>
      <c r="R15" s="68"/>
      <c r="S15" t="s">
        <v>62</v>
      </c>
      <c r="T15" t="s">
        <v>297</v>
      </c>
    </row>
    <row r="16" spans="1:30" x14ac:dyDescent="0.25">
      <c r="A16" s="17"/>
      <c r="B16" s="211">
        <v>9</v>
      </c>
      <c r="C16" s="212" t="str">
        <f t="array" aca="1" ref="C16" ca="1">IF(ROWS($1:9)&lt;=COUNTIF(Groupe,$O$3),INDEX(Num,SMALL(IF(Groupe=$O$3,ROW(INDIRECT("1:"&amp;ROWS(Groupe)))),ROWS($1:9))),"")</f>
        <v>A41</v>
      </c>
      <c r="D16" s="212" t="str">
        <f t="array" aca="1" ref="D16" ca="1">IF(ROWS($1:9)&lt;=COUNTIF(Groupe,$O$3),INDEX(Nom,SMALL(IF(Groupe=$O$3,ROW(INDIRECT("1:"&amp;ROWS(Groupe)))),ROWS($1:9))),"")</f>
        <v>KRONENBERGER</v>
      </c>
      <c r="E16" s="212" t="str">
        <f t="array" aca="1" ref="E16" ca="1">IF(ROWS($1:9)&lt;=COUNTIF(Groupe,$O$3),INDEX(Prenom,SMALL(IF(Groupe=$O$3,ROW(INDIRECT("1:"&amp;ROWS(Groupe)))),ROWS($1:9))),"")</f>
        <v>Noah</v>
      </c>
      <c r="F16" s="212" t="str">
        <f t="array" aca="1" ref="F16" ca="1">IF(ROWS($1:9)&lt;=COUNTIF(Groupe,$O$3),INDEX(D_Naissance,SMALL(IF(Groupe=$O$3,ROW(INDIRECT("1:"&amp;ROWS(Groupe)))),ROWS($1:9))),"")</f>
        <v>10/05/2011</v>
      </c>
      <c r="G16" s="212" t="str">
        <f t="array" aca="1" ref="G16" ca="1">IF(ROWS($1:9)&lt;=COUNTIF(Groupe,$O$3),INDEX(Cat,SMALL(IF(Groupe=$O$3,ROW(INDIRECT("1:"&amp;ROWS(Groupe)))),ROWS($1:9))),"")</f>
        <v>U11</v>
      </c>
      <c r="H16" s="213">
        <f t="array" aca="1" ref="H16" ca="1">IF(ROWS($1:9)&lt;=COUNTIF(Groupe,$O$3),INDEX(Licence,SMALL(IF(Groupe=$O$3,ROW(INDIRECT("1:"&amp;ROWS(Groupe)))),ROWS($1:9))),"")</f>
        <v>2547857821</v>
      </c>
      <c r="I16" s="61"/>
      <c r="J16" s="17"/>
      <c r="K16" s="70"/>
      <c r="L16" s="70"/>
      <c r="M16" s="70"/>
      <c r="N16" s="70"/>
      <c r="O16" s="70"/>
      <c r="P16" s="17"/>
      <c r="Q16" s="17"/>
      <c r="R16" s="68"/>
      <c r="S16" t="s">
        <v>62</v>
      </c>
      <c r="T16" t="s">
        <v>353</v>
      </c>
      <c r="V16" t="s">
        <v>354</v>
      </c>
    </row>
    <row r="17" spans="1:22" x14ac:dyDescent="0.25">
      <c r="A17" s="17"/>
      <c r="B17" s="211">
        <v>10</v>
      </c>
      <c r="C17" s="212" t="str">
        <f t="array" aca="1" ref="C17" ca="1">IF(ROWS($1:10)&lt;=COUNTIF(Groupe,$O$3),INDEX(Num,SMALL(IF(Groupe=$O$3,ROW(INDIRECT("1:"&amp;ROWS(Groupe)))),ROWS($1:10))),"")</f>
        <v>A42</v>
      </c>
      <c r="D17" s="212" t="str">
        <f t="array" aca="1" ref="D17" ca="1">IF(ROWS($1:10)&lt;=COUNTIF(Groupe,$O$3),INDEX(Nom,SMALL(IF(Groupe=$O$3,ROW(INDIRECT("1:"&amp;ROWS(Groupe)))),ROWS($1:10))),"")</f>
        <v>LATOUR</v>
      </c>
      <c r="E17" s="212" t="str">
        <f t="array" aca="1" ref="E17" ca="1">IF(ROWS($1:10)&lt;=COUNTIF(Groupe,$O$3),INDEX(Prenom,SMALL(IF(Groupe=$O$3,ROW(INDIRECT("1:"&amp;ROWS(Groupe)))),ROWS($1:10))),"")</f>
        <v>Antoine</v>
      </c>
      <c r="F17" s="212" t="str">
        <f t="array" aca="1" ref="F17" ca="1">IF(ROWS($1:10)&lt;=COUNTIF(Groupe,$O$3),INDEX(D_Naissance,SMALL(IF(Groupe=$O$3,ROW(INDIRECT("1:"&amp;ROWS(Groupe)))),ROWS($1:10))),"")</f>
        <v>05/04/2011</v>
      </c>
      <c r="G17" s="212" t="str">
        <f t="array" aca="1" ref="G17" ca="1">IF(ROWS($1:10)&lt;=COUNTIF(Groupe,$O$3),INDEX(Cat,SMALL(IF(Groupe=$O$3,ROW(INDIRECT("1:"&amp;ROWS(Groupe)))),ROWS($1:10))),"")</f>
        <v>U11</v>
      </c>
      <c r="H17" s="213">
        <f t="array" aca="1" ref="H17" ca="1">IF(ROWS($1:10)&lt;=COUNTIF(Groupe,$O$3),INDEX(Licence,SMALL(IF(Groupe=$O$3,ROW(INDIRECT("1:"&amp;ROWS(Groupe)))),ROWS($1:10))),"")</f>
        <v>2547627113</v>
      </c>
      <c r="I17" s="61"/>
      <c r="J17" s="17"/>
      <c r="K17" s="70"/>
      <c r="L17" s="70"/>
      <c r="M17" s="70"/>
      <c r="N17" s="70"/>
      <c r="O17" s="70"/>
      <c r="P17" s="17"/>
      <c r="Q17" s="17"/>
      <c r="R17" s="68"/>
      <c r="S17" t="s">
        <v>216</v>
      </c>
      <c r="T17" t="s">
        <v>298</v>
      </c>
      <c r="V17" t="s">
        <v>355</v>
      </c>
    </row>
    <row r="18" spans="1:22" x14ac:dyDescent="0.25">
      <c r="A18" s="17"/>
      <c r="B18" s="211">
        <v>11</v>
      </c>
      <c r="C18" s="212" t="str">
        <f t="array" aca="1" ref="C18" ca="1">IF(ROWS($1:11)&lt;=COUNTIF(Groupe,$O$3),INDEX(Num,SMALL(IF(Groupe=$O$3,ROW(INDIRECT("1:"&amp;ROWS(Groupe)))),ROWS($1:11))),"")</f>
        <v>A44</v>
      </c>
      <c r="D18" s="212" t="str">
        <f t="array" aca="1" ref="D18" ca="1">IF(ROWS($1:11)&lt;=COUNTIF(Groupe,$O$3),INDEX(Nom,SMALL(IF(Groupe=$O$3,ROW(INDIRECT("1:"&amp;ROWS(Groupe)))),ROWS($1:11))),"")</f>
        <v>MEDINA</v>
      </c>
      <c r="E18" s="212" t="str">
        <f t="array" aca="1" ref="E18" ca="1">IF(ROWS($1:11)&lt;=COUNTIF(Groupe,$O$3),INDEX(Prenom,SMALL(IF(Groupe=$O$3,ROW(INDIRECT("1:"&amp;ROWS(Groupe)))),ROWS($1:11))),"")</f>
        <v>Nathan</v>
      </c>
      <c r="F18" s="212" t="str">
        <f t="array" aca="1" ref="F18" ca="1">IF(ROWS($1:11)&lt;=COUNTIF(Groupe,$O$3),INDEX(D_Naissance,SMALL(IF(Groupe=$O$3,ROW(INDIRECT("1:"&amp;ROWS(Groupe)))),ROWS($1:11))),"")</f>
        <v>16/12/2011</v>
      </c>
      <c r="G18" s="212" t="str">
        <f t="array" aca="1" ref="G18" ca="1">IF(ROWS($1:11)&lt;=COUNTIF(Groupe,$O$3),INDEX(Cat,SMALL(IF(Groupe=$O$3,ROW(INDIRECT("1:"&amp;ROWS(Groupe)))),ROWS($1:11))),"")</f>
        <v>U11</v>
      </c>
      <c r="H18" s="213">
        <f t="array" aca="1" ref="H18" ca="1">IF(ROWS($1:11)&lt;=COUNTIF(Groupe,$O$3),INDEX(Licence,SMALL(IF(Groupe=$O$3,ROW(INDIRECT("1:"&amp;ROWS(Groupe)))),ROWS($1:11))),"")</f>
        <v>2547655370</v>
      </c>
      <c r="I18" s="61"/>
      <c r="J18" s="17"/>
      <c r="K18" s="70"/>
      <c r="L18" s="70"/>
      <c r="M18" s="70"/>
      <c r="N18" s="70"/>
      <c r="O18" s="70"/>
      <c r="P18" s="17"/>
      <c r="Q18" s="17"/>
      <c r="R18" s="68"/>
      <c r="S18" t="s">
        <v>217</v>
      </c>
      <c r="T18" t="s">
        <v>299</v>
      </c>
    </row>
    <row r="19" spans="1:22" x14ac:dyDescent="0.25">
      <c r="A19" s="17"/>
      <c r="B19" s="211">
        <v>12</v>
      </c>
      <c r="C19" s="212" t="str">
        <f t="array" aca="1" ref="C19" ca="1">IF(ROWS($1:12)&lt;=COUNTIF(Groupe,$O$3),INDEX(Num,SMALL(IF(Groupe=$O$3,ROW(INDIRECT("1:"&amp;ROWS(Groupe)))),ROWS($1:12))),"")</f>
        <v>A49</v>
      </c>
      <c r="D19" s="212" t="str">
        <f t="array" aca="1" ref="D19" ca="1">IF(ROWS($1:12)&lt;=COUNTIF(Groupe,$O$3),INDEX(Nom,SMALL(IF(Groupe=$O$3,ROW(INDIRECT("1:"&amp;ROWS(Groupe)))),ROWS($1:12))),"")</f>
        <v>PEZILLA</v>
      </c>
      <c r="E19" s="212" t="str">
        <f t="array" aca="1" ref="E19" ca="1">IF(ROWS($1:12)&lt;=COUNTIF(Groupe,$O$3),INDEX(Prenom,SMALL(IF(Groupe=$O$3,ROW(INDIRECT("1:"&amp;ROWS(Groupe)))),ROWS($1:12))),"")</f>
        <v>Lenny</v>
      </c>
      <c r="F19" s="212" t="str">
        <f t="array" aca="1" ref="F19" ca="1">IF(ROWS($1:12)&lt;=COUNTIF(Groupe,$O$3),INDEX(D_Naissance,SMALL(IF(Groupe=$O$3,ROW(INDIRECT("1:"&amp;ROWS(Groupe)))),ROWS($1:12))),"")</f>
        <v>01/03/2011</v>
      </c>
      <c r="G19" s="212" t="str">
        <f t="array" aca="1" ref="G19" ca="1">IF(ROWS($1:12)&lt;=COUNTIF(Groupe,$O$3),INDEX(Cat,SMALL(IF(Groupe=$O$3,ROW(INDIRECT("1:"&amp;ROWS(Groupe)))),ROWS($1:12))),"")</f>
        <v>U11</v>
      </c>
      <c r="H19" s="213">
        <f t="array" aca="1" ref="H19" ca="1">IF(ROWS($1:12)&lt;=COUNTIF(Groupe,$O$3),INDEX(Licence,SMALL(IF(Groupe=$O$3,ROW(INDIRECT("1:"&amp;ROWS(Groupe)))),ROWS($1:12))),"")</f>
        <v>9602460383</v>
      </c>
      <c r="I19" s="61"/>
      <c r="J19" s="17"/>
      <c r="K19" s="70"/>
      <c r="L19" s="70"/>
      <c r="M19" s="70"/>
      <c r="N19" s="70"/>
      <c r="O19" s="70"/>
      <c r="P19" s="17"/>
      <c r="Q19" s="17"/>
      <c r="R19" s="68"/>
      <c r="S19" t="s">
        <v>218</v>
      </c>
      <c r="T19" t="s">
        <v>300</v>
      </c>
    </row>
    <row r="20" spans="1:22" x14ac:dyDescent="0.25">
      <c r="A20" s="17"/>
      <c r="B20" s="211">
        <v>13</v>
      </c>
      <c r="C20" s="212" t="str">
        <f t="array" aca="1" ref="C20" ca="1">IF(ROWS($1:13)&lt;=COUNTIF(Groupe,$O$3),INDEX(Num,SMALL(IF(Groupe=$O$3,ROW(INDIRECT("1:"&amp;ROWS(Groupe)))),ROWS($1:13))),"")</f>
        <v/>
      </c>
      <c r="D20" s="212" t="str">
        <f t="array" aca="1" ref="D20" ca="1">IF(ROWS($1:13)&lt;=COUNTIF(Groupe,$O$3),INDEX(Nom,SMALL(IF(Groupe=$O$3,ROW(INDIRECT("1:"&amp;ROWS(Groupe)))),ROWS($1:13))),"")</f>
        <v/>
      </c>
      <c r="E20" s="212" t="str">
        <f t="array" aca="1" ref="E20" ca="1">IF(ROWS($1:13)&lt;=COUNTIF(Groupe,$O$3),INDEX(Prenom,SMALL(IF(Groupe=$O$3,ROW(INDIRECT("1:"&amp;ROWS(Groupe)))),ROWS($1:13))),"")</f>
        <v/>
      </c>
      <c r="F20" s="212" t="str">
        <f t="array" aca="1" ref="F20" ca="1">IF(ROWS($1:13)&lt;=COUNTIF(Groupe,$O$3),INDEX(D_Naissance,SMALL(IF(Groupe=$O$3,ROW(INDIRECT("1:"&amp;ROWS(Groupe)))),ROWS($1:13))),"")</f>
        <v/>
      </c>
      <c r="G20" s="212" t="str">
        <f t="array" aca="1" ref="G20" ca="1">IF(ROWS($1:13)&lt;=COUNTIF(Groupe,$O$3),INDEX(Cat,SMALL(IF(Groupe=$O$3,ROW(INDIRECT("1:"&amp;ROWS(Groupe)))),ROWS($1:13))),"")</f>
        <v/>
      </c>
      <c r="H20" s="213" t="str">
        <f t="array" aca="1" ref="H20" ca="1">IF(ROWS($1:13)&lt;=COUNTIF(Groupe,$O$3),INDEX(Licence,SMALL(IF(Groupe=$O$3,ROW(INDIRECT("1:"&amp;ROWS(Groupe)))),ROWS($1:13))),"")</f>
        <v/>
      </c>
      <c r="I20" s="61"/>
      <c r="J20" s="17"/>
      <c r="K20" s="70"/>
      <c r="L20" s="70"/>
      <c r="M20" s="70"/>
      <c r="N20" s="70"/>
      <c r="O20" s="70"/>
      <c r="P20" s="17"/>
      <c r="Q20" s="17"/>
      <c r="R20" s="68"/>
      <c r="S20" t="s">
        <v>218</v>
      </c>
      <c r="T20" t="s">
        <v>301</v>
      </c>
    </row>
    <row r="21" spans="1:22" x14ac:dyDescent="0.25">
      <c r="A21" s="17"/>
      <c r="B21" s="211">
        <v>14</v>
      </c>
      <c r="C21" s="212" t="str">
        <f t="array" aca="1" ref="C21" ca="1">IF(ROWS($1:14)&lt;=COUNTIF(Groupe,$O$3),INDEX(Num,SMALL(IF(Groupe=$O$3,ROW(INDIRECT("1:"&amp;ROWS(Groupe)))),ROWS($1:14))),"")</f>
        <v/>
      </c>
      <c r="D21" s="212" t="str">
        <f t="array" aca="1" ref="D21" ca="1">IF(ROWS($1:14)&lt;=COUNTIF(Groupe,$O$3),INDEX(Nom,SMALL(IF(Groupe=$O$3,ROW(INDIRECT("1:"&amp;ROWS(Groupe)))),ROWS($1:14))),"")</f>
        <v/>
      </c>
      <c r="E21" s="212" t="str">
        <f t="array" aca="1" ref="E21" ca="1">IF(ROWS($1:14)&lt;=COUNTIF(Groupe,$O$3),INDEX(Prenom,SMALL(IF(Groupe=$O$3,ROW(INDIRECT("1:"&amp;ROWS(Groupe)))),ROWS($1:14))),"")</f>
        <v/>
      </c>
      <c r="F21" s="212" t="str">
        <f t="array" aca="1" ref="F21" ca="1">IF(ROWS($1:14)&lt;=COUNTIF(Groupe,$O$3),INDEX(D_Naissance,SMALL(IF(Groupe=$O$3,ROW(INDIRECT("1:"&amp;ROWS(Groupe)))),ROWS($1:14))),"")</f>
        <v/>
      </c>
      <c r="G21" s="212" t="str">
        <f t="array" aca="1" ref="G21" ca="1">IF(ROWS($1:14)&lt;=COUNTIF(Groupe,$O$3),INDEX(Cat,SMALL(IF(Groupe=$O$3,ROW(INDIRECT("1:"&amp;ROWS(Groupe)))),ROWS($1:14))),"")</f>
        <v/>
      </c>
      <c r="H21" s="213" t="str">
        <f t="array" aca="1" ref="H21" ca="1">IF(ROWS($1:14)&lt;=COUNTIF(Groupe,$O$3),INDEX(Licence,SMALL(IF(Groupe=$O$3,ROW(INDIRECT("1:"&amp;ROWS(Groupe)))),ROWS($1:14))),"")</f>
        <v/>
      </c>
      <c r="I21" s="61"/>
      <c r="J21" s="17"/>
      <c r="K21" s="70"/>
      <c r="L21" s="70"/>
      <c r="M21" s="70"/>
      <c r="N21" s="70"/>
      <c r="O21" s="70"/>
      <c r="P21" s="17"/>
      <c r="Q21" s="17"/>
      <c r="R21" s="68"/>
      <c r="S21" t="s">
        <v>219</v>
      </c>
      <c r="T21" t="s">
        <v>302</v>
      </c>
    </row>
    <row r="22" spans="1:22" x14ac:dyDescent="0.25">
      <c r="A22" s="17"/>
      <c r="B22" s="211">
        <v>15</v>
      </c>
      <c r="C22" s="212" t="str">
        <f t="array" aca="1" ref="C22" ca="1">IF(ROWS($1:15)&lt;=COUNTIF(Groupe,$O$3),INDEX(Num,SMALL(IF(Groupe=$O$3,ROW(INDIRECT("1:"&amp;ROWS(Groupe)))),ROWS($1:15))),"")</f>
        <v/>
      </c>
      <c r="D22" s="212" t="str">
        <f t="array" aca="1" ref="D22" ca="1">IF(ROWS($1:15)&lt;=COUNTIF(Groupe,$O$3),INDEX(Nom,SMALL(IF(Groupe=$O$3,ROW(INDIRECT("1:"&amp;ROWS(Groupe)))),ROWS($1:15))),"")</f>
        <v/>
      </c>
      <c r="E22" s="212" t="str">
        <f t="array" aca="1" ref="E22" ca="1">IF(ROWS($1:15)&lt;=COUNTIF(Groupe,$O$3),INDEX(Prenom,SMALL(IF(Groupe=$O$3,ROW(INDIRECT("1:"&amp;ROWS(Groupe)))),ROWS($1:15))),"")</f>
        <v/>
      </c>
      <c r="F22" s="212" t="str">
        <f t="array" aca="1" ref="F22" ca="1">IF(ROWS($1:15)&lt;=COUNTIF(Groupe,$O$3),INDEX(D_Naissance,SMALL(IF(Groupe=$O$3,ROW(INDIRECT("1:"&amp;ROWS(Groupe)))),ROWS($1:15))),"")</f>
        <v/>
      </c>
      <c r="G22" s="212" t="str">
        <f t="array" aca="1" ref="G22" ca="1">IF(ROWS($1:15)&lt;=COUNTIF(Groupe,$O$3),INDEX(Cat,SMALL(IF(Groupe=$O$3,ROW(INDIRECT("1:"&amp;ROWS(Groupe)))),ROWS($1:15))),"")</f>
        <v/>
      </c>
      <c r="H22" s="213" t="str">
        <f t="array" aca="1" ref="H22" ca="1">IF(ROWS($1:15)&lt;=COUNTIF(Groupe,$O$3),INDEX(Licence,SMALL(IF(Groupe=$O$3,ROW(INDIRECT("1:"&amp;ROWS(Groupe)))),ROWS($1:15))),"")</f>
        <v/>
      </c>
      <c r="I22" s="61"/>
      <c r="J22" s="17"/>
      <c r="K22" s="70"/>
      <c r="L22" s="70"/>
      <c r="M22" s="70"/>
      <c r="N22" s="70"/>
      <c r="O22" s="70"/>
      <c r="P22" s="17"/>
      <c r="Q22" s="17"/>
      <c r="R22" s="68"/>
    </row>
    <row r="23" spans="1:22" ht="15.75" thickBot="1" x14ac:dyDescent="0.3">
      <c r="A23" s="17"/>
      <c r="B23" s="214">
        <v>16</v>
      </c>
      <c r="C23" s="215" t="str">
        <f t="array" aca="1" ref="C23" ca="1">IF(ROWS($1:16)&lt;=COUNTIF(Groupe,$O$3),INDEX(Num,SMALL(IF(Groupe=$O$3,ROW(INDIRECT("1:"&amp;ROWS(Groupe)))),ROWS($1:16))),"")</f>
        <v/>
      </c>
      <c r="D23" s="215" t="str">
        <f t="array" aca="1" ref="D23" ca="1">IF(ROWS($1:16)&lt;=COUNTIF(Groupe,$O$3),INDEX(Nom,SMALL(IF(Groupe=$O$3,ROW(INDIRECT("1:"&amp;ROWS(Groupe)))),ROWS($1:16))),"")</f>
        <v/>
      </c>
      <c r="E23" s="215" t="str">
        <f t="array" aca="1" ref="E23" ca="1">IF(ROWS($1:16)&lt;=COUNTIF(Groupe,$O$3),INDEX(Prenom,SMALL(IF(Groupe=$O$3,ROW(INDIRECT("1:"&amp;ROWS(Groupe)))),ROWS($1:16))),"")</f>
        <v/>
      </c>
      <c r="F23" s="215" t="str">
        <f t="array" aca="1" ref="F23" ca="1">IF(ROWS($1:16)&lt;=COUNTIF(Groupe,$O$3),INDEX(D_Naissance,SMALL(IF(Groupe=$O$3,ROW(INDIRECT("1:"&amp;ROWS(Groupe)))),ROWS($1:16))),"")</f>
        <v/>
      </c>
      <c r="G23" s="215" t="str">
        <f t="array" aca="1" ref="G23" ca="1">IF(ROWS($1:16)&lt;=COUNTIF(Groupe,$O$3),INDEX(Cat,SMALL(IF(Groupe=$O$3,ROW(INDIRECT("1:"&amp;ROWS(Groupe)))),ROWS($1:16))),"")</f>
        <v/>
      </c>
      <c r="H23" s="216" t="str">
        <f t="array" aca="1" ref="H23" ca="1">IF(ROWS($1:16)&lt;=COUNTIF(Groupe,$O$3),INDEX(Licence,SMALL(IF(Groupe=$O$3,ROW(INDIRECT("1:"&amp;ROWS(Groupe)))),ROWS($1:16))),"")</f>
        <v/>
      </c>
      <c r="I23" s="61"/>
      <c r="J23" s="17"/>
      <c r="K23" s="17"/>
      <c r="L23" s="17"/>
      <c r="M23" s="17"/>
      <c r="N23" s="17"/>
      <c r="O23" s="17"/>
      <c r="P23" s="17"/>
      <c r="Q23" s="17"/>
      <c r="R23" s="68"/>
    </row>
    <row r="24" spans="1:22" x14ac:dyDescent="0.25">
      <c r="A24" s="17"/>
      <c r="B24" s="17"/>
      <c r="C24" s="17"/>
      <c r="D24" s="17"/>
      <c r="E24" s="17"/>
      <c r="F24" s="17"/>
      <c r="G24" s="17"/>
      <c r="H24" s="17"/>
      <c r="I24" s="61"/>
      <c r="J24" s="17"/>
      <c r="K24" s="17"/>
      <c r="L24" s="17"/>
      <c r="M24" s="17"/>
      <c r="N24" s="17"/>
      <c r="O24" s="17"/>
      <c r="P24" s="17"/>
      <c r="Q24" s="17"/>
      <c r="R24" s="68"/>
    </row>
    <row r="25" spans="1:22" x14ac:dyDescent="0.25">
      <c r="A25" s="17"/>
      <c r="B25" s="17"/>
      <c r="C25" s="17"/>
      <c r="D25" s="17"/>
      <c r="E25" s="17"/>
      <c r="F25" s="17"/>
      <c r="G25" s="17"/>
      <c r="H25" s="17"/>
      <c r="I25" s="61"/>
      <c r="J25" s="17"/>
      <c r="K25" s="17"/>
      <c r="L25" s="17"/>
      <c r="M25" s="17"/>
      <c r="N25" s="17"/>
      <c r="O25" s="17"/>
      <c r="P25" s="17"/>
      <c r="Q25" s="17"/>
      <c r="R25" s="68"/>
    </row>
    <row r="26" spans="1:22" x14ac:dyDescent="0.25">
      <c r="A26" s="17"/>
      <c r="B26" s="17"/>
      <c r="C26" s="17"/>
      <c r="D26" s="17"/>
      <c r="E26" s="17"/>
      <c r="F26" s="17"/>
      <c r="G26" s="17"/>
      <c r="H26" s="17"/>
      <c r="I26" s="61"/>
      <c r="J26" s="17"/>
      <c r="K26" s="17"/>
      <c r="L26" s="17"/>
      <c r="M26" s="17"/>
      <c r="N26" s="17"/>
      <c r="O26" s="17"/>
      <c r="P26" s="17"/>
      <c r="Q26" s="17"/>
      <c r="R26" s="68"/>
    </row>
    <row r="27" spans="1:22" x14ac:dyDescent="0.25">
      <c r="A27" s="17"/>
      <c r="B27" s="17"/>
      <c r="C27" s="17"/>
      <c r="D27" s="17"/>
      <c r="E27" s="17"/>
      <c r="F27" s="17"/>
      <c r="G27" s="17"/>
      <c r="H27" s="17"/>
      <c r="I27" s="17"/>
      <c r="J27" s="17"/>
      <c r="K27" s="17"/>
      <c r="L27" s="17"/>
      <c r="M27" s="17"/>
      <c r="N27" s="17"/>
      <c r="O27" s="17"/>
      <c r="P27" s="17"/>
      <c r="Q27" s="17"/>
      <c r="R27" s="68"/>
    </row>
    <row r="28" spans="1:22" x14ac:dyDescent="0.25">
      <c r="A28" s="17"/>
      <c r="B28" s="17"/>
      <c r="C28" s="17"/>
      <c r="D28" s="17"/>
      <c r="E28" s="17"/>
      <c r="F28" s="17"/>
      <c r="G28" s="17"/>
      <c r="H28" s="17"/>
      <c r="I28" s="17"/>
      <c r="J28" s="17"/>
      <c r="K28" s="17"/>
      <c r="L28" s="17"/>
      <c r="M28" s="17"/>
      <c r="N28" s="17"/>
      <c r="O28" s="17"/>
      <c r="P28" s="17"/>
      <c r="Q28" s="17"/>
      <c r="R28" s="68"/>
    </row>
    <row r="29" spans="1:22" x14ac:dyDescent="0.25">
      <c r="A29" s="17"/>
      <c r="B29" s="17"/>
      <c r="C29" s="17"/>
      <c r="D29" s="17"/>
      <c r="E29" s="17"/>
      <c r="F29" s="17"/>
      <c r="G29" s="17"/>
      <c r="H29" s="17"/>
      <c r="I29" s="17"/>
      <c r="J29" s="17"/>
      <c r="K29" s="17"/>
      <c r="L29" s="17"/>
      <c r="M29" s="17"/>
      <c r="N29" s="17"/>
      <c r="O29" s="17"/>
      <c r="P29" s="17"/>
      <c r="Q29" s="17"/>
    </row>
    <row r="30" spans="1:22" x14ac:dyDescent="0.25">
      <c r="A30" s="17"/>
      <c r="B30" s="17"/>
      <c r="C30" s="17"/>
      <c r="D30" s="17"/>
      <c r="E30" s="17"/>
      <c r="F30" s="17"/>
      <c r="G30" s="17"/>
      <c r="H30" s="17"/>
      <c r="I30" s="17"/>
      <c r="J30" s="17"/>
      <c r="K30" s="17"/>
      <c r="L30" s="17"/>
      <c r="M30" s="17"/>
      <c r="N30" s="17"/>
      <c r="O30" s="17"/>
      <c r="P30" s="17"/>
      <c r="Q30" s="17"/>
    </row>
    <row r="32" spans="1:22" hidden="1" x14ac:dyDescent="0.25">
      <c r="A32" t="s">
        <v>111</v>
      </c>
      <c r="B32" t="s">
        <v>159</v>
      </c>
      <c r="C32" t="s">
        <v>281</v>
      </c>
      <c r="D32" t="s">
        <v>282</v>
      </c>
    </row>
    <row r="33" spans="1:6" hidden="1" x14ac:dyDescent="0.25">
      <c r="A33" t="s">
        <v>64</v>
      </c>
      <c r="B33" t="s">
        <v>63</v>
      </c>
      <c r="C33" t="s">
        <v>62</v>
      </c>
      <c r="D33" t="s">
        <v>217</v>
      </c>
    </row>
    <row r="34" spans="1:6" hidden="1" x14ac:dyDescent="0.25">
      <c r="A34" t="s">
        <v>112</v>
      </c>
      <c r="B34" t="s">
        <v>160</v>
      </c>
      <c r="C34" t="s">
        <v>216</v>
      </c>
      <c r="D34" t="s">
        <v>218</v>
      </c>
      <c r="E34" t="s">
        <v>111</v>
      </c>
      <c r="F34" t="str">
        <f ca="1">OFFSET($A$32,1,MATCH($L$3,$32:$32,0)-1,COUNTA(OFFSET($A$32,1,MATCH($L$3,$32:$32,0)-1,100,1)),1)</f>
        <v>U11-2</v>
      </c>
    </row>
    <row r="35" spans="1:6" hidden="1" x14ac:dyDescent="0.25">
      <c r="D35" t="s">
        <v>219</v>
      </c>
    </row>
  </sheetData>
  <mergeCells count="6">
    <mergeCell ref="M3:N3"/>
    <mergeCell ref="M2:N2"/>
    <mergeCell ref="G3:H3"/>
    <mergeCell ref="B6:H6"/>
    <mergeCell ref="J2:K2"/>
    <mergeCell ref="J3:K3"/>
  </mergeCells>
  <phoneticPr fontId="3" type="noConversion"/>
  <conditionalFormatting sqref="B8:H23">
    <cfRule type="expression" dxfId="35" priority="1">
      <formula>NOT(MOD(ROW(),2))</formula>
    </cfRule>
  </conditionalFormatting>
  <dataValidations count="2">
    <dataValidation type="list" allowBlank="1" showInputMessage="1" showErrorMessage="1" sqref="E34 L3" xr:uid="{2FD47327-062B-4049-99F6-D694C692E728}">
      <formula1>Catégorie</formula1>
    </dataValidation>
    <dataValidation type="list" allowBlank="1" showInputMessage="1" showErrorMessage="1" sqref="O3 G34" xr:uid="{76AE28EA-648F-4611-9253-3E840FF64A7B}">
      <formula1>Liste_équipes</formula1>
    </dataValidation>
  </dataValidations>
  <pageMargins left="0" right="0" top="0" bottom="0" header="0.31496062992125984" footer="0.31496062992125984"/>
  <pageSetup paperSize="9" scale="75" fitToHeight="0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781557B-3CD7-4D24-8AA4-D866B6DCA07D}">
  <sheetPr codeName="Feuil10"/>
  <dimension ref="A1:BV57"/>
  <sheetViews>
    <sheetView showGridLines="0" zoomScaleNormal="100" workbookViewId="0">
      <pane xSplit="4" topLeftCell="E1" activePane="topRight" state="frozen"/>
      <selection pane="topRight" activeCell="T29" sqref="T29"/>
    </sheetView>
  </sheetViews>
  <sheetFormatPr baseColWidth="10" defaultRowHeight="15" x14ac:dyDescent="0.25"/>
  <cols>
    <col min="1" max="1" width="1.85546875" customWidth="1"/>
    <col min="2" max="2" width="4.28515625" bestFit="1" customWidth="1"/>
    <col min="3" max="4" width="20.7109375" customWidth="1"/>
    <col min="5" max="5" width="4.28515625" bestFit="1" customWidth="1"/>
    <col min="6" max="6" width="4.5703125" bestFit="1" customWidth="1"/>
    <col min="7" max="7" width="4.140625" bestFit="1" customWidth="1"/>
    <col min="8" max="8" width="4" bestFit="1" customWidth="1"/>
    <col min="9" max="9" width="4.85546875" bestFit="1" customWidth="1"/>
    <col min="10" max="10" width="4" bestFit="1" customWidth="1"/>
    <col min="11" max="12" width="3.7109375" bestFit="1" customWidth="1"/>
    <col min="13" max="13" width="4.7109375" bestFit="1" customWidth="1"/>
    <col min="14" max="14" width="3.7109375" bestFit="1" customWidth="1"/>
    <col min="15" max="15" width="5.5703125" bestFit="1" customWidth="1"/>
    <col min="16" max="16" width="8.7109375" bestFit="1" customWidth="1"/>
    <col min="17" max="71" width="7" style="1" customWidth="1"/>
    <col min="72" max="72" width="7" style="1" bestFit="1" customWidth="1"/>
  </cols>
  <sheetData>
    <row r="1" spans="1:74" x14ac:dyDescent="0.25">
      <c r="A1" s="17"/>
      <c r="B1" s="17"/>
      <c r="C1" s="17"/>
      <c r="D1" s="17"/>
      <c r="E1" s="17"/>
      <c r="F1" s="17"/>
      <c r="G1" s="17"/>
      <c r="H1" s="17"/>
      <c r="I1" s="17"/>
      <c r="J1" s="17"/>
      <c r="K1" s="17"/>
      <c r="L1" s="17"/>
      <c r="M1" s="17"/>
      <c r="N1" s="17"/>
      <c r="O1" s="17"/>
      <c r="P1" s="17"/>
      <c r="Q1" s="18"/>
      <c r="R1" s="18"/>
      <c r="S1" s="18"/>
      <c r="T1" s="18"/>
      <c r="U1" s="18"/>
      <c r="V1" s="18"/>
      <c r="W1" s="18"/>
      <c r="X1" s="18"/>
      <c r="Y1" s="18"/>
      <c r="Z1" s="18"/>
      <c r="AA1" s="18"/>
      <c r="AB1" s="18"/>
      <c r="AC1" s="18"/>
      <c r="AD1" s="18"/>
      <c r="AE1" s="18"/>
      <c r="AF1" s="18"/>
      <c r="AG1" s="18"/>
      <c r="AH1" s="18"/>
      <c r="AI1" s="18"/>
      <c r="AJ1" s="18"/>
      <c r="AK1" s="18"/>
      <c r="AL1" s="18"/>
      <c r="AM1" s="18"/>
      <c r="AN1" s="18"/>
      <c r="AO1" s="18"/>
      <c r="AP1" s="18"/>
      <c r="AQ1" s="18"/>
      <c r="AR1" s="18"/>
      <c r="AS1" s="18"/>
      <c r="AT1" s="18"/>
      <c r="AU1" s="18"/>
      <c r="AV1" s="18"/>
      <c r="AW1" s="18"/>
      <c r="AX1" s="18"/>
      <c r="AY1" s="18"/>
      <c r="AZ1" s="18"/>
      <c r="BA1" s="18"/>
      <c r="BB1" s="18"/>
      <c r="BC1" s="18"/>
      <c r="BD1" s="18"/>
      <c r="BE1" s="18"/>
      <c r="BF1" s="18"/>
      <c r="BG1" s="18"/>
      <c r="BH1" s="18"/>
      <c r="BI1" s="18"/>
      <c r="BJ1" s="18"/>
      <c r="BK1" s="18"/>
      <c r="BL1" s="18"/>
      <c r="BM1" s="18"/>
      <c r="BN1" s="18"/>
      <c r="BO1" s="18"/>
      <c r="BP1" s="18"/>
      <c r="BQ1" s="18"/>
      <c r="BR1" s="18"/>
      <c r="BS1" s="18"/>
      <c r="BT1" s="18"/>
      <c r="BU1" s="17"/>
      <c r="BV1" s="17"/>
    </row>
    <row r="2" spans="1:74" ht="15" customHeight="1" x14ac:dyDescent="0.25">
      <c r="A2" s="17"/>
      <c r="B2" s="17"/>
      <c r="C2" s="17"/>
      <c r="D2" s="17"/>
      <c r="E2" s="4" t="s">
        <v>20</v>
      </c>
      <c r="F2" s="5" t="s">
        <v>27</v>
      </c>
      <c r="G2" s="6" t="s">
        <v>21</v>
      </c>
      <c r="H2" s="7" t="s">
        <v>28</v>
      </c>
      <c r="I2" s="8" t="s">
        <v>22</v>
      </c>
      <c r="J2" s="9" t="s">
        <v>23</v>
      </c>
      <c r="K2" s="10" t="s">
        <v>24</v>
      </c>
      <c r="L2" s="11" t="s">
        <v>25</v>
      </c>
      <c r="M2" s="12" t="s">
        <v>26</v>
      </c>
      <c r="N2" s="17"/>
      <c r="O2" s="17"/>
      <c r="P2" s="17"/>
      <c r="Q2" s="116" t="s">
        <v>305</v>
      </c>
      <c r="R2" s="117"/>
      <c r="S2" s="117"/>
      <c r="T2" s="117"/>
      <c r="U2" s="117"/>
      <c r="V2" s="117"/>
      <c r="W2" s="117"/>
      <c r="X2" s="117"/>
      <c r="Y2" s="118"/>
      <c r="Z2" s="73"/>
      <c r="AA2" s="74"/>
      <c r="AB2" s="74"/>
      <c r="AC2" s="18"/>
      <c r="AD2" s="18"/>
      <c r="AE2" s="18"/>
      <c r="AF2" s="18"/>
      <c r="AG2" s="18"/>
      <c r="AH2" s="18"/>
      <c r="AI2" s="18"/>
      <c r="AJ2" s="18"/>
      <c r="AK2" s="18"/>
      <c r="AL2" s="18"/>
      <c r="AM2" s="18"/>
      <c r="AN2" s="18"/>
      <c r="AO2" s="18"/>
      <c r="AP2" s="18"/>
      <c r="AQ2" s="18"/>
      <c r="AR2" s="18"/>
      <c r="AS2" s="18"/>
      <c r="AT2" s="18"/>
      <c r="AU2" s="18"/>
      <c r="AV2" s="18"/>
      <c r="AW2" s="18"/>
      <c r="AX2" s="18"/>
      <c r="AY2" s="18"/>
      <c r="AZ2" s="18"/>
      <c r="BA2" s="18"/>
      <c r="BB2" s="18"/>
      <c r="BC2" s="18"/>
      <c r="BD2" s="18"/>
      <c r="BE2" s="18"/>
      <c r="BF2" s="18"/>
      <c r="BG2" s="18"/>
      <c r="BH2" s="18"/>
      <c r="BI2" s="18"/>
      <c r="BJ2" s="18"/>
      <c r="BK2" s="18"/>
      <c r="BL2" s="18"/>
      <c r="BM2" s="18"/>
      <c r="BN2" s="18"/>
      <c r="BO2" s="18"/>
      <c r="BP2" s="18"/>
      <c r="BQ2" s="18"/>
      <c r="BR2" s="18"/>
      <c r="BS2" s="18"/>
      <c r="BT2" s="18"/>
      <c r="BU2" s="17"/>
      <c r="BV2" s="17"/>
    </row>
    <row r="3" spans="1:74" ht="12" customHeight="1" x14ac:dyDescent="0.25">
      <c r="A3" s="17"/>
      <c r="B3" s="17"/>
      <c r="C3" s="17"/>
      <c r="D3" s="17"/>
      <c r="E3" s="125" t="s">
        <v>12</v>
      </c>
      <c r="F3" s="126" t="s">
        <v>2</v>
      </c>
      <c r="G3" s="127" t="s">
        <v>3</v>
      </c>
      <c r="H3" s="128" t="s">
        <v>13</v>
      </c>
      <c r="I3" s="131" t="s">
        <v>11</v>
      </c>
      <c r="J3" s="132" t="s">
        <v>14</v>
      </c>
      <c r="K3" s="133" t="s">
        <v>15</v>
      </c>
      <c r="L3" s="134" t="s">
        <v>16</v>
      </c>
      <c r="M3" s="135" t="s">
        <v>17</v>
      </c>
      <c r="N3" s="124" t="s">
        <v>18</v>
      </c>
      <c r="O3" s="124" t="s">
        <v>9</v>
      </c>
      <c r="P3" s="17"/>
      <c r="Q3" s="119"/>
      <c r="R3" s="120"/>
      <c r="S3" s="120"/>
      <c r="T3" s="120"/>
      <c r="U3" s="120"/>
      <c r="V3" s="120"/>
      <c r="W3" s="120"/>
      <c r="X3" s="120"/>
      <c r="Y3" s="121"/>
      <c r="Z3" s="73"/>
      <c r="AA3" s="74"/>
      <c r="AB3" s="74"/>
      <c r="AC3" s="18"/>
      <c r="AD3" s="18"/>
      <c r="AE3" s="18"/>
      <c r="AF3" s="18"/>
      <c r="AG3" s="18"/>
      <c r="AH3" s="18"/>
      <c r="AI3" s="18"/>
      <c r="AJ3" s="18"/>
      <c r="AK3" s="18"/>
      <c r="AL3" s="18"/>
      <c r="AM3" s="18"/>
      <c r="AN3" s="18"/>
      <c r="AO3" s="18"/>
      <c r="AP3" s="18"/>
      <c r="AQ3" s="18"/>
      <c r="AR3" s="18"/>
      <c r="AS3" s="18"/>
      <c r="AT3" s="18"/>
      <c r="AU3" s="18"/>
      <c r="AV3" s="18"/>
      <c r="AW3" s="18"/>
      <c r="AX3" s="18"/>
      <c r="AY3" s="18"/>
      <c r="AZ3" s="18"/>
      <c r="BA3" s="18"/>
      <c r="BB3" s="18"/>
      <c r="BC3" s="18"/>
      <c r="BD3" s="18"/>
      <c r="BE3" s="18"/>
      <c r="BF3" s="18"/>
      <c r="BG3" s="18"/>
      <c r="BH3" s="18"/>
      <c r="BI3" s="18"/>
      <c r="BJ3" s="18"/>
      <c r="BK3" s="18"/>
      <c r="BL3" s="18"/>
      <c r="BM3" s="18"/>
      <c r="BN3" s="18"/>
      <c r="BO3" s="18"/>
      <c r="BP3" s="18"/>
      <c r="BQ3" s="18"/>
      <c r="BR3" s="18"/>
      <c r="BS3" s="18"/>
      <c r="BT3" s="18"/>
      <c r="BU3" s="17"/>
      <c r="BV3" s="17"/>
    </row>
    <row r="4" spans="1:74" ht="15" customHeight="1" x14ac:dyDescent="0.25">
      <c r="A4" s="17"/>
      <c r="B4" s="17"/>
      <c r="C4" s="17"/>
      <c r="D4" s="17"/>
      <c r="E4" s="125"/>
      <c r="F4" s="126"/>
      <c r="G4" s="127"/>
      <c r="H4" s="129"/>
      <c r="I4" s="131"/>
      <c r="J4" s="132"/>
      <c r="K4" s="133"/>
      <c r="L4" s="134"/>
      <c r="M4" s="135"/>
      <c r="N4" s="124"/>
      <c r="O4" s="124"/>
      <c r="P4" s="17"/>
      <c r="Q4" s="18"/>
      <c r="R4" s="18"/>
      <c r="S4" s="18"/>
      <c r="T4" s="18"/>
      <c r="U4" s="18"/>
      <c r="V4" s="18"/>
      <c r="W4" s="18"/>
      <c r="X4" s="18"/>
      <c r="Y4" s="18"/>
      <c r="Z4" s="18"/>
      <c r="AA4" s="18"/>
      <c r="AB4" s="18"/>
      <c r="AC4" s="18"/>
      <c r="AD4" s="18"/>
      <c r="AE4" s="18"/>
      <c r="AF4" s="18"/>
      <c r="AG4" s="18"/>
      <c r="AH4" s="18"/>
      <c r="AI4" s="18"/>
      <c r="AJ4" s="18"/>
      <c r="AK4" s="18"/>
      <c r="AL4" s="18"/>
      <c r="AM4" s="18"/>
      <c r="AN4" s="18"/>
      <c r="AO4" s="18"/>
      <c r="AP4" s="18"/>
      <c r="AQ4" s="18"/>
      <c r="AR4" s="18"/>
      <c r="AS4" s="18"/>
      <c r="AT4" s="18"/>
      <c r="AU4" s="18"/>
      <c r="AV4" s="18"/>
      <c r="AW4" s="18"/>
      <c r="AX4" s="18"/>
      <c r="AY4" s="18"/>
      <c r="AZ4" s="18"/>
      <c r="BA4" s="18"/>
      <c r="BB4" s="18"/>
      <c r="BC4" s="18"/>
      <c r="BD4" s="18"/>
      <c r="BE4" s="18"/>
      <c r="BF4" s="18"/>
      <c r="BG4" s="18"/>
      <c r="BH4" s="18"/>
      <c r="BI4" s="18"/>
      <c r="BJ4" s="18"/>
      <c r="BK4" s="18"/>
      <c r="BL4" s="18"/>
      <c r="BM4" s="18"/>
      <c r="BN4" s="18"/>
      <c r="BO4" s="18"/>
      <c r="BP4" s="18"/>
      <c r="BQ4" s="18"/>
      <c r="BR4" s="18"/>
      <c r="BS4" s="18"/>
      <c r="BT4" s="18"/>
      <c r="BU4" s="17"/>
      <c r="BV4" s="17"/>
    </row>
    <row r="5" spans="1:74" ht="15" customHeight="1" x14ac:dyDescent="0.25">
      <c r="A5" s="17"/>
      <c r="B5" s="17"/>
      <c r="C5" s="17"/>
      <c r="D5" s="17"/>
      <c r="E5" s="125"/>
      <c r="F5" s="126"/>
      <c r="G5" s="127"/>
      <c r="H5" s="129"/>
      <c r="I5" s="131"/>
      <c r="J5" s="132"/>
      <c r="K5" s="133"/>
      <c r="L5" s="134"/>
      <c r="M5" s="135"/>
      <c r="N5" s="124"/>
      <c r="O5" s="124"/>
      <c r="P5" s="3"/>
      <c r="Q5" s="66"/>
      <c r="R5" s="66"/>
      <c r="S5" s="66"/>
      <c r="T5" s="66"/>
      <c r="U5" s="66"/>
      <c r="V5" s="66"/>
      <c r="W5" s="66"/>
      <c r="X5" s="66"/>
      <c r="Y5" s="66"/>
      <c r="Z5" s="66"/>
      <c r="AA5" s="66"/>
      <c r="AB5" s="66"/>
      <c r="AC5" s="66"/>
      <c r="AD5" s="66"/>
      <c r="AE5" s="66"/>
      <c r="AF5" s="66"/>
      <c r="AG5" s="66"/>
      <c r="AH5" s="66"/>
      <c r="AI5" s="66"/>
      <c r="AJ5" s="66"/>
      <c r="AK5" s="66"/>
      <c r="AL5" s="66"/>
      <c r="AM5" s="66"/>
      <c r="AN5" s="66"/>
      <c r="AO5" s="66"/>
      <c r="AP5" s="66"/>
      <c r="AQ5" s="66"/>
      <c r="AR5" s="66"/>
      <c r="AS5" s="66"/>
      <c r="AT5" s="66"/>
      <c r="AU5" s="66"/>
      <c r="AV5" s="66"/>
      <c r="AW5" s="66"/>
      <c r="AX5" s="66"/>
      <c r="AY5" s="66"/>
      <c r="AZ5" s="66"/>
      <c r="BA5" s="66"/>
      <c r="BB5" s="66"/>
      <c r="BC5" s="66"/>
      <c r="BD5" s="66"/>
      <c r="BE5" s="66"/>
      <c r="BF5" s="66"/>
      <c r="BG5" s="66"/>
      <c r="BH5" s="66"/>
      <c r="BI5" s="66"/>
      <c r="BJ5" s="66"/>
      <c r="BK5" s="66"/>
      <c r="BL5" s="66"/>
      <c r="BM5" s="66"/>
      <c r="BN5" s="66"/>
      <c r="BO5" s="66"/>
      <c r="BP5" s="66"/>
      <c r="BQ5" s="66"/>
      <c r="BR5" s="66"/>
      <c r="BS5" s="66"/>
      <c r="BT5" s="66"/>
      <c r="BU5" s="17"/>
      <c r="BV5" s="17"/>
    </row>
    <row r="6" spans="1:74" ht="15" customHeight="1" x14ac:dyDescent="0.25">
      <c r="A6" s="17"/>
      <c r="B6" s="17"/>
      <c r="C6" s="17"/>
      <c r="D6" s="107" t="s">
        <v>306</v>
      </c>
      <c r="E6" s="125"/>
      <c r="F6" s="126"/>
      <c r="G6" s="127"/>
      <c r="H6" s="129"/>
      <c r="I6" s="131"/>
      <c r="J6" s="132"/>
      <c r="K6" s="133"/>
      <c r="L6" s="134"/>
      <c r="M6" s="135"/>
      <c r="N6" s="124"/>
      <c r="O6" s="124"/>
      <c r="P6" s="3" t="s">
        <v>4</v>
      </c>
      <c r="BU6" s="17"/>
      <c r="BV6" s="17"/>
    </row>
    <row r="7" spans="1:74" x14ac:dyDescent="0.25">
      <c r="A7" s="17"/>
      <c r="B7" s="17"/>
      <c r="C7" s="17"/>
      <c r="D7" s="17"/>
      <c r="E7" s="125"/>
      <c r="F7" s="126"/>
      <c r="G7" s="127"/>
      <c r="H7" s="129"/>
      <c r="I7" s="131"/>
      <c r="J7" s="132"/>
      <c r="K7" s="133"/>
      <c r="L7" s="134"/>
      <c r="M7" s="135"/>
      <c r="N7" s="124"/>
      <c r="O7" s="124"/>
      <c r="P7" s="3" t="s">
        <v>5</v>
      </c>
      <c r="Q7" s="114">
        <f t="array" aca="1" ref="Q7" ca="1">IF(ROWS($1:1)&lt;=COUNTIF(Phase,$D$6),INDEX(Semaines_PH1,SMALL(IF(Phase=$D$6,ROW(INDIRECT("1:"&amp;ROWS(Phase)))),ROWS($1:1))),"")</f>
        <v>35</v>
      </c>
      <c r="R7" s="114"/>
      <c r="S7" s="114"/>
      <c r="T7" s="114"/>
      <c r="U7" s="114"/>
      <c r="V7" s="114"/>
      <c r="W7" s="114"/>
      <c r="X7" s="114">
        <f t="array" aca="1" ref="X7" ca="1">IF(ROWS($1:2)&lt;=COUNTIF(Phase,$D$6),INDEX(Semaines_PH1,SMALL(IF(Phase=$D$6,ROW(INDIRECT("1:"&amp;ROWS(Phase)))),ROWS($1:2))),"")</f>
        <v>36</v>
      </c>
      <c r="Y7" s="114"/>
      <c r="Z7" s="114"/>
      <c r="AA7" s="114"/>
      <c r="AB7" s="114"/>
      <c r="AC7" s="114"/>
      <c r="AD7" s="114"/>
      <c r="AE7" s="114">
        <f t="array" aca="1" ref="AE7" ca="1">IF(ROWS($1:3)&lt;=COUNTIF(Phase,$D$6),INDEX(Semaines_PH1,SMALL(IF(Phase=$D$6,ROW(INDIRECT("1:"&amp;ROWS(Phase)))),ROWS($1:3))),"")</f>
        <v>37</v>
      </c>
      <c r="AF7" s="114"/>
      <c r="AG7" s="114"/>
      <c r="AH7" s="114"/>
      <c r="AI7" s="114"/>
      <c r="AJ7" s="114"/>
      <c r="AK7" s="114"/>
      <c r="AL7" s="114">
        <f t="array" aca="1" ref="AL7" ca="1">IF(ROWS($1:4)&lt;=COUNTIF(Phase,$D$6),INDEX(Semaines_PH1,SMALL(IF(Phase=$D$6,ROW(INDIRECT("1:"&amp;ROWS(Phase)))),ROWS($1:4))),"")</f>
        <v>38</v>
      </c>
      <c r="AM7" s="114"/>
      <c r="AN7" s="114"/>
      <c r="AO7" s="114"/>
      <c r="AP7" s="114"/>
      <c r="AQ7" s="114"/>
      <c r="AR7" s="114"/>
      <c r="AS7" s="114">
        <f t="array" aca="1" ref="AS7" ca="1">IF(ROWS($1:5)&lt;=COUNTIF(Phase,$D$6),INDEX(Semaines_PH1,SMALL(IF(Phase=$D$6,ROW(INDIRECT("1:"&amp;ROWS(Phase)))),ROWS($1:5))),"")</f>
        <v>39</v>
      </c>
      <c r="AT7" s="114"/>
      <c r="AU7" s="114"/>
      <c r="AV7" s="114"/>
      <c r="AW7" s="114"/>
      <c r="AX7" s="114"/>
      <c r="AY7" s="114"/>
      <c r="AZ7" s="114">
        <f t="array" aca="1" ref="AZ7" ca="1">IF(ROWS($1:6)&lt;=COUNTIF(Phase,$D$6),INDEX(Semaines_PH1,SMALL(IF(Phase=$D$6,ROW(INDIRECT("1:"&amp;ROWS(Phase)))),ROWS($1:6))),"")</f>
        <v>40</v>
      </c>
      <c r="BA7" s="114"/>
      <c r="BB7" s="114"/>
      <c r="BC7" s="114"/>
      <c r="BD7" s="114"/>
      <c r="BE7" s="114"/>
      <c r="BF7" s="114"/>
      <c r="BG7" s="114">
        <f t="array" aca="1" ref="BG7" ca="1">IF(ROWS($1:7)&lt;=COUNTIF(Phase,$D$6),INDEX(Semaines_PH1,SMALL(IF(Phase=$D$6,ROW(INDIRECT("1:"&amp;ROWS(Phase)))),ROWS($1:7))),"")</f>
        <v>41</v>
      </c>
      <c r="BH7" s="114"/>
      <c r="BI7" s="114"/>
      <c r="BJ7" s="114"/>
      <c r="BK7" s="114"/>
      <c r="BL7" s="114"/>
      <c r="BM7" s="114"/>
      <c r="BN7" s="114">
        <f t="array" aca="1" ref="BN7" ca="1">IF(ROWS($1:8)&lt;=COUNTIF(Phase,$D$6),INDEX(Semaines_PH1,SMALL(IF(Phase=$D$6,ROW(INDIRECT("1:"&amp;ROWS(Phase)))),ROWS($1:8))),"")</f>
        <v>42</v>
      </c>
      <c r="BO7" s="114"/>
      <c r="BP7" s="114"/>
      <c r="BQ7" s="114"/>
      <c r="BR7" s="114"/>
      <c r="BS7" s="114"/>
      <c r="BT7" s="114"/>
      <c r="BU7" s="17"/>
      <c r="BV7" s="17"/>
    </row>
    <row r="8" spans="1:74" ht="18.75" x14ac:dyDescent="0.3">
      <c r="A8" s="17"/>
      <c r="B8" s="122" t="s">
        <v>31</v>
      </c>
      <c r="C8" s="123"/>
      <c r="D8" s="86" t="str">
        <f>Accueil!O3</f>
        <v>U11-1</v>
      </c>
      <c r="E8" s="125"/>
      <c r="F8" s="126"/>
      <c r="G8" s="127"/>
      <c r="H8" s="129"/>
      <c r="I8" s="131"/>
      <c r="J8" s="132"/>
      <c r="K8" s="133"/>
      <c r="L8" s="134"/>
      <c r="M8" s="135"/>
      <c r="N8" s="124"/>
      <c r="O8" s="124"/>
      <c r="P8" s="3" t="s">
        <v>6</v>
      </c>
      <c r="Q8" s="87" t="str">
        <f t="array" aca="1" ref="Q8" ca="1">IF(ROWS($1:1)&lt;=COUNTIF(Phase,$D$6),INDEX(Jours_PH1,SMALL(IF(Phase=$D$6,ROW(INDIRECT("1:"&amp;ROWS(Phase)))),ROWS($1:1))),"")</f>
        <v>Lun 24</v>
      </c>
      <c r="R8" s="87" t="str">
        <f t="array" aca="1" ref="R8" ca="1">IF(ROWS($1:2)&lt;=COUNTIF(Phase,$D$6),INDEX(Jours_PH1,SMALL(IF(Phase=$D$6,ROW(INDIRECT("1:"&amp;ROWS(Phase)))),ROWS($1:2))),"")</f>
        <v>Mar 25</v>
      </c>
      <c r="S8" s="87" t="str">
        <f t="array" aca="1" ref="S8" ca="1">IF(ROWS($1:3)&lt;=COUNTIF(Phase,$D$6),INDEX(Jours_PH1,SMALL(IF(Phase=$D$6,ROW(INDIRECT("1:"&amp;ROWS(Phase)))),ROWS($1:3))),"")</f>
        <v>Mer 26</v>
      </c>
      <c r="T8" s="87" t="str">
        <f t="array" aca="1" ref="T8" ca="1">IF(ROWS($1:4)&lt;=COUNTIF(Phase,$D$6),INDEX(Jours_PH1,SMALL(IF(Phase=$D$6,ROW(INDIRECT("1:"&amp;ROWS(Phase)))),ROWS($1:4))),"")</f>
        <v>Jeu 27</v>
      </c>
      <c r="U8" s="87" t="str">
        <f t="array" aca="1" ref="U8" ca="1">IF(ROWS($1:5)&lt;=COUNTIF(Phase,$D$6),INDEX(Jours_PH1,SMALL(IF(Phase=$D$6,ROW(INDIRECT("1:"&amp;ROWS(Phase)))),ROWS($1:5))),"")</f>
        <v>Ven 28</v>
      </c>
      <c r="V8" s="87" t="str">
        <f t="array" aca="1" ref="V8" ca="1">IF(ROWS($1:6)&lt;=COUNTIF(Phase,$D$6),INDEX(Jours_PH1,SMALL(IF(Phase=$D$6,ROW(INDIRECT("1:"&amp;ROWS(Phase)))),ROWS($1:6))),"")</f>
        <v>Sam 29</v>
      </c>
      <c r="W8" s="87" t="str">
        <f t="array" aca="1" ref="W8" ca="1">IF(ROWS($1:7)&lt;=COUNTIF(Phase,$D$6),INDEX(Jours_PH1,SMALL(IF(Phase=$D$6,ROW(INDIRECT("1:"&amp;ROWS(Phase)))),ROWS($1:7))),"")</f>
        <v>Dim 30</v>
      </c>
      <c r="X8" s="87" t="str">
        <f t="array" aca="1" ref="X8" ca="1">IF(ROWS($1:8)&lt;=COUNTIF(Phase,$D$6),INDEX(Jours_PH1,SMALL(IF(Phase=$D$6,ROW(INDIRECT("1:"&amp;ROWS(Phase)))),ROWS($1:8))),"")</f>
        <v>Lun 31</v>
      </c>
      <c r="Y8" s="87" t="str">
        <f t="array" aca="1" ref="Y8" ca="1">IF(ROWS($1:9)&lt;=COUNTIF(Phase,$D$6),INDEX(Jours_PH1,SMALL(IF(Phase=$D$6,ROW(INDIRECT("1:"&amp;ROWS(Phase)))),ROWS($1:9))),"")</f>
        <v>Mar 01</v>
      </c>
      <c r="Z8" s="87" t="str">
        <f t="array" aca="1" ref="Z8" ca="1">IF(ROWS($1:10)&lt;=COUNTIF(Phase,$D$6),INDEX(Jours_PH1,SMALL(IF(Phase=$D$6,ROW(INDIRECT("1:"&amp;ROWS(Phase)))),ROWS($1:10))),"")</f>
        <v>Mer 02</v>
      </c>
      <c r="AA8" s="87" t="str">
        <f t="array" aca="1" ref="AA8" ca="1">IF(ROWS($1:11)&lt;=COUNTIF(Phase,$D$6),INDEX(Jours_PH1,SMALL(IF(Phase=$D$6,ROW(INDIRECT("1:"&amp;ROWS(Phase)))),ROWS($1:11))),"")</f>
        <v>Jeu 03</v>
      </c>
      <c r="AB8" s="87" t="str">
        <f t="array" aca="1" ref="AB8" ca="1">IF(ROWS($1:12)&lt;=COUNTIF(Phase,$D$6),INDEX(Jours_PH1,SMALL(IF(Phase=$D$6,ROW(INDIRECT("1:"&amp;ROWS(Phase)))),ROWS($1:12))),"")</f>
        <v>Ven 04</v>
      </c>
      <c r="AC8" s="87" t="str">
        <f t="array" aca="1" ref="AC8" ca="1">IF(ROWS($1:13)&lt;=COUNTIF(Phase,$D$6),INDEX(Jours_PH1,SMALL(IF(Phase=$D$6,ROW(INDIRECT("1:"&amp;ROWS(Phase)))),ROWS($1:13))),"")</f>
        <v>Sam 05</v>
      </c>
      <c r="AD8" s="87" t="str">
        <f t="array" aca="1" ref="AD8" ca="1">IF(ROWS($1:14)&lt;=COUNTIF(Phase,$D$6),INDEX(Jours_PH1,SMALL(IF(Phase=$D$6,ROW(INDIRECT("1:"&amp;ROWS(Phase)))),ROWS($1:14))),"")</f>
        <v>Dim 06</v>
      </c>
      <c r="AE8" s="87" t="str">
        <f t="array" aca="1" ref="AE8" ca="1">IF(ROWS($1:15)&lt;=COUNTIF(Phase,$D$6),INDEX(Jours_PH1,SMALL(IF(Phase=$D$6,ROW(INDIRECT("1:"&amp;ROWS(Phase)))),ROWS($1:15))),"")</f>
        <v>Lun 07</v>
      </c>
      <c r="AF8" s="87" t="str">
        <f t="array" aca="1" ref="AF8" ca="1">IF(ROWS($1:16)&lt;=COUNTIF(Phase,$D$6),INDEX(Jours_PH1,SMALL(IF(Phase=$D$6,ROW(INDIRECT("1:"&amp;ROWS(Phase)))),ROWS($1:16))),"")</f>
        <v>Mar 08</v>
      </c>
      <c r="AG8" s="87" t="str">
        <f t="array" aca="1" ref="AG8" ca="1">IF(ROWS($1:17)&lt;=COUNTIF(Phase,$D$6),INDEX(Jours_PH1,SMALL(IF(Phase=$D$6,ROW(INDIRECT("1:"&amp;ROWS(Phase)))),ROWS($1:17))),"")</f>
        <v>Mer 09</v>
      </c>
      <c r="AH8" s="87" t="str">
        <f t="array" aca="1" ref="AH8" ca="1">IF(ROWS($1:18)&lt;=COUNTIF(Phase,$D$6),INDEX(Jours_PH1,SMALL(IF(Phase=$D$6,ROW(INDIRECT("1:"&amp;ROWS(Phase)))),ROWS($1:18))),"")</f>
        <v>Jeu 10</v>
      </c>
      <c r="AI8" s="87" t="str">
        <f t="array" aca="1" ref="AI8" ca="1">IF(ROWS($1:19)&lt;=COUNTIF(Phase,$D$6),INDEX(Jours_PH1,SMALL(IF(Phase=$D$6,ROW(INDIRECT("1:"&amp;ROWS(Phase)))),ROWS($1:19))),"")</f>
        <v>Ven 11</v>
      </c>
      <c r="AJ8" s="87" t="str">
        <f t="array" aca="1" ref="AJ8" ca="1">IF(ROWS($1:20)&lt;=COUNTIF(Phase,$D$6),INDEX(Jours_PH1,SMALL(IF(Phase=$D$6,ROW(INDIRECT("1:"&amp;ROWS(Phase)))),ROWS($1:20))),"")</f>
        <v>Sam 12</v>
      </c>
      <c r="AK8" s="87" t="str">
        <f t="array" aca="1" ref="AK8" ca="1">IF(ROWS($1:21)&lt;=COUNTIF(Phase,$D$6),INDEX(Jours_PH1,SMALL(IF(Phase=$D$6,ROW(INDIRECT("1:"&amp;ROWS(Phase)))),ROWS($1:21))),"")</f>
        <v>Dim 13</v>
      </c>
      <c r="AL8" s="87" t="str">
        <f t="array" aca="1" ref="AL8" ca="1">IF(ROWS($1:22)&lt;=COUNTIF(Phase,$D$6),INDEX(Jours_PH1,SMALL(IF(Phase=$D$6,ROW(INDIRECT("1:"&amp;ROWS(Phase)))),ROWS($1:22))),"")</f>
        <v>Lun 14</v>
      </c>
      <c r="AM8" s="87" t="str">
        <f t="array" aca="1" ref="AM8" ca="1">IF(ROWS($1:23)&lt;=COUNTIF(Phase,$D$6),INDEX(Jours_PH1,SMALL(IF(Phase=$D$6,ROW(INDIRECT("1:"&amp;ROWS(Phase)))),ROWS($1:23))),"")</f>
        <v>Mar 15</v>
      </c>
      <c r="AN8" s="87" t="str">
        <f t="array" aca="1" ref="AN8" ca="1">IF(ROWS($1:24)&lt;=COUNTIF(Phase,$D$6),INDEX(Jours_PH1,SMALL(IF(Phase=$D$6,ROW(INDIRECT("1:"&amp;ROWS(Phase)))),ROWS($1:24))),"")</f>
        <v>Mer 16</v>
      </c>
      <c r="AO8" s="87" t="str">
        <f t="array" aca="1" ref="AO8" ca="1">IF(ROWS($1:25)&lt;=COUNTIF(Phase,$D$6),INDEX(Jours_PH1,SMALL(IF(Phase=$D$6,ROW(INDIRECT("1:"&amp;ROWS(Phase)))),ROWS($1:25))),"")</f>
        <v>Jeu 17</v>
      </c>
      <c r="AP8" s="87" t="str">
        <f t="array" aca="1" ref="AP8" ca="1">IF(ROWS($1:26)&lt;=COUNTIF(Phase,$D$6),INDEX(Jours_PH1,SMALL(IF(Phase=$D$6,ROW(INDIRECT("1:"&amp;ROWS(Phase)))),ROWS($1:26))),"")</f>
        <v>Ven 18</v>
      </c>
      <c r="AQ8" s="87" t="str">
        <f t="array" aca="1" ref="AQ8" ca="1">IF(ROWS($1:27)&lt;=COUNTIF(Phase,$D$6),INDEX(Jours_PH1,SMALL(IF(Phase=$D$6,ROW(INDIRECT("1:"&amp;ROWS(Phase)))),ROWS($1:27))),"")</f>
        <v>Sam 19</v>
      </c>
      <c r="AR8" s="87" t="str">
        <f t="array" aca="1" ref="AR8" ca="1">IF(ROWS($1:28)&lt;=COUNTIF(Phase,$D$6),INDEX(Jours_PH1,SMALL(IF(Phase=$D$6,ROW(INDIRECT("1:"&amp;ROWS(Phase)))),ROWS($1:28))),"")</f>
        <v>Dim 20</v>
      </c>
      <c r="AS8" s="87" t="str">
        <f t="array" aca="1" ref="AS8" ca="1">IF(ROWS($1:28)&lt;=COUNTIF(Phase,$D$6),INDEX(Jours_PH1,SMALL(IF(Phase=$D$6,ROW(INDIRECT("1:"&amp;ROWS(Phase)))),ROWS($1:28))),"")</f>
        <v>Dim 20</v>
      </c>
      <c r="AT8" s="87" t="str">
        <f t="array" aca="1" ref="AT8" ca="1">IF(ROWS($1:29)&lt;=COUNTIF(Phase,$D$6),INDEX(Jours_PH1,SMALL(IF(Phase=$D$6,ROW(INDIRECT("1:"&amp;ROWS(Phase)))),ROWS($1:29))),"")</f>
        <v>Lun 21</v>
      </c>
      <c r="AU8" s="87" t="str">
        <f t="array" aca="1" ref="AU8" ca="1">IF(ROWS($1:30)&lt;=COUNTIF(Phase,$D$6),INDEX(Jours_PH1,SMALL(IF(Phase=$D$6,ROW(INDIRECT("1:"&amp;ROWS(Phase)))),ROWS($1:30))),"")</f>
        <v>Mar 22</v>
      </c>
      <c r="AV8" s="87" t="str">
        <f t="array" aca="1" ref="AV8" ca="1">IF(ROWS($1:31)&lt;=COUNTIF(Phase,$D$6),INDEX(Jours_PH1,SMALL(IF(Phase=$D$6,ROW(INDIRECT("1:"&amp;ROWS(Phase)))),ROWS($1:31))),"")</f>
        <v>Mer 23</v>
      </c>
      <c r="AW8" s="87" t="str">
        <f t="array" aca="1" ref="AW8" ca="1">IF(ROWS($1:32)&lt;=COUNTIF(Phase,$D$6),INDEX(Jours_PH1,SMALL(IF(Phase=$D$6,ROW(INDIRECT("1:"&amp;ROWS(Phase)))),ROWS($1:32))),"")</f>
        <v>Jeu 24</v>
      </c>
      <c r="AX8" s="87" t="str">
        <f t="array" aca="1" ref="AX8" ca="1">IF(ROWS($1:33)&lt;=COUNTIF(Phase,$D$6),INDEX(Jours_PH1,SMALL(IF(Phase=$D$6,ROW(INDIRECT("1:"&amp;ROWS(Phase)))),ROWS($1:33))),"")</f>
        <v>Ven 25</v>
      </c>
      <c r="AY8" s="87" t="str">
        <f t="array" aca="1" ref="AY8" ca="1">IF(ROWS($1:34)&lt;=COUNTIF(Phase,$D$6),INDEX(Jours_PH1,SMALL(IF(Phase=$D$6,ROW(INDIRECT("1:"&amp;ROWS(Phase)))),ROWS($1:34))),"")</f>
        <v>Sam 26</v>
      </c>
      <c r="AZ8" s="87" t="str">
        <f t="array" aca="1" ref="AZ8" ca="1">IF(ROWS($1:35)&lt;=COUNTIF(Phase,$D$6),INDEX(Jours_PH1,SMALL(IF(Phase=$D$6,ROW(INDIRECT("1:"&amp;ROWS(Phase)))),ROWS($1:35))),"")</f>
        <v>Dim 27</v>
      </c>
      <c r="BA8" s="87" t="str">
        <f t="array" aca="1" ref="BA8" ca="1">IF(ROWS($1:36)&lt;=COUNTIF(Phase,$D$6),INDEX(Jours_PH1,SMALL(IF(Phase=$D$6,ROW(INDIRECT("1:"&amp;ROWS(Phase)))),ROWS($1:36))),"")</f>
        <v>Lun 28</v>
      </c>
      <c r="BB8" s="87" t="str">
        <f t="array" aca="1" ref="BB8" ca="1">IF(ROWS($1:37)&lt;=COUNTIF(Phase,$D$6),INDEX(Jours_PH1,SMALL(IF(Phase=$D$6,ROW(INDIRECT("1:"&amp;ROWS(Phase)))),ROWS($1:37))),"")</f>
        <v>Mar 29</v>
      </c>
      <c r="BC8" s="87" t="str">
        <f t="array" aca="1" ref="BC8" ca="1">IF(ROWS($1:38)&lt;=COUNTIF(Phase,$D$6),INDEX(Jours_PH1,SMALL(IF(Phase=$D$6,ROW(INDIRECT("1:"&amp;ROWS(Phase)))),ROWS($1:38))),"")</f>
        <v>Mer 30</v>
      </c>
      <c r="BD8" s="87" t="str">
        <f t="array" aca="1" ref="BD8" ca="1">IF(ROWS($1:39)&lt;=COUNTIF(Phase,$D$6),INDEX(Jours_PH1,SMALL(IF(Phase=$D$6,ROW(INDIRECT("1:"&amp;ROWS(Phase)))),ROWS($1:39))),"")</f>
        <v>Jeu 01</v>
      </c>
      <c r="BE8" s="87" t="str">
        <f t="array" aca="1" ref="BE8" ca="1">IF(ROWS($1:40)&lt;=COUNTIF(Phase,$D$6),INDEX(Jours_PH1,SMALL(IF(Phase=$D$6,ROW(INDIRECT("1:"&amp;ROWS(Phase)))),ROWS($1:40))),"")</f>
        <v>Ven 02</v>
      </c>
      <c r="BF8" s="87" t="str">
        <f t="array" aca="1" ref="BF8" ca="1">IF(ROWS($1:41)&lt;=COUNTIF(Phase,$D$6),INDEX(Jours_PH1,SMALL(IF(Phase=$D$6,ROW(INDIRECT("1:"&amp;ROWS(Phase)))),ROWS($1:41))),"")</f>
        <v>Sam 03</v>
      </c>
      <c r="BG8" s="87" t="str">
        <f t="array" aca="1" ref="BG8" ca="1">IF(ROWS($1:42)&lt;=COUNTIF(Phase,$D$6),INDEX(Jours_PH1,SMALL(IF(Phase=$D$6,ROW(INDIRECT("1:"&amp;ROWS(Phase)))),ROWS($1:42))),"")</f>
        <v>Dim 04</v>
      </c>
      <c r="BH8" s="87" t="str">
        <f t="array" aca="1" ref="BH8" ca="1">IF(ROWS($1:43)&lt;=COUNTIF(Phase,$D$6),INDEX(Jours_PH1,SMALL(IF(Phase=$D$6,ROW(INDIRECT("1:"&amp;ROWS(Phase)))),ROWS($1:43))),"")</f>
        <v>Lun 05</v>
      </c>
      <c r="BI8" s="87" t="str">
        <f t="array" aca="1" ref="BI8" ca="1">IF(ROWS($1:44)&lt;=COUNTIF(Phase,$D$6),INDEX(Jours_PH1,SMALL(IF(Phase=$D$6,ROW(INDIRECT("1:"&amp;ROWS(Phase)))),ROWS($1:44))),"")</f>
        <v>Mar 06</v>
      </c>
      <c r="BJ8" s="87" t="str">
        <f t="array" aca="1" ref="BJ8" ca="1">IF(ROWS($1:45)&lt;=COUNTIF(Phase,$D$6),INDEX(Jours_PH1,SMALL(IF(Phase=$D$6,ROW(INDIRECT("1:"&amp;ROWS(Phase)))),ROWS($1:45))),"")</f>
        <v>Mer 07</v>
      </c>
      <c r="BK8" s="87" t="str">
        <f t="array" aca="1" ref="BK8" ca="1">IF(ROWS($1:46)&lt;=COUNTIF(Phase,$D$6),INDEX(Jours_PH1,SMALL(IF(Phase=$D$6,ROW(INDIRECT("1:"&amp;ROWS(Phase)))),ROWS($1:46))),"")</f>
        <v>Jeu 08</v>
      </c>
      <c r="BL8" s="87" t="str">
        <f t="array" aca="1" ref="BL8" ca="1">IF(ROWS($1:47)&lt;=COUNTIF(Phase,$D$6),INDEX(Jours_PH1,SMALL(IF(Phase=$D$6,ROW(INDIRECT("1:"&amp;ROWS(Phase)))),ROWS($1:47))),"")</f>
        <v>Ven 09</v>
      </c>
      <c r="BM8" s="87" t="str">
        <f t="array" aca="1" ref="BM8" ca="1">IF(ROWS($1:48)&lt;=COUNTIF(Phase,$D$6),INDEX(Jours_PH1,SMALL(IF(Phase=$D$6,ROW(INDIRECT("1:"&amp;ROWS(Phase)))),ROWS($1:48))),"")</f>
        <v>Sam 10</v>
      </c>
      <c r="BN8" s="87" t="str">
        <f t="array" aca="1" ref="BN8" ca="1">IF(ROWS($1:49)&lt;=COUNTIF(Phase,$D$6),INDEX(Jours_PH1,SMALL(IF(Phase=$D$6,ROW(INDIRECT("1:"&amp;ROWS(Phase)))),ROWS($1:49))),"")</f>
        <v>Dim 11</v>
      </c>
      <c r="BO8" s="87" t="str">
        <f t="array" aca="1" ref="BO8" ca="1">IF(ROWS($1:50)&lt;=COUNTIF(Phase,$D$6),INDEX(Jours_PH1,SMALL(IF(Phase=$D$6,ROW(INDIRECT("1:"&amp;ROWS(Phase)))),ROWS($1:50))),"")</f>
        <v>Lun 12</v>
      </c>
      <c r="BP8" s="87" t="str">
        <f t="array" aca="1" ref="BP8" ca="1">IF(ROWS($1:51)&lt;=COUNTIF(Phase,$D$6),INDEX(Jours_PH1,SMALL(IF(Phase=$D$6,ROW(INDIRECT("1:"&amp;ROWS(Phase)))),ROWS($1:51))),"")</f>
        <v>Mar 13</v>
      </c>
      <c r="BQ8" s="87" t="str">
        <f t="array" aca="1" ref="BQ8" ca="1">IF(ROWS($1:52)&lt;=COUNTIF(Phase,$D$6),INDEX(Jours_PH1,SMALL(IF(Phase=$D$6,ROW(INDIRECT("1:"&amp;ROWS(Phase)))),ROWS($1:52))),"")</f>
        <v>Mer 14</v>
      </c>
      <c r="BR8" s="87" t="str">
        <f t="array" aca="1" ref="BR8" ca="1">IF(ROWS($1:53)&lt;=COUNTIF(Phase,$D$6),INDEX(Jours_PH1,SMALL(IF(Phase=$D$6,ROW(INDIRECT("1:"&amp;ROWS(Phase)))),ROWS($1:53))),"")</f>
        <v>Jeu 15</v>
      </c>
      <c r="BS8" s="87" t="str">
        <f t="array" aca="1" ref="BS8" ca="1">IF(ROWS($1:54)&lt;=COUNTIF(Phase,$D$6),INDEX(Jours_PH1,SMALL(IF(Phase=$D$6,ROW(INDIRECT("1:"&amp;ROWS(Phase)))),ROWS($1:54))),"")</f>
        <v>Ven 16</v>
      </c>
      <c r="BT8" s="87" t="str">
        <f t="array" aca="1" ref="BT8" ca="1">IF(ROWS($1:55)&lt;=COUNTIF(Phase,$D$6),INDEX(Jours_PH1,SMALL(IF(Phase=$D$6,ROW(INDIRECT("1:"&amp;ROWS(Phase)))),ROWS($1:55))),"")</f>
        <v>Sam 17</v>
      </c>
      <c r="BU8" s="17"/>
      <c r="BV8" s="17"/>
    </row>
    <row r="9" spans="1:74" hidden="1" x14ac:dyDescent="0.25">
      <c r="A9" s="17"/>
      <c r="B9" s="78"/>
      <c r="C9" s="79"/>
      <c r="D9" s="65"/>
      <c r="E9" s="125"/>
      <c r="F9" s="126"/>
      <c r="G9" s="127"/>
      <c r="H9" s="129"/>
      <c r="I9" s="131"/>
      <c r="J9" s="132"/>
      <c r="K9" s="133"/>
      <c r="L9" s="134"/>
      <c r="M9" s="135"/>
      <c r="N9" s="124"/>
      <c r="O9" s="124"/>
      <c r="P9" s="3"/>
      <c r="Q9" s="80"/>
      <c r="R9" s="80"/>
      <c r="S9" s="80"/>
      <c r="T9" s="80"/>
      <c r="U9" s="80"/>
      <c r="V9" s="80"/>
      <c r="W9" s="81"/>
      <c r="X9" s="81"/>
      <c r="Y9" s="81"/>
      <c r="Z9" s="81"/>
      <c r="AA9" s="81"/>
      <c r="AB9" s="81"/>
      <c r="AC9" s="81"/>
      <c r="AD9" s="81"/>
      <c r="AE9" s="81"/>
      <c r="AF9" s="81"/>
      <c r="AG9" s="81"/>
      <c r="AH9" s="81"/>
      <c r="AI9" s="81"/>
      <c r="AJ9" s="81"/>
      <c r="AK9" s="81"/>
      <c r="AL9" s="81"/>
      <c r="AM9" s="81"/>
      <c r="AN9" s="81"/>
      <c r="AO9" s="81"/>
      <c r="AP9" s="81"/>
      <c r="AQ9" s="81"/>
      <c r="AR9" s="81"/>
      <c r="AS9" s="81"/>
      <c r="AT9" s="81"/>
      <c r="AU9" s="81"/>
      <c r="AV9" s="81"/>
      <c r="AW9" s="81"/>
      <c r="AX9" s="81"/>
      <c r="AY9" s="81"/>
      <c r="AZ9" s="81"/>
      <c r="BA9" s="81"/>
      <c r="BB9" s="81"/>
      <c r="BC9" s="81"/>
      <c r="BD9" s="81"/>
      <c r="BE9" s="81"/>
      <c r="BF9" s="81"/>
      <c r="BG9" s="81"/>
      <c r="BH9" s="81"/>
      <c r="BI9" s="81"/>
      <c r="BJ9" s="81"/>
      <c r="BK9" s="81"/>
      <c r="BL9" s="81"/>
      <c r="BM9" s="81"/>
      <c r="BN9" s="81"/>
      <c r="BO9" s="81"/>
      <c r="BP9" s="81"/>
      <c r="BQ9" s="81"/>
      <c r="BR9" s="81"/>
      <c r="BS9" s="81"/>
      <c r="BT9" s="82"/>
      <c r="BU9" s="17"/>
      <c r="BV9" s="17"/>
    </row>
    <row r="10" spans="1:74" x14ac:dyDescent="0.25">
      <c r="A10" s="17"/>
      <c r="B10" s="71" t="s">
        <v>19</v>
      </c>
      <c r="C10" s="71" t="s">
        <v>0</v>
      </c>
      <c r="D10" s="71" t="s">
        <v>1</v>
      </c>
      <c r="E10" s="125"/>
      <c r="F10" s="126"/>
      <c r="G10" s="127"/>
      <c r="H10" s="130"/>
      <c r="I10" s="131"/>
      <c r="J10" s="132"/>
      <c r="K10" s="133"/>
      <c r="L10" s="134"/>
      <c r="M10" s="135"/>
      <c r="N10" s="124"/>
      <c r="O10" s="124"/>
      <c r="P10" s="3" t="s">
        <v>29</v>
      </c>
      <c r="Q10" s="75" t="str">
        <f t="array" aca="1" ref="Q10" ca="1">IF(ROWS($1:1)&lt;=COUNTIF(Phase,$D$6),INDEX(Mois_PH1,SMALL(IF(Phase=$D$6,ROW(INDIRECT("1:"&amp;ROWS(Phase)))),ROWS($1:1))),"")</f>
        <v>Août</v>
      </c>
      <c r="R10" s="75" t="str">
        <f t="array" aca="1" ref="R10" ca="1">IF(ROWS($1:2)&lt;=COUNTIF(Phase,$D$6),INDEX(Mois_PH1,SMALL(IF(Phase=$D$6,ROW(INDIRECT("1:"&amp;ROWS(Phase)))),ROWS($1:2))),"")</f>
        <v>Août</v>
      </c>
      <c r="S10" s="75" t="str">
        <f t="array" aca="1" ref="S10" ca="1">IF(ROWS($1:3)&lt;=COUNTIF(Phase,$D$6),INDEX(Mois_PH1,SMALL(IF(Phase=$D$6,ROW(INDIRECT("1:"&amp;ROWS(Phase)))),ROWS($1:3))),"")</f>
        <v>Août</v>
      </c>
      <c r="T10" s="75" t="str">
        <f t="array" aca="1" ref="T10" ca="1">IF(ROWS($1:4)&lt;=COUNTIF(Phase,$D$6),INDEX(Mois_PH1,SMALL(IF(Phase=$D$6,ROW(INDIRECT("1:"&amp;ROWS(Phase)))),ROWS($1:4))),"")</f>
        <v>Août</v>
      </c>
      <c r="U10" s="75" t="str">
        <f t="array" aca="1" ref="U10" ca="1">IF(ROWS($1:5)&lt;=COUNTIF(Phase,$D$6),INDEX(Mois_PH1,SMALL(IF(Phase=$D$6,ROW(INDIRECT("1:"&amp;ROWS(Phase)))),ROWS($1:5))),"")</f>
        <v>Août</v>
      </c>
      <c r="V10" s="75" t="str">
        <f t="array" aca="1" ref="V10" ca="1">IF(ROWS($1:6)&lt;=COUNTIF(Phase,$D$6),INDEX(Mois_PH1,SMALL(IF(Phase=$D$6,ROW(INDIRECT("1:"&amp;ROWS(Phase)))),ROWS($1:6))),"")</f>
        <v>Août</v>
      </c>
      <c r="W10" s="75" t="str">
        <f t="array" aca="1" ref="W10" ca="1">IF(ROWS($1:7)&lt;=COUNTIF(Phase,$D$6),INDEX(Mois_PH1,SMALL(IF(Phase=$D$6,ROW(INDIRECT("1:"&amp;ROWS(Phase)))),ROWS($1:7))),"")</f>
        <v>Août</v>
      </c>
      <c r="X10" s="75" t="str">
        <f t="array" aca="1" ref="X10" ca="1">IF(ROWS($1:8)&lt;=COUNTIF(Phase,$D$6),INDEX(Mois_PH1,SMALL(IF(Phase=$D$6,ROW(INDIRECT("1:"&amp;ROWS(Phase)))),ROWS($1:8))),"")</f>
        <v>Août</v>
      </c>
      <c r="Y10" s="75" t="str">
        <f t="array" aca="1" ref="Y10" ca="1">IF(ROWS($1:9)&lt;=COUNTIF(Phase,$D$6),INDEX(Mois_PH1,SMALL(IF(Phase=$D$6,ROW(INDIRECT("1:"&amp;ROWS(Phase)))),ROWS($1:9))),"")</f>
        <v>Sept</v>
      </c>
      <c r="Z10" s="75" t="str">
        <f t="array" aca="1" ref="Z10" ca="1">IF(ROWS($1:10)&lt;=COUNTIF(Phase,$D$6),INDEX(Mois_PH1,SMALL(IF(Phase=$D$6,ROW(INDIRECT("1:"&amp;ROWS(Phase)))),ROWS($1:10))),"")</f>
        <v>Sept</v>
      </c>
      <c r="AA10" s="75" t="str">
        <f t="array" aca="1" ref="AA10" ca="1">IF(ROWS($1:11)&lt;=COUNTIF(Phase,$D$6),INDEX(Mois_PH1,SMALL(IF(Phase=$D$6,ROW(INDIRECT("1:"&amp;ROWS(Phase)))),ROWS($1:11))),"")</f>
        <v>Sept</v>
      </c>
      <c r="AB10" s="75" t="str">
        <f t="array" aca="1" ref="AB10" ca="1">IF(ROWS($1:12)&lt;=COUNTIF(Phase,$D$6),INDEX(Mois_PH1,SMALL(IF(Phase=$D$6,ROW(INDIRECT("1:"&amp;ROWS(Phase)))),ROWS($1:12))),"")</f>
        <v>Sept</v>
      </c>
      <c r="AC10" s="75" t="str">
        <f t="array" aca="1" ref="AC10" ca="1">IF(ROWS($1:13)&lt;=COUNTIF(Phase,$D$6),INDEX(Mois_PH1,SMALL(IF(Phase=$D$6,ROW(INDIRECT("1:"&amp;ROWS(Phase)))),ROWS($1:13))),"")</f>
        <v>Sept</v>
      </c>
      <c r="AD10" s="75" t="str">
        <f t="array" aca="1" ref="AD10" ca="1">IF(ROWS($1:14)&lt;=COUNTIF(Phase,$D$6),INDEX(Mois_PH1,SMALL(IF(Phase=$D$6,ROW(INDIRECT("1:"&amp;ROWS(Phase)))),ROWS($1:14))),"")</f>
        <v>Sept</v>
      </c>
      <c r="AE10" s="75" t="str">
        <f t="array" aca="1" ref="AE10" ca="1">IF(ROWS($1:15)&lt;=COUNTIF(Phase,$D$6),INDEX(Mois_PH1,SMALL(IF(Phase=$D$6,ROW(INDIRECT("1:"&amp;ROWS(Phase)))),ROWS($1:15))),"")</f>
        <v>Sept</v>
      </c>
      <c r="AF10" s="75" t="str">
        <f t="array" aca="1" ref="AF10" ca="1">IF(ROWS($1:16)&lt;=COUNTIF(Phase,$D$6),INDEX(Mois_PH1,SMALL(IF(Phase=$D$6,ROW(INDIRECT("1:"&amp;ROWS(Phase)))),ROWS($1:16))),"")</f>
        <v>Sept</v>
      </c>
      <c r="AG10" s="75" t="str">
        <f t="array" aca="1" ref="AG10" ca="1">IF(ROWS($1:17)&lt;=COUNTIF(Phase,$D$6),INDEX(Mois_PH1,SMALL(IF(Phase=$D$6,ROW(INDIRECT("1:"&amp;ROWS(Phase)))),ROWS($1:17))),"")</f>
        <v>Sept</v>
      </c>
      <c r="AH10" s="75" t="str">
        <f t="array" aca="1" ref="AH10" ca="1">IF(ROWS($1:18)&lt;=COUNTIF(Phase,$D$6),INDEX(Mois_PH1,SMALL(IF(Phase=$D$6,ROW(INDIRECT("1:"&amp;ROWS(Phase)))),ROWS($1:18))),"")</f>
        <v>Sept</v>
      </c>
      <c r="AI10" s="75" t="str">
        <f t="array" aca="1" ref="AI10" ca="1">IF(ROWS($1:19)&lt;=COUNTIF(Phase,$D$6),INDEX(Mois_PH1,SMALL(IF(Phase=$D$6,ROW(INDIRECT("1:"&amp;ROWS(Phase)))),ROWS($1:19))),"")</f>
        <v>Sept</v>
      </c>
      <c r="AJ10" s="75" t="str">
        <f t="array" aca="1" ref="AJ10" ca="1">IF(ROWS($1:20)&lt;=COUNTIF(Phase,$D$6),INDEX(Mois_PH1,SMALL(IF(Phase=$D$6,ROW(INDIRECT("1:"&amp;ROWS(Phase)))),ROWS($1:20))),"")</f>
        <v>Sept</v>
      </c>
      <c r="AK10" s="75" t="str">
        <f t="array" aca="1" ref="AK10" ca="1">IF(ROWS($1:21)&lt;=COUNTIF(Phase,$D$6),INDEX(Mois_PH1,SMALL(IF(Phase=$D$6,ROW(INDIRECT("1:"&amp;ROWS(Phase)))),ROWS($1:21))),"")</f>
        <v>Sept</v>
      </c>
      <c r="AL10" s="75" t="str">
        <f t="array" aca="1" ref="AL10" ca="1">IF(ROWS($1:22)&lt;=COUNTIF(Phase,$D$6),INDEX(Mois_PH1,SMALL(IF(Phase=$D$6,ROW(INDIRECT("1:"&amp;ROWS(Phase)))),ROWS($1:22))),"")</f>
        <v>Sept</v>
      </c>
      <c r="AM10" s="75" t="str">
        <f t="array" aca="1" ref="AM10" ca="1">IF(ROWS($1:23)&lt;=COUNTIF(Phase,$D$6),INDEX(Mois_PH1,SMALL(IF(Phase=$D$6,ROW(INDIRECT("1:"&amp;ROWS(Phase)))),ROWS($1:23))),"")</f>
        <v>Sept</v>
      </c>
      <c r="AN10" s="75" t="str">
        <f t="array" aca="1" ref="AN10" ca="1">IF(ROWS($1:24)&lt;=COUNTIF(Phase,$D$6),INDEX(Mois_PH1,SMALL(IF(Phase=$D$6,ROW(INDIRECT("1:"&amp;ROWS(Phase)))),ROWS($1:24))),"")</f>
        <v>Sept</v>
      </c>
      <c r="AO10" s="75" t="str">
        <f t="array" aca="1" ref="AO10" ca="1">IF(ROWS($1:25)&lt;=COUNTIF(Phase,$D$6),INDEX(Mois_PH1,SMALL(IF(Phase=$D$6,ROW(INDIRECT("1:"&amp;ROWS(Phase)))),ROWS($1:25))),"")</f>
        <v>Sept</v>
      </c>
      <c r="AP10" s="75" t="str">
        <f t="array" aca="1" ref="AP10" ca="1">IF(ROWS($1:26)&lt;=COUNTIF(Phase,$D$6),INDEX(Mois_PH1,SMALL(IF(Phase=$D$6,ROW(INDIRECT("1:"&amp;ROWS(Phase)))),ROWS($1:26))),"")</f>
        <v>Sept</v>
      </c>
      <c r="AQ10" s="75" t="str">
        <f t="array" aca="1" ref="AQ10" ca="1">IF(ROWS($1:27)&lt;=COUNTIF(Phase,$D$6),INDEX(Mois_PH1,SMALL(IF(Phase=$D$6,ROW(INDIRECT("1:"&amp;ROWS(Phase)))),ROWS($1:27))),"")</f>
        <v>Sept</v>
      </c>
      <c r="AR10" s="75" t="str">
        <f t="array" aca="1" ref="AR10" ca="1">IF(ROWS($1:28)&lt;=COUNTIF(Phase,$D$6),INDEX(Mois_PH1,SMALL(IF(Phase=$D$6,ROW(INDIRECT("1:"&amp;ROWS(Phase)))),ROWS($1:28))),"")</f>
        <v>Sept</v>
      </c>
      <c r="AS10" s="75" t="str">
        <f t="array" aca="1" ref="AS10" ca="1">IF(ROWS($1:28)&lt;=COUNTIF(Phase,$D$6),INDEX(Mois_PH1,SMALL(IF(Phase=$D$6,ROW(INDIRECT("1:"&amp;ROWS(Phase)))),ROWS($1:28))),"")</f>
        <v>Sept</v>
      </c>
      <c r="AT10" s="75" t="str">
        <f t="array" aca="1" ref="AT10" ca="1">IF(ROWS($1:29)&lt;=COUNTIF(Phase,$D$6),INDEX(Mois_PH1,SMALL(IF(Phase=$D$6,ROW(INDIRECT("1:"&amp;ROWS(Phase)))),ROWS($1:29))),"")</f>
        <v>Sept</v>
      </c>
      <c r="AU10" s="75" t="str">
        <f t="array" aca="1" ref="AU10" ca="1">IF(ROWS($1:30)&lt;=COUNTIF(Phase,$D$6),INDEX(Mois_PH1,SMALL(IF(Phase=$D$6,ROW(INDIRECT("1:"&amp;ROWS(Phase)))),ROWS($1:30))),"")</f>
        <v>Sept</v>
      </c>
      <c r="AV10" s="75" t="str">
        <f t="array" aca="1" ref="AV10" ca="1">IF(ROWS($1:31)&lt;=COUNTIF(Phase,$D$6),INDEX(Mois_PH1,SMALL(IF(Phase=$D$6,ROW(INDIRECT("1:"&amp;ROWS(Phase)))),ROWS($1:31))),"")</f>
        <v>Sept</v>
      </c>
      <c r="AW10" s="75" t="str">
        <f t="array" aca="1" ref="AW10" ca="1">IF(ROWS($1:32)&lt;=COUNTIF(Phase,$D$6),INDEX(Mois_PH1,SMALL(IF(Phase=$D$6,ROW(INDIRECT("1:"&amp;ROWS(Phase)))),ROWS($1:32))),"")</f>
        <v>Sept</v>
      </c>
      <c r="AX10" s="75" t="str">
        <f t="array" aca="1" ref="AX10" ca="1">IF(ROWS($1:33)&lt;=COUNTIF(Phase,$D$6),INDEX(Mois_PH1,SMALL(IF(Phase=$D$6,ROW(INDIRECT("1:"&amp;ROWS(Phase)))),ROWS($1:33))),"")</f>
        <v>Sept</v>
      </c>
      <c r="AY10" s="75" t="str">
        <f t="array" aca="1" ref="AY10" ca="1">IF(ROWS($1:34)&lt;=COUNTIF(Phase,$D$6),INDEX(Mois_PH1,SMALL(IF(Phase=$D$6,ROW(INDIRECT("1:"&amp;ROWS(Phase)))),ROWS($1:34))),"")</f>
        <v>Sept</v>
      </c>
      <c r="AZ10" s="75" t="str">
        <f t="array" aca="1" ref="AZ10" ca="1">IF(ROWS($1:35)&lt;=COUNTIF(Phase,$D$6),INDEX(Mois_PH1,SMALL(IF(Phase=$D$6,ROW(INDIRECT("1:"&amp;ROWS(Phase)))),ROWS($1:35))),"")</f>
        <v>Sept</v>
      </c>
      <c r="BA10" s="75" t="str">
        <f t="array" aca="1" ref="BA10" ca="1">IF(ROWS($1:36)&lt;=COUNTIF(Phase,$D$6),INDEX(Mois_PH1,SMALL(IF(Phase=$D$6,ROW(INDIRECT("1:"&amp;ROWS(Phase)))),ROWS($1:36))),"")</f>
        <v>Sept</v>
      </c>
      <c r="BB10" s="75" t="str">
        <f t="array" aca="1" ref="BB10" ca="1">IF(ROWS($1:37)&lt;=COUNTIF(Phase,$D$6),INDEX(Mois_PH1,SMALL(IF(Phase=$D$6,ROW(INDIRECT("1:"&amp;ROWS(Phase)))),ROWS($1:37))),"")</f>
        <v>Sept</v>
      </c>
      <c r="BC10" s="75" t="str">
        <f t="array" aca="1" ref="BC10" ca="1">IF(ROWS($1:38)&lt;=COUNTIF(Phase,$D$6),INDEX(Mois_PH1,SMALL(IF(Phase=$D$6,ROW(INDIRECT("1:"&amp;ROWS(Phase)))),ROWS($1:38))),"")</f>
        <v>Sept</v>
      </c>
      <c r="BD10" s="75" t="str">
        <f t="array" aca="1" ref="BD10" ca="1">IF(ROWS($1:39)&lt;=COUNTIF(Phase,$D$6),INDEX(Mois_PH1,SMALL(IF(Phase=$D$6,ROW(INDIRECT("1:"&amp;ROWS(Phase)))),ROWS($1:39))),"")</f>
        <v>Oct</v>
      </c>
      <c r="BE10" s="75" t="str">
        <f t="array" aca="1" ref="BE10" ca="1">IF(ROWS($1:40)&lt;=COUNTIF(Phase,$D$6),INDEX(Mois_PH1,SMALL(IF(Phase=$D$6,ROW(INDIRECT("1:"&amp;ROWS(Phase)))),ROWS($1:40))),"")</f>
        <v>Oct</v>
      </c>
      <c r="BF10" s="75" t="str">
        <f t="array" aca="1" ref="BF10" ca="1">IF(ROWS($1:41)&lt;=COUNTIF(Phase,$D$6),INDEX(Mois_PH1,SMALL(IF(Phase=$D$6,ROW(INDIRECT("1:"&amp;ROWS(Phase)))),ROWS($1:41))),"")</f>
        <v>Oct</v>
      </c>
      <c r="BG10" s="75" t="str">
        <f t="array" aca="1" ref="BG10" ca="1">IF(ROWS($1:42)&lt;=COUNTIF(Phase,$D$6),INDEX(Mois_PH1,SMALL(IF(Phase=$D$6,ROW(INDIRECT("1:"&amp;ROWS(Phase)))),ROWS($1:42))),"")</f>
        <v>Oct</v>
      </c>
      <c r="BH10" s="75" t="str">
        <f t="array" aca="1" ref="BH10" ca="1">IF(ROWS($1:43)&lt;=COUNTIF(Phase,$D$6),INDEX(Mois_PH1,SMALL(IF(Phase=$D$6,ROW(INDIRECT("1:"&amp;ROWS(Phase)))),ROWS($1:43))),"")</f>
        <v>Oct</v>
      </c>
      <c r="BI10" s="75" t="str">
        <f t="array" aca="1" ref="BI10" ca="1">IF(ROWS($1:44)&lt;=COUNTIF(Phase,$D$6),INDEX(Mois_PH1,SMALL(IF(Phase=$D$6,ROW(INDIRECT("1:"&amp;ROWS(Phase)))),ROWS($1:44))),"")</f>
        <v>Oct</v>
      </c>
      <c r="BJ10" s="75" t="str">
        <f t="array" aca="1" ref="BJ10" ca="1">IF(ROWS($1:45)&lt;=COUNTIF(Phase,$D$6),INDEX(Mois_PH1,SMALL(IF(Phase=$D$6,ROW(INDIRECT("1:"&amp;ROWS(Phase)))),ROWS($1:45))),"")</f>
        <v>Oct</v>
      </c>
      <c r="BK10" s="75" t="str">
        <f t="array" aca="1" ref="BK10" ca="1">IF(ROWS($1:46)&lt;=COUNTIF(Phase,$D$6),INDEX(Mois_PH1,SMALL(IF(Phase=$D$6,ROW(INDIRECT("1:"&amp;ROWS(Phase)))),ROWS($1:46))),"")</f>
        <v>Oct</v>
      </c>
      <c r="BL10" s="75" t="str">
        <f t="array" aca="1" ref="BL10" ca="1">IF(ROWS($1:47)&lt;=COUNTIF(Phase,$D$6),INDEX(Mois_PH1,SMALL(IF(Phase=$D$6,ROW(INDIRECT("1:"&amp;ROWS(Phase)))),ROWS($1:47))),"")</f>
        <v>Oct</v>
      </c>
      <c r="BM10" s="75" t="str">
        <f t="array" aca="1" ref="BM10" ca="1">IF(ROWS($1:48)&lt;=COUNTIF(Phase,$D$6),INDEX(Mois_PH1,SMALL(IF(Phase=$D$6,ROW(INDIRECT("1:"&amp;ROWS(Phase)))),ROWS($1:48))),"")</f>
        <v>Oct</v>
      </c>
      <c r="BN10" s="75" t="str">
        <f t="array" aca="1" ref="BN10" ca="1">IF(ROWS($1:49)&lt;=COUNTIF(Phase,$D$6),INDEX(Mois_PH1,SMALL(IF(Phase=$D$6,ROW(INDIRECT("1:"&amp;ROWS(Phase)))),ROWS($1:49))),"")</f>
        <v>Oct</v>
      </c>
      <c r="BO10" s="75" t="str">
        <f t="array" aca="1" ref="BO10" ca="1">IF(ROWS($1:50)&lt;=COUNTIF(Phase,$D$6),INDEX(Mois_PH1,SMALL(IF(Phase=$D$6,ROW(INDIRECT("1:"&amp;ROWS(Phase)))),ROWS($1:50))),"")</f>
        <v>Oct</v>
      </c>
      <c r="BP10" s="75" t="str">
        <f t="array" aca="1" ref="BP10" ca="1">IF(ROWS($1:51)&lt;=COUNTIF(Phase,$D$6),INDEX(Mois_PH1,SMALL(IF(Phase=$D$6,ROW(INDIRECT("1:"&amp;ROWS(Phase)))),ROWS($1:51))),"")</f>
        <v>Oct</v>
      </c>
      <c r="BQ10" s="75" t="str">
        <f t="array" aca="1" ref="BQ10" ca="1">IF(ROWS($1:52)&lt;=COUNTIF(Phase,$D$6),INDEX(Mois_PH1,SMALL(IF(Phase=$D$6,ROW(INDIRECT("1:"&amp;ROWS(Phase)))),ROWS($1:52))),"")</f>
        <v>Oct</v>
      </c>
      <c r="BR10" s="75" t="str">
        <f t="array" aca="1" ref="BR10" ca="1">IF(ROWS($1:53)&lt;=COUNTIF(Phase,$D$6),INDEX(Mois_PH1,SMALL(IF(Phase=$D$6,ROW(INDIRECT("1:"&amp;ROWS(Phase)))),ROWS($1:53))),"")</f>
        <v>Oct</v>
      </c>
      <c r="BS10" s="75" t="str">
        <f t="array" aca="1" ref="BS10" ca="1">IF(ROWS($1:54)&lt;=COUNTIF(Phase,$D$6),INDEX(Mois_PH1,SMALL(IF(Phase=$D$6,ROW(INDIRECT("1:"&amp;ROWS(Phase)))),ROWS($1:54))),"")</f>
        <v>Oct</v>
      </c>
      <c r="BT10" s="75" t="str">
        <f t="array" aca="1" ref="BT10" ca="1">IF(ROWS($1:55)&lt;=COUNTIF(Phase,$D$6),INDEX(Mois_PH1,SMALL(IF(Phase=$D$6,ROW(INDIRECT("1:"&amp;ROWS(Phase)))),ROWS($1:55))),"")</f>
        <v>Oct</v>
      </c>
      <c r="BU10" s="17"/>
      <c r="BV10" s="17"/>
    </row>
    <row r="11" spans="1:74" x14ac:dyDescent="0.25">
      <c r="A11" s="17"/>
      <c r="B11" s="2" t="str">
        <f t="array" aca="1" ref="B11" ca="1">IF(ROWS($1:1)&lt;=COUNTIF(Groupe,$D$8),INDEX(Num,SMALL(IF(Groupe=$D$8,ROW(INDIRECT("1:"&amp;ROWS(Groupe)))),ROWS($1:1))),"")</f>
        <v>A24</v>
      </c>
      <c r="C11" s="15" t="str">
        <f t="array" aca="1" ref="C11" ca="1">IF(ROWS($1:1)&lt;=COUNTIF(Groupe,$D$8),INDEX(Nom,SMALL(IF(Groupe=$D$8,ROW(INDIRECT("1:"&amp;ROWS(Groupe)))),ROWS($1:1))),"")</f>
        <v>AKKI</v>
      </c>
      <c r="D11" s="15" t="str">
        <f t="array" aca="1" ref="D11" ca="1">IF(ROWS($1:1)&lt;=COUNTIF(Groupe,$D$8),INDEX(Prenom,SMALL(IF(Groupe=$D$8,ROW(INDIRECT("1:"&amp;ROWS(Groupe)))),ROWS($1:1))),"")</f>
        <v>Elias</v>
      </c>
      <c r="E11" s="2">
        <f>COUNTIF($Q11:$BT11,"PRE")</f>
        <v>1</v>
      </c>
      <c r="F11" s="2">
        <f>COUNTIF($Q11:$BT11,"SGB")</f>
        <v>0</v>
      </c>
      <c r="G11" s="2">
        <f>COUNTIF($Q11:$BT11,"RET")</f>
        <v>0</v>
      </c>
      <c r="H11" s="2">
        <f>COUNTIF($Q11:$BT11,"AP")</f>
        <v>0</v>
      </c>
      <c r="I11" s="2">
        <f>COUNTIF($Q11:$BT11,"ANP")</f>
        <v>0</v>
      </c>
      <c r="J11" s="2">
        <f>COUNTIF($Q11:$BT11,"BLE")</f>
        <v>0</v>
      </c>
      <c r="K11" s="2">
        <f>COUNTIF($Q11:$BT11,"GS")</f>
        <v>0</v>
      </c>
      <c r="L11" s="2">
        <f>COUNTIF($Q11:$BT11,"GI")</f>
        <v>0</v>
      </c>
      <c r="M11" s="2">
        <f>COUNTIF($Q11:$BT11,"AUT")</f>
        <v>0</v>
      </c>
      <c r="N11" s="13">
        <f>SUM(E11:M11)</f>
        <v>1</v>
      </c>
      <c r="O11" s="14">
        <f>IFERROR(P11/N11,0)</f>
        <v>0</v>
      </c>
      <c r="P11" s="16">
        <f>SUM(H11,I11,J11)</f>
        <v>0</v>
      </c>
      <c r="Q11" s="2" t="s">
        <v>20</v>
      </c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  <c r="AF11" s="2"/>
      <c r="AG11" s="2"/>
      <c r="AH11" s="2"/>
      <c r="AI11" s="2"/>
      <c r="AJ11" s="2"/>
      <c r="AK11" s="2"/>
      <c r="AL11" s="2"/>
      <c r="AM11" s="2"/>
      <c r="AN11" s="2"/>
      <c r="AO11" s="2"/>
      <c r="AP11" s="2"/>
      <c r="AQ11" s="2"/>
      <c r="AR11" s="2"/>
      <c r="AS11" s="2"/>
      <c r="AT11" s="2"/>
      <c r="AU11" s="2"/>
      <c r="AV11" s="2"/>
      <c r="AW11" s="2"/>
      <c r="AX11" s="2"/>
      <c r="AY11" s="2"/>
      <c r="AZ11" s="2"/>
      <c r="BA11" s="2"/>
      <c r="BB11" s="2"/>
      <c r="BC11" s="2"/>
      <c r="BD11" s="2"/>
      <c r="BE11" s="2"/>
      <c r="BF11" s="2"/>
      <c r="BG11" s="2"/>
      <c r="BH11" s="2"/>
      <c r="BI11" s="2"/>
      <c r="BJ11" s="2"/>
      <c r="BK11" s="2"/>
      <c r="BL11" s="2"/>
      <c r="BM11" s="2"/>
      <c r="BN11" s="2"/>
      <c r="BO11" s="2"/>
      <c r="BP11" s="2"/>
      <c r="BQ11" s="2"/>
      <c r="BR11" s="2"/>
      <c r="BS11" s="2"/>
      <c r="BT11" s="2"/>
      <c r="BU11" s="17"/>
      <c r="BV11" s="17"/>
    </row>
    <row r="12" spans="1:74" x14ac:dyDescent="0.25">
      <c r="A12" s="17"/>
      <c r="B12" s="2" t="str">
        <f t="array" aca="1" ref="B12" ca="1">IF(ROWS($1:2)&lt;=COUNTIF(Groupe,$D$8),INDEX(Num,SMALL(IF(Groupe=$D$8,ROW(INDIRECT("1:"&amp;ROWS(Groupe)))),ROWS($1:2))),"")</f>
        <v>A27</v>
      </c>
      <c r="C12" s="15" t="str">
        <f t="array" aca="1" ref="C12" ca="1">IF(ROWS($1:2)&lt;=COUNTIF(Groupe,$D$8),INDEX(Nom,SMALL(IF(Groupe=$D$8,ROW(INDIRECT("1:"&amp;ROWS(Groupe)))),ROWS($1:2))),"")</f>
        <v>BENMEBROUK</v>
      </c>
      <c r="D12" s="15" t="str">
        <f t="array" aca="1" ref="D12" ca="1">IF(ROWS($1:2)&lt;=COUNTIF(Groupe,$D$8),INDEX(Prenom,SMALL(IF(Groupe=$D$8,ROW(INDIRECT("1:"&amp;ROWS(Groupe)))),ROWS($1:2))),"")</f>
        <v>Mheni</v>
      </c>
      <c r="E12" s="2">
        <f t="shared" ref="E12:E21" si="0">COUNTIF($Q12:$BT12,"PRE")</f>
        <v>0</v>
      </c>
      <c r="F12" s="2">
        <f t="shared" ref="F12:F21" si="1">COUNTIF($Q12:$BT12,"SGB")</f>
        <v>0</v>
      </c>
      <c r="G12" s="2">
        <f t="shared" ref="G12:G21" si="2">COUNTIF($Q12:$BT12,"RET")</f>
        <v>0</v>
      </c>
      <c r="H12" s="2">
        <f t="shared" ref="H12:H21" si="3">COUNTIF($Q12:$BT12,"AP")</f>
        <v>0</v>
      </c>
      <c r="I12" s="2">
        <f t="shared" ref="I12:I21" si="4">COUNTIF($Q12:$BT12,"ANP")</f>
        <v>0</v>
      </c>
      <c r="J12" s="2">
        <f t="shared" ref="J12:J21" si="5">COUNTIF($Q12:$BT12,"BLE")</f>
        <v>0</v>
      </c>
      <c r="K12" s="2">
        <f t="shared" ref="K12:K21" si="6">COUNTIF($Q12:$BT12,"GS")</f>
        <v>0</v>
      </c>
      <c r="L12" s="2">
        <f t="shared" ref="L12:L21" si="7">COUNTIF($Q12:$BT12,"GI")</f>
        <v>0</v>
      </c>
      <c r="M12" s="2">
        <f t="shared" ref="M12:M21" si="8">COUNTIF($Q12:$BT12,"AUT")</f>
        <v>0</v>
      </c>
      <c r="N12" s="13">
        <f t="shared" ref="N12:N21" si="9">SUM(E12:M12)</f>
        <v>0</v>
      </c>
      <c r="O12" s="14">
        <f t="shared" ref="O12:O21" si="10">IFERROR(P12/N12,0)</f>
        <v>0</v>
      </c>
      <c r="P12" s="16">
        <f t="shared" ref="P12:P21" si="11">SUM(H12,I12,J12)</f>
        <v>0</v>
      </c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  <c r="AH12" s="2"/>
      <c r="AI12" s="2"/>
      <c r="AJ12" s="2"/>
      <c r="AK12" s="2"/>
      <c r="AL12" s="2"/>
      <c r="AM12" s="2"/>
      <c r="AN12" s="2"/>
      <c r="AO12" s="2"/>
      <c r="AP12" s="2"/>
      <c r="AQ12" s="2"/>
      <c r="AR12" s="2"/>
      <c r="AS12" s="2"/>
      <c r="AT12" s="2"/>
      <c r="AU12" s="2"/>
      <c r="AV12" s="2"/>
      <c r="AW12" s="2"/>
      <c r="AX12" s="2"/>
      <c r="AY12" s="2"/>
      <c r="AZ12" s="2"/>
      <c r="BA12" s="2"/>
      <c r="BB12" s="2"/>
      <c r="BC12" s="2"/>
      <c r="BD12" s="2"/>
      <c r="BE12" s="2"/>
      <c r="BF12" s="2"/>
      <c r="BG12" s="2"/>
      <c r="BH12" s="2"/>
      <c r="BI12" s="2"/>
      <c r="BJ12" s="2"/>
      <c r="BK12" s="2"/>
      <c r="BL12" s="2"/>
      <c r="BM12" s="2"/>
      <c r="BN12" s="2"/>
      <c r="BO12" s="2"/>
      <c r="BP12" s="2"/>
      <c r="BQ12" s="2"/>
      <c r="BR12" s="2"/>
      <c r="BS12" s="2"/>
      <c r="BT12" s="2"/>
      <c r="BU12" s="17"/>
      <c r="BV12" s="17"/>
    </row>
    <row r="13" spans="1:74" x14ac:dyDescent="0.25">
      <c r="A13" s="17"/>
      <c r="B13" s="2" t="str">
        <f t="array" aca="1" ref="B13" ca="1">IF(ROWS($1:3)&lt;=COUNTIF(Groupe,$D$8),INDEX(Num,SMALL(IF(Groupe=$D$8,ROW(INDIRECT("1:"&amp;ROWS(Groupe)))),ROWS($1:3))),"")</f>
        <v>A32</v>
      </c>
      <c r="C13" s="15" t="str">
        <f t="array" aca="1" ref="C13" ca="1">IF(ROWS($1:3)&lt;=COUNTIF(Groupe,$D$8),INDEX(Nom,SMALL(IF(Groupe=$D$8,ROW(INDIRECT("1:"&amp;ROWS(Groupe)))),ROWS($1:3))),"")</f>
        <v>CHOFFEL</v>
      </c>
      <c r="D13" s="15" t="str">
        <f t="array" aca="1" ref="D13" ca="1">IF(ROWS($1:3)&lt;=COUNTIF(Groupe,$D$8),INDEX(Prenom,SMALL(IF(Groupe=$D$8,ROW(INDIRECT("1:"&amp;ROWS(Groupe)))),ROWS($1:3))),"")</f>
        <v>Tom</v>
      </c>
      <c r="E13" s="2">
        <f t="shared" si="0"/>
        <v>0</v>
      </c>
      <c r="F13" s="2">
        <f t="shared" si="1"/>
        <v>0</v>
      </c>
      <c r="G13" s="2">
        <f t="shared" si="2"/>
        <v>0</v>
      </c>
      <c r="H13" s="2">
        <f t="shared" si="3"/>
        <v>0</v>
      </c>
      <c r="I13" s="2">
        <f t="shared" si="4"/>
        <v>0</v>
      </c>
      <c r="J13" s="2">
        <f t="shared" si="5"/>
        <v>0</v>
      </c>
      <c r="K13" s="2">
        <f t="shared" si="6"/>
        <v>0</v>
      </c>
      <c r="L13" s="2">
        <f t="shared" si="7"/>
        <v>0</v>
      </c>
      <c r="M13" s="2">
        <f t="shared" si="8"/>
        <v>0</v>
      </c>
      <c r="N13" s="13">
        <f t="shared" si="9"/>
        <v>0</v>
      </c>
      <c r="O13" s="14">
        <f t="shared" si="10"/>
        <v>0</v>
      </c>
      <c r="P13" s="16">
        <f t="shared" si="11"/>
        <v>0</v>
      </c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  <c r="AF13" s="2"/>
      <c r="AG13" s="2"/>
      <c r="AH13" s="2"/>
      <c r="AI13" s="2"/>
      <c r="AJ13" s="2"/>
      <c r="AK13" s="2"/>
      <c r="AL13" s="2"/>
      <c r="AM13" s="2"/>
      <c r="AN13" s="2"/>
      <c r="AO13" s="2"/>
      <c r="AP13" s="2"/>
      <c r="AQ13" s="2"/>
      <c r="AR13" s="2"/>
      <c r="AS13" s="2"/>
      <c r="AT13" s="2"/>
      <c r="AU13" s="2"/>
      <c r="AV13" s="2"/>
      <c r="AW13" s="2"/>
      <c r="AX13" s="2"/>
      <c r="AY13" s="2"/>
      <c r="AZ13" s="2"/>
      <c r="BA13" s="2"/>
      <c r="BB13" s="2"/>
      <c r="BC13" s="2"/>
      <c r="BD13" s="2"/>
      <c r="BE13" s="2"/>
      <c r="BF13" s="2"/>
      <c r="BG13" s="2"/>
      <c r="BH13" s="2"/>
      <c r="BI13" s="2"/>
      <c r="BJ13" s="2"/>
      <c r="BK13" s="2"/>
      <c r="BL13" s="2"/>
      <c r="BM13" s="2"/>
      <c r="BN13" s="2"/>
      <c r="BO13" s="2"/>
      <c r="BP13" s="2"/>
      <c r="BQ13" s="2"/>
      <c r="BR13" s="2"/>
      <c r="BS13" s="2"/>
      <c r="BT13" s="2"/>
      <c r="BU13" s="17"/>
      <c r="BV13" s="17"/>
    </row>
    <row r="14" spans="1:74" x14ac:dyDescent="0.25">
      <c r="A14" s="17"/>
      <c r="B14" s="2" t="str">
        <f t="array" aca="1" ref="B14" ca="1">IF(ROWS($1:4)&lt;=COUNTIF(Groupe,$D$8),INDEX(Num,SMALL(IF(Groupe=$D$8,ROW(INDIRECT("1:"&amp;ROWS(Groupe)))),ROWS($1:4))),"")</f>
        <v>A33</v>
      </c>
      <c r="C14" s="15" t="str">
        <f t="array" aca="1" ref="C14" ca="1">IF(ROWS($1:4)&lt;=COUNTIF(Groupe,$D$8),INDEX(Nom,SMALL(IF(Groupe=$D$8,ROW(INDIRECT("1:"&amp;ROWS(Groupe)))),ROWS($1:4))),"")</f>
        <v>CLASTRES</v>
      </c>
      <c r="D14" s="15" t="str">
        <f t="array" aca="1" ref="D14" ca="1">IF(ROWS($1:4)&lt;=COUNTIF(Groupe,$D$8),INDEX(Prenom,SMALL(IF(Groupe=$D$8,ROW(INDIRECT("1:"&amp;ROWS(Groupe)))),ROWS($1:4))),"")</f>
        <v>Mael</v>
      </c>
      <c r="E14" s="2">
        <f t="shared" si="0"/>
        <v>0</v>
      </c>
      <c r="F14" s="2">
        <f t="shared" si="1"/>
        <v>0</v>
      </c>
      <c r="G14" s="2">
        <f t="shared" si="2"/>
        <v>0</v>
      </c>
      <c r="H14" s="2">
        <f t="shared" si="3"/>
        <v>0</v>
      </c>
      <c r="I14" s="2">
        <f t="shared" si="4"/>
        <v>0</v>
      </c>
      <c r="J14" s="2">
        <f t="shared" si="5"/>
        <v>0</v>
      </c>
      <c r="K14" s="2">
        <f t="shared" si="6"/>
        <v>0</v>
      </c>
      <c r="L14" s="2">
        <f t="shared" si="7"/>
        <v>0</v>
      </c>
      <c r="M14" s="2">
        <f t="shared" si="8"/>
        <v>0</v>
      </c>
      <c r="N14" s="13">
        <f t="shared" si="9"/>
        <v>0</v>
      </c>
      <c r="O14" s="14">
        <f t="shared" si="10"/>
        <v>0</v>
      </c>
      <c r="P14" s="16">
        <f t="shared" si="11"/>
        <v>0</v>
      </c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  <c r="AE14" s="2"/>
      <c r="AF14" s="2"/>
      <c r="AG14" s="2"/>
      <c r="AH14" s="2"/>
      <c r="AI14" s="2"/>
      <c r="AJ14" s="2"/>
      <c r="AK14" s="2"/>
      <c r="AL14" s="2"/>
      <c r="AM14" s="2"/>
      <c r="AN14" s="2"/>
      <c r="AO14" s="2"/>
      <c r="AP14" s="2"/>
      <c r="AQ14" s="2"/>
      <c r="AR14" s="2"/>
      <c r="AS14" s="2"/>
      <c r="AT14" s="2"/>
      <c r="AU14" s="2"/>
      <c r="AV14" s="2"/>
      <c r="AW14" s="2"/>
      <c r="AX14" s="2"/>
      <c r="AY14" s="2"/>
      <c r="AZ14" s="2"/>
      <c r="BA14" s="2"/>
      <c r="BB14" s="2"/>
      <c r="BC14" s="2"/>
      <c r="BD14" s="2"/>
      <c r="BE14" s="2"/>
      <c r="BF14" s="2"/>
      <c r="BG14" s="2"/>
      <c r="BH14" s="2"/>
      <c r="BI14" s="2"/>
      <c r="BJ14" s="2"/>
      <c r="BK14" s="2"/>
      <c r="BL14" s="2"/>
      <c r="BM14" s="2"/>
      <c r="BN14" s="2"/>
      <c r="BO14" s="2"/>
      <c r="BP14" s="2"/>
      <c r="BQ14" s="2"/>
      <c r="BR14" s="2"/>
      <c r="BS14" s="2"/>
      <c r="BT14" s="2"/>
      <c r="BU14" s="17"/>
      <c r="BV14" s="17"/>
    </row>
    <row r="15" spans="1:74" x14ac:dyDescent="0.25">
      <c r="A15" s="17"/>
      <c r="B15" s="2" t="str">
        <f t="array" aca="1" ref="B15" ca="1">IF(ROWS($1:5)&lt;=COUNTIF(Groupe,$D$8),INDEX(Num,SMALL(IF(Groupe=$D$8,ROW(INDIRECT("1:"&amp;ROWS(Groupe)))),ROWS($1:5))),"")</f>
        <v>A35</v>
      </c>
      <c r="C15" s="15" t="str">
        <f t="array" aca="1" ref="C15" ca="1">IF(ROWS($1:5)&lt;=COUNTIF(Groupe,$D$8),INDEX(Nom,SMALL(IF(Groupe=$D$8,ROW(INDIRECT("1:"&amp;ROWS(Groupe)))),ROWS($1:5))),"")</f>
        <v>DELAUNAY</v>
      </c>
      <c r="D15" s="15" t="str">
        <f t="array" aca="1" ref="D15" ca="1">IF(ROWS($1:5)&lt;=COUNTIF(Groupe,$D$8),INDEX(Prenom,SMALL(IF(Groupe=$D$8,ROW(INDIRECT("1:"&amp;ROWS(Groupe)))),ROWS($1:5))),"")</f>
        <v>Ruben</v>
      </c>
      <c r="E15" s="2">
        <f t="shared" si="0"/>
        <v>0</v>
      </c>
      <c r="F15" s="2">
        <f t="shared" si="1"/>
        <v>0</v>
      </c>
      <c r="G15" s="2">
        <f t="shared" si="2"/>
        <v>0</v>
      </c>
      <c r="H15" s="2">
        <f t="shared" si="3"/>
        <v>0</v>
      </c>
      <c r="I15" s="2">
        <f t="shared" si="4"/>
        <v>0</v>
      </c>
      <c r="J15" s="2">
        <f t="shared" si="5"/>
        <v>0</v>
      </c>
      <c r="K15" s="2">
        <f t="shared" si="6"/>
        <v>0</v>
      </c>
      <c r="L15" s="2">
        <f t="shared" si="7"/>
        <v>0</v>
      </c>
      <c r="M15" s="2">
        <f t="shared" si="8"/>
        <v>0</v>
      </c>
      <c r="N15" s="13">
        <f t="shared" si="9"/>
        <v>0</v>
      </c>
      <c r="O15" s="14">
        <f t="shared" si="10"/>
        <v>0</v>
      </c>
      <c r="P15" s="16">
        <f t="shared" si="11"/>
        <v>0</v>
      </c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  <c r="AG15" s="2"/>
      <c r="AH15" s="2"/>
      <c r="AI15" s="2"/>
      <c r="AJ15" s="2"/>
      <c r="AK15" s="2"/>
      <c r="AL15" s="2"/>
      <c r="AM15" s="2"/>
      <c r="AN15" s="2"/>
      <c r="AO15" s="2"/>
      <c r="AP15" s="2"/>
      <c r="AQ15" s="2"/>
      <c r="AR15" s="2"/>
      <c r="AS15" s="2"/>
      <c r="AT15" s="2"/>
      <c r="AU15" s="2"/>
      <c r="AV15" s="2"/>
      <c r="AW15" s="2"/>
      <c r="AX15" s="2"/>
      <c r="AY15" s="2"/>
      <c r="AZ15" s="2"/>
      <c r="BA15" s="2"/>
      <c r="BB15" s="2"/>
      <c r="BC15" s="2"/>
      <c r="BD15" s="2"/>
      <c r="BE15" s="2"/>
      <c r="BF15" s="2"/>
      <c r="BG15" s="2"/>
      <c r="BH15" s="2"/>
      <c r="BI15" s="2"/>
      <c r="BJ15" s="2"/>
      <c r="BK15" s="2"/>
      <c r="BL15" s="2"/>
      <c r="BM15" s="2"/>
      <c r="BN15" s="2"/>
      <c r="BO15" s="2"/>
      <c r="BP15" s="2"/>
      <c r="BQ15" s="2"/>
      <c r="BR15" s="2"/>
      <c r="BS15" s="2"/>
      <c r="BT15" s="2"/>
      <c r="BU15" s="17"/>
      <c r="BV15" s="17"/>
    </row>
    <row r="16" spans="1:74" x14ac:dyDescent="0.25">
      <c r="A16" s="17"/>
      <c r="B16" s="2" t="str">
        <f t="array" aca="1" ref="B16" ca="1">IF(ROWS($1:6)&lt;=COUNTIF(Groupe,$D$8),INDEX(Num,SMALL(IF(Groupe=$D$8,ROW(INDIRECT("1:"&amp;ROWS(Groupe)))),ROWS($1:6))),"")</f>
        <v>A37</v>
      </c>
      <c r="C16" s="15" t="str">
        <f t="array" aca="1" ref="C16" ca="1">IF(ROWS($1:6)&lt;=COUNTIF(Groupe,$D$8),INDEX(Nom,SMALL(IF(Groupe=$D$8,ROW(INDIRECT("1:"&amp;ROWS(Groupe)))),ROWS($1:6))),"")</f>
        <v>FERNANDES SOULE</v>
      </c>
      <c r="D16" s="15" t="str">
        <f t="array" aca="1" ref="D16" ca="1">IF(ROWS($1:6)&lt;=COUNTIF(Groupe,$D$8),INDEX(Prenom,SMALL(IF(Groupe=$D$8,ROW(INDIRECT("1:"&amp;ROWS(Groupe)))),ROWS($1:6))),"")</f>
        <v>Eden</v>
      </c>
      <c r="E16" s="2">
        <f t="shared" si="0"/>
        <v>0</v>
      </c>
      <c r="F16" s="2">
        <f t="shared" si="1"/>
        <v>0</v>
      </c>
      <c r="G16" s="2">
        <f t="shared" si="2"/>
        <v>0</v>
      </c>
      <c r="H16" s="2">
        <f t="shared" si="3"/>
        <v>0</v>
      </c>
      <c r="I16" s="2">
        <f t="shared" si="4"/>
        <v>0</v>
      </c>
      <c r="J16" s="2">
        <f t="shared" si="5"/>
        <v>0</v>
      </c>
      <c r="K16" s="2">
        <f t="shared" si="6"/>
        <v>0</v>
      </c>
      <c r="L16" s="2">
        <f t="shared" si="7"/>
        <v>0</v>
      </c>
      <c r="M16" s="2">
        <f t="shared" si="8"/>
        <v>0</v>
      </c>
      <c r="N16" s="13">
        <f t="shared" si="9"/>
        <v>0</v>
      </c>
      <c r="O16" s="14">
        <f t="shared" si="10"/>
        <v>0</v>
      </c>
      <c r="P16" s="16">
        <f t="shared" si="11"/>
        <v>0</v>
      </c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  <c r="AF16" s="2"/>
      <c r="AG16" s="2"/>
      <c r="AH16" s="2"/>
      <c r="AI16" s="2"/>
      <c r="AJ16" s="2"/>
      <c r="AK16" s="2"/>
      <c r="AL16" s="2"/>
      <c r="AM16" s="2"/>
      <c r="AN16" s="2"/>
      <c r="AO16" s="2"/>
      <c r="AP16" s="2"/>
      <c r="AQ16" s="2"/>
      <c r="AR16" s="2"/>
      <c r="AS16" s="2"/>
      <c r="AT16" s="2"/>
      <c r="AU16" s="2"/>
      <c r="AV16" s="2"/>
      <c r="AW16" s="2"/>
      <c r="AX16" s="2"/>
      <c r="AY16" s="2"/>
      <c r="AZ16" s="2"/>
      <c r="BA16" s="2"/>
      <c r="BB16" s="2"/>
      <c r="BC16" s="2"/>
      <c r="BD16" s="2"/>
      <c r="BE16" s="2"/>
      <c r="BF16" s="2"/>
      <c r="BG16" s="2"/>
      <c r="BH16" s="2"/>
      <c r="BI16" s="2"/>
      <c r="BJ16" s="2"/>
      <c r="BK16" s="2"/>
      <c r="BL16" s="2"/>
      <c r="BM16" s="2"/>
      <c r="BN16" s="2"/>
      <c r="BO16" s="2"/>
      <c r="BP16" s="2"/>
      <c r="BQ16" s="2"/>
      <c r="BR16" s="2"/>
      <c r="BS16" s="2"/>
      <c r="BT16" s="2"/>
      <c r="BU16" s="17"/>
      <c r="BV16" s="17"/>
    </row>
    <row r="17" spans="1:74" x14ac:dyDescent="0.25">
      <c r="A17" s="17"/>
      <c r="B17" s="2" t="str">
        <f t="array" aca="1" ref="B17" ca="1">IF(ROWS($1:7)&lt;=COUNTIF(Groupe,$D$8),INDEX(Num,SMALL(IF(Groupe=$D$8,ROW(INDIRECT("1:"&amp;ROWS(Groupe)))),ROWS($1:7))),"")</f>
        <v>A39</v>
      </c>
      <c r="C17" s="15" t="str">
        <f t="array" aca="1" ref="C17" ca="1">IF(ROWS($1:7)&lt;=COUNTIF(Groupe,$D$8),INDEX(Nom,SMALL(IF(Groupe=$D$8,ROW(INDIRECT("1:"&amp;ROWS(Groupe)))),ROWS($1:7))),"")</f>
        <v>GARCIA MONNERAUD</v>
      </c>
      <c r="D17" s="15" t="str">
        <f t="array" aca="1" ref="D17" ca="1">IF(ROWS($1:7)&lt;=COUNTIF(Groupe,$D$8),INDEX(Prenom,SMALL(IF(Groupe=$D$8,ROW(INDIRECT("1:"&amp;ROWS(Groupe)))),ROWS($1:7))),"")</f>
        <v>Timeo</v>
      </c>
      <c r="E17" s="2">
        <f t="shared" si="0"/>
        <v>0</v>
      </c>
      <c r="F17" s="2">
        <f t="shared" si="1"/>
        <v>0</v>
      </c>
      <c r="G17" s="2">
        <f t="shared" si="2"/>
        <v>0</v>
      </c>
      <c r="H17" s="2">
        <f t="shared" si="3"/>
        <v>0</v>
      </c>
      <c r="I17" s="2">
        <f t="shared" si="4"/>
        <v>0</v>
      </c>
      <c r="J17" s="2">
        <f t="shared" si="5"/>
        <v>0</v>
      </c>
      <c r="K17" s="2">
        <f t="shared" si="6"/>
        <v>0</v>
      </c>
      <c r="L17" s="2">
        <f t="shared" si="7"/>
        <v>0</v>
      </c>
      <c r="M17" s="2">
        <f t="shared" si="8"/>
        <v>0</v>
      </c>
      <c r="N17" s="13">
        <f t="shared" si="9"/>
        <v>0</v>
      </c>
      <c r="O17" s="14">
        <f t="shared" si="10"/>
        <v>0</v>
      </c>
      <c r="P17" s="16">
        <f t="shared" si="11"/>
        <v>0</v>
      </c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  <c r="AF17" s="2"/>
      <c r="AG17" s="2"/>
      <c r="AH17" s="2"/>
      <c r="AI17" s="2"/>
      <c r="AJ17" s="2"/>
      <c r="AK17" s="2"/>
      <c r="AL17" s="2"/>
      <c r="AM17" s="2"/>
      <c r="AN17" s="2"/>
      <c r="AO17" s="2"/>
      <c r="AP17" s="2"/>
      <c r="AQ17" s="2"/>
      <c r="AR17" s="2"/>
      <c r="AS17" s="2"/>
      <c r="AT17" s="2"/>
      <c r="AU17" s="2"/>
      <c r="AV17" s="2"/>
      <c r="AW17" s="2"/>
      <c r="AX17" s="2"/>
      <c r="AY17" s="2"/>
      <c r="AZ17" s="2"/>
      <c r="BA17" s="2"/>
      <c r="BB17" s="2"/>
      <c r="BC17" s="2"/>
      <c r="BD17" s="2"/>
      <c r="BE17" s="2"/>
      <c r="BF17" s="2"/>
      <c r="BG17" s="2"/>
      <c r="BH17" s="2"/>
      <c r="BI17" s="2"/>
      <c r="BJ17" s="2"/>
      <c r="BK17" s="2"/>
      <c r="BL17" s="2"/>
      <c r="BM17" s="2"/>
      <c r="BN17" s="2"/>
      <c r="BO17" s="2"/>
      <c r="BP17" s="2"/>
      <c r="BQ17" s="2"/>
      <c r="BR17" s="2"/>
      <c r="BS17" s="2"/>
      <c r="BT17" s="2"/>
      <c r="BU17" s="17"/>
      <c r="BV17" s="17"/>
    </row>
    <row r="18" spans="1:74" x14ac:dyDescent="0.25">
      <c r="A18" s="17"/>
      <c r="B18" s="2" t="str">
        <f t="array" aca="1" ref="B18" ca="1">IF(ROWS($1:8)&lt;=COUNTIF(Groupe,$D$8),INDEX(Num,SMALL(IF(Groupe=$D$8,ROW(INDIRECT("1:"&amp;ROWS(Groupe)))),ROWS($1:8))),"")</f>
        <v>A40</v>
      </c>
      <c r="C18" s="15" t="str">
        <f t="array" aca="1" ref="C18" ca="1">IF(ROWS($1:8)&lt;=COUNTIF(Groupe,$D$8),INDEX(Nom,SMALL(IF(Groupe=$D$8,ROW(INDIRECT("1:"&amp;ROWS(Groupe)))),ROWS($1:8))),"")</f>
        <v>GOMEZ</v>
      </c>
      <c r="D18" s="15" t="str">
        <f t="array" aca="1" ref="D18" ca="1">IF(ROWS($1:8)&lt;=COUNTIF(Groupe,$D$8),INDEX(Prenom,SMALL(IF(Groupe=$D$8,ROW(INDIRECT("1:"&amp;ROWS(Groupe)))),ROWS($1:8))),"")</f>
        <v>Diego</v>
      </c>
      <c r="E18" s="2">
        <f t="shared" si="0"/>
        <v>0</v>
      </c>
      <c r="F18" s="2">
        <f t="shared" si="1"/>
        <v>0</v>
      </c>
      <c r="G18" s="2">
        <f t="shared" si="2"/>
        <v>0</v>
      </c>
      <c r="H18" s="2">
        <f t="shared" si="3"/>
        <v>0</v>
      </c>
      <c r="I18" s="2">
        <f t="shared" si="4"/>
        <v>0</v>
      </c>
      <c r="J18" s="2">
        <f t="shared" si="5"/>
        <v>0</v>
      </c>
      <c r="K18" s="2">
        <f t="shared" si="6"/>
        <v>0</v>
      </c>
      <c r="L18" s="2">
        <f t="shared" si="7"/>
        <v>0</v>
      </c>
      <c r="M18" s="2">
        <f t="shared" si="8"/>
        <v>0</v>
      </c>
      <c r="N18" s="13">
        <f t="shared" si="9"/>
        <v>0</v>
      </c>
      <c r="O18" s="14">
        <f t="shared" si="10"/>
        <v>0</v>
      </c>
      <c r="P18" s="16">
        <f t="shared" si="11"/>
        <v>0</v>
      </c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2"/>
      <c r="AF18" s="2"/>
      <c r="AG18" s="2"/>
      <c r="AH18" s="2"/>
      <c r="AI18" s="2"/>
      <c r="AJ18" s="2"/>
      <c r="AK18" s="2"/>
      <c r="AL18" s="2"/>
      <c r="AM18" s="2"/>
      <c r="AN18" s="2"/>
      <c r="AO18" s="2"/>
      <c r="AP18" s="2"/>
      <c r="AQ18" s="2"/>
      <c r="AR18" s="2"/>
      <c r="AS18" s="2"/>
      <c r="AT18" s="2"/>
      <c r="AU18" s="2"/>
      <c r="AV18" s="2"/>
      <c r="AW18" s="2"/>
      <c r="AX18" s="2"/>
      <c r="AY18" s="2"/>
      <c r="AZ18" s="2"/>
      <c r="BA18" s="2"/>
      <c r="BB18" s="2"/>
      <c r="BC18" s="2"/>
      <c r="BD18" s="2"/>
      <c r="BE18" s="2"/>
      <c r="BF18" s="2"/>
      <c r="BG18" s="2"/>
      <c r="BH18" s="2"/>
      <c r="BI18" s="2"/>
      <c r="BJ18" s="2"/>
      <c r="BK18" s="2"/>
      <c r="BL18" s="2"/>
      <c r="BM18" s="2"/>
      <c r="BN18" s="2"/>
      <c r="BO18" s="2"/>
      <c r="BP18" s="2"/>
      <c r="BQ18" s="2"/>
      <c r="BR18" s="2"/>
      <c r="BS18" s="2"/>
      <c r="BT18" s="2"/>
      <c r="BU18" s="17"/>
      <c r="BV18" s="17"/>
    </row>
    <row r="19" spans="1:74" x14ac:dyDescent="0.25">
      <c r="A19" s="17"/>
      <c r="B19" s="2" t="str">
        <f t="array" aca="1" ref="B19" ca="1">IF(ROWS($1:9)&lt;=COUNTIF(Groupe,$D$8),INDEX(Num,SMALL(IF(Groupe=$D$8,ROW(INDIRECT("1:"&amp;ROWS(Groupe)))),ROWS($1:9))),"")</f>
        <v>A41</v>
      </c>
      <c r="C19" s="15" t="str">
        <f t="array" aca="1" ref="C19" ca="1">IF(ROWS($1:9)&lt;=COUNTIF(Groupe,$D$8),INDEX(Nom,SMALL(IF(Groupe=$D$8,ROW(INDIRECT("1:"&amp;ROWS(Groupe)))),ROWS($1:9))),"")</f>
        <v>KRONENBERGER</v>
      </c>
      <c r="D19" s="15" t="str">
        <f t="array" aca="1" ref="D19" ca="1">IF(ROWS($1:9)&lt;=COUNTIF(Groupe,$D$8),INDEX(Prenom,SMALL(IF(Groupe=$D$8,ROW(INDIRECT("1:"&amp;ROWS(Groupe)))),ROWS($1:9))),"")</f>
        <v>Noah</v>
      </c>
      <c r="E19" s="2">
        <f t="shared" si="0"/>
        <v>0</v>
      </c>
      <c r="F19" s="2">
        <f t="shared" si="1"/>
        <v>0</v>
      </c>
      <c r="G19" s="2">
        <f t="shared" si="2"/>
        <v>0</v>
      </c>
      <c r="H19" s="2">
        <f t="shared" si="3"/>
        <v>0</v>
      </c>
      <c r="I19" s="2">
        <f t="shared" si="4"/>
        <v>0</v>
      </c>
      <c r="J19" s="2">
        <f t="shared" si="5"/>
        <v>0</v>
      </c>
      <c r="K19" s="2">
        <f t="shared" si="6"/>
        <v>0</v>
      </c>
      <c r="L19" s="2">
        <f t="shared" si="7"/>
        <v>0</v>
      </c>
      <c r="M19" s="2">
        <f t="shared" si="8"/>
        <v>0</v>
      </c>
      <c r="N19" s="13">
        <f t="shared" si="9"/>
        <v>0</v>
      </c>
      <c r="O19" s="14">
        <f t="shared" si="10"/>
        <v>0</v>
      </c>
      <c r="P19" s="16">
        <f t="shared" si="11"/>
        <v>0</v>
      </c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  <c r="AH19" s="2"/>
      <c r="AI19" s="2"/>
      <c r="AJ19" s="2"/>
      <c r="AK19" s="2"/>
      <c r="AL19" s="2"/>
      <c r="AM19" s="2"/>
      <c r="AN19" s="2"/>
      <c r="AO19" s="2"/>
      <c r="AP19" s="2"/>
      <c r="AQ19" s="2"/>
      <c r="AR19" s="2"/>
      <c r="AS19" s="2"/>
      <c r="AT19" s="2"/>
      <c r="AU19" s="2"/>
      <c r="AV19" s="2"/>
      <c r="AW19" s="2"/>
      <c r="AX19" s="2"/>
      <c r="AY19" s="2"/>
      <c r="AZ19" s="2"/>
      <c r="BA19" s="2"/>
      <c r="BB19" s="2"/>
      <c r="BC19" s="2"/>
      <c r="BD19" s="2"/>
      <c r="BE19" s="2"/>
      <c r="BF19" s="2"/>
      <c r="BG19" s="2"/>
      <c r="BH19" s="2"/>
      <c r="BI19" s="2"/>
      <c r="BJ19" s="2"/>
      <c r="BK19" s="2"/>
      <c r="BL19" s="2"/>
      <c r="BM19" s="2"/>
      <c r="BN19" s="2"/>
      <c r="BO19" s="2"/>
      <c r="BP19" s="2"/>
      <c r="BQ19" s="2"/>
      <c r="BR19" s="2"/>
      <c r="BS19" s="2"/>
      <c r="BT19" s="2"/>
      <c r="BU19" s="17"/>
      <c r="BV19" s="17"/>
    </row>
    <row r="20" spans="1:74" x14ac:dyDescent="0.25">
      <c r="A20" s="17"/>
      <c r="B20" s="2" t="str">
        <f t="array" aca="1" ref="B20" ca="1">IF(ROWS($1:10)&lt;=COUNTIF(Groupe,$D$8),INDEX(Num,SMALL(IF(Groupe=$D$8,ROW(INDIRECT("1:"&amp;ROWS(Groupe)))),ROWS($1:10))),"")</f>
        <v>A42</v>
      </c>
      <c r="C20" s="15" t="str">
        <f t="array" aca="1" ref="C20" ca="1">IF(ROWS($1:10)&lt;=COUNTIF(Groupe,$D$8),INDEX(Nom,SMALL(IF(Groupe=$D$8,ROW(INDIRECT("1:"&amp;ROWS(Groupe)))),ROWS($1:10))),"")</f>
        <v>LATOUR</v>
      </c>
      <c r="D20" s="15" t="str">
        <f t="array" aca="1" ref="D20" ca="1">IF(ROWS($1:10)&lt;=COUNTIF(Groupe,$D$8),INDEX(Prenom,SMALL(IF(Groupe=$D$8,ROW(INDIRECT("1:"&amp;ROWS(Groupe)))),ROWS($1:10))),"")</f>
        <v>Antoine</v>
      </c>
      <c r="E20" s="2">
        <f t="shared" si="0"/>
        <v>0</v>
      </c>
      <c r="F20" s="2">
        <f t="shared" si="1"/>
        <v>0</v>
      </c>
      <c r="G20" s="2">
        <f t="shared" si="2"/>
        <v>0</v>
      </c>
      <c r="H20" s="2">
        <f t="shared" si="3"/>
        <v>0</v>
      </c>
      <c r="I20" s="2">
        <f t="shared" si="4"/>
        <v>0</v>
      </c>
      <c r="J20" s="2">
        <f t="shared" si="5"/>
        <v>0</v>
      </c>
      <c r="K20" s="2">
        <f t="shared" si="6"/>
        <v>0</v>
      </c>
      <c r="L20" s="2">
        <f t="shared" si="7"/>
        <v>0</v>
      </c>
      <c r="M20" s="2">
        <f t="shared" si="8"/>
        <v>0</v>
      </c>
      <c r="N20" s="13">
        <f t="shared" si="9"/>
        <v>0</v>
      </c>
      <c r="O20" s="14">
        <f t="shared" si="10"/>
        <v>0</v>
      </c>
      <c r="P20" s="16">
        <f t="shared" si="11"/>
        <v>0</v>
      </c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  <c r="AG20" s="2"/>
      <c r="AH20" s="2"/>
      <c r="AI20" s="2"/>
      <c r="AJ20" s="2"/>
      <c r="AK20" s="2"/>
      <c r="AL20" s="2"/>
      <c r="AM20" s="2"/>
      <c r="AN20" s="2"/>
      <c r="AO20" s="2"/>
      <c r="AP20" s="2"/>
      <c r="AQ20" s="2"/>
      <c r="AR20" s="2"/>
      <c r="AS20" s="2"/>
      <c r="AT20" s="2"/>
      <c r="AU20" s="2"/>
      <c r="AV20" s="2"/>
      <c r="AW20" s="2"/>
      <c r="AX20" s="2"/>
      <c r="AY20" s="2"/>
      <c r="AZ20" s="2"/>
      <c r="BA20" s="2"/>
      <c r="BB20" s="2"/>
      <c r="BC20" s="2"/>
      <c r="BD20" s="2"/>
      <c r="BE20" s="2"/>
      <c r="BF20" s="2"/>
      <c r="BG20" s="2"/>
      <c r="BH20" s="2"/>
      <c r="BI20" s="2"/>
      <c r="BJ20" s="2"/>
      <c r="BK20" s="2"/>
      <c r="BL20" s="2"/>
      <c r="BM20" s="2"/>
      <c r="BN20" s="2"/>
      <c r="BO20" s="2"/>
      <c r="BP20" s="2"/>
      <c r="BQ20" s="2"/>
      <c r="BR20" s="2"/>
      <c r="BS20" s="2"/>
      <c r="BT20" s="2"/>
      <c r="BU20" s="17"/>
      <c r="BV20" s="17"/>
    </row>
    <row r="21" spans="1:74" x14ac:dyDescent="0.25">
      <c r="A21" s="17"/>
      <c r="B21" s="2" t="str">
        <f t="array" aca="1" ref="B21" ca="1">IF(ROWS($1:11)&lt;=COUNTIF(Groupe,$D$8),INDEX(Num,SMALL(IF(Groupe=$D$8,ROW(INDIRECT("1:"&amp;ROWS(Groupe)))),ROWS($1:11))),"")</f>
        <v>A44</v>
      </c>
      <c r="C21" s="15" t="str">
        <f t="array" aca="1" ref="C21" ca="1">IF(ROWS($1:11)&lt;=COUNTIF(Groupe,$D$8),INDEX(Nom,SMALL(IF(Groupe=$D$8,ROW(INDIRECT("1:"&amp;ROWS(Groupe)))),ROWS($1:11))),"")</f>
        <v>MEDINA</v>
      </c>
      <c r="D21" s="15" t="str">
        <f t="array" aca="1" ref="D21" ca="1">IF(ROWS($1:11)&lt;=COUNTIF(Groupe,$D$8),INDEX(Prenom,SMALL(IF(Groupe=$D$8,ROW(INDIRECT("1:"&amp;ROWS(Groupe)))),ROWS($1:11))),"")</f>
        <v>Nathan</v>
      </c>
      <c r="E21" s="2">
        <f t="shared" si="0"/>
        <v>0</v>
      </c>
      <c r="F21" s="2">
        <f t="shared" si="1"/>
        <v>0</v>
      </c>
      <c r="G21" s="2">
        <f t="shared" si="2"/>
        <v>0</v>
      </c>
      <c r="H21" s="2">
        <f t="shared" si="3"/>
        <v>0</v>
      </c>
      <c r="I21" s="2">
        <f t="shared" si="4"/>
        <v>0</v>
      </c>
      <c r="J21" s="2">
        <f t="shared" si="5"/>
        <v>0</v>
      </c>
      <c r="K21" s="2">
        <f t="shared" si="6"/>
        <v>0</v>
      </c>
      <c r="L21" s="2">
        <f t="shared" si="7"/>
        <v>0</v>
      </c>
      <c r="M21" s="2">
        <f t="shared" si="8"/>
        <v>0</v>
      </c>
      <c r="N21" s="13">
        <f t="shared" si="9"/>
        <v>0</v>
      </c>
      <c r="O21" s="14">
        <f t="shared" si="10"/>
        <v>0</v>
      </c>
      <c r="P21" s="16">
        <f t="shared" si="11"/>
        <v>0</v>
      </c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  <c r="AH21" s="2"/>
      <c r="AI21" s="2"/>
      <c r="AJ21" s="2"/>
      <c r="AK21" s="2"/>
      <c r="AL21" s="2"/>
      <c r="AM21" s="2"/>
      <c r="AN21" s="2"/>
      <c r="AO21" s="2"/>
      <c r="AP21" s="2"/>
      <c r="AQ21" s="2"/>
      <c r="AR21" s="2"/>
      <c r="AS21" s="2"/>
      <c r="AT21" s="2"/>
      <c r="AU21" s="2"/>
      <c r="AV21" s="2"/>
      <c r="AW21" s="2"/>
      <c r="AX21" s="2"/>
      <c r="AY21" s="2"/>
      <c r="AZ21" s="2"/>
      <c r="BA21" s="2"/>
      <c r="BB21" s="2"/>
      <c r="BC21" s="2"/>
      <c r="BD21" s="2"/>
      <c r="BE21" s="2"/>
      <c r="BF21" s="2"/>
      <c r="BG21" s="2"/>
      <c r="BH21" s="2"/>
      <c r="BI21" s="2"/>
      <c r="BJ21" s="2"/>
      <c r="BK21" s="2"/>
      <c r="BL21" s="2"/>
      <c r="BM21" s="2"/>
      <c r="BN21" s="2"/>
      <c r="BO21" s="2"/>
      <c r="BP21" s="2"/>
      <c r="BQ21" s="2"/>
      <c r="BR21" s="2"/>
      <c r="BS21" s="2"/>
      <c r="BT21" s="2"/>
      <c r="BU21" s="17"/>
      <c r="BV21" s="17"/>
    </row>
    <row r="22" spans="1:74" x14ac:dyDescent="0.25">
      <c r="A22" s="17"/>
      <c r="B22" s="2" t="str">
        <f t="array" aca="1" ref="B22" ca="1">IF(ROWS($1:12)&lt;=COUNTIF(Groupe,$D$8),INDEX(Num,SMALL(IF(Groupe=$D$8,ROW(INDIRECT("1:"&amp;ROWS(Groupe)))),ROWS($1:12))),"")</f>
        <v>A49</v>
      </c>
      <c r="C22" s="15" t="str">
        <f t="array" aca="1" ref="C22" ca="1">IF(ROWS($1:12)&lt;=COUNTIF(Groupe,$D$8),INDEX(Nom,SMALL(IF(Groupe=$D$8,ROW(INDIRECT("1:"&amp;ROWS(Groupe)))),ROWS($1:12))),"")</f>
        <v>PEZILLA</v>
      </c>
      <c r="D22" s="15" t="str">
        <f t="array" aca="1" ref="D22" ca="1">IF(ROWS($1:12)&lt;=COUNTIF(Groupe,$D$8),INDEX(Prenom,SMALL(IF(Groupe=$D$8,ROW(INDIRECT("1:"&amp;ROWS(Groupe)))),ROWS($1:12))),"")</f>
        <v>Lenny</v>
      </c>
      <c r="E22" s="2">
        <f>COUNTIF($Q22:$BT22,"PRE")</f>
        <v>0</v>
      </c>
      <c r="F22" s="2">
        <f>COUNTIF($Q22:$BT22,"SGB")</f>
        <v>0</v>
      </c>
      <c r="G22" s="2">
        <f>COUNTIF($Q22:$BT22,"RET")</f>
        <v>0</v>
      </c>
      <c r="H22" s="2">
        <f>COUNTIF($Q22:$BT22,"AP")</f>
        <v>0</v>
      </c>
      <c r="I22" s="2">
        <f>COUNTIF($Q22:$BT22,"ANP")</f>
        <v>0</v>
      </c>
      <c r="J22" s="2">
        <f>COUNTIF($Q22:$BT22,"BLE")</f>
        <v>0</v>
      </c>
      <c r="K22" s="2">
        <f>COUNTIF($Q22:$BT22,"GS")</f>
        <v>0</v>
      </c>
      <c r="L22" s="2">
        <f>COUNTIF($Q22:$BT22,"GI")</f>
        <v>0</v>
      </c>
      <c r="M22" s="2">
        <f>COUNTIF($Q22:$BT22,"AUT")</f>
        <v>0</v>
      </c>
      <c r="N22" s="13">
        <f>SUM(E22:M22)</f>
        <v>0</v>
      </c>
      <c r="O22" s="14">
        <f>IFERROR(P22/N22,0)</f>
        <v>0</v>
      </c>
      <c r="P22" s="16">
        <f>SUM(H22,I22,J22)</f>
        <v>0</v>
      </c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  <c r="AF22" s="2"/>
      <c r="AG22" s="2"/>
      <c r="AH22" s="2"/>
      <c r="AI22" s="2"/>
      <c r="AJ22" s="2"/>
      <c r="AK22" s="2"/>
      <c r="AL22" s="2"/>
      <c r="AM22" s="2"/>
      <c r="AN22" s="2"/>
      <c r="AO22" s="2"/>
      <c r="AP22" s="2"/>
      <c r="AQ22" s="2"/>
      <c r="AR22" s="2"/>
      <c r="AS22" s="2"/>
      <c r="AT22" s="2"/>
      <c r="AU22" s="2"/>
      <c r="AV22" s="2"/>
      <c r="AW22" s="2"/>
      <c r="AX22" s="2"/>
      <c r="AY22" s="2"/>
      <c r="AZ22" s="2"/>
      <c r="BA22" s="2"/>
      <c r="BB22" s="2"/>
      <c r="BC22" s="2"/>
      <c r="BD22" s="2"/>
      <c r="BE22" s="2"/>
      <c r="BF22" s="2"/>
      <c r="BG22" s="2"/>
      <c r="BH22" s="2"/>
      <c r="BI22" s="2"/>
      <c r="BJ22" s="2"/>
      <c r="BK22" s="2"/>
      <c r="BL22" s="2"/>
      <c r="BM22" s="2"/>
      <c r="BN22" s="2"/>
      <c r="BO22" s="2"/>
      <c r="BP22" s="2"/>
      <c r="BQ22" s="2"/>
      <c r="BR22" s="2"/>
      <c r="BS22" s="2"/>
      <c r="BT22" s="2"/>
      <c r="BU22" s="17"/>
      <c r="BV22" s="17"/>
    </row>
    <row r="23" spans="1:74" x14ac:dyDescent="0.25">
      <c r="A23" s="17"/>
      <c r="B23" s="2" t="str">
        <f t="array" aca="1" ref="B23" ca="1">IF(ROWS($1:13)&lt;=COUNTIF(Groupe,$D$8),INDEX(Num,SMALL(IF(Groupe=$D$8,ROW(INDIRECT("1:"&amp;ROWS(Groupe)))),ROWS($1:13))),"")</f>
        <v/>
      </c>
      <c r="C23" s="15" t="str">
        <f t="array" aca="1" ref="C23" ca="1">IF(ROWS($1:13)&lt;=COUNTIF(Groupe,$D$8),INDEX(Nom,SMALL(IF(Groupe=$D$8,ROW(INDIRECT("1:"&amp;ROWS(Groupe)))),ROWS($1:13))),"")</f>
        <v/>
      </c>
      <c r="D23" s="15" t="str">
        <f t="array" aca="1" ref="D23" ca="1">IF(ROWS($1:13)&lt;=COUNTIF(Groupe,$D$8),INDEX(Prenom,SMALL(IF(Groupe=$D$8,ROW(INDIRECT("1:"&amp;ROWS(Groupe)))),ROWS($1:13))),"")</f>
        <v/>
      </c>
      <c r="E23" s="2">
        <f t="shared" ref="E23:E26" si="12">COUNTIF($Q23:$BT23,"PRE")</f>
        <v>0</v>
      </c>
      <c r="F23" s="2">
        <f t="shared" ref="F23:F26" si="13">COUNTIF($Q23:$BT23,"SGB")</f>
        <v>0</v>
      </c>
      <c r="G23" s="2">
        <f t="shared" ref="G23:G26" si="14">COUNTIF($Q23:$BT23,"RET")</f>
        <v>0</v>
      </c>
      <c r="H23" s="2">
        <f t="shared" ref="H23:H26" si="15">COUNTIF($Q23:$BT23,"AP")</f>
        <v>0</v>
      </c>
      <c r="I23" s="2">
        <f t="shared" ref="I23:I26" si="16">COUNTIF($Q23:$BT23,"ANP")</f>
        <v>0</v>
      </c>
      <c r="J23" s="2">
        <f t="shared" ref="J23:J26" si="17">COUNTIF($Q23:$BT23,"BLE")</f>
        <v>0</v>
      </c>
      <c r="K23" s="2">
        <f t="shared" ref="K23:K26" si="18">COUNTIF($Q23:$BT23,"GS")</f>
        <v>0</v>
      </c>
      <c r="L23" s="2">
        <f t="shared" ref="L23:L26" si="19">COUNTIF($Q23:$BT23,"GI")</f>
        <v>0</v>
      </c>
      <c r="M23" s="2">
        <f t="shared" ref="M23:M26" si="20">COUNTIF($Q23:$BT23,"AUT")</f>
        <v>0</v>
      </c>
      <c r="N23" s="13">
        <f>SUM(E23:M23)</f>
        <v>0</v>
      </c>
      <c r="O23" s="14">
        <f t="shared" ref="O23:O26" si="21">IFERROR(P23/N23,0)</f>
        <v>0</v>
      </c>
      <c r="P23" s="16">
        <f>SUM(H23,I23,J23)</f>
        <v>0</v>
      </c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  <c r="AF23" s="2"/>
      <c r="AG23" s="2"/>
      <c r="AH23" s="2"/>
      <c r="AI23" s="2"/>
      <c r="AJ23" s="2"/>
      <c r="AK23" s="2"/>
      <c r="AL23" s="2"/>
      <c r="AM23" s="2"/>
      <c r="AN23" s="2"/>
      <c r="AO23" s="2"/>
      <c r="AP23" s="2"/>
      <c r="AQ23" s="2"/>
      <c r="AR23" s="2"/>
      <c r="AS23" s="2"/>
      <c r="AT23" s="2"/>
      <c r="AU23" s="2"/>
      <c r="AV23" s="2"/>
      <c r="AW23" s="2"/>
      <c r="AX23" s="2"/>
      <c r="AY23" s="2"/>
      <c r="AZ23" s="2"/>
      <c r="BA23" s="2"/>
      <c r="BB23" s="2"/>
      <c r="BC23" s="2"/>
      <c r="BD23" s="2"/>
      <c r="BE23" s="2"/>
      <c r="BF23" s="2"/>
      <c r="BG23" s="2"/>
      <c r="BH23" s="2"/>
      <c r="BI23" s="2"/>
      <c r="BJ23" s="2"/>
      <c r="BK23" s="2"/>
      <c r="BL23" s="2"/>
      <c r="BM23" s="2"/>
      <c r="BN23" s="2"/>
      <c r="BO23" s="2"/>
      <c r="BP23" s="2"/>
      <c r="BQ23" s="2"/>
      <c r="BR23" s="2"/>
      <c r="BS23" s="2"/>
      <c r="BT23" s="2"/>
      <c r="BU23" s="17"/>
      <c r="BV23" s="17"/>
    </row>
    <row r="24" spans="1:74" x14ac:dyDescent="0.25">
      <c r="A24" s="17"/>
      <c r="B24" s="2" t="str">
        <f t="array" aca="1" ref="B24" ca="1">IF(ROWS($1:14)&lt;=COUNTIF(Groupe,$D$8),INDEX(Num,SMALL(IF(Groupe=$D$8,ROW(INDIRECT("1:"&amp;ROWS(Groupe)))),ROWS($1:14))),"")</f>
        <v/>
      </c>
      <c r="C24" s="15" t="str">
        <f t="array" aca="1" ref="C24" ca="1">IF(ROWS($1:14)&lt;=COUNTIF(Groupe,$D$8),INDEX(Nom,SMALL(IF(Groupe=$D$8,ROW(INDIRECT("1:"&amp;ROWS(Groupe)))),ROWS($1:14))),"")</f>
        <v/>
      </c>
      <c r="D24" s="15" t="str">
        <f t="array" aca="1" ref="D24" ca="1">IF(ROWS($1:14)&lt;=COUNTIF(Groupe,$D$8),INDEX(Prenom,SMALL(IF(Groupe=$D$8,ROW(INDIRECT("1:"&amp;ROWS(Groupe)))),ROWS($1:14))),"")</f>
        <v/>
      </c>
      <c r="E24" s="2">
        <f t="shared" si="12"/>
        <v>0</v>
      </c>
      <c r="F24" s="2">
        <f t="shared" si="13"/>
        <v>0</v>
      </c>
      <c r="G24" s="2">
        <f t="shared" si="14"/>
        <v>0</v>
      </c>
      <c r="H24" s="2">
        <f t="shared" si="15"/>
        <v>0</v>
      </c>
      <c r="I24" s="2">
        <f t="shared" si="16"/>
        <v>0</v>
      </c>
      <c r="J24" s="2">
        <f t="shared" si="17"/>
        <v>0</v>
      </c>
      <c r="K24" s="2">
        <f t="shared" si="18"/>
        <v>0</v>
      </c>
      <c r="L24" s="2">
        <f t="shared" si="19"/>
        <v>0</v>
      </c>
      <c r="M24" s="2">
        <f t="shared" si="20"/>
        <v>0</v>
      </c>
      <c r="N24" s="13">
        <f>SUM(E24:M24)</f>
        <v>0</v>
      </c>
      <c r="O24" s="14">
        <f t="shared" si="21"/>
        <v>0</v>
      </c>
      <c r="P24" s="16">
        <f>SUM(H24,I24,J24)</f>
        <v>0</v>
      </c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  <c r="AD24" s="2"/>
      <c r="AE24" s="2"/>
      <c r="AF24" s="2"/>
      <c r="AG24" s="2"/>
      <c r="AH24" s="2"/>
      <c r="AI24" s="2"/>
      <c r="AJ24" s="2"/>
      <c r="AK24" s="2"/>
      <c r="AL24" s="2"/>
      <c r="AM24" s="2"/>
      <c r="AN24" s="2"/>
      <c r="AO24" s="2"/>
      <c r="AP24" s="2"/>
      <c r="AQ24" s="2"/>
      <c r="AR24" s="2"/>
      <c r="AS24" s="2"/>
      <c r="AT24" s="2"/>
      <c r="AU24" s="2"/>
      <c r="AV24" s="2"/>
      <c r="AW24" s="2"/>
      <c r="AX24" s="2"/>
      <c r="AY24" s="2"/>
      <c r="AZ24" s="2"/>
      <c r="BA24" s="2"/>
      <c r="BB24" s="2"/>
      <c r="BC24" s="2"/>
      <c r="BD24" s="2"/>
      <c r="BE24" s="2"/>
      <c r="BF24" s="2"/>
      <c r="BG24" s="2"/>
      <c r="BH24" s="2"/>
      <c r="BI24" s="2"/>
      <c r="BJ24" s="2"/>
      <c r="BK24" s="2"/>
      <c r="BL24" s="2"/>
      <c r="BM24" s="2"/>
      <c r="BN24" s="2"/>
      <c r="BO24" s="2"/>
      <c r="BP24" s="2"/>
      <c r="BQ24" s="2"/>
      <c r="BR24" s="2"/>
      <c r="BS24" s="2"/>
      <c r="BT24" s="2"/>
      <c r="BU24" s="17"/>
      <c r="BV24" s="17"/>
    </row>
    <row r="25" spans="1:74" x14ac:dyDescent="0.25">
      <c r="A25" s="17"/>
      <c r="B25" s="2" t="str">
        <f t="array" aca="1" ref="B25" ca="1">IF(ROWS($1:15)&lt;=COUNTIF(Groupe,$D$8),INDEX(Num,SMALL(IF(Groupe=$D$8,ROW(INDIRECT("1:"&amp;ROWS(Groupe)))),ROWS($1:15))),"")</f>
        <v/>
      </c>
      <c r="C25" s="15" t="str">
        <f t="array" aca="1" ref="C25" ca="1">IF(ROWS($1:15)&lt;=COUNTIF(Groupe,$D$8),INDEX(Nom,SMALL(IF(Groupe=$D$8,ROW(INDIRECT("1:"&amp;ROWS(Groupe)))),ROWS($1:15))),"")</f>
        <v/>
      </c>
      <c r="D25" s="15" t="str">
        <f t="array" aca="1" ref="D25" ca="1">IF(ROWS($1:15)&lt;=COUNTIF(Groupe,$D$8),INDEX(Prenom,SMALL(IF(Groupe=$D$8,ROW(INDIRECT("1:"&amp;ROWS(Groupe)))),ROWS($1:15))),"")</f>
        <v/>
      </c>
      <c r="E25" s="2">
        <f t="shared" si="12"/>
        <v>0</v>
      </c>
      <c r="F25" s="2">
        <f t="shared" si="13"/>
        <v>0</v>
      </c>
      <c r="G25" s="2">
        <f t="shared" si="14"/>
        <v>0</v>
      </c>
      <c r="H25" s="2">
        <f t="shared" si="15"/>
        <v>0</v>
      </c>
      <c r="I25" s="2">
        <f t="shared" si="16"/>
        <v>0</v>
      </c>
      <c r="J25" s="2">
        <f t="shared" si="17"/>
        <v>0</v>
      </c>
      <c r="K25" s="2">
        <f t="shared" si="18"/>
        <v>0</v>
      </c>
      <c r="L25" s="2">
        <f t="shared" si="19"/>
        <v>0</v>
      </c>
      <c r="M25" s="2">
        <f t="shared" si="20"/>
        <v>0</v>
      </c>
      <c r="N25" s="13">
        <f>SUM(E25:M25)</f>
        <v>0</v>
      </c>
      <c r="O25" s="14">
        <f t="shared" si="21"/>
        <v>0</v>
      </c>
      <c r="P25" s="16">
        <f>SUM(H25,I25,J25)</f>
        <v>0</v>
      </c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  <c r="AH25" s="2"/>
      <c r="AI25" s="2"/>
      <c r="AJ25" s="2"/>
      <c r="AK25" s="2"/>
      <c r="AL25" s="2"/>
      <c r="AM25" s="2"/>
      <c r="AN25" s="2"/>
      <c r="AO25" s="2"/>
      <c r="AP25" s="2"/>
      <c r="AQ25" s="2"/>
      <c r="AR25" s="2"/>
      <c r="AS25" s="2"/>
      <c r="AT25" s="2"/>
      <c r="AU25" s="2"/>
      <c r="AV25" s="2"/>
      <c r="AW25" s="2"/>
      <c r="AX25" s="2"/>
      <c r="AY25" s="2"/>
      <c r="AZ25" s="2"/>
      <c r="BA25" s="2"/>
      <c r="BB25" s="2"/>
      <c r="BC25" s="2"/>
      <c r="BD25" s="2"/>
      <c r="BE25" s="2"/>
      <c r="BF25" s="2"/>
      <c r="BG25" s="2"/>
      <c r="BH25" s="2"/>
      <c r="BI25" s="2"/>
      <c r="BJ25" s="2"/>
      <c r="BK25" s="2"/>
      <c r="BL25" s="2"/>
      <c r="BM25" s="2"/>
      <c r="BN25" s="2"/>
      <c r="BO25" s="2"/>
      <c r="BP25" s="2"/>
      <c r="BQ25" s="2"/>
      <c r="BR25" s="2"/>
      <c r="BS25" s="2"/>
      <c r="BT25" s="2"/>
      <c r="BU25" s="17"/>
      <c r="BV25" s="17"/>
    </row>
    <row r="26" spans="1:74" x14ac:dyDescent="0.25">
      <c r="A26" s="17"/>
      <c r="B26" s="2" t="str">
        <f t="array" aca="1" ref="B26" ca="1">IF(ROWS($1:16)&lt;=COUNTIF(Groupe,$D$8),INDEX(Num,SMALL(IF(Groupe=$D$8,ROW(INDIRECT("1:"&amp;ROWS(Groupe)))),ROWS($1:16))),"")</f>
        <v/>
      </c>
      <c r="C26" s="15" t="str">
        <f t="array" aca="1" ref="C26" ca="1">IF(ROWS($1:16)&lt;=COUNTIF(Groupe,$D$8),INDEX(Nom,SMALL(IF(Groupe=$D$8,ROW(INDIRECT("1:"&amp;ROWS(Groupe)))),ROWS($1:16))),"")</f>
        <v/>
      </c>
      <c r="D26" s="15" t="str">
        <f t="array" aca="1" ref="D26" ca="1">IF(ROWS($1:16)&lt;=COUNTIF(Groupe,$D$8),INDEX(Prenom,SMALL(IF(Groupe=$D$8,ROW(INDIRECT("1:"&amp;ROWS(Groupe)))),ROWS($1:16))),"")</f>
        <v/>
      </c>
      <c r="E26" s="2">
        <f t="shared" si="12"/>
        <v>0</v>
      </c>
      <c r="F26" s="2">
        <f t="shared" si="13"/>
        <v>0</v>
      </c>
      <c r="G26" s="2">
        <f t="shared" si="14"/>
        <v>0</v>
      </c>
      <c r="H26" s="2">
        <f t="shared" si="15"/>
        <v>0</v>
      </c>
      <c r="I26" s="2">
        <f t="shared" si="16"/>
        <v>0</v>
      </c>
      <c r="J26" s="2">
        <f t="shared" si="17"/>
        <v>0</v>
      </c>
      <c r="K26" s="2">
        <f t="shared" si="18"/>
        <v>0</v>
      </c>
      <c r="L26" s="2">
        <f t="shared" si="19"/>
        <v>0</v>
      </c>
      <c r="M26" s="2">
        <f t="shared" si="20"/>
        <v>0</v>
      </c>
      <c r="N26" s="13">
        <f>SUM(E26:M26)</f>
        <v>0</v>
      </c>
      <c r="O26" s="14">
        <f t="shared" si="21"/>
        <v>0</v>
      </c>
      <c r="P26" s="16">
        <f>SUM(H26,I26,J26)</f>
        <v>0</v>
      </c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  <c r="AF26" s="2"/>
      <c r="AG26" s="2"/>
      <c r="AH26" s="2"/>
      <c r="AI26" s="2"/>
      <c r="AJ26" s="2"/>
      <c r="AK26" s="2"/>
      <c r="AL26" s="2"/>
      <c r="AM26" s="2"/>
      <c r="AN26" s="2"/>
      <c r="AO26" s="2"/>
      <c r="AP26" s="2"/>
      <c r="AQ26" s="2"/>
      <c r="AR26" s="2"/>
      <c r="AS26" s="2"/>
      <c r="AT26" s="2"/>
      <c r="AU26" s="2"/>
      <c r="AV26" s="2"/>
      <c r="AW26" s="2"/>
      <c r="AX26" s="2"/>
      <c r="AY26" s="2"/>
      <c r="AZ26" s="2"/>
      <c r="BA26" s="2"/>
      <c r="BB26" s="2"/>
      <c r="BC26" s="2"/>
      <c r="BD26" s="2"/>
      <c r="BE26" s="2"/>
      <c r="BF26" s="2"/>
      <c r="BG26" s="2"/>
      <c r="BH26" s="2"/>
      <c r="BI26" s="2"/>
      <c r="BJ26" s="2"/>
      <c r="BK26" s="2"/>
      <c r="BL26" s="2"/>
      <c r="BM26" s="2"/>
      <c r="BN26" s="2"/>
      <c r="BO26" s="2"/>
      <c r="BP26" s="2"/>
      <c r="BQ26" s="2"/>
      <c r="BR26" s="2"/>
      <c r="BS26" s="2"/>
      <c r="BT26" s="2"/>
      <c r="BU26" s="17"/>
      <c r="BV26" s="17"/>
    </row>
    <row r="27" spans="1:74" x14ac:dyDescent="0.25">
      <c r="A27" s="17"/>
      <c r="B27" s="17"/>
      <c r="C27" s="17"/>
      <c r="D27" s="17"/>
      <c r="E27" s="17"/>
      <c r="F27" s="17"/>
      <c r="G27" s="17"/>
      <c r="H27" s="17"/>
      <c r="I27" s="17"/>
      <c r="J27" s="17"/>
      <c r="K27" s="17"/>
      <c r="L27" s="17"/>
      <c r="M27" s="17"/>
      <c r="N27" s="17"/>
      <c r="O27" s="17"/>
      <c r="P27" s="17"/>
      <c r="Q27" s="18"/>
      <c r="R27" s="18"/>
      <c r="S27" s="18"/>
      <c r="T27" s="18"/>
      <c r="U27" s="18"/>
      <c r="V27" s="18"/>
      <c r="W27" s="18"/>
      <c r="X27" s="18"/>
      <c r="Y27" s="18"/>
      <c r="Z27" s="18"/>
      <c r="AA27" s="18"/>
      <c r="AB27" s="18"/>
      <c r="AC27" s="18"/>
      <c r="AD27" s="18"/>
      <c r="AE27" s="18"/>
      <c r="AF27" s="18"/>
      <c r="AG27" s="18"/>
      <c r="AH27" s="18"/>
      <c r="AI27" s="18"/>
      <c r="AJ27" s="18"/>
      <c r="AK27" s="18"/>
      <c r="AL27" s="18"/>
      <c r="AM27" s="18"/>
      <c r="AN27" s="18"/>
      <c r="AO27" s="18"/>
      <c r="AP27" s="18"/>
      <c r="AQ27" s="18"/>
      <c r="AR27" s="18"/>
      <c r="AS27" s="18"/>
      <c r="AT27" s="18"/>
      <c r="AU27" s="18"/>
      <c r="AV27" s="18"/>
      <c r="AW27" s="18"/>
      <c r="AX27" s="18"/>
      <c r="AY27" s="18"/>
      <c r="AZ27" s="18"/>
      <c r="BA27" s="18"/>
      <c r="BB27" s="18"/>
      <c r="BC27" s="18"/>
      <c r="BD27" s="18"/>
      <c r="BE27" s="18"/>
      <c r="BF27" s="18"/>
      <c r="BG27" s="18"/>
      <c r="BH27" s="18"/>
      <c r="BI27" s="18"/>
      <c r="BJ27" s="18"/>
      <c r="BK27" s="18"/>
      <c r="BL27" s="18"/>
      <c r="BM27" s="18"/>
      <c r="BN27" s="18"/>
      <c r="BO27" s="18"/>
      <c r="BP27" s="18"/>
      <c r="BQ27" s="18"/>
      <c r="BR27" s="18"/>
      <c r="BS27" s="18"/>
      <c r="BT27" s="18"/>
      <c r="BU27" s="17"/>
      <c r="BV27" s="17"/>
    </row>
    <row r="28" spans="1:74" x14ac:dyDescent="0.25">
      <c r="A28" s="17"/>
      <c r="B28" s="17"/>
      <c r="C28" s="17"/>
      <c r="D28" s="17"/>
      <c r="E28" s="17"/>
      <c r="F28" s="17"/>
      <c r="G28" s="115" t="s">
        <v>312</v>
      </c>
      <c r="H28" s="115"/>
      <c r="I28" s="115"/>
      <c r="J28" s="115"/>
      <c r="K28" s="115"/>
      <c r="L28" s="115"/>
      <c r="M28" s="115"/>
      <c r="N28" s="115"/>
      <c r="O28" s="115"/>
      <c r="P28" s="115"/>
      <c r="Q28" s="115"/>
      <c r="R28" s="115"/>
      <c r="S28" s="18"/>
      <c r="T28" s="18"/>
      <c r="U28" s="18"/>
      <c r="V28" s="18"/>
      <c r="W28" s="18"/>
      <c r="X28" s="18"/>
      <c r="Y28" s="18"/>
      <c r="Z28" s="18"/>
      <c r="AA28" s="18"/>
      <c r="AB28" s="18"/>
      <c r="AC28" s="18"/>
      <c r="AD28" s="18"/>
      <c r="AE28" s="18"/>
      <c r="AF28" s="18"/>
      <c r="AG28" s="18"/>
      <c r="AH28" s="18"/>
      <c r="AI28" s="18"/>
      <c r="AJ28" s="18"/>
      <c r="AK28" s="18"/>
      <c r="AL28" s="18"/>
      <c r="AM28" s="18"/>
      <c r="AN28" s="18"/>
      <c r="AO28" s="18"/>
      <c r="AP28" s="18"/>
      <c r="AQ28" s="18"/>
      <c r="AR28" s="18"/>
      <c r="AS28" s="18"/>
      <c r="AT28" s="18"/>
      <c r="AU28" s="18"/>
      <c r="AV28" s="18"/>
      <c r="AW28" s="18"/>
      <c r="AX28" s="18"/>
      <c r="AY28" s="18"/>
      <c r="AZ28" s="18"/>
      <c r="BA28" s="18"/>
      <c r="BB28" s="18"/>
      <c r="BC28" s="18"/>
      <c r="BD28" s="18"/>
      <c r="BE28" s="18"/>
      <c r="BF28" s="18"/>
      <c r="BG28" s="18"/>
      <c r="BH28" s="18"/>
      <c r="BI28" s="18"/>
      <c r="BJ28" s="18"/>
      <c r="BK28" s="18"/>
      <c r="BL28" s="18"/>
      <c r="BM28" s="18"/>
      <c r="BN28" s="18"/>
      <c r="BO28" s="18"/>
      <c r="BP28" s="18"/>
      <c r="BQ28" s="18"/>
      <c r="BR28" s="18"/>
      <c r="BS28" s="18"/>
      <c r="BT28" s="18"/>
      <c r="BU28" s="17"/>
      <c r="BV28" s="17"/>
    </row>
    <row r="29" spans="1:74" x14ac:dyDescent="0.25">
      <c r="A29" s="17"/>
      <c r="B29" s="17"/>
      <c r="C29" s="17"/>
      <c r="D29" s="17"/>
      <c r="E29" s="17"/>
      <c r="F29" s="17"/>
      <c r="G29" s="115" t="s">
        <v>329</v>
      </c>
      <c r="H29" s="115"/>
      <c r="I29" s="115"/>
      <c r="J29" s="115"/>
      <c r="K29" s="115"/>
      <c r="L29" s="115"/>
      <c r="M29" s="115"/>
      <c r="N29" s="115"/>
      <c r="O29" s="115"/>
      <c r="P29" s="115"/>
      <c r="Q29" s="115"/>
      <c r="R29" s="115"/>
      <c r="S29" s="18"/>
      <c r="T29" s="18"/>
      <c r="U29" s="18"/>
      <c r="V29" s="18"/>
      <c r="W29" s="18"/>
      <c r="X29" s="18"/>
      <c r="Y29" s="18"/>
      <c r="Z29" s="18"/>
      <c r="AA29" s="18"/>
      <c r="AB29" s="18"/>
      <c r="AC29" s="18"/>
      <c r="AD29" s="18"/>
      <c r="AE29" s="18"/>
      <c r="AF29" s="18"/>
      <c r="AG29" s="18"/>
      <c r="AH29" s="18"/>
      <c r="AI29" s="18"/>
      <c r="AJ29" s="18"/>
      <c r="AK29" s="18"/>
      <c r="AL29" s="18"/>
      <c r="AM29" s="18"/>
      <c r="AN29" s="18"/>
      <c r="AO29" s="18"/>
      <c r="AP29" s="18"/>
      <c r="AQ29" s="18"/>
      <c r="AR29" s="18"/>
      <c r="AS29" s="18"/>
      <c r="AT29" s="18"/>
      <c r="AU29" s="18"/>
      <c r="AV29" s="18"/>
      <c r="AW29" s="18"/>
      <c r="AX29" s="18"/>
      <c r="AY29" s="18"/>
      <c r="AZ29" s="18"/>
      <c r="BA29" s="18"/>
      <c r="BB29" s="18"/>
      <c r="BC29" s="18"/>
      <c r="BD29" s="18"/>
      <c r="BE29" s="18"/>
      <c r="BF29" s="18"/>
      <c r="BG29" s="18"/>
      <c r="BH29" s="18"/>
      <c r="BI29" s="18"/>
      <c r="BJ29" s="18"/>
      <c r="BK29" s="18"/>
      <c r="BL29" s="18"/>
      <c r="BM29" s="18"/>
      <c r="BN29" s="18"/>
      <c r="BO29" s="18"/>
      <c r="BP29" s="18"/>
      <c r="BQ29" s="18"/>
      <c r="BR29" s="18"/>
      <c r="BS29" s="18"/>
      <c r="BT29" s="18"/>
      <c r="BU29" s="17"/>
      <c r="BV29" s="17"/>
    </row>
    <row r="30" spans="1:74" x14ac:dyDescent="0.25">
      <c r="A30" s="17"/>
      <c r="B30" s="17"/>
      <c r="C30" s="17"/>
      <c r="D30" s="17"/>
      <c r="E30" s="17"/>
      <c r="F30" s="17"/>
      <c r="G30" s="17"/>
      <c r="H30" s="17"/>
      <c r="I30" s="17"/>
      <c r="J30" s="17"/>
      <c r="K30" s="17"/>
      <c r="L30" s="17"/>
      <c r="M30" s="17"/>
      <c r="N30" s="17"/>
      <c r="O30" s="17"/>
      <c r="P30" s="17"/>
      <c r="Q30" s="18"/>
      <c r="R30" s="18"/>
      <c r="S30" s="18"/>
      <c r="T30" s="18"/>
      <c r="U30" s="18"/>
      <c r="V30" s="18"/>
      <c r="W30" s="18"/>
      <c r="X30" s="18"/>
      <c r="Y30" s="18"/>
      <c r="Z30" s="18"/>
      <c r="AA30" s="18"/>
      <c r="AB30" s="18"/>
      <c r="AC30" s="18"/>
      <c r="AD30" s="18"/>
      <c r="AE30" s="18"/>
      <c r="AF30" s="18"/>
      <c r="AG30" s="18"/>
      <c r="AH30" s="18"/>
      <c r="AI30" s="18"/>
      <c r="AJ30" s="18"/>
      <c r="AK30" s="18"/>
      <c r="AL30" s="18"/>
      <c r="AM30" s="18"/>
      <c r="AN30" s="18"/>
      <c r="AO30" s="18"/>
      <c r="AP30" s="18"/>
      <c r="AQ30" s="18"/>
      <c r="AR30" s="18"/>
      <c r="AS30" s="18"/>
      <c r="AT30" s="18"/>
      <c r="AU30" s="18"/>
      <c r="AV30" s="18"/>
      <c r="AW30" s="18"/>
      <c r="AX30" s="18"/>
      <c r="AY30" s="18"/>
      <c r="AZ30" s="18"/>
      <c r="BA30" s="18"/>
      <c r="BB30" s="18"/>
      <c r="BC30" s="18"/>
      <c r="BD30" s="18"/>
      <c r="BE30" s="18"/>
      <c r="BF30" s="18"/>
      <c r="BG30" s="18"/>
      <c r="BH30" s="18"/>
      <c r="BI30" s="18"/>
      <c r="BJ30" s="18"/>
      <c r="BK30" s="18"/>
      <c r="BL30" s="18"/>
      <c r="BM30" s="18"/>
      <c r="BN30" s="18"/>
      <c r="BO30" s="18"/>
      <c r="BP30" s="18"/>
      <c r="BQ30" s="18"/>
      <c r="BR30" s="18"/>
      <c r="BS30" s="18"/>
      <c r="BT30" s="18"/>
      <c r="BU30" s="17"/>
      <c r="BV30" s="17"/>
    </row>
    <row r="31" spans="1:74" x14ac:dyDescent="0.25">
      <c r="A31" s="17"/>
      <c r="B31" s="17"/>
      <c r="C31" s="17"/>
      <c r="D31" s="17"/>
      <c r="E31" s="17"/>
      <c r="F31" s="17"/>
      <c r="G31" s="17"/>
      <c r="H31" s="17"/>
      <c r="I31" s="17"/>
      <c r="J31" s="17"/>
      <c r="K31" s="17"/>
      <c r="L31" s="17"/>
      <c r="M31" s="17"/>
      <c r="N31" s="17"/>
      <c r="O31" s="17"/>
      <c r="P31" s="17"/>
      <c r="Q31" s="18"/>
      <c r="R31" s="18"/>
      <c r="S31" s="18"/>
      <c r="T31" s="18"/>
      <c r="U31" s="18"/>
      <c r="V31" s="18"/>
      <c r="W31" s="18"/>
      <c r="X31" s="18"/>
      <c r="Y31" s="18"/>
      <c r="Z31" s="18"/>
      <c r="AA31" s="18"/>
      <c r="AB31" s="18"/>
      <c r="AC31" s="18"/>
      <c r="AD31" s="18"/>
      <c r="AE31" s="18"/>
      <c r="AF31" s="18"/>
      <c r="AG31" s="18"/>
      <c r="AH31" s="18"/>
      <c r="AI31" s="18"/>
      <c r="AJ31" s="18"/>
      <c r="AK31" s="18"/>
      <c r="AL31" s="18"/>
      <c r="AM31" s="18"/>
      <c r="AN31" s="18"/>
      <c r="AO31" s="18"/>
      <c r="AP31" s="18"/>
      <c r="AQ31" s="18"/>
      <c r="AR31" s="18"/>
      <c r="AS31" s="18"/>
      <c r="AT31" s="18"/>
      <c r="AU31" s="18"/>
      <c r="AV31" s="18"/>
      <c r="AW31" s="18"/>
      <c r="AX31" s="18"/>
      <c r="AY31" s="18"/>
      <c r="AZ31" s="18"/>
      <c r="BA31" s="18"/>
      <c r="BB31" s="18"/>
      <c r="BC31" s="18"/>
      <c r="BD31" s="18"/>
      <c r="BE31" s="18"/>
      <c r="BF31" s="18"/>
      <c r="BG31" s="18"/>
      <c r="BH31" s="18"/>
      <c r="BI31" s="18"/>
      <c r="BJ31" s="18"/>
      <c r="BK31" s="18"/>
      <c r="BL31" s="18"/>
      <c r="BM31" s="18"/>
      <c r="BN31" s="18"/>
      <c r="BO31" s="18"/>
      <c r="BP31" s="18"/>
      <c r="BQ31" s="18"/>
      <c r="BR31" s="18"/>
      <c r="BS31" s="18"/>
      <c r="BT31" s="18"/>
      <c r="BU31" s="17"/>
      <c r="BV31" s="17"/>
    </row>
    <row r="32" spans="1:74" x14ac:dyDescent="0.25">
      <c r="A32" s="17"/>
      <c r="B32" s="17"/>
      <c r="C32" s="17"/>
      <c r="D32" s="17"/>
      <c r="E32" s="17"/>
      <c r="F32" s="17"/>
      <c r="G32" s="17"/>
      <c r="H32" s="17"/>
      <c r="I32" s="17"/>
      <c r="J32" s="17"/>
      <c r="K32" s="17"/>
      <c r="L32" s="17"/>
      <c r="M32" s="17"/>
      <c r="N32" s="17"/>
      <c r="O32" s="17"/>
      <c r="P32" s="17"/>
      <c r="Q32" s="18"/>
      <c r="R32" s="18"/>
      <c r="S32" s="18"/>
      <c r="T32" s="18"/>
      <c r="U32" s="18"/>
      <c r="V32" s="18"/>
      <c r="W32" s="18"/>
      <c r="X32" s="18"/>
      <c r="Y32" s="18"/>
      <c r="Z32" s="18"/>
      <c r="AA32" s="18"/>
      <c r="AB32" s="18"/>
      <c r="AC32" s="18"/>
      <c r="AD32" s="18"/>
      <c r="AE32" s="18"/>
      <c r="AF32" s="18"/>
      <c r="AG32" s="18"/>
      <c r="AH32" s="18"/>
      <c r="AI32" s="18"/>
      <c r="AJ32" s="18"/>
      <c r="AK32" s="18"/>
      <c r="AL32" s="18"/>
      <c r="AM32" s="18"/>
      <c r="AN32" s="18"/>
      <c r="AO32" s="18"/>
      <c r="AP32" s="18"/>
      <c r="AQ32" s="18"/>
      <c r="AR32" s="18"/>
      <c r="AS32" s="18"/>
      <c r="AT32" s="18"/>
      <c r="AU32" s="18"/>
      <c r="AV32" s="18"/>
      <c r="AW32" s="18"/>
      <c r="AX32" s="18"/>
      <c r="AY32" s="18"/>
      <c r="AZ32" s="18"/>
      <c r="BA32" s="18"/>
      <c r="BB32" s="18"/>
      <c r="BC32" s="18"/>
      <c r="BD32" s="18"/>
      <c r="BE32" s="18"/>
      <c r="BF32" s="18"/>
      <c r="BG32" s="18"/>
      <c r="BH32" s="18"/>
      <c r="BI32" s="18"/>
      <c r="BJ32" s="18"/>
      <c r="BK32" s="18"/>
      <c r="BL32" s="18"/>
      <c r="BM32" s="18"/>
      <c r="BN32" s="18"/>
      <c r="BO32" s="18"/>
      <c r="BP32" s="18"/>
      <c r="BQ32" s="18"/>
      <c r="BR32" s="18"/>
      <c r="BS32" s="18"/>
      <c r="BT32" s="18"/>
      <c r="BU32" s="17"/>
      <c r="BV32" s="17"/>
    </row>
    <row r="33" spans="1:74" x14ac:dyDescent="0.25">
      <c r="A33" s="17"/>
      <c r="B33" s="17"/>
      <c r="C33" s="17"/>
      <c r="D33" s="17"/>
      <c r="E33" s="17"/>
      <c r="F33" s="17"/>
      <c r="G33" s="17"/>
      <c r="H33" s="17"/>
      <c r="I33" s="17"/>
      <c r="J33" s="17"/>
      <c r="K33" s="17"/>
      <c r="L33" s="17"/>
      <c r="M33" s="17"/>
      <c r="N33" s="17"/>
      <c r="O33" s="17"/>
      <c r="P33" s="17"/>
      <c r="Q33" s="18"/>
      <c r="R33" s="18"/>
      <c r="S33" s="18"/>
      <c r="T33" s="18"/>
      <c r="U33" s="18"/>
      <c r="V33" s="18"/>
      <c r="W33" s="18"/>
      <c r="X33" s="18"/>
      <c r="Y33" s="18"/>
      <c r="Z33" s="18"/>
      <c r="AA33" s="18"/>
      <c r="AB33" s="18"/>
      <c r="AC33" s="18"/>
      <c r="AD33" s="18"/>
      <c r="AE33" s="18"/>
      <c r="AF33" s="18"/>
      <c r="AG33" s="18"/>
      <c r="AH33" s="18"/>
      <c r="AI33" s="18"/>
      <c r="AJ33" s="18"/>
      <c r="AK33" s="18"/>
      <c r="AL33" s="18"/>
      <c r="AM33" s="18"/>
      <c r="AN33" s="18"/>
      <c r="AO33" s="18"/>
      <c r="AP33" s="18"/>
      <c r="AQ33" s="18"/>
      <c r="AR33" s="18"/>
      <c r="AS33" s="18"/>
      <c r="AT33" s="18"/>
      <c r="AU33" s="18"/>
      <c r="AV33" s="18"/>
      <c r="AW33" s="18"/>
      <c r="AX33" s="18"/>
      <c r="AY33" s="18"/>
      <c r="AZ33" s="18"/>
      <c r="BA33" s="18"/>
      <c r="BB33" s="18"/>
      <c r="BC33" s="18"/>
      <c r="BD33" s="18"/>
      <c r="BE33" s="18"/>
      <c r="BF33" s="18"/>
      <c r="BG33" s="18"/>
      <c r="BH33" s="18"/>
      <c r="BI33" s="18"/>
      <c r="BJ33" s="18"/>
      <c r="BK33" s="18"/>
      <c r="BL33" s="18"/>
      <c r="BM33" s="18"/>
      <c r="BN33" s="18"/>
      <c r="BO33" s="18"/>
      <c r="BP33" s="18"/>
      <c r="BQ33" s="18"/>
      <c r="BR33" s="18"/>
      <c r="BS33" s="18"/>
      <c r="BT33" s="18"/>
      <c r="BU33" s="17"/>
      <c r="BV33" s="17"/>
    </row>
    <row r="34" spans="1:74" x14ac:dyDescent="0.25">
      <c r="A34" s="17"/>
      <c r="B34" s="17"/>
      <c r="C34" s="17"/>
      <c r="D34" s="17"/>
      <c r="E34" s="17"/>
      <c r="F34" s="17"/>
      <c r="G34" s="17"/>
      <c r="H34" s="17"/>
      <c r="I34" s="17"/>
      <c r="J34" s="17"/>
      <c r="K34" s="17"/>
      <c r="L34" s="17"/>
      <c r="M34" s="17"/>
      <c r="N34" s="17"/>
      <c r="O34" s="17"/>
      <c r="P34" s="17"/>
      <c r="Q34" s="18"/>
      <c r="R34" s="18"/>
      <c r="S34" s="18"/>
      <c r="T34" s="18"/>
      <c r="U34" s="18"/>
      <c r="V34" s="18"/>
      <c r="W34" s="18"/>
      <c r="X34" s="18"/>
      <c r="Y34" s="18"/>
      <c r="Z34" s="18"/>
      <c r="AA34" s="18"/>
      <c r="AB34" s="18"/>
      <c r="AC34" s="18"/>
      <c r="AD34" s="18"/>
      <c r="AE34" s="18"/>
      <c r="AF34" s="18"/>
      <c r="AG34" s="18"/>
      <c r="AH34" s="18"/>
      <c r="AI34" s="18"/>
      <c r="AJ34" s="18"/>
      <c r="AK34" s="18"/>
      <c r="AL34" s="18"/>
      <c r="AM34" s="18"/>
      <c r="AN34" s="18"/>
      <c r="AO34" s="18"/>
      <c r="AP34" s="18"/>
      <c r="AQ34" s="18"/>
      <c r="AR34" s="18"/>
      <c r="AS34" s="18"/>
      <c r="AT34" s="18"/>
      <c r="AU34" s="18"/>
      <c r="AV34" s="18"/>
      <c r="AW34" s="18"/>
      <c r="AX34" s="18"/>
      <c r="AY34" s="18"/>
      <c r="AZ34" s="18"/>
      <c r="BA34" s="18"/>
      <c r="BB34" s="18"/>
      <c r="BC34" s="18"/>
      <c r="BD34" s="18"/>
      <c r="BE34" s="18"/>
      <c r="BF34" s="18"/>
      <c r="BG34" s="18"/>
      <c r="BH34" s="18"/>
      <c r="BI34" s="18"/>
      <c r="BJ34" s="18"/>
      <c r="BK34" s="18"/>
      <c r="BL34" s="18"/>
      <c r="BM34" s="18"/>
      <c r="BN34" s="18"/>
      <c r="BO34" s="18"/>
      <c r="BP34" s="18"/>
      <c r="BQ34" s="18"/>
      <c r="BR34" s="18"/>
      <c r="BS34" s="18"/>
      <c r="BT34" s="18"/>
      <c r="BU34" s="17"/>
      <c r="BV34" s="17"/>
    </row>
    <row r="35" spans="1:74" x14ac:dyDescent="0.25">
      <c r="A35" s="17"/>
      <c r="B35" s="17"/>
      <c r="C35" s="17"/>
      <c r="D35" s="17"/>
      <c r="E35" s="17"/>
      <c r="F35" s="17"/>
      <c r="G35" s="17"/>
      <c r="H35" s="17"/>
      <c r="I35" s="17"/>
      <c r="J35" s="17"/>
      <c r="K35" s="17"/>
      <c r="L35" s="17"/>
      <c r="M35" s="17"/>
      <c r="N35" s="17"/>
      <c r="O35" s="17"/>
      <c r="P35" s="17"/>
      <c r="Q35" s="18"/>
      <c r="R35" s="18"/>
      <c r="S35" s="18"/>
      <c r="T35" s="18"/>
      <c r="U35" s="18"/>
      <c r="V35" s="18"/>
      <c r="W35" s="18"/>
      <c r="X35" s="18"/>
      <c r="Y35" s="18"/>
      <c r="Z35" s="18"/>
      <c r="AA35" s="18"/>
      <c r="AB35" s="18"/>
      <c r="AC35" s="18"/>
      <c r="AD35" s="18"/>
      <c r="AE35" s="18"/>
      <c r="AF35" s="18"/>
      <c r="AG35" s="18"/>
      <c r="AH35" s="18"/>
      <c r="AI35" s="18"/>
      <c r="AJ35" s="18"/>
      <c r="AK35" s="18"/>
      <c r="AL35" s="18"/>
      <c r="AM35" s="18"/>
      <c r="AN35" s="18"/>
      <c r="AO35" s="18"/>
      <c r="AP35" s="18"/>
      <c r="AQ35" s="18"/>
      <c r="AR35" s="18"/>
      <c r="AS35" s="18"/>
      <c r="AT35" s="18"/>
      <c r="AU35" s="18"/>
      <c r="AV35" s="18"/>
      <c r="AW35" s="18"/>
      <c r="AX35" s="18"/>
      <c r="AY35" s="18"/>
      <c r="AZ35" s="18"/>
      <c r="BA35" s="18"/>
      <c r="BB35" s="18"/>
      <c r="BC35" s="18"/>
      <c r="BD35" s="18"/>
      <c r="BE35" s="18"/>
      <c r="BF35" s="18"/>
      <c r="BG35" s="18"/>
      <c r="BH35" s="18"/>
      <c r="BI35" s="18"/>
      <c r="BJ35" s="18"/>
      <c r="BK35" s="18"/>
      <c r="BL35" s="18"/>
      <c r="BM35" s="18"/>
      <c r="BN35" s="18"/>
      <c r="BO35" s="18"/>
      <c r="BP35" s="18"/>
      <c r="BQ35" s="18"/>
      <c r="BR35" s="18"/>
      <c r="BS35" s="18"/>
      <c r="BT35" s="18"/>
      <c r="BU35" s="17"/>
      <c r="BV35" s="17"/>
    </row>
    <row r="36" spans="1:74" x14ac:dyDescent="0.25">
      <c r="A36" s="17"/>
      <c r="B36" s="17"/>
      <c r="C36" s="17"/>
      <c r="D36" s="17"/>
      <c r="E36" s="17"/>
      <c r="F36" s="17"/>
      <c r="G36" s="17"/>
      <c r="H36" s="17"/>
      <c r="I36" s="17"/>
      <c r="J36" s="17"/>
      <c r="K36" s="17"/>
      <c r="L36" s="17"/>
      <c r="M36" s="17"/>
      <c r="N36" s="17"/>
      <c r="O36" s="17"/>
      <c r="P36" s="17"/>
      <c r="Q36" s="18"/>
      <c r="R36" s="18"/>
      <c r="S36" s="18"/>
      <c r="T36" s="18"/>
      <c r="U36" s="18"/>
      <c r="V36" s="18"/>
      <c r="W36" s="18"/>
      <c r="X36" s="18"/>
      <c r="Y36" s="18"/>
      <c r="Z36" s="18"/>
      <c r="AA36" s="18"/>
      <c r="AB36" s="18"/>
      <c r="AC36" s="18"/>
      <c r="AD36" s="18"/>
      <c r="AE36" s="18"/>
      <c r="AF36" s="18"/>
      <c r="AG36" s="18"/>
      <c r="AH36" s="18"/>
      <c r="AI36" s="18"/>
      <c r="AJ36" s="18"/>
      <c r="AK36" s="18"/>
      <c r="AL36" s="18"/>
      <c r="AM36" s="18"/>
      <c r="AN36" s="18"/>
      <c r="AO36" s="18"/>
      <c r="AP36" s="18"/>
      <c r="AQ36" s="18"/>
      <c r="AR36" s="18"/>
      <c r="AS36" s="18"/>
      <c r="AT36" s="18"/>
      <c r="AU36" s="18"/>
      <c r="AV36" s="18"/>
      <c r="AW36" s="18"/>
      <c r="AX36" s="18"/>
      <c r="AY36" s="18"/>
      <c r="AZ36" s="18"/>
      <c r="BA36" s="18"/>
      <c r="BB36" s="18"/>
      <c r="BC36" s="18"/>
      <c r="BD36" s="18"/>
      <c r="BE36" s="18"/>
      <c r="BF36" s="18"/>
      <c r="BG36" s="18"/>
      <c r="BH36" s="18"/>
      <c r="BI36" s="18"/>
      <c r="BJ36" s="18"/>
      <c r="BK36" s="18"/>
      <c r="BL36" s="18"/>
      <c r="BM36" s="18"/>
      <c r="BN36" s="18"/>
      <c r="BO36" s="18"/>
      <c r="BP36" s="18"/>
      <c r="BQ36" s="18"/>
      <c r="BR36" s="18"/>
      <c r="BS36" s="18"/>
      <c r="BT36" s="18"/>
      <c r="BU36" s="17"/>
      <c r="BV36" s="17"/>
    </row>
    <row r="37" spans="1:74" x14ac:dyDescent="0.25">
      <c r="A37" s="17"/>
      <c r="B37" s="17"/>
      <c r="C37" s="17"/>
      <c r="D37" s="17"/>
      <c r="E37" s="17"/>
      <c r="F37" s="17"/>
      <c r="G37" s="17"/>
      <c r="H37" s="17"/>
      <c r="I37" s="17"/>
      <c r="J37" s="17"/>
      <c r="K37" s="17"/>
      <c r="L37" s="17"/>
      <c r="M37" s="17"/>
      <c r="N37" s="17"/>
      <c r="O37" s="17"/>
      <c r="P37" s="17"/>
      <c r="Q37" s="18"/>
      <c r="R37" s="18"/>
      <c r="S37" s="18"/>
      <c r="T37" s="18"/>
      <c r="U37" s="18"/>
      <c r="V37" s="18"/>
      <c r="W37" s="18"/>
      <c r="X37" s="18"/>
      <c r="Y37" s="18"/>
      <c r="Z37" s="18"/>
      <c r="AA37" s="18"/>
      <c r="AB37" s="18"/>
      <c r="AC37" s="18"/>
      <c r="AD37" s="18"/>
      <c r="AE37" s="18"/>
      <c r="AF37" s="18"/>
      <c r="AG37" s="18"/>
      <c r="AH37" s="18"/>
      <c r="AI37" s="18"/>
      <c r="AJ37" s="18"/>
      <c r="AK37" s="18"/>
      <c r="AL37" s="18"/>
      <c r="AM37" s="18"/>
      <c r="AN37" s="18"/>
      <c r="AO37" s="18"/>
      <c r="AP37" s="18"/>
      <c r="AQ37" s="18"/>
      <c r="AR37" s="18"/>
      <c r="AS37" s="18"/>
      <c r="AT37" s="18"/>
      <c r="AU37" s="18"/>
      <c r="AV37" s="18"/>
      <c r="AW37" s="18"/>
      <c r="AX37" s="18"/>
      <c r="AY37" s="18"/>
      <c r="AZ37" s="18"/>
      <c r="BA37" s="18"/>
      <c r="BB37" s="18"/>
      <c r="BC37" s="18"/>
      <c r="BD37" s="18"/>
      <c r="BE37" s="18"/>
      <c r="BF37" s="18"/>
      <c r="BG37" s="18"/>
      <c r="BH37" s="18"/>
      <c r="BI37" s="18"/>
      <c r="BJ37" s="18"/>
      <c r="BK37" s="18"/>
      <c r="BL37" s="18"/>
      <c r="BM37" s="18"/>
      <c r="BN37" s="18"/>
      <c r="BO37" s="18"/>
      <c r="BP37" s="18"/>
      <c r="BQ37" s="18"/>
      <c r="BR37" s="18"/>
      <c r="BS37" s="18"/>
      <c r="BT37" s="18"/>
      <c r="BU37" s="17"/>
      <c r="BV37" s="17"/>
    </row>
    <row r="38" spans="1:74" x14ac:dyDescent="0.25">
      <c r="A38" s="17"/>
      <c r="B38" s="17"/>
      <c r="C38" s="17"/>
      <c r="D38" s="17"/>
      <c r="E38" s="17"/>
      <c r="F38" s="17"/>
      <c r="G38" s="17"/>
      <c r="H38" s="17"/>
      <c r="I38" s="17"/>
      <c r="J38" s="17"/>
      <c r="K38" s="17"/>
      <c r="L38" s="17"/>
      <c r="M38" s="17"/>
      <c r="N38" s="17"/>
      <c r="O38" s="17"/>
      <c r="P38" s="17"/>
      <c r="Q38" s="18"/>
      <c r="R38" s="18"/>
      <c r="S38" s="18"/>
      <c r="T38" s="18"/>
      <c r="U38" s="18"/>
      <c r="V38" s="18"/>
      <c r="W38" s="18"/>
      <c r="X38" s="18"/>
      <c r="Y38" s="18"/>
      <c r="Z38" s="18"/>
      <c r="AA38" s="18"/>
      <c r="AB38" s="18"/>
      <c r="AC38" s="18"/>
      <c r="AD38" s="18"/>
      <c r="AE38" s="18"/>
      <c r="AF38" s="18"/>
      <c r="AG38" s="18"/>
      <c r="AH38" s="18"/>
      <c r="AI38" s="18"/>
      <c r="AJ38" s="18"/>
      <c r="AK38" s="18"/>
      <c r="AL38" s="18"/>
      <c r="AM38" s="18"/>
      <c r="AN38" s="18"/>
      <c r="AO38" s="18"/>
      <c r="AP38" s="18"/>
      <c r="AQ38" s="18"/>
      <c r="AR38" s="18"/>
      <c r="AS38" s="18"/>
      <c r="AT38" s="18"/>
      <c r="AU38" s="18"/>
      <c r="AV38" s="18"/>
      <c r="AW38" s="18"/>
      <c r="AX38" s="18"/>
      <c r="AY38" s="18"/>
      <c r="AZ38" s="18"/>
      <c r="BA38" s="18"/>
      <c r="BB38" s="18"/>
      <c r="BC38" s="18"/>
      <c r="BD38" s="18"/>
      <c r="BE38" s="18"/>
      <c r="BF38" s="18"/>
      <c r="BG38" s="18"/>
      <c r="BH38" s="18"/>
      <c r="BI38" s="18"/>
      <c r="BJ38" s="18"/>
      <c r="BK38" s="18"/>
      <c r="BL38" s="18"/>
      <c r="BM38" s="18"/>
      <c r="BN38" s="18"/>
      <c r="BO38" s="18"/>
      <c r="BP38" s="18"/>
      <c r="BQ38" s="18"/>
      <c r="BR38" s="18"/>
      <c r="BS38" s="18"/>
      <c r="BT38" s="18"/>
      <c r="BU38" s="17"/>
      <c r="BV38" s="17"/>
    </row>
    <row r="39" spans="1:74" x14ac:dyDescent="0.25">
      <c r="A39" s="17"/>
      <c r="B39" s="17"/>
      <c r="C39" s="17"/>
      <c r="D39" s="17"/>
      <c r="E39" s="17"/>
      <c r="F39" s="17"/>
      <c r="G39" s="17"/>
      <c r="H39" s="17"/>
      <c r="I39" s="17"/>
      <c r="J39" s="17"/>
      <c r="K39" s="17"/>
      <c r="L39" s="17"/>
      <c r="M39" s="17"/>
      <c r="N39" s="17"/>
      <c r="O39" s="17"/>
      <c r="P39" s="17"/>
      <c r="Q39" s="18"/>
      <c r="R39" s="18"/>
      <c r="S39" s="18"/>
      <c r="T39" s="18"/>
      <c r="U39" s="18"/>
      <c r="V39" s="18"/>
      <c r="W39" s="18"/>
      <c r="X39" s="18"/>
      <c r="Y39" s="18"/>
      <c r="Z39" s="18"/>
      <c r="AA39" s="18"/>
      <c r="AB39" s="18"/>
      <c r="AC39" s="18"/>
      <c r="AD39" s="18"/>
      <c r="AE39" s="18"/>
      <c r="AF39" s="18"/>
      <c r="AG39" s="18"/>
      <c r="AH39" s="18"/>
      <c r="AI39" s="18"/>
      <c r="AJ39" s="18"/>
      <c r="AK39" s="18"/>
      <c r="AL39" s="18"/>
      <c r="AM39" s="18"/>
      <c r="AN39" s="18"/>
      <c r="AO39" s="18"/>
      <c r="AP39" s="18"/>
      <c r="AQ39" s="18"/>
      <c r="AR39" s="18"/>
      <c r="AS39" s="18"/>
      <c r="AT39" s="18"/>
      <c r="AU39" s="18"/>
      <c r="AV39" s="18"/>
      <c r="AW39" s="18"/>
      <c r="AX39" s="18"/>
      <c r="AY39" s="18"/>
      <c r="AZ39" s="18"/>
      <c r="BA39" s="18"/>
      <c r="BB39" s="18"/>
      <c r="BC39" s="18"/>
      <c r="BD39" s="18"/>
      <c r="BE39" s="18"/>
      <c r="BF39" s="18"/>
      <c r="BG39" s="18"/>
      <c r="BH39" s="18"/>
      <c r="BI39" s="18"/>
      <c r="BJ39" s="18"/>
      <c r="BK39" s="18"/>
      <c r="BL39" s="18"/>
      <c r="BM39" s="18"/>
      <c r="BN39" s="18"/>
      <c r="BO39" s="18"/>
      <c r="BP39" s="18"/>
      <c r="BQ39" s="18"/>
      <c r="BR39" s="18"/>
      <c r="BS39" s="18"/>
      <c r="BT39" s="18"/>
      <c r="BU39" s="17"/>
      <c r="BV39" s="17"/>
    </row>
    <row r="40" spans="1:74" x14ac:dyDescent="0.25">
      <c r="A40" s="17"/>
      <c r="B40" s="17"/>
      <c r="C40" s="17"/>
      <c r="D40" s="17"/>
      <c r="E40" s="17"/>
      <c r="F40" s="17"/>
      <c r="G40" s="17"/>
      <c r="H40" s="17"/>
      <c r="I40" s="17"/>
      <c r="J40" s="17"/>
      <c r="K40" s="17"/>
      <c r="L40" s="17"/>
      <c r="M40" s="17"/>
      <c r="N40" s="17"/>
      <c r="O40" s="17"/>
      <c r="P40" s="17"/>
      <c r="Q40" s="18"/>
      <c r="R40" s="18"/>
      <c r="S40" s="18"/>
      <c r="T40" s="18"/>
      <c r="U40" s="18"/>
      <c r="V40" s="18"/>
      <c r="W40" s="18"/>
      <c r="X40" s="18"/>
      <c r="Y40" s="18"/>
      <c r="Z40" s="18"/>
      <c r="AA40" s="18"/>
      <c r="AB40" s="18"/>
      <c r="AC40" s="18"/>
      <c r="AD40" s="18"/>
      <c r="AE40" s="18"/>
      <c r="AF40" s="18"/>
      <c r="AG40" s="18"/>
      <c r="AH40" s="18"/>
      <c r="AI40" s="18"/>
      <c r="AJ40" s="18"/>
      <c r="AK40" s="18"/>
      <c r="AL40" s="18"/>
      <c r="AM40" s="18"/>
      <c r="AN40" s="18"/>
      <c r="AO40" s="18"/>
      <c r="AP40" s="18"/>
      <c r="AQ40" s="18"/>
      <c r="AR40" s="18"/>
      <c r="AS40" s="18"/>
      <c r="AT40" s="18"/>
      <c r="AU40" s="18"/>
      <c r="AV40" s="18"/>
      <c r="AW40" s="18"/>
      <c r="AX40" s="18"/>
      <c r="AY40" s="18"/>
      <c r="AZ40" s="18"/>
      <c r="BA40" s="18"/>
      <c r="BB40" s="18"/>
      <c r="BC40" s="18"/>
      <c r="BD40" s="18"/>
      <c r="BE40" s="18"/>
      <c r="BF40" s="18"/>
      <c r="BG40" s="18"/>
      <c r="BH40" s="18"/>
      <c r="BI40" s="18"/>
      <c r="BJ40" s="18"/>
      <c r="BK40" s="18"/>
      <c r="BL40" s="18"/>
      <c r="BM40" s="18"/>
      <c r="BN40" s="18"/>
      <c r="BO40" s="18"/>
      <c r="BP40" s="18"/>
      <c r="BQ40" s="18"/>
      <c r="BR40" s="18"/>
      <c r="BS40" s="18"/>
      <c r="BT40" s="18"/>
      <c r="BU40" s="17"/>
      <c r="BV40" s="17"/>
    </row>
    <row r="41" spans="1:74" x14ac:dyDescent="0.25">
      <c r="A41" s="17"/>
      <c r="B41" s="17"/>
      <c r="C41" s="17"/>
      <c r="D41" s="17"/>
      <c r="E41" s="17"/>
      <c r="F41" s="17"/>
      <c r="G41" s="17"/>
      <c r="H41" s="17"/>
      <c r="I41" s="17"/>
      <c r="J41" s="17"/>
      <c r="K41" s="17"/>
      <c r="L41" s="17"/>
      <c r="M41" s="17"/>
      <c r="N41" s="17"/>
      <c r="O41" s="17"/>
      <c r="P41" s="17"/>
      <c r="Q41" s="18"/>
      <c r="R41" s="18"/>
      <c r="S41" s="18"/>
      <c r="T41" s="18"/>
      <c r="U41" s="18"/>
      <c r="V41" s="18"/>
      <c r="W41" s="18"/>
      <c r="X41" s="18"/>
      <c r="Y41" s="18"/>
      <c r="Z41" s="18"/>
      <c r="AA41" s="18"/>
      <c r="AB41" s="18"/>
      <c r="AC41" s="18"/>
      <c r="AD41" s="18"/>
      <c r="AE41" s="18"/>
      <c r="AF41" s="18"/>
      <c r="AG41" s="18"/>
      <c r="AH41" s="18"/>
      <c r="AI41" s="18"/>
      <c r="AJ41" s="18"/>
      <c r="AK41" s="18"/>
      <c r="AL41" s="18"/>
      <c r="AM41" s="18"/>
      <c r="AN41" s="18"/>
      <c r="AO41" s="18"/>
      <c r="AP41" s="18"/>
      <c r="AQ41" s="18"/>
      <c r="AR41" s="18"/>
      <c r="AS41" s="18"/>
      <c r="AT41" s="18"/>
      <c r="AU41" s="18"/>
      <c r="AV41" s="18"/>
      <c r="AW41" s="18"/>
      <c r="AX41" s="18"/>
      <c r="AY41" s="18"/>
      <c r="AZ41" s="18"/>
      <c r="BA41" s="18"/>
      <c r="BB41" s="18"/>
      <c r="BC41" s="18"/>
      <c r="BD41" s="18"/>
      <c r="BE41" s="18"/>
      <c r="BF41" s="18"/>
      <c r="BG41" s="18"/>
      <c r="BH41" s="18"/>
      <c r="BI41" s="18"/>
      <c r="BJ41" s="18"/>
      <c r="BK41" s="18"/>
      <c r="BL41" s="18"/>
      <c r="BM41" s="18"/>
      <c r="BN41" s="18"/>
      <c r="BO41" s="18"/>
      <c r="BP41" s="18"/>
      <c r="BQ41" s="18"/>
      <c r="BR41" s="18"/>
      <c r="BS41" s="18"/>
      <c r="BT41" s="18"/>
      <c r="BU41" s="17"/>
      <c r="BV41" s="17"/>
    </row>
    <row r="43" spans="1:74" hidden="1" x14ac:dyDescent="0.25">
      <c r="C43" t="s">
        <v>64</v>
      </c>
    </row>
    <row r="44" spans="1:74" hidden="1" x14ac:dyDescent="0.25">
      <c r="C44" t="s">
        <v>112</v>
      </c>
    </row>
    <row r="45" spans="1:74" hidden="1" x14ac:dyDescent="0.25">
      <c r="C45" t="s">
        <v>63</v>
      </c>
    </row>
    <row r="46" spans="1:74" hidden="1" x14ac:dyDescent="0.25">
      <c r="C46" t="s">
        <v>160</v>
      </c>
      <c r="BN46"/>
      <c r="BO46"/>
      <c r="BP46"/>
      <c r="BQ46"/>
      <c r="BR46"/>
      <c r="BS46"/>
      <c r="BT46"/>
    </row>
    <row r="47" spans="1:74" hidden="1" x14ac:dyDescent="0.25">
      <c r="C47" t="s">
        <v>62</v>
      </c>
    </row>
    <row r="48" spans="1:74" hidden="1" x14ac:dyDescent="0.25">
      <c r="C48" t="s">
        <v>216</v>
      </c>
    </row>
    <row r="49" spans="3:72" hidden="1" x14ac:dyDescent="0.25">
      <c r="C49" t="s">
        <v>217</v>
      </c>
    </row>
    <row r="50" spans="3:72" hidden="1" x14ac:dyDescent="0.25">
      <c r="C50" t="s">
        <v>218</v>
      </c>
    </row>
    <row r="51" spans="3:72" hidden="1" x14ac:dyDescent="0.25">
      <c r="C51" t="s">
        <v>219</v>
      </c>
    </row>
    <row r="52" spans="3:72" hidden="1" x14ac:dyDescent="0.25"/>
    <row r="53" spans="3:72" hidden="1" x14ac:dyDescent="0.25">
      <c r="C53" t="s">
        <v>306</v>
      </c>
    </row>
    <row r="54" spans="3:72" hidden="1" x14ac:dyDescent="0.25">
      <c r="C54" t="s">
        <v>307</v>
      </c>
    </row>
    <row r="55" spans="3:72" hidden="1" x14ac:dyDescent="0.25">
      <c r="C55" t="s">
        <v>308</v>
      </c>
    </row>
    <row r="56" spans="3:72" hidden="1" x14ac:dyDescent="0.25">
      <c r="C56" t="s">
        <v>309</v>
      </c>
      <c r="BT56"/>
    </row>
    <row r="57" spans="3:72" hidden="1" x14ac:dyDescent="0.25">
      <c r="C57" t="s">
        <v>310</v>
      </c>
    </row>
  </sheetData>
  <mergeCells count="23">
    <mergeCell ref="Q2:Y3"/>
    <mergeCell ref="B8:C8"/>
    <mergeCell ref="N3:N10"/>
    <mergeCell ref="O3:O10"/>
    <mergeCell ref="Q7:W7"/>
    <mergeCell ref="E3:E10"/>
    <mergeCell ref="F3:F10"/>
    <mergeCell ref="G3:G10"/>
    <mergeCell ref="H3:H10"/>
    <mergeCell ref="I3:I10"/>
    <mergeCell ref="J3:J10"/>
    <mergeCell ref="K3:K10"/>
    <mergeCell ref="L3:L10"/>
    <mergeCell ref="M3:M10"/>
    <mergeCell ref="BN7:BT7"/>
    <mergeCell ref="G28:R28"/>
    <mergeCell ref="G29:R29"/>
    <mergeCell ref="X7:AD7"/>
    <mergeCell ref="AE7:AK7"/>
    <mergeCell ref="AL7:AR7"/>
    <mergeCell ref="AS7:AY7"/>
    <mergeCell ref="AZ7:BF7"/>
    <mergeCell ref="BG7:BM7"/>
  </mergeCells>
  <phoneticPr fontId="3" type="noConversion"/>
  <conditionalFormatting sqref="Q11:BT26 B11:O26">
    <cfRule type="expression" dxfId="34" priority="12">
      <formula>MOD(ROW(),2)</formula>
    </cfRule>
  </conditionalFormatting>
  <conditionalFormatting sqref="P11:P26">
    <cfRule type="expression" dxfId="33" priority="11">
      <formula>MOD(ROW(),2)</formula>
    </cfRule>
  </conditionalFormatting>
  <dataValidations count="3">
    <dataValidation type="list" allowBlank="1" showInputMessage="1" showErrorMessage="1" sqref="D9" xr:uid="{D4429751-AD70-4689-BE98-3F086BD3E3F2}">
      <formula1>$C$43:$C$51</formula1>
    </dataValidation>
    <dataValidation type="list" allowBlank="1" showInputMessage="1" showErrorMessage="1" sqref="Q11:BT26" xr:uid="{98608163-FDD9-43FF-95D5-E3765337C96B}">
      <formula1>$D$2:$M$2</formula1>
    </dataValidation>
    <dataValidation type="list" allowBlank="1" showInputMessage="1" showErrorMessage="1" sqref="D6" xr:uid="{AE09B50E-61E8-413A-92BB-369DFA2A23D8}">
      <formula1>$C$52:$C$57</formula1>
    </dataValidation>
  </dataValidations>
  <pageMargins left="0" right="0" top="0" bottom="0" header="0" footer="0"/>
  <pageSetup paperSize="9" orientation="landscape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" operator="containsText" id="{BD414604-E6FF-4F9C-B2F0-2217688A0FAC}">
            <xm:f>NOT(ISERROR(SEARCH($M$2,Q11)))</xm:f>
            <xm:f>$M$2</xm:f>
            <x14:dxf>
              <font>
                <b/>
                <i val="0"/>
                <color theme="0"/>
              </font>
              <fill>
                <patternFill>
                  <bgColor theme="7" tint="-0.24994659260841701"/>
                </patternFill>
              </fill>
            </x14:dxf>
          </x14:cfRule>
          <x14:cfRule type="containsText" priority="3" operator="containsText" id="{3F6C1E9B-0329-48C7-8C19-73E2A25711A7}">
            <xm:f>NOT(ISERROR(SEARCH($L$2,Q11)))</xm:f>
            <xm:f>$L$2</xm:f>
            <x14:dxf>
              <font>
                <b/>
                <i val="0"/>
              </font>
              <fill>
                <patternFill>
                  <bgColor theme="6" tint="0.59996337778862885"/>
                </patternFill>
              </fill>
            </x14:dxf>
          </x14:cfRule>
          <x14:cfRule type="containsText" priority="4" operator="containsText" id="{BAFB6572-B9B4-4BD4-836F-748E144524FB}">
            <xm:f>NOT(ISERROR(SEARCH($K$2,Q11)))</xm:f>
            <xm:f>$K$2</xm:f>
            <x14:dxf>
              <font>
                <b/>
                <i val="0"/>
              </font>
              <fill>
                <patternFill>
                  <bgColor theme="7" tint="0.59996337778862885"/>
                </patternFill>
              </fill>
            </x14:dxf>
          </x14:cfRule>
          <x14:cfRule type="containsText" priority="5" operator="containsText" id="{B1FD9F87-5524-416E-92F2-BB55DBAC9A06}">
            <xm:f>NOT(ISERROR(SEARCH($J$2,Q11)))</xm:f>
            <xm:f>$J$2</xm:f>
            <x14:dxf>
              <font>
                <b/>
                <i val="0"/>
              </font>
              <fill>
                <patternFill>
                  <bgColor rgb="FFFFFF00"/>
                </patternFill>
              </fill>
            </x14:dxf>
          </x14:cfRule>
          <x14:cfRule type="containsText" priority="6" operator="containsText" id="{73701498-99A0-48F7-809E-03B51E40CB2A}">
            <xm:f>NOT(ISERROR(SEARCH($I$2,Q11)))</xm:f>
            <xm:f>$I$2</xm:f>
            <x14:dxf>
              <font>
                <b/>
                <i val="0"/>
                <color theme="0"/>
              </font>
              <fill>
                <patternFill>
                  <bgColor theme="1"/>
                </patternFill>
              </fill>
            </x14:dxf>
          </x14:cfRule>
          <x14:cfRule type="containsText" priority="7" operator="containsText" id="{332635A6-07D9-4DDE-8A3E-3FA776E5D6E1}">
            <xm:f>NOT(ISERROR(SEARCH($H$2,Q11)))</xm:f>
            <xm:f>$H$2</xm:f>
            <x14:dxf>
              <font>
                <b/>
                <i val="0"/>
              </font>
              <fill>
                <patternFill>
                  <bgColor rgb="FFFFC000"/>
                </patternFill>
              </fill>
            </x14:dxf>
          </x14:cfRule>
          <x14:cfRule type="containsText" priority="8" operator="containsText" id="{4EC9060B-A7E0-42A0-B6EA-C8E8561FCD79}">
            <xm:f>NOT(ISERROR(SEARCH($G$2,Q11)))</xm:f>
            <xm:f>$G$2</xm:f>
            <x14:dxf>
              <font>
                <b/>
                <i val="0"/>
              </font>
              <fill>
                <patternFill>
                  <bgColor rgb="FF00B0F0"/>
                </patternFill>
              </fill>
            </x14:dxf>
          </x14:cfRule>
          <x14:cfRule type="containsText" priority="9" operator="containsText" id="{16D79645-7D14-4E75-8E62-29C214B1B5F0}">
            <xm:f>NOT(ISERROR(SEARCH($F$2,Q11)))</xm:f>
            <xm:f>$F$2</xm:f>
            <x14:dxf>
              <font>
                <b/>
                <i val="0"/>
                <color theme="0"/>
              </font>
              <fill>
                <patternFill>
                  <bgColor rgb="FFCC66FF"/>
                </patternFill>
              </fill>
            </x14:dxf>
          </x14:cfRule>
          <x14:cfRule type="containsText" priority="10" operator="containsText" id="{30FA63AA-1665-4F51-8591-7DB859164E09}">
            <xm:f>NOT(ISERROR(SEARCH($E$2,Q11)))</xm:f>
            <xm:f>$E$2</xm:f>
            <x14:dxf>
              <font>
                <b/>
                <i val="0"/>
              </font>
              <fill>
                <patternFill>
                  <bgColor rgb="FF92D050"/>
                </patternFill>
              </fill>
            </x14:dxf>
          </x14:cfRule>
          <xm:sqref>Q11:BT26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482BB46-A625-41CD-8DF2-F4B02FC5BDA7}">
  <sheetPr codeName="Feuil6"/>
  <dimension ref="A1:BY54"/>
  <sheetViews>
    <sheetView workbookViewId="0">
      <pane xSplit="5" ySplit="2" topLeftCell="F17" activePane="bottomRight" state="frozen"/>
      <selection pane="topRight" activeCell="F1" sqref="F1"/>
      <selection pane="bottomLeft" activeCell="A3" sqref="A3"/>
      <selection pane="bottomRight" activeCell="Q17" sqref="Q17"/>
    </sheetView>
  </sheetViews>
  <sheetFormatPr baseColWidth="10" defaultRowHeight="15" x14ac:dyDescent="0.25"/>
  <cols>
    <col min="1" max="1" width="17" bestFit="1" customWidth="1"/>
    <col min="2" max="2" width="18" bestFit="1" customWidth="1"/>
    <col min="3" max="3" width="9.5703125" style="1" hidden="1" customWidth="1"/>
    <col min="4" max="4" width="7.5703125" bestFit="1" customWidth="1"/>
    <col min="5" max="5" width="8.28515625" bestFit="1" customWidth="1"/>
    <col min="6" max="6" width="4.28515625" bestFit="1" customWidth="1"/>
    <col min="7" max="7" width="4.5703125" bestFit="1" customWidth="1"/>
    <col min="8" max="8" width="4.140625" bestFit="1" customWidth="1"/>
    <col min="9" max="9" width="4" bestFit="1" customWidth="1"/>
    <col min="10" max="10" width="4.85546875" bestFit="1" customWidth="1"/>
    <col min="11" max="11" width="4" bestFit="1" customWidth="1"/>
    <col min="12" max="13" width="3.7109375" bestFit="1" customWidth="1"/>
    <col min="14" max="14" width="4.7109375" bestFit="1" customWidth="1"/>
    <col min="15" max="15" width="5.42578125" bestFit="1" customWidth="1"/>
    <col min="16" max="16" width="4.28515625" bestFit="1" customWidth="1"/>
    <col min="17" max="17" width="7.140625" bestFit="1" customWidth="1"/>
    <col min="18" max="18" width="4.28515625" bestFit="1" customWidth="1"/>
    <col min="19" max="19" width="4.5703125" bestFit="1" customWidth="1"/>
    <col min="20" max="20" width="4.140625" bestFit="1" customWidth="1"/>
    <col min="21" max="21" width="3.42578125" bestFit="1" customWidth="1"/>
    <col min="22" max="22" width="4.85546875" bestFit="1" customWidth="1"/>
    <col min="23" max="23" width="4" bestFit="1" customWidth="1"/>
    <col min="24" max="24" width="3.42578125" bestFit="1" customWidth="1"/>
    <col min="25" max="25" width="3" bestFit="1" customWidth="1"/>
    <col min="26" max="26" width="4.7109375" bestFit="1" customWidth="1"/>
    <col min="27" max="27" width="5.42578125" bestFit="1" customWidth="1"/>
    <col min="28" max="28" width="4.28515625" bestFit="1" customWidth="1"/>
    <col min="29" max="29" width="6.140625" bestFit="1" customWidth="1"/>
    <col min="30" max="30" width="4.28515625" bestFit="1" customWidth="1"/>
    <col min="31" max="31" width="4.5703125" bestFit="1" customWidth="1"/>
    <col min="32" max="32" width="4.140625" bestFit="1" customWidth="1"/>
    <col min="33" max="33" width="3.42578125" bestFit="1" customWidth="1"/>
    <col min="34" max="34" width="4.85546875" bestFit="1" customWidth="1"/>
    <col min="35" max="35" width="4" bestFit="1" customWidth="1"/>
    <col min="36" max="36" width="3.42578125" bestFit="1" customWidth="1"/>
    <col min="37" max="37" width="3" bestFit="1" customWidth="1"/>
    <col min="38" max="38" width="4.7109375" bestFit="1" customWidth="1"/>
    <col min="39" max="39" width="5.42578125" bestFit="1" customWidth="1"/>
    <col min="40" max="40" width="4.28515625" bestFit="1" customWidth="1"/>
    <col min="41" max="41" width="6.140625" bestFit="1" customWidth="1"/>
    <col min="42" max="42" width="4.28515625" bestFit="1" customWidth="1"/>
    <col min="43" max="43" width="4.5703125" bestFit="1" customWidth="1"/>
    <col min="44" max="44" width="4.140625" bestFit="1" customWidth="1"/>
    <col min="45" max="45" width="3.42578125" bestFit="1" customWidth="1"/>
    <col min="46" max="46" width="4.85546875" bestFit="1" customWidth="1"/>
    <col min="47" max="47" width="4" bestFit="1" customWidth="1"/>
    <col min="48" max="48" width="3.42578125" bestFit="1" customWidth="1"/>
    <col min="49" max="49" width="3" bestFit="1" customWidth="1"/>
    <col min="50" max="50" width="4.7109375" bestFit="1" customWidth="1"/>
    <col min="51" max="51" width="5.42578125" bestFit="1" customWidth="1"/>
    <col min="52" max="52" width="4.28515625" bestFit="1" customWidth="1"/>
    <col min="53" max="53" width="6.140625" bestFit="1" customWidth="1"/>
    <col min="54" max="54" width="4.28515625" bestFit="1" customWidth="1"/>
    <col min="55" max="55" width="4.5703125" bestFit="1" customWidth="1"/>
    <col min="56" max="56" width="4.140625" bestFit="1" customWidth="1"/>
    <col min="57" max="57" width="3.42578125" bestFit="1" customWidth="1"/>
    <col min="58" max="58" width="4.85546875" bestFit="1" customWidth="1"/>
    <col min="59" max="59" width="4" bestFit="1" customWidth="1"/>
    <col min="60" max="60" width="3.42578125" bestFit="1" customWidth="1"/>
    <col min="61" max="61" width="3" bestFit="1" customWidth="1"/>
    <col min="62" max="62" width="4.7109375" bestFit="1" customWidth="1"/>
    <col min="63" max="63" width="5.42578125" bestFit="1" customWidth="1"/>
    <col min="64" max="64" width="4.28515625" bestFit="1" customWidth="1"/>
    <col min="65" max="65" width="6.140625" bestFit="1" customWidth="1"/>
    <col min="66" max="66" width="4.28515625" bestFit="1" customWidth="1"/>
    <col min="67" max="67" width="4.5703125" bestFit="1" customWidth="1"/>
    <col min="68" max="68" width="4.140625" bestFit="1" customWidth="1"/>
    <col min="69" max="69" width="3.42578125" bestFit="1" customWidth="1"/>
    <col min="70" max="70" width="4.85546875" bestFit="1" customWidth="1"/>
    <col min="71" max="71" width="4" bestFit="1" customWidth="1"/>
    <col min="72" max="72" width="3.42578125" bestFit="1" customWidth="1"/>
    <col min="73" max="73" width="3" bestFit="1" customWidth="1"/>
    <col min="74" max="74" width="4.7109375" bestFit="1" customWidth="1"/>
    <col min="75" max="75" width="5.42578125" bestFit="1" customWidth="1"/>
    <col min="76" max="76" width="4.28515625" bestFit="1" customWidth="1"/>
    <col min="77" max="77" width="6.140625" bestFit="1" customWidth="1"/>
  </cols>
  <sheetData>
    <row r="1" spans="1:77" x14ac:dyDescent="0.25">
      <c r="A1" s="142" t="s">
        <v>35</v>
      </c>
      <c r="B1" s="144" t="s">
        <v>1</v>
      </c>
      <c r="C1" s="144" t="s">
        <v>110</v>
      </c>
      <c r="D1" s="144" t="s">
        <v>31</v>
      </c>
      <c r="E1" s="77"/>
      <c r="F1" s="139" t="s">
        <v>350</v>
      </c>
      <c r="G1" s="140"/>
      <c r="H1" s="140"/>
      <c r="I1" s="140"/>
      <c r="J1" s="140"/>
      <c r="K1" s="140"/>
      <c r="L1" s="140"/>
      <c r="M1" s="140"/>
      <c r="N1" s="140"/>
      <c r="O1" s="140"/>
      <c r="P1" s="140"/>
      <c r="Q1" s="141"/>
      <c r="R1" s="137" t="s">
        <v>345</v>
      </c>
      <c r="S1" s="137"/>
      <c r="T1" s="137"/>
      <c r="U1" s="137"/>
      <c r="V1" s="137"/>
      <c r="W1" s="137"/>
      <c r="X1" s="137"/>
      <c r="Y1" s="137"/>
      <c r="Z1" s="137"/>
      <c r="AA1" s="137"/>
      <c r="AB1" s="137"/>
      <c r="AC1" s="138"/>
      <c r="AD1" s="136" t="s">
        <v>346</v>
      </c>
      <c r="AE1" s="137"/>
      <c r="AF1" s="137"/>
      <c r="AG1" s="137"/>
      <c r="AH1" s="137"/>
      <c r="AI1" s="137"/>
      <c r="AJ1" s="137"/>
      <c r="AK1" s="137"/>
      <c r="AL1" s="137"/>
      <c r="AM1" s="137"/>
      <c r="AN1" s="137"/>
      <c r="AO1" s="138"/>
      <c r="AP1" s="136" t="s">
        <v>347</v>
      </c>
      <c r="AQ1" s="137"/>
      <c r="AR1" s="137"/>
      <c r="AS1" s="137"/>
      <c r="AT1" s="137"/>
      <c r="AU1" s="137"/>
      <c r="AV1" s="137"/>
      <c r="AW1" s="137"/>
      <c r="AX1" s="137"/>
      <c r="AY1" s="137"/>
      <c r="AZ1" s="137"/>
      <c r="BA1" s="138"/>
      <c r="BB1" s="136" t="s">
        <v>348</v>
      </c>
      <c r="BC1" s="137"/>
      <c r="BD1" s="137"/>
      <c r="BE1" s="137"/>
      <c r="BF1" s="137"/>
      <c r="BG1" s="137"/>
      <c r="BH1" s="137"/>
      <c r="BI1" s="137"/>
      <c r="BJ1" s="137"/>
      <c r="BK1" s="137"/>
      <c r="BL1" s="137"/>
      <c r="BM1" s="138"/>
      <c r="BN1" s="136" t="s">
        <v>349</v>
      </c>
      <c r="BO1" s="137"/>
      <c r="BP1" s="137"/>
      <c r="BQ1" s="137"/>
      <c r="BR1" s="137"/>
      <c r="BS1" s="137"/>
      <c r="BT1" s="137"/>
      <c r="BU1" s="137"/>
      <c r="BV1" s="137"/>
      <c r="BW1" s="137"/>
      <c r="BX1" s="137"/>
      <c r="BY1" s="138"/>
    </row>
    <row r="2" spans="1:77" x14ac:dyDescent="0.25">
      <c r="A2" s="143"/>
      <c r="B2" s="145"/>
      <c r="C2" s="145"/>
      <c r="D2" s="145"/>
      <c r="E2" s="96" t="s">
        <v>161</v>
      </c>
      <c r="F2" s="98" t="s">
        <v>20</v>
      </c>
      <c r="G2" s="5" t="s">
        <v>27</v>
      </c>
      <c r="H2" s="6" t="s">
        <v>21</v>
      </c>
      <c r="I2" s="7" t="s">
        <v>28</v>
      </c>
      <c r="J2" s="8" t="s">
        <v>22</v>
      </c>
      <c r="K2" s="9" t="s">
        <v>23</v>
      </c>
      <c r="L2" s="10" t="s">
        <v>24</v>
      </c>
      <c r="M2" s="11" t="s">
        <v>25</v>
      </c>
      <c r="N2" s="12" t="s">
        <v>26</v>
      </c>
      <c r="O2" s="57" t="s">
        <v>342</v>
      </c>
      <c r="P2" s="57" t="s">
        <v>344</v>
      </c>
      <c r="Q2" s="99" t="s">
        <v>343</v>
      </c>
      <c r="R2" s="97" t="s">
        <v>20</v>
      </c>
      <c r="S2" s="5" t="s">
        <v>27</v>
      </c>
      <c r="T2" s="6" t="s">
        <v>21</v>
      </c>
      <c r="U2" s="7" t="s">
        <v>28</v>
      </c>
      <c r="V2" s="8" t="s">
        <v>22</v>
      </c>
      <c r="W2" s="9" t="s">
        <v>23</v>
      </c>
      <c r="X2" s="10" t="s">
        <v>24</v>
      </c>
      <c r="Y2" s="11" t="s">
        <v>25</v>
      </c>
      <c r="Z2" s="12" t="s">
        <v>26</v>
      </c>
      <c r="AA2" s="57" t="s">
        <v>342</v>
      </c>
      <c r="AB2" s="57" t="s">
        <v>344</v>
      </c>
      <c r="AC2" s="57" t="s">
        <v>343</v>
      </c>
      <c r="AD2" s="4" t="s">
        <v>20</v>
      </c>
      <c r="AE2" s="5" t="s">
        <v>27</v>
      </c>
      <c r="AF2" s="6" t="s">
        <v>21</v>
      </c>
      <c r="AG2" s="7" t="s">
        <v>28</v>
      </c>
      <c r="AH2" s="8" t="s">
        <v>22</v>
      </c>
      <c r="AI2" s="9" t="s">
        <v>23</v>
      </c>
      <c r="AJ2" s="10" t="s">
        <v>24</v>
      </c>
      <c r="AK2" s="11" t="s">
        <v>25</v>
      </c>
      <c r="AL2" s="12" t="s">
        <v>26</v>
      </c>
      <c r="AM2" s="57" t="s">
        <v>342</v>
      </c>
      <c r="AN2" s="57" t="s">
        <v>344</v>
      </c>
      <c r="AO2" s="57" t="s">
        <v>343</v>
      </c>
      <c r="AP2" s="4" t="s">
        <v>20</v>
      </c>
      <c r="AQ2" s="5" t="s">
        <v>27</v>
      </c>
      <c r="AR2" s="6" t="s">
        <v>21</v>
      </c>
      <c r="AS2" s="7" t="s">
        <v>28</v>
      </c>
      <c r="AT2" s="8" t="s">
        <v>22</v>
      </c>
      <c r="AU2" s="9" t="s">
        <v>23</v>
      </c>
      <c r="AV2" s="10" t="s">
        <v>24</v>
      </c>
      <c r="AW2" s="11" t="s">
        <v>25</v>
      </c>
      <c r="AX2" s="12" t="s">
        <v>26</v>
      </c>
      <c r="AY2" s="57" t="s">
        <v>342</v>
      </c>
      <c r="AZ2" s="57" t="s">
        <v>344</v>
      </c>
      <c r="BA2" s="57" t="s">
        <v>343</v>
      </c>
      <c r="BB2" s="4" t="s">
        <v>20</v>
      </c>
      <c r="BC2" s="5" t="s">
        <v>27</v>
      </c>
      <c r="BD2" s="6" t="s">
        <v>21</v>
      </c>
      <c r="BE2" s="7" t="s">
        <v>28</v>
      </c>
      <c r="BF2" s="8" t="s">
        <v>22</v>
      </c>
      <c r="BG2" s="9" t="s">
        <v>23</v>
      </c>
      <c r="BH2" s="10" t="s">
        <v>24</v>
      </c>
      <c r="BI2" s="11" t="s">
        <v>25</v>
      </c>
      <c r="BJ2" s="12" t="s">
        <v>26</v>
      </c>
      <c r="BK2" s="57" t="s">
        <v>342</v>
      </c>
      <c r="BL2" s="57" t="s">
        <v>344</v>
      </c>
      <c r="BM2" s="57" t="s">
        <v>343</v>
      </c>
      <c r="BN2" s="4" t="s">
        <v>20</v>
      </c>
      <c r="BO2" s="5" t="s">
        <v>27</v>
      </c>
      <c r="BP2" s="6" t="s">
        <v>21</v>
      </c>
      <c r="BQ2" s="7" t="s">
        <v>28</v>
      </c>
      <c r="BR2" s="8" t="s">
        <v>22</v>
      </c>
      <c r="BS2" s="9" t="s">
        <v>23</v>
      </c>
      <c r="BT2" s="10" t="s">
        <v>24</v>
      </c>
      <c r="BU2" s="11" t="s">
        <v>25</v>
      </c>
      <c r="BV2" s="12" t="s">
        <v>26</v>
      </c>
      <c r="BW2" s="57" t="s">
        <v>342</v>
      </c>
      <c r="BX2" s="57" t="s">
        <v>344</v>
      </c>
      <c r="BY2" s="57" t="s">
        <v>343</v>
      </c>
    </row>
    <row r="3" spans="1:77" x14ac:dyDescent="0.25">
      <c r="A3" s="15" t="s">
        <v>65</v>
      </c>
      <c r="B3" s="59" t="s">
        <v>66</v>
      </c>
      <c r="C3" s="34" t="s">
        <v>111</v>
      </c>
      <c r="D3" s="2" t="s">
        <v>64</v>
      </c>
      <c r="E3" s="96" t="s">
        <v>163</v>
      </c>
      <c r="F3" s="100">
        <f ca="1">R3+AD3+AP3+BB3+BN3</f>
        <v>0</v>
      </c>
      <c r="G3" s="2">
        <f t="shared" ref="G3:N3" ca="1" si="0">S3+AE3+AQ3+BC3+BO3</f>
        <v>0</v>
      </c>
      <c r="H3" s="2">
        <f t="shared" ca="1" si="0"/>
        <v>0</v>
      </c>
      <c r="I3" s="2">
        <f t="shared" ca="1" si="0"/>
        <v>0</v>
      </c>
      <c r="J3" s="2">
        <f t="shared" ca="1" si="0"/>
        <v>0</v>
      </c>
      <c r="K3" s="2">
        <f t="shared" ca="1" si="0"/>
        <v>0</v>
      </c>
      <c r="L3" s="2">
        <f t="shared" ca="1" si="0"/>
        <v>0</v>
      </c>
      <c r="M3" s="2">
        <f t="shared" ca="1" si="0"/>
        <v>0</v>
      </c>
      <c r="N3" s="2">
        <f t="shared" ca="1" si="0"/>
        <v>0</v>
      </c>
      <c r="O3" s="2">
        <f ca="1">SUM(F3:N3)</f>
        <v>0</v>
      </c>
      <c r="P3" s="16">
        <f ca="1">SUM(I3,J3,K3)</f>
        <v>0</v>
      </c>
      <c r="Q3" s="101">
        <f ca="1">IFERROR(P3/O3,0)</f>
        <v>0</v>
      </c>
      <c r="R3" s="34">
        <f ca="1">IF($R$1='Suivi Présence'!$D$6,SUMIF(Nom_pre,'BD Stats'!$A3,'Suivi Présence'!$E$11:$E$26),0)</f>
        <v>0</v>
      </c>
      <c r="S3" s="2">
        <f ca="1">IF($R$1='Suivi Présence'!$D$6,SUMIF(Nom_pre,'BD Stats'!$A3,'Suivi Présence'!$F$11:$F$26),0)</f>
        <v>0</v>
      </c>
      <c r="T3" s="2">
        <f ca="1">IF($R$1='Suivi Présence'!$D$6,SUMIF(Nom_pre,'BD Stats'!$A3,'Suivi Présence'!$G$11:$G$26),0)</f>
        <v>0</v>
      </c>
      <c r="U3" s="2">
        <f ca="1">IF($R$1='Suivi Présence'!$D$6,SUMIF(Nom_pre,'BD Stats'!$A3,'Suivi Présence'!$H$11:$H$26),0)</f>
        <v>0</v>
      </c>
      <c r="V3" s="2">
        <f ca="1">IF($R$1='Suivi Présence'!$D$6,SUMIF(Nom_pre,'BD Stats'!$A3,'Suivi Présence'!$I$11:$I$26),0)</f>
        <v>0</v>
      </c>
      <c r="W3" s="2">
        <f ca="1">IF($R$1='Suivi Présence'!$D$6,SUMIF(Nom_pre,'BD Stats'!$A3,'Suivi Présence'!$J$11:$J$26),0)</f>
        <v>0</v>
      </c>
      <c r="X3" s="2">
        <f ca="1">IF($R$1='Suivi Présence'!$D$6,SUMIF(Nom_pre,'BD Stats'!$A3,'Suivi Présence'!$K$11:$K$26),0)</f>
        <v>0</v>
      </c>
      <c r="Y3" s="2">
        <f ca="1">IF($R$1='Suivi Présence'!$D$6,SUMIF(Nom_pre,'BD Stats'!$A3,'Suivi Présence'!$L$11:$L$26),0)</f>
        <v>0</v>
      </c>
      <c r="Z3" s="2">
        <f ca="1">IF($R$1='Suivi Présence'!$D$6,SUMIF(Nom_pre,'BD Stats'!$A3,'Suivi Présence'!$M$11:$M$26),0)</f>
        <v>0</v>
      </c>
      <c r="AA3" s="2">
        <f ca="1">SUM(R3:Z3)</f>
        <v>0</v>
      </c>
      <c r="AB3" s="16">
        <f ca="1">SUM(U3,V3,W3)</f>
        <v>0</v>
      </c>
      <c r="AC3" s="95">
        <f ca="1">IFERROR(AB3/AA3,0)</f>
        <v>0</v>
      </c>
      <c r="AD3" s="2">
        <f>IF($AD$1='Suivi Présence'!$D$6,SUMIF(Nom_pre,'BD Stats'!$A3,'Suivi Présence'!$E$11:$E$26),0)</f>
        <v>0</v>
      </c>
      <c r="AE3" s="2">
        <f>IF($AD$1='Suivi Présence'!$D$6,SUMIF(Nom_pre,'BD Stats'!$A3,'Suivi Présence'!$F$11:$F$26),0)</f>
        <v>0</v>
      </c>
      <c r="AF3" s="2">
        <f>IF($AD$1='Suivi Présence'!$D$6,SUMIF(Nom_pre,'BD Stats'!$A3,'Suivi Présence'!$G$11:$G$26),0)</f>
        <v>0</v>
      </c>
      <c r="AG3" s="2">
        <f>IF($AD$1='Suivi Présence'!$D$6,SUMIF(Nom_pre,'BD Stats'!$A3,'Suivi Présence'!$H$11:$H$26),0)</f>
        <v>0</v>
      </c>
      <c r="AH3" s="2">
        <f>IF($AD$1='Suivi Présence'!$D$6,SUMIF(Nom_pre,'BD Stats'!$A3,'Suivi Présence'!$I$11:$I$26),0)</f>
        <v>0</v>
      </c>
      <c r="AI3" s="2">
        <f>IF($AD$1='Suivi Présence'!$D$6,SUMIF(Nom_pre,'BD Stats'!$A3,'Suivi Présence'!$J$11:$J$26),0)</f>
        <v>0</v>
      </c>
      <c r="AJ3" s="2">
        <f>IF($AD$1='Suivi Présence'!$D$6,SUMIF(Nom_pre,'BD Stats'!$A3,'Suivi Présence'!$K$11:$K$26),0)</f>
        <v>0</v>
      </c>
      <c r="AK3" s="2">
        <f>IF($AD$1='Suivi Présence'!$D$6,SUMIF(Nom_pre,'BD Stats'!$A3,'Suivi Présence'!$L$11:$L$26),0)</f>
        <v>0</v>
      </c>
      <c r="AL3" s="2">
        <f>IF($AD$1='Suivi Présence'!$D$6,SUMIF(Nom_pre,'BD Stats'!$A3,'Suivi Présence'!$M$11:$M$26),0)</f>
        <v>0</v>
      </c>
      <c r="AM3" s="2">
        <f>SUM(AD3:AL3)</f>
        <v>0</v>
      </c>
      <c r="AN3" s="16">
        <f>SUM(AG3,AH3,AI3)</f>
        <v>0</v>
      </c>
      <c r="AO3" s="95">
        <f>IFERROR(AN3/AM3,0)</f>
        <v>0</v>
      </c>
      <c r="AP3" s="2">
        <f>IF($AP$1='Suivi Présence'!$D$6,SUMIF(Nom_pre,'BD Stats'!$A3,'Suivi Présence'!$E$11:$E$26),0)</f>
        <v>0</v>
      </c>
      <c r="AQ3" s="2">
        <f>IF($AP$1='Suivi Présence'!$D$6,SUMIF(Nom_pre,'BD Stats'!$A3,'Suivi Présence'!$F$11:$F$26),0)</f>
        <v>0</v>
      </c>
      <c r="AR3" s="2">
        <f>IF($AP$1='Suivi Présence'!$D$6,SUMIF(Nom_pre,'BD Stats'!$A3,'Suivi Présence'!$G$11:$G$26),0)</f>
        <v>0</v>
      </c>
      <c r="AS3" s="2">
        <f>IF($AP$1='Suivi Présence'!$D$6,SUMIF(Nom_pre,'BD Stats'!$A3,'Suivi Présence'!$H$11:$H$26),0)</f>
        <v>0</v>
      </c>
      <c r="AT3" s="2">
        <f>IF($AP$1='Suivi Présence'!$D$6,SUMIF(Nom_pre,'BD Stats'!$A3,'Suivi Présence'!$I$11:$I$26),0)</f>
        <v>0</v>
      </c>
      <c r="AU3" s="2">
        <f>IF($AP$1='Suivi Présence'!$D$6,SUMIF(Nom_pre,'BD Stats'!$A3,'Suivi Présence'!$J$11:$J$26),0)</f>
        <v>0</v>
      </c>
      <c r="AV3" s="2">
        <f>IF($AP$1='Suivi Présence'!$D$6,SUMIF(Nom_pre,'BD Stats'!$A3,'Suivi Présence'!$K$11:$K$26),0)</f>
        <v>0</v>
      </c>
      <c r="AW3" s="2">
        <f>IF($AP$1='Suivi Présence'!$D$6,SUMIF(Nom_pre,'BD Stats'!$A3,'Suivi Présence'!$L$11:$L$26),0)</f>
        <v>0</v>
      </c>
      <c r="AX3" s="2">
        <f>IF($AP$1='Suivi Présence'!$D$6,SUMIF(Nom_pre,'BD Stats'!$A3,'Suivi Présence'!$M$11:$M$26),0)</f>
        <v>0</v>
      </c>
      <c r="AY3" s="2">
        <f>SUM(AP3:AX3)</f>
        <v>0</v>
      </c>
      <c r="AZ3" s="16">
        <f>SUM(AS3,AT3,AU3)</f>
        <v>0</v>
      </c>
      <c r="BA3" s="95">
        <f>IFERROR(AZ3/AY3,0)</f>
        <v>0</v>
      </c>
      <c r="BB3" s="2">
        <f>IF($BB$1='Suivi Présence'!$D$6,SUMIF(Nom_pre,'BD Stats'!$A3,'Suivi Présence'!$E$11:$E$26),0)</f>
        <v>0</v>
      </c>
      <c r="BC3" s="2">
        <f>IF($BB$1='Suivi Présence'!$D$6,SUMIF(Nom_pre,'BD Stats'!$A3,'Suivi Présence'!$F$11:$F$26),0)</f>
        <v>0</v>
      </c>
      <c r="BD3" s="2">
        <f>IF($BB$1='Suivi Présence'!$D$6,SUMIF(Nom_pre,'BD Stats'!$A3,'Suivi Présence'!$G$11:$G$26),0)</f>
        <v>0</v>
      </c>
      <c r="BE3" s="2">
        <f>IF($BB$1='Suivi Présence'!$D$6,SUMIF(Nom_pre,'BD Stats'!$A3,'Suivi Présence'!$H$11:$H$26),0)</f>
        <v>0</v>
      </c>
      <c r="BF3" s="2">
        <f>IF($BB$1='Suivi Présence'!$D$6,SUMIF(Nom_pre,'BD Stats'!$A3,'Suivi Présence'!$I$11:$I$26),0)</f>
        <v>0</v>
      </c>
      <c r="BG3" s="2">
        <f>IF($BB$1='Suivi Présence'!$D$6,SUMIF(Nom_pre,'BD Stats'!$A3,'Suivi Présence'!$J$11:$J$26),0)</f>
        <v>0</v>
      </c>
      <c r="BH3" s="2">
        <f>IF($BB$1='Suivi Présence'!$D$6,SUMIF(Nom_pre,'BD Stats'!$A3,'Suivi Présence'!$K$11:$K$26),0)</f>
        <v>0</v>
      </c>
      <c r="BI3" s="2">
        <f>IF($BB$1='Suivi Présence'!$D$6,SUMIF(Nom_pre,'BD Stats'!$A3,'Suivi Présence'!$L$11:$L$26),0)</f>
        <v>0</v>
      </c>
      <c r="BJ3" s="2">
        <f>IF($BB$1='Suivi Présence'!$D$6,SUMIF(Nom_pre,'BD Stats'!$A3,'Suivi Présence'!$M$11:$M$26),0)</f>
        <v>0</v>
      </c>
      <c r="BK3" s="2">
        <f>SUM(BB3:BJ3)</f>
        <v>0</v>
      </c>
      <c r="BL3" s="16">
        <f>SUM(BE3,BF3,BG3)</f>
        <v>0</v>
      </c>
      <c r="BM3" s="95">
        <f>IFERROR(BL3/BK3,0)</f>
        <v>0</v>
      </c>
      <c r="BN3" s="2">
        <f>IF($BN$1='Suivi Présence'!$D$6,SUMIF(Nom_pre,'BD Stats'!$A3,'Suivi Présence'!$E$11:$E$26),0)</f>
        <v>0</v>
      </c>
      <c r="BO3" s="2">
        <f>IF($BN$1='Suivi Présence'!$D$6,SUMIF(Nom_pre,'BD Stats'!$A3,'Suivi Présence'!$F$11:$F$26),0)</f>
        <v>0</v>
      </c>
      <c r="BP3" s="2">
        <f>IF($BN$1='Suivi Présence'!$D$6,SUMIF(Nom_pre,'BD Stats'!$A3,'Suivi Présence'!$G$11:$G$26),0)</f>
        <v>0</v>
      </c>
      <c r="BQ3" s="2">
        <f>IF($BN$1='Suivi Présence'!$D$6,SUMIF(Nom_pre,'BD Stats'!$A3,'Suivi Présence'!$H$11:$H$26),0)</f>
        <v>0</v>
      </c>
      <c r="BR3" s="2">
        <f>IF($BN$1='Suivi Présence'!$D$6,SUMIF(Nom_pre,'BD Stats'!$A3,'Suivi Présence'!$I$11:$I$26),0)</f>
        <v>0</v>
      </c>
      <c r="BS3" s="2">
        <f>IF($BN$1='Suivi Présence'!$D$6,SUMIF(Nom_pre,'BD Stats'!$A3,'Suivi Présence'!$J$11:$J$26),0)</f>
        <v>0</v>
      </c>
      <c r="BT3" s="2">
        <f>IF($BN$1='Suivi Présence'!$D$6,SUMIF(Nom_pre,'BD Stats'!$A3,'Suivi Présence'!$K$11:$K$26),0)</f>
        <v>0</v>
      </c>
      <c r="BU3" s="2">
        <f>IF($BN$1='Suivi Présence'!$D$6,SUMIF(Nom_pre,'BD Stats'!$A3,'Suivi Présence'!$L$11:$L$26),0)</f>
        <v>0</v>
      </c>
      <c r="BV3" s="2">
        <f>IF($BN$1='Suivi Présence'!$D$6,SUMIF(Nom_pre,'BD Stats'!$A3,'Suivi Présence'!$M$11:$M$26),0)</f>
        <v>0</v>
      </c>
      <c r="BW3" s="2">
        <f>SUM(BN3:BV3)</f>
        <v>0</v>
      </c>
      <c r="BX3" s="16">
        <f>SUM(BQ3,BR3,BS3)</f>
        <v>0</v>
      </c>
      <c r="BY3" s="95">
        <f>IFERROR(BX3/BW3,0)</f>
        <v>0</v>
      </c>
    </row>
    <row r="4" spans="1:77" x14ac:dyDescent="0.25">
      <c r="A4" s="15" t="s">
        <v>67</v>
      </c>
      <c r="B4" s="59" t="s">
        <v>68</v>
      </c>
      <c r="C4" s="34" t="s">
        <v>111</v>
      </c>
      <c r="D4" s="2" t="s">
        <v>64</v>
      </c>
      <c r="E4" s="96" t="s">
        <v>165</v>
      </c>
      <c r="F4" s="100">
        <f t="shared" ref="F4:F54" ca="1" si="1">R4+AD4+AP4+BB4+BN4</f>
        <v>0</v>
      </c>
      <c r="G4" s="2">
        <f t="shared" ref="G4:G54" ca="1" si="2">S4+AE4+AQ4+BC4+BO4</f>
        <v>0</v>
      </c>
      <c r="H4" s="2">
        <f t="shared" ref="H4:H54" ca="1" si="3">T4+AF4+AR4+BD4+BP4</f>
        <v>0</v>
      </c>
      <c r="I4" s="2">
        <f t="shared" ref="I4:I54" ca="1" si="4">U4+AG4+AS4+BE4+BQ4</f>
        <v>0</v>
      </c>
      <c r="J4" s="2">
        <f t="shared" ref="J4:J54" ca="1" si="5">V4+AH4+AT4+BF4+BR4</f>
        <v>0</v>
      </c>
      <c r="K4" s="2">
        <f t="shared" ref="K4:K54" ca="1" si="6">W4+AI4+AU4+BG4+BS4</f>
        <v>0</v>
      </c>
      <c r="L4" s="2">
        <f t="shared" ref="L4:L54" ca="1" si="7">X4+AJ4+AV4+BH4+BT4</f>
        <v>0</v>
      </c>
      <c r="M4" s="2">
        <f t="shared" ref="M4:M54" ca="1" si="8">Y4+AK4+AW4+BI4+BU4</f>
        <v>0</v>
      </c>
      <c r="N4" s="2">
        <f t="shared" ref="N4:N54" ca="1" si="9">Z4+AL4+AX4+BJ4+BV4</f>
        <v>0</v>
      </c>
      <c r="O4" s="2">
        <f t="shared" ref="O4:O54" ca="1" si="10">SUM(F4:N4)</f>
        <v>0</v>
      </c>
      <c r="P4" s="16">
        <f t="shared" ref="P4:P54" ca="1" si="11">SUM(I4,J4,K4)</f>
        <v>0</v>
      </c>
      <c r="Q4" s="101">
        <f t="shared" ref="Q4:Q54" ca="1" si="12">IFERROR(P4/O4,0)</f>
        <v>0</v>
      </c>
      <c r="R4" s="34">
        <f ca="1">IF($R$1='Suivi Présence'!$D$6,SUMIF(Nom_pre,'BD Stats'!$A4,'Suivi Présence'!$E$11:$E$26),0)</f>
        <v>0</v>
      </c>
      <c r="S4" s="2">
        <f ca="1">IF($R$1='Suivi Présence'!$D$6,SUMIF(Nom_pre,'BD Stats'!$A4,'Suivi Présence'!$F$11:$F$26),0)</f>
        <v>0</v>
      </c>
      <c r="T4" s="2">
        <f ca="1">IF($R$1='Suivi Présence'!$D$6,SUMIF(Nom_pre,'BD Stats'!$A4,'Suivi Présence'!$G$11:$G$26),0)</f>
        <v>0</v>
      </c>
      <c r="U4" s="2">
        <f ca="1">IF($R$1='Suivi Présence'!$D$6,SUMIF(Nom_pre,'BD Stats'!$A4,'Suivi Présence'!$H$11:$H$26),0)</f>
        <v>0</v>
      </c>
      <c r="V4" s="2">
        <f ca="1">IF($R$1='Suivi Présence'!$D$6,SUMIF(Nom_pre,'BD Stats'!$A4,'Suivi Présence'!$I$11:$I$26),0)</f>
        <v>0</v>
      </c>
      <c r="W4" s="2">
        <f ca="1">IF($R$1='Suivi Présence'!$D$6,SUMIF(Nom_pre,'BD Stats'!$A4,'Suivi Présence'!$J$11:$J$26),0)</f>
        <v>0</v>
      </c>
      <c r="X4" s="2">
        <f ca="1">IF($R$1='Suivi Présence'!$D$6,SUMIF(Nom_pre,'BD Stats'!$A4,'Suivi Présence'!$K$11:$K$26),0)</f>
        <v>0</v>
      </c>
      <c r="Y4" s="2">
        <f ca="1">IF($R$1='Suivi Présence'!$D$6,SUMIF(Nom_pre,'BD Stats'!$A4,'Suivi Présence'!$L$11:$L$26),0)</f>
        <v>0</v>
      </c>
      <c r="Z4" s="2">
        <f ca="1">IF($R$1='Suivi Présence'!$D$6,SUMIF(Nom_pre,'BD Stats'!$A4,'Suivi Présence'!$M$11:$M$26),0)</f>
        <v>0</v>
      </c>
      <c r="AA4" s="2">
        <f t="shared" ref="AA4:AA54" ca="1" si="13">SUM(R4:Z4)</f>
        <v>0</v>
      </c>
      <c r="AB4" s="16">
        <f t="shared" ref="AB4:AB54" ca="1" si="14">SUM(U4,V4,W4)</f>
        <v>0</v>
      </c>
      <c r="AC4" s="95">
        <f t="shared" ref="AC4:AC54" ca="1" si="15">IFERROR(AB4/AA4,0)</f>
        <v>0</v>
      </c>
      <c r="AD4" s="2">
        <f>IF($AD$1='Suivi Présence'!$D$6,SUMIF(Nom_pre,'BD Stats'!$A4,'Suivi Présence'!$E$11:$E$26),0)</f>
        <v>0</v>
      </c>
      <c r="AE4" s="2">
        <f>IF($AD$1='Suivi Présence'!$D$6,SUMIF(Nom_pre,'BD Stats'!$A4,'Suivi Présence'!$F$11:$F$26),0)</f>
        <v>0</v>
      </c>
      <c r="AF4" s="2">
        <f>IF($AD$1='Suivi Présence'!$D$6,SUMIF(Nom_pre,'BD Stats'!$A4,'Suivi Présence'!$G$11:$G$26),0)</f>
        <v>0</v>
      </c>
      <c r="AG4" s="2">
        <f>IF($AD$1='Suivi Présence'!$D$6,SUMIF(Nom_pre,'BD Stats'!$A4,'Suivi Présence'!$H$11:$H$26),0)</f>
        <v>0</v>
      </c>
      <c r="AH4" s="2">
        <f>IF($AD$1='Suivi Présence'!$D$6,SUMIF(Nom_pre,'BD Stats'!$A4,'Suivi Présence'!$I$11:$I$26),0)</f>
        <v>0</v>
      </c>
      <c r="AI4" s="2">
        <f>IF($AD$1='Suivi Présence'!$D$6,SUMIF(Nom_pre,'BD Stats'!$A4,'Suivi Présence'!$J$11:$J$26),0)</f>
        <v>0</v>
      </c>
      <c r="AJ4" s="2">
        <f>IF($AD$1='Suivi Présence'!$D$6,SUMIF(Nom_pre,'BD Stats'!$A4,'Suivi Présence'!$K$11:$K$26),0)</f>
        <v>0</v>
      </c>
      <c r="AK4" s="2">
        <f>IF($AD$1='Suivi Présence'!$D$6,SUMIF(Nom_pre,'BD Stats'!$A4,'Suivi Présence'!$L$11:$L$26),0)</f>
        <v>0</v>
      </c>
      <c r="AL4" s="2">
        <f>IF($AD$1='Suivi Présence'!$D$6,SUMIF(Nom_pre,'BD Stats'!$A4,'Suivi Présence'!$M$11:$M$26),0)</f>
        <v>0</v>
      </c>
      <c r="AM4" s="2">
        <f t="shared" ref="AM4:AM54" si="16">SUM(AD4:AL4)</f>
        <v>0</v>
      </c>
      <c r="AN4" s="16">
        <f t="shared" ref="AN4:AN54" si="17">SUM(AG4,AH4,AI4)</f>
        <v>0</v>
      </c>
      <c r="AO4" s="95">
        <f t="shared" ref="AO4:AO54" si="18">IFERROR(AN4/AM4,0)</f>
        <v>0</v>
      </c>
      <c r="AP4" s="2">
        <f>IF($AP$1='Suivi Présence'!$D$6,SUMIF(Nom_pre,'BD Stats'!$A4,'Suivi Présence'!$E$11:$E$26),0)</f>
        <v>0</v>
      </c>
      <c r="AQ4" s="2">
        <f>IF($AP$1='Suivi Présence'!$D$6,SUMIF(Nom_pre,'BD Stats'!$A4,'Suivi Présence'!$F$11:$F$26),0)</f>
        <v>0</v>
      </c>
      <c r="AR4" s="2">
        <f>IF($AP$1='Suivi Présence'!$D$6,SUMIF(Nom_pre,'BD Stats'!$A4,'Suivi Présence'!$G$11:$G$26),0)</f>
        <v>0</v>
      </c>
      <c r="AS4" s="2">
        <f>IF($AP$1='Suivi Présence'!$D$6,SUMIF(Nom_pre,'BD Stats'!$A4,'Suivi Présence'!$H$11:$H$26),0)</f>
        <v>0</v>
      </c>
      <c r="AT4" s="2">
        <f>IF($AP$1='Suivi Présence'!$D$6,SUMIF(Nom_pre,'BD Stats'!$A4,'Suivi Présence'!$I$11:$I$26),0)</f>
        <v>0</v>
      </c>
      <c r="AU4" s="2">
        <f>IF($AP$1='Suivi Présence'!$D$6,SUMIF(Nom_pre,'BD Stats'!$A4,'Suivi Présence'!$J$11:$J$26),0)</f>
        <v>0</v>
      </c>
      <c r="AV4" s="2">
        <f>IF($AP$1='Suivi Présence'!$D$6,SUMIF(Nom_pre,'BD Stats'!$A4,'Suivi Présence'!$K$11:$K$26),0)</f>
        <v>0</v>
      </c>
      <c r="AW4" s="2">
        <f>IF($AP$1='Suivi Présence'!$D$6,SUMIF(Nom_pre,'BD Stats'!$A4,'Suivi Présence'!$L$11:$L$26),0)</f>
        <v>0</v>
      </c>
      <c r="AX4" s="2">
        <f>IF($AP$1='Suivi Présence'!$D$6,SUMIF(Nom_pre,'BD Stats'!$A4,'Suivi Présence'!$M$11:$M$26),0)</f>
        <v>0</v>
      </c>
      <c r="AY4" s="2">
        <f t="shared" ref="AY4:AY54" si="19">SUM(AP4:AX4)</f>
        <v>0</v>
      </c>
      <c r="AZ4" s="16">
        <f t="shared" ref="AZ4:AZ54" si="20">SUM(AS4,AT4,AU4)</f>
        <v>0</v>
      </c>
      <c r="BA4" s="95">
        <f t="shared" ref="BA4:BA54" si="21">IFERROR(AZ4/AY4,0)</f>
        <v>0</v>
      </c>
      <c r="BB4" s="2">
        <f>IF($BB$1='Suivi Présence'!$D$6,SUMIF(Nom_pre,'BD Stats'!$A4,'Suivi Présence'!$E$11:$E$26),0)</f>
        <v>0</v>
      </c>
      <c r="BC4" s="2">
        <f>IF($BB$1='Suivi Présence'!$D$6,SUMIF(Nom_pre,'BD Stats'!$A4,'Suivi Présence'!$F$11:$F$26),0)</f>
        <v>0</v>
      </c>
      <c r="BD4" s="2">
        <f>IF($BB$1='Suivi Présence'!$D$6,SUMIF(Nom_pre,'BD Stats'!$A4,'Suivi Présence'!$G$11:$G$26),0)</f>
        <v>0</v>
      </c>
      <c r="BE4" s="2">
        <f>IF($BB$1='Suivi Présence'!$D$6,SUMIF(Nom_pre,'BD Stats'!$A4,'Suivi Présence'!$H$11:$H$26),0)</f>
        <v>0</v>
      </c>
      <c r="BF4" s="2">
        <f>IF($BB$1='Suivi Présence'!$D$6,SUMIF(Nom_pre,'BD Stats'!$A4,'Suivi Présence'!$I$11:$I$26),0)</f>
        <v>0</v>
      </c>
      <c r="BG4" s="2">
        <f>IF($BB$1='Suivi Présence'!$D$6,SUMIF(Nom_pre,'BD Stats'!$A4,'Suivi Présence'!$J$11:$J$26),0)</f>
        <v>0</v>
      </c>
      <c r="BH4" s="2">
        <f>IF($BB$1='Suivi Présence'!$D$6,SUMIF(Nom_pre,'BD Stats'!$A4,'Suivi Présence'!$K$11:$K$26),0)</f>
        <v>0</v>
      </c>
      <c r="BI4" s="2">
        <f>IF($BB$1='Suivi Présence'!$D$6,SUMIF(Nom_pre,'BD Stats'!$A4,'Suivi Présence'!$L$11:$L$26),0)</f>
        <v>0</v>
      </c>
      <c r="BJ4" s="2">
        <f>IF($BB$1='Suivi Présence'!$D$6,SUMIF(Nom_pre,'BD Stats'!$A4,'Suivi Présence'!$M$11:$M$26),0)</f>
        <v>0</v>
      </c>
      <c r="BK4" s="2">
        <f t="shared" ref="BK4:BK54" si="22">SUM(BB4:BJ4)</f>
        <v>0</v>
      </c>
      <c r="BL4" s="16">
        <f t="shared" ref="BL4:BL54" si="23">SUM(BE4,BF4,BG4)</f>
        <v>0</v>
      </c>
      <c r="BM4" s="95">
        <f t="shared" ref="BM4:BM54" si="24">IFERROR(BL4/BK4,0)</f>
        <v>0</v>
      </c>
      <c r="BN4" s="2">
        <f>IF($BN$1='Suivi Présence'!$D$6,SUMIF(Nom_pre,'BD Stats'!$A4,'Suivi Présence'!$E$11:$E$26),0)</f>
        <v>0</v>
      </c>
      <c r="BO4" s="2">
        <f>IF($BN$1='Suivi Présence'!$D$6,SUMIF(Nom_pre,'BD Stats'!$A4,'Suivi Présence'!$F$11:$F$26),0)</f>
        <v>0</v>
      </c>
      <c r="BP4" s="2">
        <f>IF($BN$1='Suivi Présence'!$D$6,SUMIF(Nom_pre,'BD Stats'!$A4,'Suivi Présence'!$G$11:$G$26),0)</f>
        <v>0</v>
      </c>
      <c r="BQ4" s="2">
        <f>IF($BN$1='Suivi Présence'!$D$6,SUMIF(Nom_pre,'BD Stats'!$A4,'Suivi Présence'!$H$11:$H$26),0)</f>
        <v>0</v>
      </c>
      <c r="BR4" s="2">
        <f>IF($BN$1='Suivi Présence'!$D$6,SUMIF(Nom_pre,'BD Stats'!$A4,'Suivi Présence'!$I$11:$I$26),0)</f>
        <v>0</v>
      </c>
      <c r="BS4" s="2">
        <f>IF($BN$1='Suivi Présence'!$D$6,SUMIF(Nom_pre,'BD Stats'!$A4,'Suivi Présence'!$J$11:$J$26),0)</f>
        <v>0</v>
      </c>
      <c r="BT4" s="2">
        <f>IF($BN$1='Suivi Présence'!$D$6,SUMIF(Nom_pre,'BD Stats'!$A4,'Suivi Présence'!$K$11:$K$26),0)</f>
        <v>0</v>
      </c>
      <c r="BU4" s="2">
        <f>IF($BN$1='Suivi Présence'!$D$6,SUMIF(Nom_pre,'BD Stats'!$A4,'Suivi Présence'!$L$11:$L$26),0)</f>
        <v>0</v>
      </c>
      <c r="BV4" s="2">
        <f>IF($BN$1='Suivi Présence'!$D$6,SUMIF(Nom_pre,'BD Stats'!$A4,'Suivi Présence'!$M$11:$M$26),0)</f>
        <v>0</v>
      </c>
      <c r="BW4" s="2">
        <f t="shared" ref="BW4:BW54" si="25">SUM(BN4:BV4)</f>
        <v>0</v>
      </c>
      <c r="BX4" s="16">
        <f t="shared" ref="BX4:BX54" si="26">SUM(BQ4,BR4,BS4)</f>
        <v>0</v>
      </c>
      <c r="BY4" s="95">
        <f t="shared" ref="BY4:BY54" si="27">IFERROR(BX4/BW4,0)</f>
        <v>0</v>
      </c>
    </row>
    <row r="5" spans="1:77" x14ac:dyDescent="0.25">
      <c r="A5" s="15" t="s">
        <v>69</v>
      </c>
      <c r="B5" s="59" t="s">
        <v>215</v>
      </c>
      <c r="C5" s="34" t="s">
        <v>111</v>
      </c>
      <c r="D5" s="2" t="s">
        <v>64</v>
      </c>
      <c r="E5" s="96" t="s">
        <v>166</v>
      </c>
      <c r="F5" s="100">
        <f t="shared" ca="1" si="1"/>
        <v>0</v>
      </c>
      <c r="G5" s="2">
        <f t="shared" ca="1" si="2"/>
        <v>0</v>
      </c>
      <c r="H5" s="2">
        <f t="shared" ca="1" si="3"/>
        <v>0</v>
      </c>
      <c r="I5" s="2">
        <f t="shared" ca="1" si="4"/>
        <v>0</v>
      </c>
      <c r="J5" s="2">
        <f t="shared" ca="1" si="5"/>
        <v>0</v>
      </c>
      <c r="K5" s="2">
        <f t="shared" ca="1" si="6"/>
        <v>0</v>
      </c>
      <c r="L5" s="2">
        <f t="shared" ca="1" si="7"/>
        <v>0</v>
      </c>
      <c r="M5" s="2">
        <f t="shared" ca="1" si="8"/>
        <v>0</v>
      </c>
      <c r="N5" s="2">
        <f t="shared" ca="1" si="9"/>
        <v>0</v>
      </c>
      <c r="O5" s="2">
        <f t="shared" ca="1" si="10"/>
        <v>0</v>
      </c>
      <c r="P5" s="16">
        <f t="shared" ca="1" si="11"/>
        <v>0</v>
      </c>
      <c r="Q5" s="101">
        <f t="shared" ca="1" si="12"/>
        <v>0</v>
      </c>
      <c r="R5" s="34">
        <f ca="1">IF($R$1='Suivi Présence'!$D$6,SUMIF(Nom_pre,'BD Stats'!$A5,'Suivi Présence'!$E$11:$E$26),0)</f>
        <v>0</v>
      </c>
      <c r="S5" s="2">
        <f ca="1">IF($R$1='Suivi Présence'!$D$6,SUMIF(Nom_pre,'BD Stats'!$A5,'Suivi Présence'!$F$11:$F$26),0)</f>
        <v>0</v>
      </c>
      <c r="T5" s="2">
        <f ca="1">IF($R$1='Suivi Présence'!$D$6,SUMIF(Nom_pre,'BD Stats'!$A5,'Suivi Présence'!$G$11:$G$26),0)</f>
        <v>0</v>
      </c>
      <c r="U5" s="2">
        <f ca="1">IF($R$1='Suivi Présence'!$D$6,SUMIF(Nom_pre,'BD Stats'!$A5,'Suivi Présence'!$H$11:$H$26),0)</f>
        <v>0</v>
      </c>
      <c r="V5" s="2">
        <f ca="1">IF($R$1='Suivi Présence'!$D$6,SUMIF(Nom_pre,'BD Stats'!$A5,'Suivi Présence'!$I$11:$I$26),0)</f>
        <v>0</v>
      </c>
      <c r="W5" s="2">
        <f ca="1">IF($R$1='Suivi Présence'!$D$6,SUMIF(Nom_pre,'BD Stats'!$A5,'Suivi Présence'!$J$11:$J$26),0)</f>
        <v>0</v>
      </c>
      <c r="X5" s="2">
        <f ca="1">IF($R$1='Suivi Présence'!$D$6,SUMIF(Nom_pre,'BD Stats'!$A5,'Suivi Présence'!$K$11:$K$26),0)</f>
        <v>0</v>
      </c>
      <c r="Y5" s="2">
        <f ca="1">IF($R$1='Suivi Présence'!$D$6,SUMIF(Nom_pre,'BD Stats'!$A5,'Suivi Présence'!$L$11:$L$26),0)</f>
        <v>0</v>
      </c>
      <c r="Z5" s="2">
        <f ca="1">IF($R$1='Suivi Présence'!$D$6,SUMIF(Nom_pre,'BD Stats'!$A5,'Suivi Présence'!$M$11:$M$26),0)</f>
        <v>0</v>
      </c>
      <c r="AA5" s="2">
        <f t="shared" ca="1" si="13"/>
        <v>0</v>
      </c>
      <c r="AB5" s="16">
        <f t="shared" ca="1" si="14"/>
        <v>0</v>
      </c>
      <c r="AC5" s="95">
        <f t="shared" ca="1" si="15"/>
        <v>0</v>
      </c>
      <c r="AD5" s="2">
        <f>IF($AD$1='Suivi Présence'!$D$6,SUMIF(Nom_pre,'BD Stats'!$A5,'Suivi Présence'!$E$11:$E$26),0)</f>
        <v>0</v>
      </c>
      <c r="AE5" s="2">
        <f>IF($AD$1='Suivi Présence'!$D$6,SUMIF(Nom_pre,'BD Stats'!$A5,'Suivi Présence'!$F$11:$F$26),0)</f>
        <v>0</v>
      </c>
      <c r="AF5" s="2">
        <f>IF($AD$1='Suivi Présence'!$D$6,SUMIF(Nom_pre,'BD Stats'!$A5,'Suivi Présence'!$G$11:$G$26),0)</f>
        <v>0</v>
      </c>
      <c r="AG5" s="2">
        <f>IF($AD$1='Suivi Présence'!$D$6,SUMIF(Nom_pre,'BD Stats'!$A5,'Suivi Présence'!$H$11:$H$26),0)</f>
        <v>0</v>
      </c>
      <c r="AH5" s="2">
        <f>IF($AD$1='Suivi Présence'!$D$6,SUMIF(Nom_pre,'BD Stats'!$A5,'Suivi Présence'!$I$11:$I$26),0)</f>
        <v>0</v>
      </c>
      <c r="AI5" s="2">
        <f>IF($AD$1='Suivi Présence'!$D$6,SUMIF(Nom_pre,'BD Stats'!$A5,'Suivi Présence'!$J$11:$J$26),0)</f>
        <v>0</v>
      </c>
      <c r="AJ5" s="2">
        <f>IF($AD$1='Suivi Présence'!$D$6,SUMIF(Nom_pre,'BD Stats'!$A5,'Suivi Présence'!$K$11:$K$26),0)</f>
        <v>0</v>
      </c>
      <c r="AK5" s="2">
        <f>IF($AD$1='Suivi Présence'!$D$6,SUMIF(Nom_pre,'BD Stats'!$A5,'Suivi Présence'!$L$11:$L$26),0)</f>
        <v>0</v>
      </c>
      <c r="AL5" s="2">
        <f>IF($AD$1='Suivi Présence'!$D$6,SUMIF(Nom_pre,'BD Stats'!$A5,'Suivi Présence'!$M$11:$M$26),0)</f>
        <v>0</v>
      </c>
      <c r="AM5" s="2">
        <f t="shared" si="16"/>
        <v>0</v>
      </c>
      <c r="AN5" s="16">
        <f t="shared" si="17"/>
        <v>0</v>
      </c>
      <c r="AO5" s="95">
        <f t="shared" si="18"/>
        <v>0</v>
      </c>
      <c r="AP5" s="2">
        <f>IF($AP$1='Suivi Présence'!$D$6,SUMIF(Nom_pre,'BD Stats'!$A5,'Suivi Présence'!$E$11:$E$26),0)</f>
        <v>0</v>
      </c>
      <c r="AQ5" s="2">
        <f>IF($AP$1='Suivi Présence'!$D$6,SUMIF(Nom_pre,'BD Stats'!$A5,'Suivi Présence'!$F$11:$F$26),0)</f>
        <v>0</v>
      </c>
      <c r="AR5" s="2">
        <f>IF($AP$1='Suivi Présence'!$D$6,SUMIF(Nom_pre,'BD Stats'!$A5,'Suivi Présence'!$G$11:$G$26),0)</f>
        <v>0</v>
      </c>
      <c r="AS5" s="2">
        <f>IF($AP$1='Suivi Présence'!$D$6,SUMIF(Nom_pre,'BD Stats'!$A5,'Suivi Présence'!$H$11:$H$26),0)</f>
        <v>0</v>
      </c>
      <c r="AT5" s="2">
        <f>IF($AP$1='Suivi Présence'!$D$6,SUMIF(Nom_pre,'BD Stats'!$A5,'Suivi Présence'!$I$11:$I$26),0)</f>
        <v>0</v>
      </c>
      <c r="AU5" s="2">
        <f>IF($AP$1='Suivi Présence'!$D$6,SUMIF(Nom_pre,'BD Stats'!$A5,'Suivi Présence'!$J$11:$J$26),0)</f>
        <v>0</v>
      </c>
      <c r="AV5" s="2">
        <f>IF($AP$1='Suivi Présence'!$D$6,SUMIF(Nom_pre,'BD Stats'!$A5,'Suivi Présence'!$K$11:$K$26),0)</f>
        <v>0</v>
      </c>
      <c r="AW5" s="2">
        <f>IF($AP$1='Suivi Présence'!$D$6,SUMIF(Nom_pre,'BD Stats'!$A5,'Suivi Présence'!$L$11:$L$26),0)</f>
        <v>0</v>
      </c>
      <c r="AX5" s="2">
        <f>IF($AP$1='Suivi Présence'!$D$6,SUMIF(Nom_pre,'BD Stats'!$A5,'Suivi Présence'!$M$11:$M$26),0)</f>
        <v>0</v>
      </c>
      <c r="AY5" s="2">
        <f t="shared" si="19"/>
        <v>0</v>
      </c>
      <c r="AZ5" s="16">
        <f t="shared" si="20"/>
        <v>0</v>
      </c>
      <c r="BA5" s="95">
        <f t="shared" si="21"/>
        <v>0</v>
      </c>
      <c r="BB5" s="2">
        <f>IF($BB$1='Suivi Présence'!$D$6,SUMIF(Nom_pre,'BD Stats'!$A5,'Suivi Présence'!$E$11:$E$26),0)</f>
        <v>0</v>
      </c>
      <c r="BC5" s="2">
        <f>IF($BB$1='Suivi Présence'!$D$6,SUMIF(Nom_pre,'BD Stats'!$A5,'Suivi Présence'!$F$11:$F$26),0)</f>
        <v>0</v>
      </c>
      <c r="BD5" s="2">
        <f>IF($BB$1='Suivi Présence'!$D$6,SUMIF(Nom_pre,'BD Stats'!$A5,'Suivi Présence'!$G$11:$G$26),0)</f>
        <v>0</v>
      </c>
      <c r="BE5" s="2">
        <f>IF($BB$1='Suivi Présence'!$D$6,SUMIF(Nom_pre,'BD Stats'!$A5,'Suivi Présence'!$H$11:$H$26),0)</f>
        <v>0</v>
      </c>
      <c r="BF5" s="2">
        <f>IF($BB$1='Suivi Présence'!$D$6,SUMIF(Nom_pre,'BD Stats'!$A5,'Suivi Présence'!$I$11:$I$26),0)</f>
        <v>0</v>
      </c>
      <c r="BG5" s="2">
        <f>IF($BB$1='Suivi Présence'!$D$6,SUMIF(Nom_pre,'BD Stats'!$A5,'Suivi Présence'!$J$11:$J$26),0)</f>
        <v>0</v>
      </c>
      <c r="BH5" s="2">
        <f>IF($BB$1='Suivi Présence'!$D$6,SUMIF(Nom_pre,'BD Stats'!$A5,'Suivi Présence'!$K$11:$K$26),0)</f>
        <v>0</v>
      </c>
      <c r="BI5" s="2">
        <f>IF($BB$1='Suivi Présence'!$D$6,SUMIF(Nom_pre,'BD Stats'!$A5,'Suivi Présence'!$L$11:$L$26),0)</f>
        <v>0</v>
      </c>
      <c r="BJ5" s="2">
        <f>IF($BB$1='Suivi Présence'!$D$6,SUMIF(Nom_pre,'BD Stats'!$A5,'Suivi Présence'!$M$11:$M$26),0)</f>
        <v>0</v>
      </c>
      <c r="BK5" s="2">
        <f t="shared" si="22"/>
        <v>0</v>
      </c>
      <c r="BL5" s="16">
        <f t="shared" si="23"/>
        <v>0</v>
      </c>
      <c r="BM5" s="95">
        <f t="shared" si="24"/>
        <v>0</v>
      </c>
      <c r="BN5" s="2">
        <f>IF($BN$1='Suivi Présence'!$D$6,SUMIF(Nom_pre,'BD Stats'!$A5,'Suivi Présence'!$E$11:$E$26),0)</f>
        <v>0</v>
      </c>
      <c r="BO5" s="2">
        <f>IF($BN$1='Suivi Présence'!$D$6,SUMIF(Nom_pre,'BD Stats'!$A5,'Suivi Présence'!$F$11:$F$26),0)</f>
        <v>0</v>
      </c>
      <c r="BP5" s="2">
        <f>IF($BN$1='Suivi Présence'!$D$6,SUMIF(Nom_pre,'BD Stats'!$A5,'Suivi Présence'!$G$11:$G$26),0)</f>
        <v>0</v>
      </c>
      <c r="BQ5" s="2">
        <f>IF($BN$1='Suivi Présence'!$D$6,SUMIF(Nom_pre,'BD Stats'!$A5,'Suivi Présence'!$H$11:$H$26),0)</f>
        <v>0</v>
      </c>
      <c r="BR5" s="2">
        <f>IF($BN$1='Suivi Présence'!$D$6,SUMIF(Nom_pre,'BD Stats'!$A5,'Suivi Présence'!$I$11:$I$26),0)</f>
        <v>0</v>
      </c>
      <c r="BS5" s="2">
        <f>IF($BN$1='Suivi Présence'!$D$6,SUMIF(Nom_pre,'BD Stats'!$A5,'Suivi Présence'!$J$11:$J$26),0)</f>
        <v>0</v>
      </c>
      <c r="BT5" s="2">
        <f>IF($BN$1='Suivi Présence'!$D$6,SUMIF(Nom_pre,'BD Stats'!$A5,'Suivi Présence'!$K$11:$K$26),0)</f>
        <v>0</v>
      </c>
      <c r="BU5" s="2">
        <f>IF($BN$1='Suivi Présence'!$D$6,SUMIF(Nom_pre,'BD Stats'!$A5,'Suivi Présence'!$L$11:$L$26),0)</f>
        <v>0</v>
      </c>
      <c r="BV5" s="2">
        <f>IF($BN$1='Suivi Présence'!$D$6,SUMIF(Nom_pre,'BD Stats'!$A5,'Suivi Présence'!$M$11:$M$26),0)</f>
        <v>0</v>
      </c>
      <c r="BW5" s="2">
        <f t="shared" si="25"/>
        <v>0</v>
      </c>
      <c r="BX5" s="16">
        <f t="shared" si="26"/>
        <v>0</v>
      </c>
      <c r="BY5" s="95">
        <f t="shared" si="27"/>
        <v>0</v>
      </c>
    </row>
    <row r="6" spans="1:77" x14ac:dyDescent="0.25">
      <c r="A6" s="15" t="s">
        <v>70</v>
      </c>
      <c r="B6" s="59" t="s">
        <v>71</v>
      </c>
      <c r="C6" s="34" t="s">
        <v>111</v>
      </c>
      <c r="D6" s="2" t="s">
        <v>64</v>
      </c>
      <c r="E6" s="96" t="s">
        <v>167</v>
      </c>
      <c r="F6" s="100">
        <f t="shared" ca="1" si="1"/>
        <v>0</v>
      </c>
      <c r="G6" s="2">
        <f t="shared" ca="1" si="2"/>
        <v>0</v>
      </c>
      <c r="H6" s="2">
        <f t="shared" ca="1" si="3"/>
        <v>0</v>
      </c>
      <c r="I6" s="2">
        <f t="shared" ca="1" si="4"/>
        <v>0</v>
      </c>
      <c r="J6" s="2">
        <f t="shared" ca="1" si="5"/>
        <v>0</v>
      </c>
      <c r="K6" s="2">
        <f t="shared" ca="1" si="6"/>
        <v>0</v>
      </c>
      <c r="L6" s="2">
        <f t="shared" ca="1" si="7"/>
        <v>0</v>
      </c>
      <c r="M6" s="2">
        <f t="shared" ca="1" si="8"/>
        <v>0</v>
      </c>
      <c r="N6" s="2">
        <f t="shared" ca="1" si="9"/>
        <v>0</v>
      </c>
      <c r="O6" s="2">
        <f t="shared" ca="1" si="10"/>
        <v>0</v>
      </c>
      <c r="P6" s="16">
        <f t="shared" ca="1" si="11"/>
        <v>0</v>
      </c>
      <c r="Q6" s="101">
        <f t="shared" ca="1" si="12"/>
        <v>0</v>
      </c>
      <c r="R6" s="34">
        <f ca="1">IF($R$1='Suivi Présence'!$D$6,SUMIF(Nom_pre,'BD Stats'!$A6,'Suivi Présence'!$E$11:$E$26),0)</f>
        <v>0</v>
      </c>
      <c r="S6" s="2">
        <f ca="1">IF($R$1='Suivi Présence'!$D$6,SUMIF(Nom_pre,'BD Stats'!$A6,'Suivi Présence'!$F$11:$F$26),0)</f>
        <v>0</v>
      </c>
      <c r="T6" s="2">
        <f ca="1">IF($R$1='Suivi Présence'!$D$6,SUMIF(Nom_pre,'BD Stats'!$A6,'Suivi Présence'!$G$11:$G$26),0)</f>
        <v>0</v>
      </c>
      <c r="U6" s="2">
        <f ca="1">IF($R$1='Suivi Présence'!$D$6,SUMIF(Nom_pre,'BD Stats'!$A6,'Suivi Présence'!$H$11:$H$26),0)</f>
        <v>0</v>
      </c>
      <c r="V6" s="2">
        <f ca="1">IF($R$1='Suivi Présence'!$D$6,SUMIF(Nom_pre,'BD Stats'!$A6,'Suivi Présence'!$I$11:$I$26),0)</f>
        <v>0</v>
      </c>
      <c r="W6" s="2">
        <f ca="1">IF($R$1='Suivi Présence'!$D$6,SUMIF(Nom_pre,'BD Stats'!$A6,'Suivi Présence'!$J$11:$J$26),0)</f>
        <v>0</v>
      </c>
      <c r="X6" s="2">
        <f ca="1">IF($R$1='Suivi Présence'!$D$6,SUMIF(Nom_pre,'BD Stats'!$A6,'Suivi Présence'!$K$11:$K$26),0)</f>
        <v>0</v>
      </c>
      <c r="Y6" s="2">
        <f ca="1">IF($R$1='Suivi Présence'!$D$6,SUMIF(Nom_pre,'BD Stats'!$A6,'Suivi Présence'!$L$11:$L$26),0)</f>
        <v>0</v>
      </c>
      <c r="Z6" s="2">
        <f ca="1">IF($R$1='Suivi Présence'!$D$6,SUMIF(Nom_pre,'BD Stats'!$A6,'Suivi Présence'!$M$11:$M$26),0)</f>
        <v>0</v>
      </c>
      <c r="AA6" s="2">
        <f t="shared" ca="1" si="13"/>
        <v>0</v>
      </c>
      <c r="AB6" s="16">
        <f t="shared" ca="1" si="14"/>
        <v>0</v>
      </c>
      <c r="AC6" s="95">
        <f t="shared" ca="1" si="15"/>
        <v>0</v>
      </c>
      <c r="AD6" s="2">
        <f>IF($AD$1='Suivi Présence'!$D$6,SUMIF(Nom_pre,'BD Stats'!$A6,'Suivi Présence'!$E$11:$E$26),0)</f>
        <v>0</v>
      </c>
      <c r="AE6" s="2">
        <f>IF($AD$1='Suivi Présence'!$D$6,SUMIF(Nom_pre,'BD Stats'!$A6,'Suivi Présence'!$F$11:$F$26),0)</f>
        <v>0</v>
      </c>
      <c r="AF6" s="2">
        <f>IF($AD$1='Suivi Présence'!$D$6,SUMIF(Nom_pre,'BD Stats'!$A6,'Suivi Présence'!$G$11:$G$26),0)</f>
        <v>0</v>
      </c>
      <c r="AG6" s="2">
        <f>IF($AD$1='Suivi Présence'!$D$6,SUMIF(Nom_pre,'BD Stats'!$A6,'Suivi Présence'!$H$11:$H$26),0)</f>
        <v>0</v>
      </c>
      <c r="AH6" s="2">
        <f>IF($AD$1='Suivi Présence'!$D$6,SUMIF(Nom_pre,'BD Stats'!$A6,'Suivi Présence'!$I$11:$I$26),0)</f>
        <v>0</v>
      </c>
      <c r="AI6" s="2">
        <f>IF($AD$1='Suivi Présence'!$D$6,SUMIF(Nom_pre,'BD Stats'!$A6,'Suivi Présence'!$J$11:$J$26),0)</f>
        <v>0</v>
      </c>
      <c r="AJ6" s="2">
        <f>IF($AD$1='Suivi Présence'!$D$6,SUMIF(Nom_pre,'BD Stats'!$A6,'Suivi Présence'!$K$11:$K$26),0)</f>
        <v>0</v>
      </c>
      <c r="AK6" s="2">
        <f>IF($AD$1='Suivi Présence'!$D$6,SUMIF(Nom_pre,'BD Stats'!$A6,'Suivi Présence'!$L$11:$L$26),0)</f>
        <v>0</v>
      </c>
      <c r="AL6" s="2">
        <f>IF($AD$1='Suivi Présence'!$D$6,SUMIF(Nom_pre,'BD Stats'!$A6,'Suivi Présence'!$M$11:$M$26),0)</f>
        <v>0</v>
      </c>
      <c r="AM6" s="2">
        <f t="shared" si="16"/>
        <v>0</v>
      </c>
      <c r="AN6" s="16">
        <f t="shared" si="17"/>
        <v>0</v>
      </c>
      <c r="AO6" s="95">
        <f t="shared" si="18"/>
        <v>0</v>
      </c>
      <c r="AP6" s="2">
        <f>IF($AP$1='Suivi Présence'!$D$6,SUMIF(Nom_pre,'BD Stats'!$A6,'Suivi Présence'!$E$11:$E$26),0)</f>
        <v>0</v>
      </c>
      <c r="AQ6" s="2">
        <f>IF($AP$1='Suivi Présence'!$D$6,SUMIF(Nom_pre,'BD Stats'!$A6,'Suivi Présence'!$F$11:$F$26),0)</f>
        <v>0</v>
      </c>
      <c r="AR6" s="2">
        <f>IF($AP$1='Suivi Présence'!$D$6,SUMIF(Nom_pre,'BD Stats'!$A6,'Suivi Présence'!$G$11:$G$26),0)</f>
        <v>0</v>
      </c>
      <c r="AS6" s="2">
        <f>IF($AP$1='Suivi Présence'!$D$6,SUMIF(Nom_pre,'BD Stats'!$A6,'Suivi Présence'!$H$11:$H$26),0)</f>
        <v>0</v>
      </c>
      <c r="AT6" s="2">
        <f>IF($AP$1='Suivi Présence'!$D$6,SUMIF(Nom_pre,'BD Stats'!$A6,'Suivi Présence'!$I$11:$I$26),0)</f>
        <v>0</v>
      </c>
      <c r="AU6" s="2">
        <f>IF($AP$1='Suivi Présence'!$D$6,SUMIF(Nom_pre,'BD Stats'!$A6,'Suivi Présence'!$J$11:$J$26),0)</f>
        <v>0</v>
      </c>
      <c r="AV6" s="2">
        <f>IF($AP$1='Suivi Présence'!$D$6,SUMIF(Nom_pre,'BD Stats'!$A6,'Suivi Présence'!$K$11:$K$26),0)</f>
        <v>0</v>
      </c>
      <c r="AW6" s="2">
        <f>IF($AP$1='Suivi Présence'!$D$6,SUMIF(Nom_pre,'BD Stats'!$A6,'Suivi Présence'!$L$11:$L$26),0)</f>
        <v>0</v>
      </c>
      <c r="AX6" s="2">
        <f>IF($AP$1='Suivi Présence'!$D$6,SUMIF(Nom_pre,'BD Stats'!$A6,'Suivi Présence'!$M$11:$M$26),0)</f>
        <v>0</v>
      </c>
      <c r="AY6" s="2">
        <f t="shared" si="19"/>
        <v>0</v>
      </c>
      <c r="AZ6" s="16">
        <f t="shared" si="20"/>
        <v>0</v>
      </c>
      <c r="BA6" s="95">
        <f t="shared" si="21"/>
        <v>0</v>
      </c>
      <c r="BB6" s="2">
        <f>IF($BB$1='Suivi Présence'!$D$6,SUMIF(Nom_pre,'BD Stats'!$A6,'Suivi Présence'!$E$11:$E$26),0)</f>
        <v>0</v>
      </c>
      <c r="BC6" s="2">
        <f>IF($BB$1='Suivi Présence'!$D$6,SUMIF(Nom_pre,'BD Stats'!$A6,'Suivi Présence'!$F$11:$F$26),0)</f>
        <v>0</v>
      </c>
      <c r="BD6" s="2">
        <f>IF($BB$1='Suivi Présence'!$D$6,SUMIF(Nom_pre,'BD Stats'!$A6,'Suivi Présence'!$G$11:$G$26),0)</f>
        <v>0</v>
      </c>
      <c r="BE6" s="2">
        <f>IF($BB$1='Suivi Présence'!$D$6,SUMIF(Nom_pre,'BD Stats'!$A6,'Suivi Présence'!$H$11:$H$26),0)</f>
        <v>0</v>
      </c>
      <c r="BF6" s="2">
        <f>IF($BB$1='Suivi Présence'!$D$6,SUMIF(Nom_pre,'BD Stats'!$A6,'Suivi Présence'!$I$11:$I$26),0)</f>
        <v>0</v>
      </c>
      <c r="BG6" s="2">
        <f>IF($BB$1='Suivi Présence'!$D$6,SUMIF(Nom_pre,'BD Stats'!$A6,'Suivi Présence'!$J$11:$J$26),0)</f>
        <v>0</v>
      </c>
      <c r="BH6" s="2">
        <f>IF($BB$1='Suivi Présence'!$D$6,SUMIF(Nom_pre,'BD Stats'!$A6,'Suivi Présence'!$K$11:$K$26),0)</f>
        <v>0</v>
      </c>
      <c r="BI6" s="2">
        <f>IF($BB$1='Suivi Présence'!$D$6,SUMIF(Nom_pre,'BD Stats'!$A6,'Suivi Présence'!$L$11:$L$26),0)</f>
        <v>0</v>
      </c>
      <c r="BJ6" s="2">
        <f>IF($BB$1='Suivi Présence'!$D$6,SUMIF(Nom_pre,'BD Stats'!$A6,'Suivi Présence'!$M$11:$M$26),0)</f>
        <v>0</v>
      </c>
      <c r="BK6" s="2">
        <f t="shared" si="22"/>
        <v>0</v>
      </c>
      <c r="BL6" s="16">
        <f t="shared" si="23"/>
        <v>0</v>
      </c>
      <c r="BM6" s="95">
        <f t="shared" si="24"/>
        <v>0</v>
      </c>
      <c r="BN6" s="2">
        <f>IF($BN$1='Suivi Présence'!$D$6,SUMIF(Nom_pre,'BD Stats'!$A6,'Suivi Présence'!$E$11:$E$26),0)</f>
        <v>0</v>
      </c>
      <c r="BO6" s="2">
        <f>IF($BN$1='Suivi Présence'!$D$6,SUMIF(Nom_pre,'BD Stats'!$A6,'Suivi Présence'!$F$11:$F$26),0)</f>
        <v>0</v>
      </c>
      <c r="BP6" s="2">
        <f>IF($BN$1='Suivi Présence'!$D$6,SUMIF(Nom_pre,'BD Stats'!$A6,'Suivi Présence'!$G$11:$G$26),0)</f>
        <v>0</v>
      </c>
      <c r="BQ6" s="2">
        <f>IF($BN$1='Suivi Présence'!$D$6,SUMIF(Nom_pre,'BD Stats'!$A6,'Suivi Présence'!$H$11:$H$26),0)</f>
        <v>0</v>
      </c>
      <c r="BR6" s="2">
        <f>IF($BN$1='Suivi Présence'!$D$6,SUMIF(Nom_pre,'BD Stats'!$A6,'Suivi Présence'!$I$11:$I$26),0)</f>
        <v>0</v>
      </c>
      <c r="BS6" s="2">
        <f>IF($BN$1='Suivi Présence'!$D$6,SUMIF(Nom_pre,'BD Stats'!$A6,'Suivi Présence'!$J$11:$J$26),0)</f>
        <v>0</v>
      </c>
      <c r="BT6" s="2">
        <f>IF($BN$1='Suivi Présence'!$D$6,SUMIF(Nom_pre,'BD Stats'!$A6,'Suivi Présence'!$K$11:$K$26),0)</f>
        <v>0</v>
      </c>
      <c r="BU6" s="2">
        <f>IF($BN$1='Suivi Présence'!$D$6,SUMIF(Nom_pre,'BD Stats'!$A6,'Suivi Présence'!$L$11:$L$26),0)</f>
        <v>0</v>
      </c>
      <c r="BV6" s="2">
        <f>IF($BN$1='Suivi Présence'!$D$6,SUMIF(Nom_pre,'BD Stats'!$A6,'Suivi Présence'!$M$11:$M$26),0)</f>
        <v>0</v>
      </c>
      <c r="BW6" s="2">
        <f t="shared" si="25"/>
        <v>0</v>
      </c>
      <c r="BX6" s="16">
        <f t="shared" si="26"/>
        <v>0</v>
      </c>
      <c r="BY6" s="95">
        <f t="shared" si="27"/>
        <v>0</v>
      </c>
    </row>
    <row r="7" spans="1:77" x14ac:dyDescent="0.25">
      <c r="A7" s="15" t="s">
        <v>72</v>
      </c>
      <c r="B7" s="59" t="s">
        <v>73</v>
      </c>
      <c r="C7" s="34" t="s">
        <v>111</v>
      </c>
      <c r="D7" s="2" t="s">
        <v>64</v>
      </c>
      <c r="E7" s="96" t="s">
        <v>168</v>
      </c>
      <c r="F7" s="100">
        <f t="shared" ca="1" si="1"/>
        <v>0</v>
      </c>
      <c r="G7" s="2">
        <f t="shared" ca="1" si="2"/>
        <v>0</v>
      </c>
      <c r="H7" s="2">
        <f t="shared" ca="1" si="3"/>
        <v>0</v>
      </c>
      <c r="I7" s="2">
        <f t="shared" ca="1" si="4"/>
        <v>0</v>
      </c>
      <c r="J7" s="2">
        <f t="shared" ca="1" si="5"/>
        <v>0</v>
      </c>
      <c r="K7" s="2">
        <f t="shared" ca="1" si="6"/>
        <v>0</v>
      </c>
      <c r="L7" s="2">
        <f t="shared" ca="1" si="7"/>
        <v>0</v>
      </c>
      <c r="M7" s="2">
        <f t="shared" ca="1" si="8"/>
        <v>0</v>
      </c>
      <c r="N7" s="2">
        <f t="shared" ca="1" si="9"/>
        <v>0</v>
      </c>
      <c r="O7" s="2">
        <f t="shared" ca="1" si="10"/>
        <v>0</v>
      </c>
      <c r="P7" s="16">
        <f t="shared" ca="1" si="11"/>
        <v>0</v>
      </c>
      <c r="Q7" s="101">
        <f t="shared" ca="1" si="12"/>
        <v>0</v>
      </c>
      <c r="R7" s="34">
        <f ca="1">IF($R$1='Suivi Présence'!$D$6,SUMIF(Nom_pre,'BD Stats'!$A7,'Suivi Présence'!$E$11:$E$26),0)</f>
        <v>0</v>
      </c>
      <c r="S7" s="2">
        <f ca="1">IF($R$1='Suivi Présence'!$D$6,SUMIF(Nom_pre,'BD Stats'!$A7,'Suivi Présence'!$F$11:$F$26),0)</f>
        <v>0</v>
      </c>
      <c r="T7" s="2">
        <f ca="1">IF($R$1='Suivi Présence'!$D$6,SUMIF(Nom_pre,'BD Stats'!$A7,'Suivi Présence'!$G$11:$G$26),0)</f>
        <v>0</v>
      </c>
      <c r="U7" s="2">
        <f ca="1">IF($R$1='Suivi Présence'!$D$6,SUMIF(Nom_pre,'BD Stats'!$A7,'Suivi Présence'!$H$11:$H$26),0)</f>
        <v>0</v>
      </c>
      <c r="V7" s="2">
        <f ca="1">IF($R$1='Suivi Présence'!$D$6,SUMIF(Nom_pre,'BD Stats'!$A7,'Suivi Présence'!$I$11:$I$26),0)</f>
        <v>0</v>
      </c>
      <c r="W7" s="2">
        <f ca="1">IF($R$1='Suivi Présence'!$D$6,SUMIF(Nom_pre,'BD Stats'!$A7,'Suivi Présence'!$J$11:$J$26),0)</f>
        <v>0</v>
      </c>
      <c r="X7" s="2">
        <f ca="1">IF($R$1='Suivi Présence'!$D$6,SUMIF(Nom_pre,'BD Stats'!$A7,'Suivi Présence'!$K$11:$K$26),0)</f>
        <v>0</v>
      </c>
      <c r="Y7" s="2">
        <f ca="1">IF($R$1='Suivi Présence'!$D$6,SUMIF(Nom_pre,'BD Stats'!$A7,'Suivi Présence'!$L$11:$L$26),0)</f>
        <v>0</v>
      </c>
      <c r="Z7" s="2">
        <f ca="1">IF($R$1='Suivi Présence'!$D$6,SUMIF(Nom_pre,'BD Stats'!$A7,'Suivi Présence'!$M$11:$M$26),0)</f>
        <v>0</v>
      </c>
      <c r="AA7" s="2">
        <f t="shared" ca="1" si="13"/>
        <v>0</v>
      </c>
      <c r="AB7" s="16">
        <f t="shared" ca="1" si="14"/>
        <v>0</v>
      </c>
      <c r="AC7" s="95">
        <f t="shared" ca="1" si="15"/>
        <v>0</v>
      </c>
      <c r="AD7" s="2">
        <f>IF($AD$1='Suivi Présence'!$D$6,SUMIF(Nom_pre,'BD Stats'!$A7,'Suivi Présence'!$E$11:$E$26),0)</f>
        <v>0</v>
      </c>
      <c r="AE7" s="2">
        <f>IF($AD$1='Suivi Présence'!$D$6,SUMIF(Nom_pre,'BD Stats'!$A7,'Suivi Présence'!$F$11:$F$26),0)</f>
        <v>0</v>
      </c>
      <c r="AF7" s="2">
        <f>IF($AD$1='Suivi Présence'!$D$6,SUMIF(Nom_pre,'BD Stats'!$A7,'Suivi Présence'!$G$11:$G$26),0)</f>
        <v>0</v>
      </c>
      <c r="AG7" s="2">
        <f>IF($AD$1='Suivi Présence'!$D$6,SUMIF(Nom_pre,'BD Stats'!$A7,'Suivi Présence'!$H$11:$H$26),0)</f>
        <v>0</v>
      </c>
      <c r="AH7" s="2">
        <f>IF($AD$1='Suivi Présence'!$D$6,SUMIF(Nom_pre,'BD Stats'!$A7,'Suivi Présence'!$I$11:$I$26),0)</f>
        <v>0</v>
      </c>
      <c r="AI7" s="2">
        <f>IF($AD$1='Suivi Présence'!$D$6,SUMIF(Nom_pre,'BD Stats'!$A7,'Suivi Présence'!$J$11:$J$26),0)</f>
        <v>0</v>
      </c>
      <c r="AJ7" s="2">
        <f>IF($AD$1='Suivi Présence'!$D$6,SUMIF(Nom_pre,'BD Stats'!$A7,'Suivi Présence'!$K$11:$K$26),0)</f>
        <v>0</v>
      </c>
      <c r="AK7" s="2">
        <f>IF($AD$1='Suivi Présence'!$D$6,SUMIF(Nom_pre,'BD Stats'!$A7,'Suivi Présence'!$L$11:$L$26),0)</f>
        <v>0</v>
      </c>
      <c r="AL7" s="2">
        <f>IF($AD$1='Suivi Présence'!$D$6,SUMIF(Nom_pre,'BD Stats'!$A7,'Suivi Présence'!$M$11:$M$26),0)</f>
        <v>0</v>
      </c>
      <c r="AM7" s="2">
        <f t="shared" si="16"/>
        <v>0</v>
      </c>
      <c r="AN7" s="16">
        <f t="shared" si="17"/>
        <v>0</v>
      </c>
      <c r="AO7" s="95">
        <f t="shared" si="18"/>
        <v>0</v>
      </c>
      <c r="AP7" s="2">
        <f>IF($AP$1='Suivi Présence'!$D$6,SUMIF(Nom_pre,'BD Stats'!$A7,'Suivi Présence'!$E$11:$E$26),0)</f>
        <v>0</v>
      </c>
      <c r="AQ7" s="2">
        <f>IF($AP$1='Suivi Présence'!$D$6,SUMIF(Nom_pre,'BD Stats'!$A7,'Suivi Présence'!$F$11:$F$26),0)</f>
        <v>0</v>
      </c>
      <c r="AR7" s="2">
        <f>IF($AP$1='Suivi Présence'!$D$6,SUMIF(Nom_pre,'BD Stats'!$A7,'Suivi Présence'!$G$11:$G$26),0)</f>
        <v>0</v>
      </c>
      <c r="AS7" s="2">
        <f>IF($AP$1='Suivi Présence'!$D$6,SUMIF(Nom_pre,'BD Stats'!$A7,'Suivi Présence'!$H$11:$H$26),0)</f>
        <v>0</v>
      </c>
      <c r="AT7" s="2">
        <f>IF($AP$1='Suivi Présence'!$D$6,SUMIF(Nom_pre,'BD Stats'!$A7,'Suivi Présence'!$I$11:$I$26),0)</f>
        <v>0</v>
      </c>
      <c r="AU7" s="2">
        <f>IF($AP$1='Suivi Présence'!$D$6,SUMIF(Nom_pre,'BD Stats'!$A7,'Suivi Présence'!$J$11:$J$26),0)</f>
        <v>0</v>
      </c>
      <c r="AV7" s="2">
        <f>IF($AP$1='Suivi Présence'!$D$6,SUMIF(Nom_pre,'BD Stats'!$A7,'Suivi Présence'!$K$11:$K$26),0)</f>
        <v>0</v>
      </c>
      <c r="AW7" s="2">
        <f>IF($AP$1='Suivi Présence'!$D$6,SUMIF(Nom_pre,'BD Stats'!$A7,'Suivi Présence'!$L$11:$L$26),0)</f>
        <v>0</v>
      </c>
      <c r="AX7" s="2">
        <f>IF($AP$1='Suivi Présence'!$D$6,SUMIF(Nom_pre,'BD Stats'!$A7,'Suivi Présence'!$M$11:$M$26),0)</f>
        <v>0</v>
      </c>
      <c r="AY7" s="2">
        <f t="shared" si="19"/>
        <v>0</v>
      </c>
      <c r="AZ7" s="16">
        <f t="shared" si="20"/>
        <v>0</v>
      </c>
      <c r="BA7" s="95">
        <f t="shared" si="21"/>
        <v>0</v>
      </c>
      <c r="BB7" s="2">
        <f>IF($BB$1='Suivi Présence'!$D$6,SUMIF(Nom_pre,'BD Stats'!$A7,'Suivi Présence'!$E$11:$E$26),0)</f>
        <v>0</v>
      </c>
      <c r="BC7" s="2">
        <f>IF($BB$1='Suivi Présence'!$D$6,SUMIF(Nom_pre,'BD Stats'!$A7,'Suivi Présence'!$F$11:$F$26),0)</f>
        <v>0</v>
      </c>
      <c r="BD7" s="2">
        <f>IF($BB$1='Suivi Présence'!$D$6,SUMIF(Nom_pre,'BD Stats'!$A7,'Suivi Présence'!$G$11:$G$26),0)</f>
        <v>0</v>
      </c>
      <c r="BE7" s="2">
        <f>IF($BB$1='Suivi Présence'!$D$6,SUMIF(Nom_pre,'BD Stats'!$A7,'Suivi Présence'!$H$11:$H$26),0)</f>
        <v>0</v>
      </c>
      <c r="BF7" s="2">
        <f>IF($BB$1='Suivi Présence'!$D$6,SUMIF(Nom_pre,'BD Stats'!$A7,'Suivi Présence'!$I$11:$I$26),0)</f>
        <v>0</v>
      </c>
      <c r="BG7" s="2">
        <f>IF($BB$1='Suivi Présence'!$D$6,SUMIF(Nom_pre,'BD Stats'!$A7,'Suivi Présence'!$J$11:$J$26),0)</f>
        <v>0</v>
      </c>
      <c r="BH7" s="2">
        <f>IF($BB$1='Suivi Présence'!$D$6,SUMIF(Nom_pre,'BD Stats'!$A7,'Suivi Présence'!$K$11:$K$26),0)</f>
        <v>0</v>
      </c>
      <c r="BI7" s="2">
        <f>IF($BB$1='Suivi Présence'!$D$6,SUMIF(Nom_pre,'BD Stats'!$A7,'Suivi Présence'!$L$11:$L$26),0)</f>
        <v>0</v>
      </c>
      <c r="BJ7" s="2">
        <f>IF($BB$1='Suivi Présence'!$D$6,SUMIF(Nom_pre,'BD Stats'!$A7,'Suivi Présence'!$M$11:$M$26),0)</f>
        <v>0</v>
      </c>
      <c r="BK7" s="2">
        <f t="shared" si="22"/>
        <v>0</v>
      </c>
      <c r="BL7" s="16">
        <f t="shared" si="23"/>
        <v>0</v>
      </c>
      <c r="BM7" s="95">
        <f t="shared" si="24"/>
        <v>0</v>
      </c>
      <c r="BN7" s="2">
        <f>IF($BN$1='Suivi Présence'!$D$6,SUMIF(Nom_pre,'BD Stats'!$A7,'Suivi Présence'!$E$11:$E$26),0)</f>
        <v>0</v>
      </c>
      <c r="BO7" s="2">
        <f>IF($BN$1='Suivi Présence'!$D$6,SUMIF(Nom_pre,'BD Stats'!$A7,'Suivi Présence'!$F$11:$F$26),0)</f>
        <v>0</v>
      </c>
      <c r="BP7" s="2">
        <f>IF($BN$1='Suivi Présence'!$D$6,SUMIF(Nom_pre,'BD Stats'!$A7,'Suivi Présence'!$G$11:$G$26),0)</f>
        <v>0</v>
      </c>
      <c r="BQ7" s="2">
        <f>IF($BN$1='Suivi Présence'!$D$6,SUMIF(Nom_pre,'BD Stats'!$A7,'Suivi Présence'!$H$11:$H$26),0)</f>
        <v>0</v>
      </c>
      <c r="BR7" s="2">
        <f>IF($BN$1='Suivi Présence'!$D$6,SUMIF(Nom_pre,'BD Stats'!$A7,'Suivi Présence'!$I$11:$I$26),0)</f>
        <v>0</v>
      </c>
      <c r="BS7" s="2">
        <f>IF($BN$1='Suivi Présence'!$D$6,SUMIF(Nom_pre,'BD Stats'!$A7,'Suivi Présence'!$J$11:$J$26),0)</f>
        <v>0</v>
      </c>
      <c r="BT7" s="2">
        <f>IF($BN$1='Suivi Présence'!$D$6,SUMIF(Nom_pre,'BD Stats'!$A7,'Suivi Présence'!$K$11:$K$26),0)</f>
        <v>0</v>
      </c>
      <c r="BU7" s="2">
        <f>IF($BN$1='Suivi Présence'!$D$6,SUMIF(Nom_pre,'BD Stats'!$A7,'Suivi Présence'!$L$11:$L$26),0)</f>
        <v>0</v>
      </c>
      <c r="BV7" s="2">
        <f>IF($BN$1='Suivi Présence'!$D$6,SUMIF(Nom_pre,'BD Stats'!$A7,'Suivi Présence'!$M$11:$M$26),0)</f>
        <v>0</v>
      </c>
      <c r="BW7" s="2">
        <f t="shared" si="25"/>
        <v>0</v>
      </c>
      <c r="BX7" s="16">
        <f t="shared" si="26"/>
        <v>0</v>
      </c>
      <c r="BY7" s="95">
        <f t="shared" si="27"/>
        <v>0</v>
      </c>
    </row>
    <row r="8" spans="1:77" x14ac:dyDescent="0.25">
      <c r="A8" s="15" t="s">
        <v>74</v>
      </c>
      <c r="B8" s="59" t="s">
        <v>75</v>
      </c>
      <c r="C8" s="34" t="s">
        <v>111</v>
      </c>
      <c r="D8" s="2" t="s">
        <v>64</v>
      </c>
      <c r="E8" s="96" t="s">
        <v>169</v>
      </c>
      <c r="F8" s="100">
        <f t="shared" ca="1" si="1"/>
        <v>0</v>
      </c>
      <c r="G8" s="2">
        <f t="shared" ca="1" si="2"/>
        <v>0</v>
      </c>
      <c r="H8" s="2">
        <f t="shared" ca="1" si="3"/>
        <v>0</v>
      </c>
      <c r="I8" s="2">
        <f t="shared" ca="1" si="4"/>
        <v>0</v>
      </c>
      <c r="J8" s="2">
        <f t="shared" ca="1" si="5"/>
        <v>0</v>
      </c>
      <c r="K8" s="2">
        <f t="shared" ca="1" si="6"/>
        <v>0</v>
      </c>
      <c r="L8" s="2">
        <f t="shared" ca="1" si="7"/>
        <v>0</v>
      </c>
      <c r="M8" s="2">
        <f t="shared" ca="1" si="8"/>
        <v>0</v>
      </c>
      <c r="N8" s="2">
        <f t="shared" ca="1" si="9"/>
        <v>0</v>
      </c>
      <c r="O8" s="2">
        <f t="shared" ca="1" si="10"/>
        <v>0</v>
      </c>
      <c r="P8" s="16">
        <f t="shared" ca="1" si="11"/>
        <v>0</v>
      </c>
      <c r="Q8" s="101">
        <f t="shared" ca="1" si="12"/>
        <v>0</v>
      </c>
      <c r="R8" s="34">
        <f ca="1">IF($R$1='Suivi Présence'!$D$6,SUMIF(Nom_pre,'BD Stats'!$A8,'Suivi Présence'!$E$11:$E$26),0)</f>
        <v>0</v>
      </c>
      <c r="S8" s="2">
        <f ca="1">IF($R$1='Suivi Présence'!$D$6,SUMIF(Nom_pre,'BD Stats'!$A8,'Suivi Présence'!$F$11:$F$26),0)</f>
        <v>0</v>
      </c>
      <c r="T8" s="2">
        <f ca="1">IF($R$1='Suivi Présence'!$D$6,SUMIF(Nom_pre,'BD Stats'!$A8,'Suivi Présence'!$G$11:$G$26),0)</f>
        <v>0</v>
      </c>
      <c r="U8" s="2">
        <f ca="1">IF($R$1='Suivi Présence'!$D$6,SUMIF(Nom_pre,'BD Stats'!$A8,'Suivi Présence'!$H$11:$H$26),0)</f>
        <v>0</v>
      </c>
      <c r="V8" s="2">
        <f ca="1">IF($R$1='Suivi Présence'!$D$6,SUMIF(Nom_pre,'BD Stats'!$A8,'Suivi Présence'!$I$11:$I$26),0)</f>
        <v>0</v>
      </c>
      <c r="W8" s="2">
        <f ca="1">IF($R$1='Suivi Présence'!$D$6,SUMIF(Nom_pre,'BD Stats'!$A8,'Suivi Présence'!$J$11:$J$26),0)</f>
        <v>0</v>
      </c>
      <c r="X8" s="2">
        <f ca="1">IF($R$1='Suivi Présence'!$D$6,SUMIF(Nom_pre,'BD Stats'!$A8,'Suivi Présence'!$K$11:$K$26),0)</f>
        <v>0</v>
      </c>
      <c r="Y8" s="2">
        <f ca="1">IF($R$1='Suivi Présence'!$D$6,SUMIF(Nom_pre,'BD Stats'!$A8,'Suivi Présence'!$L$11:$L$26),0)</f>
        <v>0</v>
      </c>
      <c r="Z8" s="2">
        <f ca="1">IF($R$1='Suivi Présence'!$D$6,SUMIF(Nom_pre,'BD Stats'!$A8,'Suivi Présence'!$M$11:$M$26),0)</f>
        <v>0</v>
      </c>
      <c r="AA8" s="2">
        <f t="shared" ca="1" si="13"/>
        <v>0</v>
      </c>
      <c r="AB8" s="16">
        <f t="shared" ca="1" si="14"/>
        <v>0</v>
      </c>
      <c r="AC8" s="95">
        <f t="shared" ca="1" si="15"/>
        <v>0</v>
      </c>
      <c r="AD8" s="2">
        <f>IF($AD$1='Suivi Présence'!$D$6,SUMIF(Nom_pre,'BD Stats'!$A8,'Suivi Présence'!$E$11:$E$26),0)</f>
        <v>0</v>
      </c>
      <c r="AE8" s="2">
        <f>IF($AD$1='Suivi Présence'!$D$6,SUMIF(Nom_pre,'BD Stats'!$A8,'Suivi Présence'!$F$11:$F$26),0)</f>
        <v>0</v>
      </c>
      <c r="AF8" s="2">
        <f>IF($AD$1='Suivi Présence'!$D$6,SUMIF(Nom_pre,'BD Stats'!$A8,'Suivi Présence'!$G$11:$G$26),0)</f>
        <v>0</v>
      </c>
      <c r="AG8" s="2">
        <f>IF($AD$1='Suivi Présence'!$D$6,SUMIF(Nom_pre,'BD Stats'!$A8,'Suivi Présence'!$H$11:$H$26),0)</f>
        <v>0</v>
      </c>
      <c r="AH8" s="2">
        <f>IF($AD$1='Suivi Présence'!$D$6,SUMIF(Nom_pre,'BD Stats'!$A8,'Suivi Présence'!$I$11:$I$26),0)</f>
        <v>0</v>
      </c>
      <c r="AI8" s="2">
        <f>IF($AD$1='Suivi Présence'!$D$6,SUMIF(Nom_pre,'BD Stats'!$A8,'Suivi Présence'!$J$11:$J$26),0)</f>
        <v>0</v>
      </c>
      <c r="AJ8" s="2">
        <f>IF($AD$1='Suivi Présence'!$D$6,SUMIF(Nom_pre,'BD Stats'!$A8,'Suivi Présence'!$K$11:$K$26),0)</f>
        <v>0</v>
      </c>
      <c r="AK8" s="2">
        <f>IF($AD$1='Suivi Présence'!$D$6,SUMIF(Nom_pre,'BD Stats'!$A8,'Suivi Présence'!$L$11:$L$26),0)</f>
        <v>0</v>
      </c>
      <c r="AL8" s="2">
        <f>IF($AD$1='Suivi Présence'!$D$6,SUMIF(Nom_pre,'BD Stats'!$A8,'Suivi Présence'!$M$11:$M$26),0)</f>
        <v>0</v>
      </c>
      <c r="AM8" s="2">
        <f t="shared" si="16"/>
        <v>0</v>
      </c>
      <c r="AN8" s="16">
        <f t="shared" si="17"/>
        <v>0</v>
      </c>
      <c r="AO8" s="95">
        <f t="shared" si="18"/>
        <v>0</v>
      </c>
      <c r="AP8" s="2">
        <f>IF($AP$1='Suivi Présence'!$D$6,SUMIF(Nom_pre,'BD Stats'!$A8,'Suivi Présence'!$E$11:$E$26),0)</f>
        <v>0</v>
      </c>
      <c r="AQ8" s="2">
        <f>IF($AP$1='Suivi Présence'!$D$6,SUMIF(Nom_pre,'BD Stats'!$A8,'Suivi Présence'!$F$11:$F$26),0)</f>
        <v>0</v>
      </c>
      <c r="AR8" s="2">
        <f>IF($AP$1='Suivi Présence'!$D$6,SUMIF(Nom_pre,'BD Stats'!$A8,'Suivi Présence'!$G$11:$G$26),0)</f>
        <v>0</v>
      </c>
      <c r="AS8" s="2">
        <f>IF($AP$1='Suivi Présence'!$D$6,SUMIF(Nom_pre,'BD Stats'!$A8,'Suivi Présence'!$H$11:$H$26),0)</f>
        <v>0</v>
      </c>
      <c r="AT8" s="2">
        <f>IF($AP$1='Suivi Présence'!$D$6,SUMIF(Nom_pre,'BD Stats'!$A8,'Suivi Présence'!$I$11:$I$26),0)</f>
        <v>0</v>
      </c>
      <c r="AU8" s="2">
        <f>IF($AP$1='Suivi Présence'!$D$6,SUMIF(Nom_pre,'BD Stats'!$A8,'Suivi Présence'!$J$11:$J$26),0)</f>
        <v>0</v>
      </c>
      <c r="AV8" s="2">
        <f>IF($AP$1='Suivi Présence'!$D$6,SUMIF(Nom_pre,'BD Stats'!$A8,'Suivi Présence'!$K$11:$K$26),0)</f>
        <v>0</v>
      </c>
      <c r="AW8" s="2">
        <f>IF($AP$1='Suivi Présence'!$D$6,SUMIF(Nom_pre,'BD Stats'!$A8,'Suivi Présence'!$L$11:$L$26),0)</f>
        <v>0</v>
      </c>
      <c r="AX8" s="2">
        <f>IF($AP$1='Suivi Présence'!$D$6,SUMIF(Nom_pre,'BD Stats'!$A8,'Suivi Présence'!$M$11:$M$26),0)</f>
        <v>0</v>
      </c>
      <c r="AY8" s="2">
        <f t="shared" si="19"/>
        <v>0</v>
      </c>
      <c r="AZ8" s="16">
        <f t="shared" si="20"/>
        <v>0</v>
      </c>
      <c r="BA8" s="95">
        <f t="shared" si="21"/>
        <v>0</v>
      </c>
      <c r="BB8" s="2">
        <f>IF($BB$1='Suivi Présence'!$D$6,SUMIF(Nom_pre,'BD Stats'!$A8,'Suivi Présence'!$E$11:$E$26),0)</f>
        <v>0</v>
      </c>
      <c r="BC8" s="2">
        <f>IF($BB$1='Suivi Présence'!$D$6,SUMIF(Nom_pre,'BD Stats'!$A8,'Suivi Présence'!$F$11:$F$26),0)</f>
        <v>0</v>
      </c>
      <c r="BD8" s="2">
        <f>IF($BB$1='Suivi Présence'!$D$6,SUMIF(Nom_pre,'BD Stats'!$A8,'Suivi Présence'!$G$11:$G$26),0)</f>
        <v>0</v>
      </c>
      <c r="BE8" s="2">
        <f>IF($BB$1='Suivi Présence'!$D$6,SUMIF(Nom_pre,'BD Stats'!$A8,'Suivi Présence'!$H$11:$H$26),0)</f>
        <v>0</v>
      </c>
      <c r="BF8" s="2">
        <f>IF($BB$1='Suivi Présence'!$D$6,SUMIF(Nom_pre,'BD Stats'!$A8,'Suivi Présence'!$I$11:$I$26),0)</f>
        <v>0</v>
      </c>
      <c r="BG8" s="2">
        <f>IF($BB$1='Suivi Présence'!$D$6,SUMIF(Nom_pre,'BD Stats'!$A8,'Suivi Présence'!$J$11:$J$26),0)</f>
        <v>0</v>
      </c>
      <c r="BH8" s="2">
        <f>IF($BB$1='Suivi Présence'!$D$6,SUMIF(Nom_pre,'BD Stats'!$A8,'Suivi Présence'!$K$11:$K$26),0)</f>
        <v>0</v>
      </c>
      <c r="BI8" s="2">
        <f>IF($BB$1='Suivi Présence'!$D$6,SUMIF(Nom_pre,'BD Stats'!$A8,'Suivi Présence'!$L$11:$L$26),0)</f>
        <v>0</v>
      </c>
      <c r="BJ8" s="2">
        <f>IF($BB$1='Suivi Présence'!$D$6,SUMIF(Nom_pre,'BD Stats'!$A8,'Suivi Présence'!$M$11:$M$26),0)</f>
        <v>0</v>
      </c>
      <c r="BK8" s="2">
        <f t="shared" si="22"/>
        <v>0</v>
      </c>
      <c r="BL8" s="16">
        <f t="shared" si="23"/>
        <v>0</v>
      </c>
      <c r="BM8" s="95">
        <f t="shared" si="24"/>
        <v>0</v>
      </c>
      <c r="BN8" s="2">
        <f>IF($BN$1='Suivi Présence'!$D$6,SUMIF(Nom_pre,'BD Stats'!$A8,'Suivi Présence'!$E$11:$E$26),0)</f>
        <v>0</v>
      </c>
      <c r="BO8" s="2">
        <f>IF($BN$1='Suivi Présence'!$D$6,SUMIF(Nom_pre,'BD Stats'!$A8,'Suivi Présence'!$F$11:$F$26),0)</f>
        <v>0</v>
      </c>
      <c r="BP8" s="2">
        <f>IF($BN$1='Suivi Présence'!$D$6,SUMIF(Nom_pre,'BD Stats'!$A8,'Suivi Présence'!$G$11:$G$26),0)</f>
        <v>0</v>
      </c>
      <c r="BQ8" s="2">
        <f>IF($BN$1='Suivi Présence'!$D$6,SUMIF(Nom_pre,'BD Stats'!$A8,'Suivi Présence'!$H$11:$H$26),0)</f>
        <v>0</v>
      </c>
      <c r="BR8" s="2">
        <f>IF($BN$1='Suivi Présence'!$D$6,SUMIF(Nom_pre,'BD Stats'!$A8,'Suivi Présence'!$I$11:$I$26),0)</f>
        <v>0</v>
      </c>
      <c r="BS8" s="2">
        <f>IF($BN$1='Suivi Présence'!$D$6,SUMIF(Nom_pre,'BD Stats'!$A8,'Suivi Présence'!$J$11:$J$26),0)</f>
        <v>0</v>
      </c>
      <c r="BT8" s="2">
        <f>IF($BN$1='Suivi Présence'!$D$6,SUMIF(Nom_pre,'BD Stats'!$A8,'Suivi Présence'!$K$11:$K$26),0)</f>
        <v>0</v>
      </c>
      <c r="BU8" s="2">
        <f>IF($BN$1='Suivi Présence'!$D$6,SUMIF(Nom_pre,'BD Stats'!$A8,'Suivi Présence'!$L$11:$L$26),0)</f>
        <v>0</v>
      </c>
      <c r="BV8" s="2">
        <f>IF($BN$1='Suivi Présence'!$D$6,SUMIF(Nom_pre,'BD Stats'!$A8,'Suivi Présence'!$M$11:$M$26),0)</f>
        <v>0</v>
      </c>
      <c r="BW8" s="2">
        <f t="shared" si="25"/>
        <v>0</v>
      </c>
      <c r="BX8" s="16">
        <f t="shared" si="26"/>
        <v>0</v>
      </c>
      <c r="BY8" s="95">
        <f t="shared" si="27"/>
        <v>0</v>
      </c>
    </row>
    <row r="9" spans="1:77" x14ac:dyDescent="0.25">
      <c r="A9" s="15" t="s">
        <v>76</v>
      </c>
      <c r="B9" s="59" t="s">
        <v>77</v>
      </c>
      <c r="C9" s="34" t="s">
        <v>111</v>
      </c>
      <c r="D9" s="2" t="s">
        <v>64</v>
      </c>
      <c r="E9" s="96" t="s">
        <v>170</v>
      </c>
      <c r="F9" s="100">
        <f t="shared" ca="1" si="1"/>
        <v>0</v>
      </c>
      <c r="G9" s="2">
        <f t="shared" ca="1" si="2"/>
        <v>0</v>
      </c>
      <c r="H9" s="2">
        <f t="shared" ca="1" si="3"/>
        <v>0</v>
      </c>
      <c r="I9" s="2">
        <f t="shared" ca="1" si="4"/>
        <v>0</v>
      </c>
      <c r="J9" s="2">
        <f t="shared" ca="1" si="5"/>
        <v>0</v>
      </c>
      <c r="K9" s="2">
        <f t="shared" ca="1" si="6"/>
        <v>0</v>
      </c>
      <c r="L9" s="2">
        <f t="shared" ca="1" si="7"/>
        <v>0</v>
      </c>
      <c r="M9" s="2">
        <f t="shared" ca="1" si="8"/>
        <v>0</v>
      </c>
      <c r="N9" s="2">
        <f t="shared" ca="1" si="9"/>
        <v>0</v>
      </c>
      <c r="O9" s="2">
        <f t="shared" ca="1" si="10"/>
        <v>0</v>
      </c>
      <c r="P9" s="16">
        <f t="shared" ca="1" si="11"/>
        <v>0</v>
      </c>
      <c r="Q9" s="101">
        <f t="shared" ca="1" si="12"/>
        <v>0</v>
      </c>
      <c r="R9" s="34">
        <f ca="1">IF($R$1='Suivi Présence'!$D$6,SUMIF(Nom_pre,'BD Stats'!$A9,'Suivi Présence'!$E$11:$E$26),0)</f>
        <v>0</v>
      </c>
      <c r="S9" s="2">
        <f ca="1">IF($R$1='Suivi Présence'!$D$6,SUMIF(Nom_pre,'BD Stats'!$A9,'Suivi Présence'!$F$11:$F$26),0)</f>
        <v>0</v>
      </c>
      <c r="T9" s="2">
        <f ca="1">IF($R$1='Suivi Présence'!$D$6,SUMIF(Nom_pre,'BD Stats'!$A9,'Suivi Présence'!$G$11:$G$26),0)</f>
        <v>0</v>
      </c>
      <c r="U9" s="2">
        <f ca="1">IF($R$1='Suivi Présence'!$D$6,SUMIF(Nom_pre,'BD Stats'!$A9,'Suivi Présence'!$H$11:$H$26),0)</f>
        <v>0</v>
      </c>
      <c r="V9" s="2">
        <f ca="1">IF($R$1='Suivi Présence'!$D$6,SUMIF(Nom_pre,'BD Stats'!$A9,'Suivi Présence'!$I$11:$I$26),0)</f>
        <v>0</v>
      </c>
      <c r="W9" s="2">
        <f ca="1">IF($R$1='Suivi Présence'!$D$6,SUMIF(Nom_pre,'BD Stats'!$A9,'Suivi Présence'!$J$11:$J$26),0)</f>
        <v>0</v>
      </c>
      <c r="X9" s="2">
        <f ca="1">IF($R$1='Suivi Présence'!$D$6,SUMIF(Nom_pre,'BD Stats'!$A9,'Suivi Présence'!$K$11:$K$26),0)</f>
        <v>0</v>
      </c>
      <c r="Y9" s="2">
        <f ca="1">IF($R$1='Suivi Présence'!$D$6,SUMIF(Nom_pre,'BD Stats'!$A9,'Suivi Présence'!$L$11:$L$26),0)</f>
        <v>0</v>
      </c>
      <c r="Z9" s="2">
        <f ca="1">IF($R$1='Suivi Présence'!$D$6,SUMIF(Nom_pre,'BD Stats'!$A9,'Suivi Présence'!$M$11:$M$26),0)</f>
        <v>0</v>
      </c>
      <c r="AA9" s="2">
        <f t="shared" ca="1" si="13"/>
        <v>0</v>
      </c>
      <c r="AB9" s="16">
        <f t="shared" ca="1" si="14"/>
        <v>0</v>
      </c>
      <c r="AC9" s="95">
        <f t="shared" ca="1" si="15"/>
        <v>0</v>
      </c>
      <c r="AD9" s="2">
        <f>IF($AD$1='Suivi Présence'!$D$6,SUMIF(Nom_pre,'BD Stats'!$A9,'Suivi Présence'!$E$11:$E$26),0)</f>
        <v>0</v>
      </c>
      <c r="AE9" s="2">
        <f>IF($AD$1='Suivi Présence'!$D$6,SUMIF(Nom_pre,'BD Stats'!$A9,'Suivi Présence'!$F$11:$F$26),0)</f>
        <v>0</v>
      </c>
      <c r="AF9" s="2">
        <f>IF($AD$1='Suivi Présence'!$D$6,SUMIF(Nom_pre,'BD Stats'!$A9,'Suivi Présence'!$G$11:$G$26),0)</f>
        <v>0</v>
      </c>
      <c r="AG9" s="2">
        <f>IF($AD$1='Suivi Présence'!$D$6,SUMIF(Nom_pre,'BD Stats'!$A9,'Suivi Présence'!$H$11:$H$26),0)</f>
        <v>0</v>
      </c>
      <c r="AH9" s="2">
        <f>IF($AD$1='Suivi Présence'!$D$6,SUMIF(Nom_pre,'BD Stats'!$A9,'Suivi Présence'!$I$11:$I$26),0)</f>
        <v>0</v>
      </c>
      <c r="AI9" s="2">
        <f>IF($AD$1='Suivi Présence'!$D$6,SUMIF(Nom_pre,'BD Stats'!$A9,'Suivi Présence'!$J$11:$J$26),0)</f>
        <v>0</v>
      </c>
      <c r="AJ9" s="2">
        <f>IF($AD$1='Suivi Présence'!$D$6,SUMIF(Nom_pre,'BD Stats'!$A9,'Suivi Présence'!$K$11:$K$26),0)</f>
        <v>0</v>
      </c>
      <c r="AK9" s="2">
        <f>IF($AD$1='Suivi Présence'!$D$6,SUMIF(Nom_pre,'BD Stats'!$A9,'Suivi Présence'!$L$11:$L$26),0)</f>
        <v>0</v>
      </c>
      <c r="AL9" s="2">
        <f>IF($AD$1='Suivi Présence'!$D$6,SUMIF(Nom_pre,'BD Stats'!$A9,'Suivi Présence'!$M$11:$M$26),0)</f>
        <v>0</v>
      </c>
      <c r="AM9" s="2">
        <f t="shared" si="16"/>
        <v>0</v>
      </c>
      <c r="AN9" s="16">
        <f t="shared" si="17"/>
        <v>0</v>
      </c>
      <c r="AO9" s="95">
        <f t="shared" si="18"/>
        <v>0</v>
      </c>
      <c r="AP9" s="2">
        <f>IF($AP$1='Suivi Présence'!$D$6,SUMIF(Nom_pre,'BD Stats'!$A9,'Suivi Présence'!$E$11:$E$26),0)</f>
        <v>0</v>
      </c>
      <c r="AQ9" s="2">
        <f>IF($AP$1='Suivi Présence'!$D$6,SUMIF(Nom_pre,'BD Stats'!$A9,'Suivi Présence'!$F$11:$F$26),0)</f>
        <v>0</v>
      </c>
      <c r="AR9" s="2">
        <f>IF($AP$1='Suivi Présence'!$D$6,SUMIF(Nom_pre,'BD Stats'!$A9,'Suivi Présence'!$G$11:$G$26),0)</f>
        <v>0</v>
      </c>
      <c r="AS9" s="2">
        <f>IF($AP$1='Suivi Présence'!$D$6,SUMIF(Nom_pre,'BD Stats'!$A9,'Suivi Présence'!$H$11:$H$26),0)</f>
        <v>0</v>
      </c>
      <c r="AT9" s="2">
        <f>IF($AP$1='Suivi Présence'!$D$6,SUMIF(Nom_pre,'BD Stats'!$A9,'Suivi Présence'!$I$11:$I$26),0)</f>
        <v>0</v>
      </c>
      <c r="AU9" s="2">
        <f>IF($AP$1='Suivi Présence'!$D$6,SUMIF(Nom_pre,'BD Stats'!$A9,'Suivi Présence'!$J$11:$J$26),0)</f>
        <v>0</v>
      </c>
      <c r="AV9" s="2">
        <f>IF($AP$1='Suivi Présence'!$D$6,SUMIF(Nom_pre,'BD Stats'!$A9,'Suivi Présence'!$K$11:$K$26),0)</f>
        <v>0</v>
      </c>
      <c r="AW9" s="2">
        <f>IF($AP$1='Suivi Présence'!$D$6,SUMIF(Nom_pre,'BD Stats'!$A9,'Suivi Présence'!$L$11:$L$26),0)</f>
        <v>0</v>
      </c>
      <c r="AX9" s="2">
        <f>IF($AP$1='Suivi Présence'!$D$6,SUMIF(Nom_pre,'BD Stats'!$A9,'Suivi Présence'!$M$11:$M$26),0)</f>
        <v>0</v>
      </c>
      <c r="AY9" s="2">
        <f t="shared" si="19"/>
        <v>0</v>
      </c>
      <c r="AZ9" s="16">
        <f t="shared" si="20"/>
        <v>0</v>
      </c>
      <c r="BA9" s="95">
        <f t="shared" si="21"/>
        <v>0</v>
      </c>
      <c r="BB9" s="2">
        <f>IF($BB$1='Suivi Présence'!$D$6,SUMIF(Nom_pre,'BD Stats'!$A9,'Suivi Présence'!$E$11:$E$26),0)</f>
        <v>0</v>
      </c>
      <c r="BC9" s="2">
        <f>IF($BB$1='Suivi Présence'!$D$6,SUMIF(Nom_pre,'BD Stats'!$A9,'Suivi Présence'!$F$11:$F$26),0)</f>
        <v>0</v>
      </c>
      <c r="BD9" s="2">
        <f>IF($BB$1='Suivi Présence'!$D$6,SUMIF(Nom_pre,'BD Stats'!$A9,'Suivi Présence'!$G$11:$G$26),0)</f>
        <v>0</v>
      </c>
      <c r="BE9" s="2">
        <f>IF($BB$1='Suivi Présence'!$D$6,SUMIF(Nom_pre,'BD Stats'!$A9,'Suivi Présence'!$H$11:$H$26),0)</f>
        <v>0</v>
      </c>
      <c r="BF9" s="2">
        <f>IF($BB$1='Suivi Présence'!$D$6,SUMIF(Nom_pre,'BD Stats'!$A9,'Suivi Présence'!$I$11:$I$26),0)</f>
        <v>0</v>
      </c>
      <c r="BG9" s="2">
        <f>IF($BB$1='Suivi Présence'!$D$6,SUMIF(Nom_pre,'BD Stats'!$A9,'Suivi Présence'!$J$11:$J$26),0)</f>
        <v>0</v>
      </c>
      <c r="BH9" s="2">
        <f>IF($BB$1='Suivi Présence'!$D$6,SUMIF(Nom_pre,'BD Stats'!$A9,'Suivi Présence'!$K$11:$K$26),0)</f>
        <v>0</v>
      </c>
      <c r="BI9" s="2">
        <f>IF($BB$1='Suivi Présence'!$D$6,SUMIF(Nom_pre,'BD Stats'!$A9,'Suivi Présence'!$L$11:$L$26),0)</f>
        <v>0</v>
      </c>
      <c r="BJ9" s="2">
        <f>IF($BB$1='Suivi Présence'!$D$6,SUMIF(Nom_pre,'BD Stats'!$A9,'Suivi Présence'!$M$11:$M$26),0)</f>
        <v>0</v>
      </c>
      <c r="BK9" s="2">
        <f t="shared" si="22"/>
        <v>0</v>
      </c>
      <c r="BL9" s="16">
        <f t="shared" si="23"/>
        <v>0</v>
      </c>
      <c r="BM9" s="95">
        <f t="shared" si="24"/>
        <v>0</v>
      </c>
      <c r="BN9" s="2">
        <f>IF($BN$1='Suivi Présence'!$D$6,SUMIF(Nom_pre,'BD Stats'!$A9,'Suivi Présence'!$E$11:$E$26),0)</f>
        <v>0</v>
      </c>
      <c r="BO9" s="2">
        <f>IF($BN$1='Suivi Présence'!$D$6,SUMIF(Nom_pre,'BD Stats'!$A9,'Suivi Présence'!$F$11:$F$26),0)</f>
        <v>0</v>
      </c>
      <c r="BP9" s="2">
        <f>IF($BN$1='Suivi Présence'!$D$6,SUMIF(Nom_pre,'BD Stats'!$A9,'Suivi Présence'!$G$11:$G$26),0)</f>
        <v>0</v>
      </c>
      <c r="BQ9" s="2">
        <f>IF($BN$1='Suivi Présence'!$D$6,SUMIF(Nom_pre,'BD Stats'!$A9,'Suivi Présence'!$H$11:$H$26),0)</f>
        <v>0</v>
      </c>
      <c r="BR9" s="2">
        <f>IF($BN$1='Suivi Présence'!$D$6,SUMIF(Nom_pre,'BD Stats'!$A9,'Suivi Présence'!$I$11:$I$26),0)</f>
        <v>0</v>
      </c>
      <c r="BS9" s="2">
        <f>IF($BN$1='Suivi Présence'!$D$6,SUMIF(Nom_pre,'BD Stats'!$A9,'Suivi Présence'!$J$11:$J$26),0)</f>
        <v>0</v>
      </c>
      <c r="BT9" s="2">
        <f>IF($BN$1='Suivi Présence'!$D$6,SUMIF(Nom_pre,'BD Stats'!$A9,'Suivi Présence'!$K$11:$K$26),0)</f>
        <v>0</v>
      </c>
      <c r="BU9" s="2">
        <f>IF($BN$1='Suivi Présence'!$D$6,SUMIF(Nom_pre,'BD Stats'!$A9,'Suivi Présence'!$L$11:$L$26),0)</f>
        <v>0</v>
      </c>
      <c r="BV9" s="2">
        <f>IF($BN$1='Suivi Présence'!$D$6,SUMIF(Nom_pre,'BD Stats'!$A9,'Suivi Présence'!$M$11:$M$26),0)</f>
        <v>0</v>
      </c>
      <c r="BW9" s="2">
        <f t="shared" si="25"/>
        <v>0</v>
      </c>
      <c r="BX9" s="16">
        <f t="shared" si="26"/>
        <v>0</v>
      </c>
      <c r="BY9" s="95">
        <f t="shared" si="27"/>
        <v>0</v>
      </c>
    </row>
    <row r="10" spans="1:77" x14ac:dyDescent="0.25">
      <c r="A10" s="15" t="s">
        <v>78</v>
      </c>
      <c r="B10" s="59" t="s">
        <v>79</v>
      </c>
      <c r="C10" s="34" t="s">
        <v>111</v>
      </c>
      <c r="D10" s="2" t="s">
        <v>112</v>
      </c>
      <c r="E10" s="96" t="s">
        <v>171</v>
      </c>
      <c r="F10" s="100">
        <f t="shared" ca="1" si="1"/>
        <v>0</v>
      </c>
      <c r="G10" s="2">
        <f t="shared" ca="1" si="2"/>
        <v>0</v>
      </c>
      <c r="H10" s="2">
        <f t="shared" ca="1" si="3"/>
        <v>0</v>
      </c>
      <c r="I10" s="2">
        <f t="shared" ca="1" si="4"/>
        <v>0</v>
      </c>
      <c r="J10" s="2">
        <f t="shared" ca="1" si="5"/>
        <v>0</v>
      </c>
      <c r="K10" s="2">
        <f t="shared" ca="1" si="6"/>
        <v>0</v>
      </c>
      <c r="L10" s="2">
        <f t="shared" ca="1" si="7"/>
        <v>0</v>
      </c>
      <c r="M10" s="2">
        <f t="shared" ca="1" si="8"/>
        <v>0</v>
      </c>
      <c r="N10" s="2">
        <f t="shared" ca="1" si="9"/>
        <v>0</v>
      </c>
      <c r="O10" s="2">
        <f t="shared" ca="1" si="10"/>
        <v>0</v>
      </c>
      <c r="P10" s="16">
        <f t="shared" ca="1" si="11"/>
        <v>0</v>
      </c>
      <c r="Q10" s="101">
        <f t="shared" ca="1" si="12"/>
        <v>0</v>
      </c>
      <c r="R10" s="34">
        <f ca="1">IF($R$1='Suivi Présence'!$D$6,SUMIF(Nom_pre,'BD Stats'!$A10,'Suivi Présence'!$E$11:$E$26),0)</f>
        <v>0</v>
      </c>
      <c r="S10" s="2">
        <f ca="1">IF($R$1='Suivi Présence'!$D$6,SUMIF(Nom_pre,'BD Stats'!$A10,'Suivi Présence'!$F$11:$F$26),0)</f>
        <v>0</v>
      </c>
      <c r="T10" s="2">
        <f ca="1">IF($R$1='Suivi Présence'!$D$6,SUMIF(Nom_pre,'BD Stats'!$A10,'Suivi Présence'!$G$11:$G$26),0)</f>
        <v>0</v>
      </c>
      <c r="U10" s="2">
        <f ca="1">IF($R$1='Suivi Présence'!$D$6,SUMIF(Nom_pre,'BD Stats'!$A10,'Suivi Présence'!$H$11:$H$26),0)</f>
        <v>0</v>
      </c>
      <c r="V10" s="2">
        <f ca="1">IF($R$1='Suivi Présence'!$D$6,SUMIF(Nom_pre,'BD Stats'!$A10,'Suivi Présence'!$I$11:$I$26),0)</f>
        <v>0</v>
      </c>
      <c r="W10" s="2">
        <f ca="1">IF($R$1='Suivi Présence'!$D$6,SUMIF(Nom_pre,'BD Stats'!$A10,'Suivi Présence'!$J$11:$J$26),0)</f>
        <v>0</v>
      </c>
      <c r="X10" s="2">
        <f ca="1">IF($R$1='Suivi Présence'!$D$6,SUMIF(Nom_pre,'BD Stats'!$A10,'Suivi Présence'!$K$11:$K$26),0)</f>
        <v>0</v>
      </c>
      <c r="Y10" s="2">
        <f ca="1">IF($R$1='Suivi Présence'!$D$6,SUMIF(Nom_pre,'BD Stats'!$A10,'Suivi Présence'!$L$11:$L$26),0)</f>
        <v>0</v>
      </c>
      <c r="Z10" s="2">
        <f ca="1">IF($R$1='Suivi Présence'!$D$6,SUMIF(Nom_pre,'BD Stats'!$A10,'Suivi Présence'!$M$11:$M$26),0)</f>
        <v>0</v>
      </c>
      <c r="AA10" s="2">
        <f t="shared" ca="1" si="13"/>
        <v>0</v>
      </c>
      <c r="AB10" s="16">
        <f t="shared" ca="1" si="14"/>
        <v>0</v>
      </c>
      <c r="AC10" s="95">
        <f t="shared" ca="1" si="15"/>
        <v>0</v>
      </c>
      <c r="AD10" s="2">
        <f>IF($AD$1='Suivi Présence'!$D$6,SUMIF(Nom_pre,'BD Stats'!$A10,'Suivi Présence'!$E$11:$E$26),0)</f>
        <v>0</v>
      </c>
      <c r="AE10" s="2">
        <f>IF($AD$1='Suivi Présence'!$D$6,SUMIF(Nom_pre,'BD Stats'!$A10,'Suivi Présence'!$F$11:$F$26),0)</f>
        <v>0</v>
      </c>
      <c r="AF10" s="2">
        <f>IF($AD$1='Suivi Présence'!$D$6,SUMIF(Nom_pre,'BD Stats'!$A10,'Suivi Présence'!$G$11:$G$26),0)</f>
        <v>0</v>
      </c>
      <c r="AG10" s="2">
        <f>IF($AD$1='Suivi Présence'!$D$6,SUMIF(Nom_pre,'BD Stats'!$A10,'Suivi Présence'!$H$11:$H$26),0)</f>
        <v>0</v>
      </c>
      <c r="AH10" s="2">
        <f>IF($AD$1='Suivi Présence'!$D$6,SUMIF(Nom_pre,'BD Stats'!$A10,'Suivi Présence'!$I$11:$I$26),0)</f>
        <v>0</v>
      </c>
      <c r="AI10" s="2">
        <f>IF($AD$1='Suivi Présence'!$D$6,SUMIF(Nom_pre,'BD Stats'!$A10,'Suivi Présence'!$J$11:$J$26),0)</f>
        <v>0</v>
      </c>
      <c r="AJ10" s="2">
        <f>IF($AD$1='Suivi Présence'!$D$6,SUMIF(Nom_pre,'BD Stats'!$A10,'Suivi Présence'!$K$11:$K$26),0)</f>
        <v>0</v>
      </c>
      <c r="AK10" s="2">
        <f>IF($AD$1='Suivi Présence'!$D$6,SUMIF(Nom_pre,'BD Stats'!$A10,'Suivi Présence'!$L$11:$L$26),0)</f>
        <v>0</v>
      </c>
      <c r="AL10" s="2">
        <f>IF($AD$1='Suivi Présence'!$D$6,SUMIF(Nom_pre,'BD Stats'!$A10,'Suivi Présence'!$M$11:$M$26),0)</f>
        <v>0</v>
      </c>
      <c r="AM10" s="2">
        <f t="shared" si="16"/>
        <v>0</v>
      </c>
      <c r="AN10" s="16">
        <f t="shared" si="17"/>
        <v>0</v>
      </c>
      <c r="AO10" s="95">
        <f t="shared" si="18"/>
        <v>0</v>
      </c>
      <c r="AP10" s="2">
        <f>IF($AP$1='Suivi Présence'!$D$6,SUMIF(Nom_pre,'BD Stats'!$A10,'Suivi Présence'!$E$11:$E$26),0)</f>
        <v>0</v>
      </c>
      <c r="AQ10" s="2">
        <f>IF($AP$1='Suivi Présence'!$D$6,SUMIF(Nom_pre,'BD Stats'!$A10,'Suivi Présence'!$F$11:$F$26),0)</f>
        <v>0</v>
      </c>
      <c r="AR10" s="2">
        <f>IF($AP$1='Suivi Présence'!$D$6,SUMIF(Nom_pre,'BD Stats'!$A10,'Suivi Présence'!$G$11:$G$26),0)</f>
        <v>0</v>
      </c>
      <c r="AS10" s="2">
        <f>IF($AP$1='Suivi Présence'!$D$6,SUMIF(Nom_pre,'BD Stats'!$A10,'Suivi Présence'!$H$11:$H$26),0)</f>
        <v>0</v>
      </c>
      <c r="AT10" s="2">
        <f>IF($AP$1='Suivi Présence'!$D$6,SUMIF(Nom_pre,'BD Stats'!$A10,'Suivi Présence'!$I$11:$I$26),0)</f>
        <v>0</v>
      </c>
      <c r="AU10" s="2">
        <f>IF($AP$1='Suivi Présence'!$D$6,SUMIF(Nom_pre,'BD Stats'!$A10,'Suivi Présence'!$J$11:$J$26),0)</f>
        <v>0</v>
      </c>
      <c r="AV10" s="2">
        <f>IF($AP$1='Suivi Présence'!$D$6,SUMIF(Nom_pre,'BD Stats'!$A10,'Suivi Présence'!$K$11:$K$26),0)</f>
        <v>0</v>
      </c>
      <c r="AW10" s="2">
        <f>IF($AP$1='Suivi Présence'!$D$6,SUMIF(Nom_pre,'BD Stats'!$A10,'Suivi Présence'!$L$11:$L$26),0)</f>
        <v>0</v>
      </c>
      <c r="AX10" s="2">
        <f>IF($AP$1='Suivi Présence'!$D$6,SUMIF(Nom_pre,'BD Stats'!$A10,'Suivi Présence'!$M$11:$M$26),0)</f>
        <v>0</v>
      </c>
      <c r="AY10" s="2">
        <f t="shared" si="19"/>
        <v>0</v>
      </c>
      <c r="AZ10" s="16">
        <f t="shared" si="20"/>
        <v>0</v>
      </c>
      <c r="BA10" s="95">
        <f t="shared" si="21"/>
        <v>0</v>
      </c>
      <c r="BB10" s="2">
        <f>IF($BB$1='Suivi Présence'!$D$6,SUMIF(Nom_pre,'BD Stats'!$A10,'Suivi Présence'!$E$11:$E$26),0)</f>
        <v>0</v>
      </c>
      <c r="BC10" s="2">
        <f>IF($BB$1='Suivi Présence'!$D$6,SUMIF(Nom_pre,'BD Stats'!$A10,'Suivi Présence'!$F$11:$F$26),0)</f>
        <v>0</v>
      </c>
      <c r="BD10" s="2">
        <f>IF($BB$1='Suivi Présence'!$D$6,SUMIF(Nom_pre,'BD Stats'!$A10,'Suivi Présence'!$G$11:$G$26),0)</f>
        <v>0</v>
      </c>
      <c r="BE10" s="2">
        <f>IF($BB$1='Suivi Présence'!$D$6,SUMIF(Nom_pre,'BD Stats'!$A10,'Suivi Présence'!$H$11:$H$26),0)</f>
        <v>0</v>
      </c>
      <c r="BF10" s="2">
        <f>IF($BB$1='Suivi Présence'!$D$6,SUMIF(Nom_pre,'BD Stats'!$A10,'Suivi Présence'!$I$11:$I$26),0)</f>
        <v>0</v>
      </c>
      <c r="BG10" s="2">
        <f>IF($BB$1='Suivi Présence'!$D$6,SUMIF(Nom_pre,'BD Stats'!$A10,'Suivi Présence'!$J$11:$J$26),0)</f>
        <v>0</v>
      </c>
      <c r="BH10" s="2">
        <f>IF($BB$1='Suivi Présence'!$D$6,SUMIF(Nom_pre,'BD Stats'!$A10,'Suivi Présence'!$K$11:$K$26),0)</f>
        <v>0</v>
      </c>
      <c r="BI10" s="2">
        <f>IF($BB$1='Suivi Présence'!$D$6,SUMIF(Nom_pre,'BD Stats'!$A10,'Suivi Présence'!$L$11:$L$26),0)</f>
        <v>0</v>
      </c>
      <c r="BJ10" s="2">
        <f>IF($BB$1='Suivi Présence'!$D$6,SUMIF(Nom_pre,'BD Stats'!$A10,'Suivi Présence'!$M$11:$M$26),0)</f>
        <v>0</v>
      </c>
      <c r="BK10" s="2">
        <f t="shared" si="22"/>
        <v>0</v>
      </c>
      <c r="BL10" s="16">
        <f t="shared" si="23"/>
        <v>0</v>
      </c>
      <c r="BM10" s="95">
        <f t="shared" si="24"/>
        <v>0</v>
      </c>
      <c r="BN10" s="2">
        <f>IF($BN$1='Suivi Présence'!$D$6,SUMIF(Nom_pre,'BD Stats'!$A10,'Suivi Présence'!$E$11:$E$26),0)</f>
        <v>0</v>
      </c>
      <c r="BO10" s="2">
        <f>IF($BN$1='Suivi Présence'!$D$6,SUMIF(Nom_pre,'BD Stats'!$A10,'Suivi Présence'!$F$11:$F$26),0)</f>
        <v>0</v>
      </c>
      <c r="BP10" s="2">
        <f>IF($BN$1='Suivi Présence'!$D$6,SUMIF(Nom_pre,'BD Stats'!$A10,'Suivi Présence'!$G$11:$G$26),0)</f>
        <v>0</v>
      </c>
      <c r="BQ10" s="2">
        <f>IF($BN$1='Suivi Présence'!$D$6,SUMIF(Nom_pre,'BD Stats'!$A10,'Suivi Présence'!$H$11:$H$26),0)</f>
        <v>0</v>
      </c>
      <c r="BR10" s="2">
        <f>IF($BN$1='Suivi Présence'!$D$6,SUMIF(Nom_pre,'BD Stats'!$A10,'Suivi Présence'!$I$11:$I$26),0)</f>
        <v>0</v>
      </c>
      <c r="BS10" s="2">
        <f>IF($BN$1='Suivi Présence'!$D$6,SUMIF(Nom_pre,'BD Stats'!$A10,'Suivi Présence'!$J$11:$J$26),0)</f>
        <v>0</v>
      </c>
      <c r="BT10" s="2">
        <f>IF($BN$1='Suivi Présence'!$D$6,SUMIF(Nom_pre,'BD Stats'!$A10,'Suivi Présence'!$K$11:$K$26),0)</f>
        <v>0</v>
      </c>
      <c r="BU10" s="2">
        <f>IF($BN$1='Suivi Présence'!$D$6,SUMIF(Nom_pre,'BD Stats'!$A10,'Suivi Présence'!$L$11:$L$26),0)</f>
        <v>0</v>
      </c>
      <c r="BV10" s="2">
        <f>IF($BN$1='Suivi Présence'!$D$6,SUMIF(Nom_pre,'BD Stats'!$A10,'Suivi Présence'!$M$11:$M$26),0)</f>
        <v>0</v>
      </c>
      <c r="BW10" s="2">
        <f t="shared" si="25"/>
        <v>0</v>
      </c>
      <c r="BX10" s="16">
        <f t="shared" si="26"/>
        <v>0</v>
      </c>
      <c r="BY10" s="95">
        <f t="shared" si="27"/>
        <v>0</v>
      </c>
    </row>
    <row r="11" spans="1:77" x14ac:dyDescent="0.25">
      <c r="A11" s="15" t="s">
        <v>80</v>
      </c>
      <c r="B11" s="59" t="s">
        <v>81</v>
      </c>
      <c r="C11" s="34" t="s">
        <v>111</v>
      </c>
      <c r="D11" s="2" t="s">
        <v>64</v>
      </c>
      <c r="E11" s="96" t="s">
        <v>172</v>
      </c>
      <c r="F11" s="100">
        <f t="shared" ca="1" si="1"/>
        <v>0</v>
      </c>
      <c r="G11" s="2">
        <f t="shared" ca="1" si="2"/>
        <v>0</v>
      </c>
      <c r="H11" s="2">
        <f t="shared" ca="1" si="3"/>
        <v>0</v>
      </c>
      <c r="I11" s="2">
        <f t="shared" ca="1" si="4"/>
        <v>0</v>
      </c>
      <c r="J11" s="2">
        <f t="shared" ca="1" si="5"/>
        <v>0</v>
      </c>
      <c r="K11" s="2">
        <f t="shared" ca="1" si="6"/>
        <v>0</v>
      </c>
      <c r="L11" s="2">
        <f t="shared" ca="1" si="7"/>
        <v>0</v>
      </c>
      <c r="M11" s="2">
        <f t="shared" ca="1" si="8"/>
        <v>0</v>
      </c>
      <c r="N11" s="2">
        <f t="shared" ca="1" si="9"/>
        <v>0</v>
      </c>
      <c r="O11" s="2">
        <f t="shared" ca="1" si="10"/>
        <v>0</v>
      </c>
      <c r="P11" s="16">
        <f t="shared" ca="1" si="11"/>
        <v>0</v>
      </c>
      <c r="Q11" s="101">
        <f t="shared" ca="1" si="12"/>
        <v>0</v>
      </c>
      <c r="R11" s="34">
        <f ca="1">IF($R$1='Suivi Présence'!$D$6,SUMIF(Nom_pre,'BD Stats'!$A11,'Suivi Présence'!$E$11:$E$26),0)</f>
        <v>0</v>
      </c>
      <c r="S11" s="2">
        <f ca="1">IF($R$1='Suivi Présence'!$D$6,SUMIF(Nom_pre,'BD Stats'!$A11,'Suivi Présence'!$F$11:$F$26),0)</f>
        <v>0</v>
      </c>
      <c r="T11" s="2">
        <f ca="1">IF($R$1='Suivi Présence'!$D$6,SUMIF(Nom_pre,'BD Stats'!$A11,'Suivi Présence'!$G$11:$G$26),0)</f>
        <v>0</v>
      </c>
      <c r="U11" s="2">
        <f ca="1">IF($R$1='Suivi Présence'!$D$6,SUMIF(Nom_pre,'BD Stats'!$A11,'Suivi Présence'!$H$11:$H$26),0)</f>
        <v>0</v>
      </c>
      <c r="V11" s="2">
        <f ca="1">IF($R$1='Suivi Présence'!$D$6,SUMIF(Nom_pre,'BD Stats'!$A11,'Suivi Présence'!$I$11:$I$26),0)</f>
        <v>0</v>
      </c>
      <c r="W11" s="2">
        <f ca="1">IF($R$1='Suivi Présence'!$D$6,SUMIF(Nom_pre,'BD Stats'!$A11,'Suivi Présence'!$J$11:$J$26),0)</f>
        <v>0</v>
      </c>
      <c r="X11" s="2">
        <f ca="1">IF($R$1='Suivi Présence'!$D$6,SUMIF(Nom_pre,'BD Stats'!$A11,'Suivi Présence'!$K$11:$K$26),0)</f>
        <v>0</v>
      </c>
      <c r="Y11" s="2">
        <f ca="1">IF($R$1='Suivi Présence'!$D$6,SUMIF(Nom_pre,'BD Stats'!$A11,'Suivi Présence'!$L$11:$L$26),0)</f>
        <v>0</v>
      </c>
      <c r="Z11" s="2">
        <f ca="1">IF($R$1='Suivi Présence'!$D$6,SUMIF(Nom_pre,'BD Stats'!$A11,'Suivi Présence'!$M$11:$M$26),0)</f>
        <v>0</v>
      </c>
      <c r="AA11" s="2">
        <f t="shared" ca="1" si="13"/>
        <v>0</v>
      </c>
      <c r="AB11" s="16">
        <f t="shared" ca="1" si="14"/>
        <v>0</v>
      </c>
      <c r="AC11" s="95">
        <f t="shared" ca="1" si="15"/>
        <v>0</v>
      </c>
      <c r="AD11" s="2">
        <f>IF($AD$1='Suivi Présence'!$D$6,SUMIF(Nom_pre,'BD Stats'!$A11,'Suivi Présence'!$E$11:$E$26),0)</f>
        <v>0</v>
      </c>
      <c r="AE11" s="2">
        <f>IF($AD$1='Suivi Présence'!$D$6,SUMIF(Nom_pre,'BD Stats'!$A11,'Suivi Présence'!$F$11:$F$26),0)</f>
        <v>0</v>
      </c>
      <c r="AF11" s="2">
        <f>IF($AD$1='Suivi Présence'!$D$6,SUMIF(Nom_pre,'BD Stats'!$A11,'Suivi Présence'!$G$11:$G$26),0)</f>
        <v>0</v>
      </c>
      <c r="AG11" s="2">
        <f>IF($AD$1='Suivi Présence'!$D$6,SUMIF(Nom_pre,'BD Stats'!$A11,'Suivi Présence'!$H$11:$H$26),0)</f>
        <v>0</v>
      </c>
      <c r="AH11" s="2">
        <f>IF($AD$1='Suivi Présence'!$D$6,SUMIF(Nom_pre,'BD Stats'!$A11,'Suivi Présence'!$I$11:$I$26),0)</f>
        <v>0</v>
      </c>
      <c r="AI11" s="2">
        <f>IF($AD$1='Suivi Présence'!$D$6,SUMIF(Nom_pre,'BD Stats'!$A11,'Suivi Présence'!$J$11:$J$26),0)</f>
        <v>0</v>
      </c>
      <c r="AJ11" s="2">
        <f>IF($AD$1='Suivi Présence'!$D$6,SUMIF(Nom_pre,'BD Stats'!$A11,'Suivi Présence'!$K$11:$K$26),0)</f>
        <v>0</v>
      </c>
      <c r="AK11" s="2">
        <f>IF($AD$1='Suivi Présence'!$D$6,SUMIF(Nom_pre,'BD Stats'!$A11,'Suivi Présence'!$L$11:$L$26),0)</f>
        <v>0</v>
      </c>
      <c r="AL11" s="2">
        <f>IF($AD$1='Suivi Présence'!$D$6,SUMIF(Nom_pre,'BD Stats'!$A11,'Suivi Présence'!$M$11:$M$26),0)</f>
        <v>0</v>
      </c>
      <c r="AM11" s="2">
        <f t="shared" si="16"/>
        <v>0</v>
      </c>
      <c r="AN11" s="16">
        <f t="shared" si="17"/>
        <v>0</v>
      </c>
      <c r="AO11" s="95">
        <f t="shared" si="18"/>
        <v>0</v>
      </c>
      <c r="AP11" s="2">
        <f>IF($AP$1='Suivi Présence'!$D$6,SUMIF(Nom_pre,'BD Stats'!$A11,'Suivi Présence'!$E$11:$E$26),0)</f>
        <v>0</v>
      </c>
      <c r="AQ11" s="2">
        <f>IF($AP$1='Suivi Présence'!$D$6,SUMIF(Nom_pre,'BD Stats'!$A11,'Suivi Présence'!$F$11:$F$26),0)</f>
        <v>0</v>
      </c>
      <c r="AR11" s="2">
        <f>IF($AP$1='Suivi Présence'!$D$6,SUMIF(Nom_pre,'BD Stats'!$A11,'Suivi Présence'!$G$11:$G$26),0)</f>
        <v>0</v>
      </c>
      <c r="AS11" s="2">
        <f>IF($AP$1='Suivi Présence'!$D$6,SUMIF(Nom_pre,'BD Stats'!$A11,'Suivi Présence'!$H$11:$H$26),0)</f>
        <v>0</v>
      </c>
      <c r="AT11" s="2">
        <f>IF($AP$1='Suivi Présence'!$D$6,SUMIF(Nom_pre,'BD Stats'!$A11,'Suivi Présence'!$I$11:$I$26),0)</f>
        <v>0</v>
      </c>
      <c r="AU11" s="2">
        <f>IF($AP$1='Suivi Présence'!$D$6,SUMIF(Nom_pre,'BD Stats'!$A11,'Suivi Présence'!$J$11:$J$26),0)</f>
        <v>0</v>
      </c>
      <c r="AV11" s="2">
        <f>IF($AP$1='Suivi Présence'!$D$6,SUMIF(Nom_pre,'BD Stats'!$A11,'Suivi Présence'!$K$11:$K$26),0)</f>
        <v>0</v>
      </c>
      <c r="AW11" s="2">
        <f>IF($AP$1='Suivi Présence'!$D$6,SUMIF(Nom_pre,'BD Stats'!$A11,'Suivi Présence'!$L$11:$L$26),0)</f>
        <v>0</v>
      </c>
      <c r="AX11" s="2">
        <f>IF($AP$1='Suivi Présence'!$D$6,SUMIF(Nom_pre,'BD Stats'!$A11,'Suivi Présence'!$M$11:$M$26),0)</f>
        <v>0</v>
      </c>
      <c r="AY11" s="2">
        <f t="shared" si="19"/>
        <v>0</v>
      </c>
      <c r="AZ11" s="16">
        <f t="shared" si="20"/>
        <v>0</v>
      </c>
      <c r="BA11" s="95">
        <f t="shared" si="21"/>
        <v>0</v>
      </c>
      <c r="BB11" s="2">
        <f>IF($BB$1='Suivi Présence'!$D$6,SUMIF(Nom_pre,'BD Stats'!$A11,'Suivi Présence'!$E$11:$E$26),0)</f>
        <v>0</v>
      </c>
      <c r="BC11" s="2">
        <f>IF($BB$1='Suivi Présence'!$D$6,SUMIF(Nom_pre,'BD Stats'!$A11,'Suivi Présence'!$F$11:$F$26),0)</f>
        <v>0</v>
      </c>
      <c r="BD11" s="2">
        <f>IF($BB$1='Suivi Présence'!$D$6,SUMIF(Nom_pre,'BD Stats'!$A11,'Suivi Présence'!$G$11:$G$26),0)</f>
        <v>0</v>
      </c>
      <c r="BE11" s="2">
        <f>IF($BB$1='Suivi Présence'!$D$6,SUMIF(Nom_pre,'BD Stats'!$A11,'Suivi Présence'!$H$11:$H$26),0)</f>
        <v>0</v>
      </c>
      <c r="BF11" s="2">
        <f>IF($BB$1='Suivi Présence'!$D$6,SUMIF(Nom_pre,'BD Stats'!$A11,'Suivi Présence'!$I$11:$I$26),0)</f>
        <v>0</v>
      </c>
      <c r="BG11" s="2">
        <f>IF($BB$1='Suivi Présence'!$D$6,SUMIF(Nom_pre,'BD Stats'!$A11,'Suivi Présence'!$J$11:$J$26),0)</f>
        <v>0</v>
      </c>
      <c r="BH11" s="2">
        <f>IF($BB$1='Suivi Présence'!$D$6,SUMIF(Nom_pre,'BD Stats'!$A11,'Suivi Présence'!$K$11:$K$26),0)</f>
        <v>0</v>
      </c>
      <c r="BI11" s="2">
        <f>IF($BB$1='Suivi Présence'!$D$6,SUMIF(Nom_pre,'BD Stats'!$A11,'Suivi Présence'!$L$11:$L$26),0)</f>
        <v>0</v>
      </c>
      <c r="BJ11" s="2">
        <f>IF($BB$1='Suivi Présence'!$D$6,SUMIF(Nom_pre,'BD Stats'!$A11,'Suivi Présence'!$M$11:$M$26),0)</f>
        <v>0</v>
      </c>
      <c r="BK11" s="2">
        <f t="shared" si="22"/>
        <v>0</v>
      </c>
      <c r="BL11" s="16">
        <f t="shared" si="23"/>
        <v>0</v>
      </c>
      <c r="BM11" s="95">
        <f t="shared" si="24"/>
        <v>0</v>
      </c>
      <c r="BN11" s="2">
        <f>IF($BN$1='Suivi Présence'!$D$6,SUMIF(Nom_pre,'BD Stats'!$A11,'Suivi Présence'!$E$11:$E$26),0)</f>
        <v>0</v>
      </c>
      <c r="BO11" s="2">
        <f>IF($BN$1='Suivi Présence'!$D$6,SUMIF(Nom_pre,'BD Stats'!$A11,'Suivi Présence'!$F$11:$F$26),0)</f>
        <v>0</v>
      </c>
      <c r="BP11" s="2">
        <f>IF($BN$1='Suivi Présence'!$D$6,SUMIF(Nom_pre,'BD Stats'!$A11,'Suivi Présence'!$G$11:$G$26),0)</f>
        <v>0</v>
      </c>
      <c r="BQ11" s="2">
        <f>IF($BN$1='Suivi Présence'!$D$6,SUMIF(Nom_pre,'BD Stats'!$A11,'Suivi Présence'!$H$11:$H$26),0)</f>
        <v>0</v>
      </c>
      <c r="BR11" s="2">
        <f>IF($BN$1='Suivi Présence'!$D$6,SUMIF(Nom_pre,'BD Stats'!$A11,'Suivi Présence'!$I$11:$I$26),0)</f>
        <v>0</v>
      </c>
      <c r="BS11" s="2">
        <f>IF($BN$1='Suivi Présence'!$D$6,SUMIF(Nom_pre,'BD Stats'!$A11,'Suivi Présence'!$J$11:$J$26),0)</f>
        <v>0</v>
      </c>
      <c r="BT11" s="2">
        <f>IF($BN$1='Suivi Présence'!$D$6,SUMIF(Nom_pre,'BD Stats'!$A11,'Suivi Présence'!$K$11:$K$26),0)</f>
        <v>0</v>
      </c>
      <c r="BU11" s="2">
        <f>IF($BN$1='Suivi Présence'!$D$6,SUMIF(Nom_pre,'BD Stats'!$A11,'Suivi Présence'!$L$11:$L$26),0)</f>
        <v>0</v>
      </c>
      <c r="BV11" s="2">
        <f>IF($BN$1='Suivi Présence'!$D$6,SUMIF(Nom_pre,'BD Stats'!$A11,'Suivi Présence'!$M$11:$M$26),0)</f>
        <v>0</v>
      </c>
      <c r="BW11" s="2">
        <f t="shared" si="25"/>
        <v>0</v>
      </c>
      <c r="BX11" s="16">
        <f t="shared" si="26"/>
        <v>0</v>
      </c>
      <c r="BY11" s="95">
        <f t="shared" si="27"/>
        <v>0</v>
      </c>
    </row>
    <row r="12" spans="1:77" x14ac:dyDescent="0.25">
      <c r="A12" s="15" t="s">
        <v>82</v>
      </c>
      <c r="B12" s="59" t="s">
        <v>83</v>
      </c>
      <c r="C12" s="34" t="s">
        <v>111</v>
      </c>
      <c r="D12" s="2" t="s">
        <v>64</v>
      </c>
      <c r="E12" s="96" t="s">
        <v>173</v>
      </c>
      <c r="F12" s="100">
        <f t="shared" ca="1" si="1"/>
        <v>0</v>
      </c>
      <c r="G12" s="2">
        <f t="shared" ca="1" si="2"/>
        <v>0</v>
      </c>
      <c r="H12" s="2">
        <f t="shared" ca="1" si="3"/>
        <v>0</v>
      </c>
      <c r="I12" s="2">
        <f t="shared" ca="1" si="4"/>
        <v>0</v>
      </c>
      <c r="J12" s="2">
        <f t="shared" ca="1" si="5"/>
        <v>0</v>
      </c>
      <c r="K12" s="2">
        <f t="shared" ca="1" si="6"/>
        <v>0</v>
      </c>
      <c r="L12" s="2">
        <f t="shared" ca="1" si="7"/>
        <v>0</v>
      </c>
      <c r="M12" s="2">
        <f t="shared" ca="1" si="8"/>
        <v>0</v>
      </c>
      <c r="N12" s="2">
        <f t="shared" ca="1" si="9"/>
        <v>0</v>
      </c>
      <c r="O12" s="2">
        <f t="shared" ca="1" si="10"/>
        <v>0</v>
      </c>
      <c r="P12" s="16">
        <f t="shared" ca="1" si="11"/>
        <v>0</v>
      </c>
      <c r="Q12" s="101">
        <f t="shared" ca="1" si="12"/>
        <v>0</v>
      </c>
      <c r="R12" s="34">
        <f ca="1">IF($R$1='Suivi Présence'!$D$6,SUMIF(Nom_pre,'BD Stats'!$A12,'Suivi Présence'!$E$11:$E$26),0)</f>
        <v>0</v>
      </c>
      <c r="S12" s="2">
        <f ca="1">IF($R$1='Suivi Présence'!$D$6,SUMIF(Nom_pre,'BD Stats'!$A12,'Suivi Présence'!$F$11:$F$26),0)</f>
        <v>0</v>
      </c>
      <c r="T12" s="2">
        <f ca="1">IF($R$1='Suivi Présence'!$D$6,SUMIF(Nom_pre,'BD Stats'!$A12,'Suivi Présence'!$G$11:$G$26),0)</f>
        <v>0</v>
      </c>
      <c r="U12" s="2">
        <f ca="1">IF($R$1='Suivi Présence'!$D$6,SUMIF(Nom_pre,'BD Stats'!$A12,'Suivi Présence'!$H$11:$H$26),0)</f>
        <v>0</v>
      </c>
      <c r="V12" s="2">
        <f ca="1">IF($R$1='Suivi Présence'!$D$6,SUMIF(Nom_pre,'BD Stats'!$A12,'Suivi Présence'!$I$11:$I$26),0)</f>
        <v>0</v>
      </c>
      <c r="W12" s="2">
        <f ca="1">IF($R$1='Suivi Présence'!$D$6,SUMIF(Nom_pre,'BD Stats'!$A12,'Suivi Présence'!$J$11:$J$26),0)</f>
        <v>0</v>
      </c>
      <c r="X12" s="2">
        <f ca="1">IF($R$1='Suivi Présence'!$D$6,SUMIF(Nom_pre,'BD Stats'!$A12,'Suivi Présence'!$K$11:$K$26),0)</f>
        <v>0</v>
      </c>
      <c r="Y12" s="2">
        <f ca="1">IF($R$1='Suivi Présence'!$D$6,SUMIF(Nom_pre,'BD Stats'!$A12,'Suivi Présence'!$L$11:$L$26),0)</f>
        <v>0</v>
      </c>
      <c r="Z12" s="2">
        <f ca="1">IF($R$1='Suivi Présence'!$D$6,SUMIF(Nom_pre,'BD Stats'!$A12,'Suivi Présence'!$M$11:$M$26),0)</f>
        <v>0</v>
      </c>
      <c r="AA12" s="2">
        <f t="shared" ca="1" si="13"/>
        <v>0</v>
      </c>
      <c r="AB12" s="16">
        <f t="shared" ca="1" si="14"/>
        <v>0</v>
      </c>
      <c r="AC12" s="95">
        <f t="shared" ca="1" si="15"/>
        <v>0</v>
      </c>
      <c r="AD12" s="2">
        <f>IF($AD$1='Suivi Présence'!$D$6,SUMIF(Nom_pre,'BD Stats'!$A12,'Suivi Présence'!$E$11:$E$26),0)</f>
        <v>0</v>
      </c>
      <c r="AE12" s="2">
        <f>IF($AD$1='Suivi Présence'!$D$6,SUMIF(Nom_pre,'BD Stats'!$A12,'Suivi Présence'!$F$11:$F$26),0)</f>
        <v>0</v>
      </c>
      <c r="AF12" s="2">
        <f>IF($AD$1='Suivi Présence'!$D$6,SUMIF(Nom_pre,'BD Stats'!$A12,'Suivi Présence'!$G$11:$G$26),0)</f>
        <v>0</v>
      </c>
      <c r="AG12" s="2">
        <f>IF($AD$1='Suivi Présence'!$D$6,SUMIF(Nom_pre,'BD Stats'!$A12,'Suivi Présence'!$H$11:$H$26),0)</f>
        <v>0</v>
      </c>
      <c r="AH12" s="2">
        <f>IF($AD$1='Suivi Présence'!$D$6,SUMIF(Nom_pre,'BD Stats'!$A12,'Suivi Présence'!$I$11:$I$26),0)</f>
        <v>0</v>
      </c>
      <c r="AI12" s="2">
        <f>IF($AD$1='Suivi Présence'!$D$6,SUMIF(Nom_pre,'BD Stats'!$A12,'Suivi Présence'!$J$11:$J$26),0)</f>
        <v>0</v>
      </c>
      <c r="AJ12" s="2">
        <f>IF($AD$1='Suivi Présence'!$D$6,SUMIF(Nom_pre,'BD Stats'!$A12,'Suivi Présence'!$K$11:$K$26),0)</f>
        <v>0</v>
      </c>
      <c r="AK12" s="2">
        <f>IF($AD$1='Suivi Présence'!$D$6,SUMIF(Nom_pre,'BD Stats'!$A12,'Suivi Présence'!$L$11:$L$26),0)</f>
        <v>0</v>
      </c>
      <c r="AL12" s="2">
        <f>IF($AD$1='Suivi Présence'!$D$6,SUMIF(Nom_pre,'BD Stats'!$A12,'Suivi Présence'!$M$11:$M$26),0)</f>
        <v>0</v>
      </c>
      <c r="AM12" s="2">
        <f t="shared" si="16"/>
        <v>0</v>
      </c>
      <c r="AN12" s="16">
        <f t="shared" si="17"/>
        <v>0</v>
      </c>
      <c r="AO12" s="95">
        <f t="shared" si="18"/>
        <v>0</v>
      </c>
      <c r="AP12" s="2">
        <f>IF($AP$1='Suivi Présence'!$D$6,SUMIF(Nom_pre,'BD Stats'!$A12,'Suivi Présence'!$E$11:$E$26),0)</f>
        <v>0</v>
      </c>
      <c r="AQ12" s="2">
        <f>IF($AP$1='Suivi Présence'!$D$6,SUMIF(Nom_pre,'BD Stats'!$A12,'Suivi Présence'!$F$11:$F$26),0)</f>
        <v>0</v>
      </c>
      <c r="AR12" s="2">
        <f>IF($AP$1='Suivi Présence'!$D$6,SUMIF(Nom_pre,'BD Stats'!$A12,'Suivi Présence'!$G$11:$G$26),0)</f>
        <v>0</v>
      </c>
      <c r="AS12" s="2">
        <f>IF($AP$1='Suivi Présence'!$D$6,SUMIF(Nom_pre,'BD Stats'!$A12,'Suivi Présence'!$H$11:$H$26),0)</f>
        <v>0</v>
      </c>
      <c r="AT12" s="2">
        <f>IF($AP$1='Suivi Présence'!$D$6,SUMIF(Nom_pre,'BD Stats'!$A12,'Suivi Présence'!$I$11:$I$26),0)</f>
        <v>0</v>
      </c>
      <c r="AU12" s="2">
        <f>IF($AP$1='Suivi Présence'!$D$6,SUMIF(Nom_pre,'BD Stats'!$A12,'Suivi Présence'!$J$11:$J$26),0)</f>
        <v>0</v>
      </c>
      <c r="AV12" s="2">
        <f>IF($AP$1='Suivi Présence'!$D$6,SUMIF(Nom_pre,'BD Stats'!$A12,'Suivi Présence'!$K$11:$K$26),0)</f>
        <v>0</v>
      </c>
      <c r="AW12" s="2">
        <f>IF($AP$1='Suivi Présence'!$D$6,SUMIF(Nom_pre,'BD Stats'!$A12,'Suivi Présence'!$L$11:$L$26),0)</f>
        <v>0</v>
      </c>
      <c r="AX12" s="2">
        <f>IF($AP$1='Suivi Présence'!$D$6,SUMIF(Nom_pre,'BD Stats'!$A12,'Suivi Présence'!$M$11:$M$26),0)</f>
        <v>0</v>
      </c>
      <c r="AY12" s="2">
        <f t="shared" si="19"/>
        <v>0</v>
      </c>
      <c r="AZ12" s="16">
        <f t="shared" si="20"/>
        <v>0</v>
      </c>
      <c r="BA12" s="95">
        <f t="shared" si="21"/>
        <v>0</v>
      </c>
      <c r="BB12" s="2">
        <f>IF($BB$1='Suivi Présence'!$D$6,SUMIF(Nom_pre,'BD Stats'!$A12,'Suivi Présence'!$E$11:$E$26),0)</f>
        <v>0</v>
      </c>
      <c r="BC12" s="2">
        <f>IF($BB$1='Suivi Présence'!$D$6,SUMIF(Nom_pre,'BD Stats'!$A12,'Suivi Présence'!$F$11:$F$26),0)</f>
        <v>0</v>
      </c>
      <c r="BD12" s="2">
        <f>IF($BB$1='Suivi Présence'!$D$6,SUMIF(Nom_pre,'BD Stats'!$A12,'Suivi Présence'!$G$11:$G$26),0)</f>
        <v>0</v>
      </c>
      <c r="BE12" s="2">
        <f>IF($BB$1='Suivi Présence'!$D$6,SUMIF(Nom_pre,'BD Stats'!$A12,'Suivi Présence'!$H$11:$H$26),0)</f>
        <v>0</v>
      </c>
      <c r="BF12" s="2">
        <f>IF($BB$1='Suivi Présence'!$D$6,SUMIF(Nom_pre,'BD Stats'!$A12,'Suivi Présence'!$I$11:$I$26),0)</f>
        <v>0</v>
      </c>
      <c r="BG12" s="2">
        <f>IF($BB$1='Suivi Présence'!$D$6,SUMIF(Nom_pre,'BD Stats'!$A12,'Suivi Présence'!$J$11:$J$26),0)</f>
        <v>0</v>
      </c>
      <c r="BH12" s="2">
        <f>IF($BB$1='Suivi Présence'!$D$6,SUMIF(Nom_pre,'BD Stats'!$A12,'Suivi Présence'!$K$11:$K$26),0)</f>
        <v>0</v>
      </c>
      <c r="BI12" s="2">
        <f>IF($BB$1='Suivi Présence'!$D$6,SUMIF(Nom_pre,'BD Stats'!$A12,'Suivi Présence'!$L$11:$L$26),0)</f>
        <v>0</v>
      </c>
      <c r="BJ12" s="2">
        <f>IF($BB$1='Suivi Présence'!$D$6,SUMIF(Nom_pre,'BD Stats'!$A12,'Suivi Présence'!$M$11:$M$26),0)</f>
        <v>0</v>
      </c>
      <c r="BK12" s="2">
        <f t="shared" si="22"/>
        <v>0</v>
      </c>
      <c r="BL12" s="16">
        <f t="shared" si="23"/>
        <v>0</v>
      </c>
      <c r="BM12" s="95">
        <f t="shared" si="24"/>
        <v>0</v>
      </c>
      <c r="BN12" s="2">
        <f>IF($BN$1='Suivi Présence'!$D$6,SUMIF(Nom_pre,'BD Stats'!$A12,'Suivi Présence'!$E$11:$E$26),0)</f>
        <v>0</v>
      </c>
      <c r="BO12" s="2">
        <f>IF($BN$1='Suivi Présence'!$D$6,SUMIF(Nom_pre,'BD Stats'!$A12,'Suivi Présence'!$F$11:$F$26),0)</f>
        <v>0</v>
      </c>
      <c r="BP12" s="2">
        <f>IF($BN$1='Suivi Présence'!$D$6,SUMIF(Nom_pre,'BD Stats'!$A12,'Suivi Présence'!$G$11:$G$26),0)</f>
        <v>0</v>
      </c>
      <c r="BQ12" s="2">
        <f>IF($BN$1='Suivi Présence'!$D$6,SUMIF(Nom_pre,'BD Stats'!$A12,'Suivi Présence'!$H$11:$H$26),0)</f>
        <v>0</v>
      </c>
      <c r="BR12" s="2">
        <f>IF($BN$1='Suivi Présence'!$D$6,SUMIF(Nom_pre,'BD Stats'!$A12,'Suivi Présence'!$I$11:$I$26),0)</f>
        <v>0</v>
      </c>
      <c r="BS12" s="2">
        <f>IF($BN$1='Suivi Présence'!$D$6,SUMIF(Nom_pre,'BD Stats'!$A12,'Suivi Présence'!$J$11:$J$26),0)</f>
        <v>0</v>
      </c>
      <c r="BT12" s="2">
        <f>IF($BN$1='Suivi Présence'!$D$6,SUMIF(Nom_pre,'BD Stats'!$A12,'Suivi Présence'!$K$11:$K$26),0)</f>
        <v>0</v>
      </c>
      <c r="BU12" s="2">
        <f>IF($BN$1='Suivi Présence'!$D$6,SUMIF(Nom_pre,'BD Stats'!$A12,'Suivi Présence'!$L$11:$L$26),0)</f>
        <v>0</v>
      </c>
      <c r="BV12" s="2">
        <f>IF($BN$1='Suivi Présence'!$D$6,SUMIF(Nom_pre,'BD Stats'!$A12,'Suivi Présence'!$M$11:$M$26),0)</f>
        <v>0</v>
      </c>
      <c r="BW12" s="2">
        <f t="shared" si="25"/>
        <v>0</v>
      </c>
      <c r="BX12" s="16">
        <f t="shared" si="26"/>
        <v>0</v>
      </c>
      <c r="BY12" s="95">
        <f t="shared" si="27"/>
        <v>0</v>
      </c>
    </row>
    <row r="13" spans="1:77" x14ac:dyDescent="0.25">
      <c r="A13" s="15" t="s">
        <v>84</v>
      </c>
      <c r="B13" s="59" t="s">
        <v>85</v>
      </c>
      <c r="C13" s="34" t="s">
        <v>111</v>
      </c>
      <c r="D13" s="2" t="s">
        <v>64</v>
      </c>
      <c r="E13" s="96" t="s">
        <v>164</v>
      </c>
      <c r="F13" s="100">
        <f t="shared" ca="1" si="1"/>
        <v>0</v>
      </c>
      <c r="G13" s="2">
        <f t="shared" ca="1" si="2"/>
        <v>0</v>
      </c>
      <c r="H13" s="2">
        <f t="shared" ca="1" si="3"/>
        <v>0</v>
      </c>
      <c r="I13" s="2">
        <f t="shared" ca="1" si="4"/>
        <v>0</v>
      </c>
      <c r="J13" s="2">
        <f t="shared" ca="1" si="5"/>
        <v>0</v>
      </c>
      <c r="K13" s="2">
        <f t="shared" ca="1" si="6"/>
        <v>0</v>
      </c>
      <c r="L13" s="2">
        <f t="shared" ca="1" si="7"/>
        <v>0</v>
      </c>
      <c r="M13" s="2">
        <f t="shared" ca="1" si="8"/>
        <v>0</v>
      </c>
      <c r="N13" s="2">
        <f t="shared" ca="1" si="9"/>
        <v>0</v>
      </c>
      <c r="O13" s="2">
        <f t="shared" ca="1" si="10"/>
        <v>0</v>
      </c>
      <c r="P13" s="16">
        <f t="shared" ca="1" si="11"/>
        <v>0</v>
      </c>
      <c r="Q13" s="101">
        <f t="shared" ca="1" si="12"/>
        <v>0</v>
      </c>
      <c r="R13" s="34">
        <f ca="1">IF($R$1='Suivi Présence'!$D$6,SUMIF(Nom_pre,'BD Stats'!$A13,'Suivi Présence'!$E$11:$E$26),0)</f>
        <v>0</v>
      </c>
      <c r="S13" s="2">
        <f ca="1">IF($R$1='Suivi Présence'!$D$6,SUMIF(Nom_pre,'BD Stats'!$A13,'Suivi Présence'!$F$11:$F$26),0)</f>
        <v>0</v>
      </c>
      <c r="T13" s="2">
        <f ca="1">IF($R$1='Suivi Présence'!$D$6,SUMIF(Nom_pre,'BD Stats'!$A13,'Suivi Présence'!$G$11:$G$26),0)</f>
        <v>0</v>
      </c>
      <c r="U13" s="2">
        <f ca="1">IF($R$1='Suivi Présence'!$D$6,SUMIF(Nom_pre,'BD Stats'!$A13,'Suivi Présence'!$H$11:$H$26),0)</f>
        <v>0</v>
      </c>
      <c r="V13" s="2">
        <f ca="1">IF($R$1='Suivi Présence'!$D$6,SUMIF(Nom_pre,'BD Stats'!$A13,'Suivi Présence'!$I$11:$I$26),0)</f>
        <v>0</v>
      </c>
      <c r="W13" s="2">
        <f ca="1">IF($R$1='Suivi Présence'!$D$6,SUMIF(Nom_pre,'BD Stats'!$A13,'Suivi Présence'!$J$11:$J$26),0)</f>
        <v>0</v>
      </c>
      <c r="X13" s="2">
        <f ca="1">IF($R$1='Suivi Présence'!$D$6,SUMIF(Nom_pre,'BD Stats'!$A13,'Suivi Présence'!$K$11:$K$26),0)</f>
        <v>0</v>
      </c>
      <c r="Y13" s="2">
        <f ca="1">IF($R$1='Suivi Présence'!$D$6,SUMIF(Nom_pre,'BD Stats'!$A13,'Suivi Présence'!$L$11:$L$26),0)</f>
        <v>0</v>
      </c>
      <c r="Z13" s="2">
        <f ca="1">IF($R$1='Suivi Présence'!$D$6,SUMIF(Nom_pre,'BD Stats'!$A13,'Suivi Présence'!$M$11:$M$26),0)</f>
        <v>0</v>
      </c>
      <c r="AA13" s="2">
        <f t="shared" ca="1" si="13"/>
        <v>0</v>
      </c>
      <c r="AB13" s="16">
        <f t="shared" ca="1" si="14"/>
        <v>0</v>
      </c>
      <c r="AC13" s="95">
        <f t="shared" ca="1" si="15"/>
        <v>0</v>
      </c>
      <c r="AD13" s="2">
        <f>IF($AD$1='Suivi Présence'!$D$6,SUMIF(Nom_pre,'BD Stats'!$A13,'Suivi Présence'!$E$11:$E$26),0)</f>
        <v>0</v>
      </c>
      <c r="AE13" s="2">
        <f>IF($AD$1='Suivi Présence'!$D$6,SUMIF(Nom_pre,'BD Stats'!$A13,'Suivi Présence'!$F$11:$F$26),0)</f>
        <v>0</v>
      </c>
      <c r="AF13" s="2">
        <f>IF($AD$1='Suivi Présence'!$D$6,SUMIF(Nom_pre,'BD Stats'!$A13,'Suivi Présence'!$G$11:$G$26),0)</f>
        <v>0</v>
      </c>
      <c r="AG13" s="2">
        <f>IF($AD$1='Suivi Présence'!$D$6,SUMIF(Nom_pre,'BD Stats'!$A13,'Suivi Présence'!$H$11:$H$26),0)</f>
        <v>0</v>
      </c>
      <c r="AH13" s="2">
        <f>IF($AD$1='Suivi Présence'!$D$6,SUMIF(Nom_pre,'BD Stats'!$A13,'Suivi Présence'!$I$11:$I$26),0)</f>
        <v>0</v>
      </c>
      <c r="AI13" s="2">
        <f>IF($AD$1='Suivi Présence'!$D$6,SUMIF(Nom_pre,'BD Stats'!$A13,'Suivi Présence'!$J$11:$J$26),0)</f>
        <v>0</v>
      </c>
      <c r="AJ13" s="2">
        <f>IF($AD$1='Suivi Présence'!$D$6,SUMIF(Nom_pre,'BD Stats'!$A13,'Suivi Présence'!$K$11:$K$26),0)</f>
        <v>0</v>
      </c>
      <c r="AK13" s="2">
        <f>IF($AD$1='Suivi Présence'!$D$6,SUMIF(Nom_pre,'BD Stats'!$A13,'Suivi Présence'!$L$11:$L$26),0)</f>
        <v>0</v>
      </c>
      <c r="AL13" s="2">
        <f>IF($AD$1='Suivi Présence'!$D$6,SUMIF(Nom_pre,'BD Stats'!$A13,'Suivi Présence'!$M$11:$M$26),0)</f>
        <v>0</v>
      </c>
      <c r="AM13" s="2">
        <f t="shared" si="16"/>
        <v>0</v>
      </c>
      <c r="AN13" s="16">
        <f t="shared" si="17"/>
        <v>0</v>
      </c>
      <c r="AO13" s="95">
        <f t="shared" si="18"/>
        <v>0</v>
      </c>
      <c r="AP13" s="2">
        <f>IF($AP$1='Suivi Présence'!$D$6,SUMIF(Nom_pre,'BD Stats'!$A13,'Suivi Présence'!$E$11:$E$26),0)</f>
        <v>0</v>
      </c>
      <c r="AQ13" s="2">
        <f>IF($AP$1='Suivi Présence'!$D$6,SUMIF(Nom_pre,'BD Stats'!$A13,'Suivi Présence'!$F$11:$F$26),0)</f>
        <v>0</v>
      </c>
      <c r="AR13" s="2">
        <f>IF($AP$1='Suivi Présence'!$D$6,SUMIF(Nom_pre,'BD Stats'!$A13,'Suivi Présence'!$G$11:$G$26),0)</f>
        <v>0</v>
      </c>
      <c r="AS13" s="2">
        <f>IF($AP$1='Suivi Présence'!$D$6,SUMIF(Nom_pre,'BD Stats'!$A13,'Suivi Présence'!$H$11:$H$26),0)</f>
        <v>0</v>
      </c>
      <c r="AT13" s="2">
        <f>IF($AP$1='Suivi Présence'!$D$6,SUMIF(Nom_pre,'BD Stats'!$A13,'Suivi Présence'!$I$11:$I$26),0)</f>
        <v>0</v>
      </c>
      <c r="AU13" s="2">
        <f>IF($AP$1='Suivi Présence'!$D$6,SUMIF(Nom_pre,'BD Stats'!$A13,'Suivi Présence'!$J$11:$J$26),0)</f>
        <v>0</v>
      </c>
      <c r="AV13" s="2">
        <f>IF($AP$1='Suivi Présence'!$D$6,SUMIF(Nom_pre,'BD Stats'!$A13,'Suivi Présence'!$K$11:$K$26),0)</f>
        <v>0</v>
      </c>
      <c r="AW13" s="2">
        <f>IF($AP$1='Suivi Présence'!$D$6,SUMIF(Nom_pre,'BD Stats'!$A13,'Suivi Présence'!$L$11:$L$26),0)</f>
        <v>0</v>
      </c>
      <c r="AX13" s="2">
        <f>IF($AP$1='Suivi Présence'!$D$6,SUMIF(Nom_pre,'BD Stats'!$A13,'Suivi Présence'!$M$11:$M$26),0)</f>
        <v>0</v>
      </c>
      <c r="AY13" s="2">
        <f t="shared" si="19"/>
        <v>0</v>
      </c>
      <c r="AZ13" s="16">
        <f t="shared" si="20"/>
        <v>0</v>
      </c>
      <c r="BA13" s="95">
        <f t="shared" si="21"/>
        <v>0</v>
      </c>
      <c r="BB13" s="2">
        <f>IF($BB$1='Suivi Présence'!$D$6,SUMIF(Nom_pre,'BD Stats'!$A13,'Suivi Présence'!$E$11:$E$26),0)</f>
        <v>0</v>
      </c>
      <c r="BC13" s="2">
        <f>IF($BB$1='Suivi Présence'!$D$6,SUMIF(Nom_pre,'BD Stats'!$A13,'Suivi Présence'!$F$11:$F$26),0)</f>
        <v>0</v>
      </c>
      <c r="BD13" s="2">
        <f>IF($BB$1='Suivi Présence'!$D$6,SUMIF(Nom_pre,'BD Stats'!$A13,'Suivi Présence'!$G$11:$G$26),0)</f>
        <v>0</v>
      </c>
      <c r="BE13" s="2">
        <f>IF($BB$1='Suivi Présence'!$D$6,SUMIF(Nom_pre,'BD Stats'!$A13,'Suivi Présence'!$H$11:$H$26),0)</f>
        <v>0</v>
      </c>
      <c r="BF13" s="2">
        <f>IF($BB$1='Suivi Présence'!$D$6,SUMIF(Nom_pre,'BD Stats'!$A13,'Suivi Présence'!$I$11:$I$26),0)</f>
        <v>0</v>
      </c>
      <c r="BG13" s="2">
        <f>IF($BB$1='Suivi Présence'!$D$6,SUMIF(Nom_pre,'BD Stats'!$A13,'Suivi Présence'!$J$11:$J$26),0)</f>
        <v>0</v>
      </c>
      <c r="BH13" s="2">
        <f>IF($BB$1='Suivi Présence'!$D$6,SUMIF(Nom_pre,'BD Stats'!$A13,'Suivi Présence'!$K$11:$K$26),0)</f>
        <v>0</v>
      </c>
      <c r="BI13" s="2">
        <f>IF($BB$1='Suivi Présence'!$D$6,SUMIF(Nom_pre,'BD Stats'!$A13,'Suivi Présence'!$L$11:$L$26),0)</f>
        <v>0</v>
      </c>
      <c r="BJ13" s="2">
        <f>IF($BB$1='Suivi Présence'!$D$6,SUMIF(Nom_pre,'BD Stats'!$A13,'Suivi Présence'!$M$11:$M$26),0)</f>
        <v>0</v>
      </c>
      <c r="BK13" s="2">
        <f t="shared" si="22"/>
        <v>0</v>
      </c>
      <c r="BL13" s="16">
        <f t="shared" si="23"/>
        <v>0</v>
      </c>
      <c r="BM13" s="95">
        <f t="shared" si="24"/>
        <v>0</v>
      </c>
      <c r="BN13" s="2">
        <f>IF($BN$1='Suivi Présence'!$D$6,SUMIF(Nom_pre,'BD Stats'!$A13,'Suivi Présence'!$E$11:$E$26),0)</f>
        <v>0</v>
      </c>
      <c r="BO13" s="2">
        <f>IF($BN$1='Suivi Présence'!$D$6,SUMIF(Nom_pre,'BD Stats'!$A13,'Suivi Présence'!$F$11:$F$26),0)</f>
        <v>0</v>
      </c>
      <c r="BP13" s="2">
        <f>IF($BN$1='Suivi Présence'!$D$6,SUMIF(Nom_pre,'BD Stats'!$A13,'Suivi Présence'!$G$11:$G$26),0)</f>
        <v>0</v>
      </c>
      <c r="BQ13" s="2">
        <f>IF($BN$1='Suivi Présence'!$D$6,SUMIF(Nom_pre,'BD Stats'!$A13,'Suivi Présence'!$H$11:$H$26),0)</f>
        <v>0</v>
      </c>
      <c r="BR13" s="2">
        <f>IF($BN$1='Suivi Présence'!$D$6,SUMIF(Nom_pre,'BD Stats'!$A13,'Suivi Présence'!$I$11:$I$26),0)</f>
        <v>0</v>
      </c>
      <c r="BS13" s="2">
        <f>IF($BN$1='Suivi Présence'!$D$6,SUMIF(Nom_pre,'BD Stats'!$A13,'Suivi Présence'!$J$11:$J$26),0)</f>
        <v>0</v>
      </c>
      <c r="BT13" s="2">
        <f>IF($BN$1='Suivi Présence'!$D$6,SUMIF(Nom_pre,'BD Stats'!$A13,'Suivi Présence'!$K$11:$K$26),0)</f>
        <v>0</v>
      </c>
      <c r="BU13" s="2">
        <f>IF($BN$1='Suivi Présence'!$D$6,SUMIF(Nom_pre,'BD Stats'!$A13,'Suivi Présence'!$L$11:$L$26),0)</f>
        <v>0</v>
      </c>
      <c r="BV13" s="2">
        <f>IF($BN$1='Suivi Présence'!$D$6,SUMIF(Nom_pre,'BD Stats'!$A13,'Suivi Présence'!$M$11:$M$26),0)</f>
        <v>0</v>
      </c>
      <c r="BW13" s="2">
        <f t="shared" si="25"/>
        <v>0</v>
      </c>
      <c r="BX13" s="16">
        <f t="shared" si="26"/>
        <v>0</v>
      </c>
      <c r="BY13" s="95">
        <f t="shared" si="27"/>
        <v>0</v>
      </c>
    </row>
    <row r="14" spans="1:77" x14ac:dyDescent="0.25">
      <c r="A14" s="15" t="s">
        <v>86</v>
      </c>
      <c r="B14" s="59" t="s">
        <v>87</v>
      </c>
      <c r="C14" s="34" t="s">
        <v>111</v>
      </c>
      <c r="D14" s="2" t="s">
        <v>64</v>
      </c>
      <c r="E14" s="96" t="s">
        <v>174</v>
      </c>
      <c r="F14" s="100">
        <f t="shared" ca="1" si="1"/>
        <v>0</v>
      </c>
      <c r="G14" s="2">
        <f t="shared" ca="1" si="2"/>
        <v>0</v>
      </c>
      <c r="H14" s="2">
        <f t="shared" ca="1" si="3"/>
        <v>0</v>
      </c>
      <c r="I14" s="2">
        <f t="shared" ca="1" si="4"/>
        <v>0</v>
      </c>
      <c r="J14" s="2">
        <f t="shared" ca="1" si="5"/>
        <v>0</v>
      </c>
      <c r="K14" s="2">
        <f t="shared" ca="1" si="6"/>
        <v>0</v>
      </c>
      <c r="L14" s="2">
        <f t="shared" ca="1" si="7"/>
        <v>0</v>
      </c>
      <c r="M14" s="2">
        <f t="shared" ca="1" si="8"/>
        <v>0</v>
      </c>
      <c r="N14" s="2">
        <f t="shared" ca="1" si="9"/>
        <v>0</v>
      </c>
      <c r="O14" s="2">
        <f t="shared" ca="1" si="10"/>
        <v>0</v>
      </c>
      <c r="P14" s="16">
        <f t="shared" ca="1" si="11"/>
        <v>0</v>
      </c>
      <c r="Q14" s="101">
        <f t="shared" ca="1" si="12"/>
        <v>0</v>
      </c>
      <c r="R14" s="34">
        <f ca="1">IF($R$1='Suivi Présence'!$D$6,SUMIF(Nom_pre,'BD Stats'!$A14,'Suivi Présence'!$E$11:$E$26),0)</f>
        <v>0</v>
      </c>
      <c r="S14" s="2">
        <f ca="1">IF($R$1='Suivi Présence'!$D$6,SUMIF(Nom_pre,'BD Stats'!$A14,'Suivi Présence'!$F$11:$F$26),0)</f>
        <v>0</v>
      </c>
      <c r="T14" s="2">
        <f ca="1">IF($R$1='Suivi Présence'!$D$6,SUMIF(Nom_pre,'BD Stats'!$A14,'Suivi Présence'!$G$11:$G$26),0)</f>
        <v>0</v>
      </c>
      <c r="U14" s="2">
        <f ca="1">IF($R$1='Suivi Présence'!$D$6,SUMIF(Nom_pre,'BD Stats'!$A14,'Suivi Présence'!$H$11:$H$26),0)</f>
        <v>0</v>
      </c>
      <c r="V14" s="2">
        <f ca="1">IF($R$1='Suivi Présence'!$D$6,SUMIF(Nom_pre,'BD Stats'!$A14,'Suivi Présence'!$I$11:$I$26),0)</f>
        <v>0</v>
      </c>
      <c r="W14" s="2">
        <f ca="1">IF($R$1='Suivi Présence'!$D$6,SUMIF(Nom_pre,'BD Stats'!$A14,'Suivi Présence'!$J$11:$J$26),0)</f>
        <v>0</v>
      </c>
      <c r="X14" s="2">
        <f ca="1">IF($R$1='Suivi Présence'!$D$6,SUMIF(Nom_pre,'BD Stats'!$A14,'Suivi Présence'!$K$11:$K$26),0)</f>
        <v>0</v>
      </c>
      <c r="Y14" s="2">
        <f ca="1">IF($R$1='Suivi Présence'!$D$6,SUMIF(Nom_pre,'BD Stats'!$A14,'Suivi Présence'!$L$11:$L$26),0)</f>
        <v>0</v>
      </c>
      <c r="Z14" s="2">
        <f ca="1">IF($R$1='Suivi Présence'!$D$6,SUMIF(Nom_pre,'BD Stats'!$A14,'Suivi Présence'!$M$11:$M$26),0)</f>
        <v>0</v>
      </c>
      <c r="AA14" s="2">
        <f t="shared" ca="1" si="13"/>
        <v>0</v>
      </c>
      <c r="AB14" s="16">
        <f t="shared" ca="1" si="14"/>
        <v>0</v>
      </c>
      <c r="AC14" s="95">
        <f t="shared" ca="1" si="15"/>
        <v>0</v>
      </c>
      <c r="AD14" s="2">
        <f>IF($AD$1='Suivi Présence'!$D$6,SUMIF(Nom_pre,'BD Stats'!$A14,'Suivi Présence'!$E$11:$E$26),0)</f>
        <v>0</v>
      </c>
      <c r="AE14" s="2">
        <f>IF($AD$1='Suivi Présence'!$D$6,SUMIF(Nom_pre,'BD Stats'!$A14,'Suivi Présence'!$F$11:$F$26),0)</f>
        <v>0</v>
      </c>
      <c r="AF14" s="2">
        <f>IF($AD$1='Suivi Présence'!$D$6,SUMIF(Nom_pre,'BD Stats'!$A14,'Suivi Présence'!$G$11:$G$26),0)</f>
        <v>0</v>
      </c>
      <c r="AG14" s="2">
        <f>IF($AD$1='Suivi Présence'!$D$6,SUMIF(Nom_pre,'BD Stats'!$A14,'Suivi Présence'!$H$11:$H$26),0)</f>
        <v>0</v>
      </c>
      <c r="AH14" s="2">
        <f>IF($AD$1='Suivi Présence'!$D$6,SUMIF(Nom_pre,'BD Stats'!$A14,'Suivi Présence'!$I$11:$I$26),0)</f>
        <v>0</v>
      </c>
      <c r="AI14" s="2">
        <f>IF($AD$1='Suivi Présence'!$D$6,SUMIF(Nom_pre,'BD Stats'!$A14,'Suivi Présence'!$J$11:$J$26),0)</f>
        <v>0</v>
      </c>
      <c r="AJ14" s="2">
        <f>IF($AD$1='Suivi Présence'!$D$6,SUMIF(Nom_pre,'BD Stats'!$A14,'Suivi Présence'!$K$11:$K$26),0)</f>
        <v>0</v>
      </c>
      <c r="AK14" s="2">
        <f>IF($AD$1='Suivi Présence'!$D$6,SUMIF(Nom_pre,'BD Stats'!$A14,'Suivi Présence'!$L$11:$L$26),0)</f>
        <v>0</v>
      </c>
      <c r="AL14" s="2">
        <f>IF($AD$1='Suivi Présence'!$D$6,SUMIF(Nom_pre,'BD Stats'!$A14,'Suivi Présence'!$M$11:$M$26),0)</f>
        <v>0</v>
      </c>
      <c r="AM14" s="2">
        <f t="shared" si="16"/>
        <v>0</v>
      </c>
      <c r="AN14" s="16">
        <f t="shared" si="17"/>
        <v>0</v>
      </c>
      <c r="AO14" s="95">
        <f t="shared" si="18"/>
        <v>0</v>
      </c>
      <c r="AP14" s="2">
        <f>IF($AP$1='Suivi Présence'!$D$6,SUMIF(Nom_pre,'BD Stats'!$A14,'Suivi Présence'!$E$11:$E$26),0)</f>
        <v>0</v>
      </c>
      <c r="AQ14" s="2">
        <f>IF($AP$1='Suivi Présence'!$D$6,SUMIF(Nom_pre,'BD Stats'!$A14,'Suivi Présence'!$F$11:$F$26),0)</f>
        <v>0</v>
      </c>
      <c r="AR14" s="2">
        <f>IF($AP$1='Suivi Présence'!$D$6,SUMIF(Nom_pre,'BD Stats'!$A14,'Suivi Présence'!$G$11:$G$26),0)</f>
        <v>0</v>
      </c>
      <c r="AS14" s="2">
        <f>IF($AP$1='Suivi Présence'!$D$6,SUMIF(Nom_pre,'BD Stats'!$A14,'Suivi Présence'!$H$11:$H$26),0)</f>
        <v>0</v>
      </c>
      <c r="AT14" s="2">
        <f>IF($AP$1='Suivi Présence'!$D$6,SUMIF(Nom_pre,'BD Stats'!$A14,'Suivi Présence'!$I$11:$I$26),0)</f>
        <v>0</v>
      </c>
      <c r="AU14" s="2">
        <f>IF($AP$1='Suivi Présence'!$D$6,SUMIF(Nom_pre,'BD Stats'!$A14,'Suivi Présence'!$J$11:$J$26),0)</f>
        <v>0</v>
      </c>
      <c r="AV14" s="2">
        <f>IF($AP$1='Suivi Présence'!$D$6,SUMIF(Nom_pre,'BD Stats'!$A14,'Suivi Présence'!$K$11:$K$26),0)</f>
        <v>0</v>
      </c>
      <c r="AW14" s="2">
        <f>IF($AP$1='Suivi Présence'!$D$6,SUMIF(Nom_pre,'BD Stats'!$A14,'Suivi Présence'!$L$11:$L$26),0)</f>
        <v>0</v>
      </c>
      <c r="AX14" s="2">
        <f>IF($AP$1='Suivi Présence'!$D$6,SUMIF(Nom_pre,'BD Stats'!$A14,'Suivi Présence'!$M$11:$M$26),0)</f>
        <v>0</v>
      </c>
      <c r="AY14" s="2">
        <f t="shared" si="19"/>
        <v>0</v>
      </c>
      <c r="AZ14" s="16">
        <f t="shared" si="20"/>
        <v>0</v>
      </c>
      <c r="BA14" s="95">
        <f t="shared" si="21"/>
        <v>0</v>
      </c>
      <c r="BB14" s="2">
        <f>IF($BB$1='Suivi Présence'!$D$6,SUMIF(Nom_pre,'BD Stats'!$A14,'Suivi Présence'!$E$11:$E$26),0)</f>
        <v>0</v>
      </c>
      <c r="BC14" s="2">
        <f>IF($BB$1='Suivi Présence'!$D$6,SUMIF(Nom_pre,'BD Stats'!$A14,'Suivi Présence'!$F$11:$F$26),0)</f>
        <v>0</v>
      </c>
      <c r="BD14" s="2">
        <f>IF($BB$1='Suivi Présence'!$D$6,SUMIF(Nom_pre,'BD Stats'!$A14,'Suivi Présence'!$G$11:$G$26),0)</f>
        <v>0</v>
      </c>
      <c r="BE14" s="2">
        <f>IF($BB$1='Suivi Présence'!$D$6,SUMIF(Nom_pre,'BD Stats'!$A14,'Suivi Présence'!$H$11:$H$26),0)</f>
        <v>0</v>
      </c>
      <c r="BF14" s="2">
        <f>IF($BB$1='Suivi Présence'!$D$6,SUMIF(Nom_pre,'BD Stats'!$A14,'Suivi Présence'!$I$11:$I$26),0)</f>
        <v>0</v>
      </c>
      <c r="BG14" s="2">
        <f>IF($BB$1='Suivi Présence'!$D$6,SUMIF(Nom_pre,'BD Stats'!$A14,'Suivi Présence'!$J$11:$J$26),0)</f>
        <v>0</v>
      </c>
      <c r="BH14" s="2">
        <f>IF($BB$1='Suivi Présence'!$D$6,SUMIF(Nom_pre,'BD Stats'!$A14,'Suivi Présence'!$K$11:$K$26),0)</f>
        <v>0</v>
      </c>
      <c r="BI14" s="2">
        <f>IF($BB$1='Suivi Présence'!$D$6,SUMIF(Nom_pre,'BD Stats'!$A14,'Suivi Présence'!$L$11:$L$26),0)</f>
        <v>0</v>
      </c>
      <c r="BJ14" s="2">
        <f>IF($BB$1='Suivi Présence'!$D$6,SUMIF(Nom_pre,'BD Stats'!$A14,'Suivi Présence'!$M$11:$M$26),0)</f>
        <v>0</v>
      </c>
      <c r="BK14" s="2">
        <f t="shared" si="22"/>
        <v>0</v>
      </c>
      <c r="BL14" s="16">
        <f t="shared" si="23"/>
        <v>0</v>
      </c>
      <c r="BM14" s="95">
        <f t="shared" si="24"/>
        <v>0</v>
      </c>
      <c r="BN14" s="2">
        <f>IF($BN$1='Suivi Présence'!$D$6,SUMIF(Nom_pre,'BD Stats'!$A14,'Suivi Présence'!$E$11:$E$26),0)</f>
        <v>0</v>
      </c>
      <c r="BO14" s="2">
        <f>IF($BN$1='Suivi Présence'!$D$6,SUMIF(Nom_pre,'BD Stats'!$A14,'Suivi Présence'!$F$11:$F$26),0)</f>
        <v>0</v>
      </c>
      <c r="BP14" s="2">
        <f>IF($BN$1='Suivi Présence'!$D$6,SUMIF(Nom_pre,'BD Stats'!$A14,'Suivi Présence'!$G$11:$G$26),0)</f>
        <v>0</v>
      </c>
      <c r="BQ14" s="2">
        <f>IF($BN$1='Suivi Présence'!$D$6,SUMIF(Nom_pre,'BD Stats'!$A14,'Suivi Présence'!$H$11:$H$26),0)</f>
        <v>0</v>
      </c>
      <c r="BR14" s="2">
        <f>IF($BN$1='Suivi Présence'!$D$6,SUMIF(Nom_pre,'BD Stats'!$A14,'Suivi Présence'!$I$11:$I$26),0)</f>
        <v>0</v>
      </c>
      <c r="BS14" s="2">
        <f>IF($BN$1='Suivi Présence'!$D$6,SUMIF(Nom_pre,'BD Stats'!$A14,'Suivi Présence'!$J$11:$J$26),0)</f>
        <v>0</v>
      </c>
      <c r="BT14" s="2">
        <f>IF($BN$1='Suivi Présence'!$D$6,SUMIF(Nom_pre,'BD Stats'!$A14,'Suivi Présence'!$K$11:$K$26),0)</f>
        <v>0</v>
      </c>
      <c r="BU14" s="2">
        <f>IF($BN$1='Suivi Présence'!$D$6,SUMIF(Nom_pre,'BD Stats'!$A14,'Suivi Présence'!$L$11:$L$26),0)</f>
        <v>0</v>
      </c>
      <c r="BV14" s="2">
        <f>IF($BN$1='Suivi Présence'!$D$6,SUMIF(Nom_pre,'BD Stats'!$A14,'Suivi Présence'!$M$11:$M$26),0)</f>
        <v>0</v>
      </c>
      <c r="BW14" s="2">
        <f t="shared" si="25"/>
        <v>0</v>
      </c>
      <c r="BX14" s="16">
        <f t="shared" si="26"/>
        <v>0</v>
      </c>
      <c r="BY14" s="95">
        <f t="shared" si="27"/>
        <v>0</v>
      </c>
    </row>
    <row r="15" spans="1:77" x14ac:dyDescent="0.25">
      <c r="A15" s="15" t="s">
        <v>88</v>
      </c>
      <c r="B15" s="59" t="s">
        <v>89</v>
      </c>
      <c r="C15" s="34" t="s">
        <v>111</v>
      </c>
      <c r="D15" s="2" t="s">
        <v>64</v>
      </c>
      <c r="E15" s="96" t="s">
        <v>175</v>
      </c>
      <c r="F15" s="100">
        <f t="shared" ca="1" si="1"/>
        <v>0</v>
      </c>
      <c r="G15" s="2">
        <f t="shared" ca="1" si="2"/>
        <v>0</v>
      </c>
      <c r="H15" s="2">
        <f t="shared" ca="1" si="3"/>
        <v>0</v>
      </c>
      <c r="I15" s="2">
        <f t="shared" ca="1" si="4"/>
        <v>0</v>
      </c>
      <c r="J15" s="2">
        <f t="shared" ca="1" si="5"/>
        <v>0</v>
      </c>
      <c r="K15" s="2">
        <f t="shared" ca="1" si="6"/>
        <v>0</v>
      </c>
      <c r="L15" s="2">
        <f t="shared" ca="1" si="7"/>
        <v>0</v>
      </c>
      <c r="M15" s="2">
        <f t="shared" ca="1" si="8"/>
        <v>0</v>
      </c>
      <c r="N15" s="2">
        <f t="shared" ca="1" si="9"/>
        <v>0</v>
      </c>
      <c r="O15" s="2">
        <f t="shared" ca="1" si="10"/>
        <v>0</v>
      </c>
      <c r="P15" s="16">
        <f t="shared" ca="1" si="11"/>
        <v>0</v>
      </c>
      <c r="Q15" s="101">
        <f t="shared" ca="1" si="12"/>
        <v>0</v>
      </c>
      <c r="R15" s="34">
        <f ca="1">IF($R$1='Suivi Présence'!$D$6,SUMIF(Nom_pre,'BD Stats'!$A15,'Suivi Présence'!$E$11:$E$26),0)</f>
        <v>0</v>
      </c>
      <c r="S15" s="2">
        <f ca="1">IF($R$1='Suivi Présence'!$D$6,SUMIF(Nom_pre,'BD Stats'!$A15,'Suivi Présence'!$F$11:$F$26),0)</f>
        <v>0</v>
      </c>
      <c r="T15" s="2">
        <f ca="1">IF($R$1='Suivi Présence'!$D$6,SUMIF(Nom_pre,'BD Stats'!$A15,'Suivi Présence'!$G$11:$G$26),0)</f>
        <v>0</v>
      </c>
      <c r="U15" s="2">
        <f ca="1">IF($R$1='Suivi Présence'!$D$6,SUMIF(Nom_pre,'BD Stats'!$A15,'Suivi Présence'!$H$11:$H$26),0)</f>
        <v>0</v>
      </c>
      <c r="V15" s="2">
        <f ca="1">IF($R$1='Suivi Présence'!$D$6,SUMIF(Nom_pre,'BD Stats'!$A15,'Suivi Présence'!$I$11:$I$26),0)</f>
        <v>0</v>
      </c>
      <c r="W15" s="2">
        <f ca="1">IF($R$1='Suivi Présence'!$D$6,SUMIF(Nom_pre,'BD Stats'!$A15,'Suivi Présence'!$J$11:$J$26),0)</f>
        <v>0</v>
      </c>
      <c r="X15" s="2">
        <f ca="1">IF($R$1='Suivi Présence'!$D$6,SUMIF(Nom_pre,'BD Stats'!$A15,'Suivi Présence'!$K$11:$K$26),0)</f>
        <v>0</v>
      </c>
      <c r="Y15" s="2">
        <f ca="1">IF($R$1='Suivi Présence'!$D$6,SUMIF(Nom_pre,'BD Stats'!$A15,'Suivi Présence'!$L$11:$L$26),0)</f>
        <v>0</v>
      </c>
      <c r="Z15" s="2">
        <f ca="1">IF($R$1='Suivi Présence'!$D$6,SUMIF(Nom_pre,'BD Stats'!$A15,'Suivi Présence'!$M$11:$M$26),0)</f>
        <v>0</v>
      </c>
      <c r="AA15" s="2">
        <f t="shared" ca="1" si="13"/>
        <v>0</v>
      </c>
      <c r="AB15" s="16">
        <f t="shared" ca="1" si="14"/>
        <v>0</v>
      </c>
      <c r="AC15" s="95">
        <f t="shared" ca="1" si="15"/>
        <v>0</v>
      </c>
      <c r="AD15" s="2">
        <f>IF($AD$1='Suivi Présence'!$D$6,SUMIF(Nom_pre,'BD Stats'!$A15,'Suivi Présence'!$E$11:$E$26),0)</f>
        <v>0</v>
      </c>
      <c r="AE15" s="2">
        <f>IF($AD$1='Suivi Présence'!$D$6,SUMIF(Nom_pre,'BD Stats'!$A15,'Suivi Présence'!$F$11:$F$26),0)</f>
        <v>0</v>
      </c>
      <c r="AF15" s="2">
        <f>IF($AD$1='Suivi Présence'!$D$6,SUMIF(Nom_pre,'BD Stats'!$A15,'Suivi Présence'!$G$11:$G$26),0)</f>
        <v>0</v>
      </c>
      <c r="AG15" s="2">
        <f>IF($AD$1='Suivi Présence'!$D$6,SUMIF(Nom_pre,'BD Stats'!$A15,'Suivi Présence'!$H$11:$H$26),0)</f>
        <v>0</v>
      </c>
      <c r="AH15" s="2">
        <f>IF($AD$1='Suivi Présence'!$D$6,SUMIF(Nom_pre,'BD Stats'!$A15,'Suivi Présence'!$I$11:$I$26),0)</f>
        <v>0</v>
      </c>
      <c r="AI15" s="2">
        <f>IF($AD$1='Suivi Présence'!$D$6,SUMIF(Nom_pre,'BD Stats'!$A15,'Suivi Présence'!$J$11:$J$26),0)</f>
        <v>0</v>
      </c>
      <c r="AJ15" s="2">
        <f>IF($AD$1='Suivi Présence'!$D$6,SUMIF(Nom_pre,'BD Stats'!$A15,'Suivi Présence'!$K$11:$K$26),0)</f>
        <v>0</v>
      </c>
      <c r="AK15" s="2">
        <f>IF($AD$1='Suivi Présence'!$D$6,SUMIF(Nom_pre,'BD Stats'!$A15,'Suivi Présence'!$L$11:$L$26),0)</f>
        <v>0</v>
      </c>
      <c r="AL15" s="2">
        <f>IF($AD$1='Suivi Présence'!$D$6,SUMIF(Nom_pre,'BD Stats'!$A15,'Suivi Présence'!$M$11:$M$26),0)</f>
        <v>0</v>
      </c>
      <c r="AM15" s="2">
        <f t="shared" si="16"/>
        <v>0</v>
      </c>
      <c r="AN15" s="16">
        <f t="shared" si="17"/>
        <v>0</v>
      </c>
      <c r="AO15" s="95">
        <f t="shared" si="18"/>
        <v>0</v>
      </c>
      <c r="AP15" s="2">
        <f>IF($AP$1='Suivi Présence'!$D$6,SUMIF(Nom_pre,'BD Stats'!$A15,'Suivi Présence'!$E$11:$E$26),0)</f>
        <v>0</v>
      </c>
      <c r="AQ15" s="2">
        <f>IF($AP$1='Suivi Présence'!$D$6,SUMIF(Nom_pre,'BD Stats'!$A15,'Suivi Présence'!$F$11:$F$26),0)</f>
        <v>0</v>
      </c>
      <c r="AR15" s="2">
        <f>IF($AP$1='Suivi Présence'!$D$6,SUMIF(Nom_pre,'BD Stats'!$A15,'Suivi Présence'!$G$11:$G$26),0)</f>
        <v>0</v>
      </c>
      <c r="AS15" s="2">
        <f>IF($AP$1='Suivi Présence'!$D$6,SUMIF(Nom_pre,'BD Stats'!$A15,'Suivi Présence'!$H$11:$H$26),0)</f>
        <v>0</v>
      </c>
      <c r="AT15" s="2">
        <f>IF($AP$1='Suivi Présence'!$D$6,SUMIF(Nom_pre,'BD Stats'!$A15,'Suivi Présence'!$I$11:$I$26),0)</f>
        <v>0</v>
      </c>
      <c r="AU15" s="2">
        <f>IF($AP$1='Suivi Présence'!$D$6,SUMIF(Nom_pre,'BD Stats'!$A15,'Suivi Présence'!$J$11:$J$26),0)</f>
        <v>0</v>
      </c>
      <c r="AV15" s="2">
        <f>IF($AP$1='Suivi Présence'!$D$6,SUMIF(Nom_pre,'BD Stats'!$A15,'Suivi Présence'!$K$11:$K$26),0)</f>
        <v>0</v>
      </c>
      <c r="AW15" s="2">
        <f>IF($AP$1='Suivi Présence'!$D$6,SUMIF(Nom_pre,'BD Stats'!$A15,'Suivi Présence'!$L$11:$L$26),0)</f>
        <v>0</v>
      </c>
      <c r="AX15" s="2">
        <f>IF($AP$1='Suivi Présence'!$D$6,SUMIF(Nom_pre,'BD Stats'!$A15,'Suivi Présence'!$M$11:$M$26),0)</f>
        <v>0</v>
      </c>
      <c r="AY15" s="2">
        <f t="shared" si="19"/>
        <v>0</v>
      </c>
      <c r="AZ15" s="16">
        <f t="shared" si="20"/>
        <v>0</v>
      </c>
      <c r="BA15" s="95">
        <f t="shared" si="21"/>
        <v>0</v>
      </c>
      <c r="BB15" s="2">
        <f>IF($BB$1='Suivi Présence'!$D$6,SUMIF(Nom_pre,'BD Stats'!$A15,'Suivi Présence'!$E$11:$E$26),0)</f>
        <v>0</v>
      </c>
      <c r="BC15" s="2">
        <f>IF($BB$1='Suivi Présence'!$D$6,SUMIF(Nom_pre,'BD Stats'!$A15,'Suivi Présence'!$F$11:$F$26),0)</f>
        <v>0</v>
      </c>
      <c r="BD15" s="2">
        <f>IF($BB$1='Suivi Présence'!$D$6,SUMIF(Nom_pre,'BD Stats'!$A15,'Suivi Présence'!$G$11:$G$26),0)</f>
        <v>0</v>
      </c>
      <c r="BE15" s="2">
        <f>IF($BB$1='Suivi Présence'!$D$6,SUMIF(Nom_pre,'BD Stats'!$A15,'Suivi Présence'!$H$11:$H$26),0)</f>
        <v>0</v>
      </c>
      <c r="BF15" s="2">
        <f>IF($BB$1='Suivi Présence'!$D$6,SUMIF(Nom_pre,'BD Stats'!$A15,'Suivi Présence'!$I$11:$I$26),0)</f>
        <v>0</v>
      </c>
      <c r="BG15" s="2">
        <f>IF($BB$1='Suivi Présence'!$D$6,SUMIF(Nom_pre,'BD Stats'!$A15,'Suivi Présence'!$J$11:$J$26),0)</f>
        <v>0</v>
      </c>
      <c r="BH15" s="2">
        <f>IF($BB$1='Suivi Présence'!$D$6,SUMIF(Nom_pre,'BD Stats'!$A15,'Suivi Présence'!$K$11:$K$26),0)</f>
        <v>0</v>
      </c>
      <c r="BI15" s="2">
        <f>IF($BB$1='Suivi Présence'!$D$6,SUMIF(Nom_pre,'BD Stats'!$A15,'Suivi Présence'!$L$11:$L$26),0)</f>
        <v>0</v>
      </c>
      <c r="BJ15" s="2">
        <f>IF($BB$1='Suivi Présence'!$D$6,SUMIF(Nom_pre,'BD Stats'!$A15,'Suivi Présence'!$M$11:$M$26),0)</f>
        <v>0</v>
      </c>
      <c r="BK15" s="2">
        <f t="shared" si="22"/>
        <v>0</v>
      </c>
      <c r="BL15" s="16">
        <f t="shared" si="23"/>
        <v>0</v>
      </c>
      <c r="BM15" s="95">
        <f t="shared" si="24"/>
        <v>0</v>
      </c>
      <c r="BN15" s="2">
        <f>IF($BN$1='Suivi Présence'!$D$6,SUMIF(Nom_pre,'BD Stats'!$A15,'Suivi Présence'!$E$11:$E$26),0)</f>
        <v>0</v>
      </c>
      <c r="BO15" s="2">
        <f>IF($BN$1='Suivi Présence'!$D$6,SUMIF(Nom_pre,'BD Stats'!$A15,'Suivi Présence'!$F$11:$F$26),0)</f>
        <v>0</v>
      </c>
      <c r="BP15" s="2">
        <f>IF($BN$1='Suivi Présence'!$D$6,SUMIF(Nom_pre,'BD Stats'!$A15,'Suivi Présence'!$G$11:$G$26),0)</f>
        <v>0</v>
      </c>
      <c r="BQ15" s="2">
        <f>IF($BN$1='Suivi Présence'!$D$6,SUMIF(Nom_pre,'BD Stats'!$A15,'Suivi Présence'!$H$11:$H$26),0)</f>
        <v>0</v>
      </c>
      <c r="BR15" s="2">
        <f>IF($BN$1='Suivi Présence'!$D$6,SUMIF(Nom_pre,'BD Stats'!$A15,'Suivi Présence'!$I$11:$I$26),0)</f>
        <v>0</v>
      </c>
      <c r="BS15" s="2">
        <f>IF($BN$1='Suivi Présence'!$D$6,SUMIF(Nom_pre,'BD Stats'!$A15,'Suivi Présence'!$J$11:$J$26),0)</f>
        <v>0</v>
      </c>
      <c r="BT15" s="2">
        <f>IF($BN$1='Suivi Présence'!$D$6,SUMIF(Nom_pre,'BD Stats'!$A15,'Suivi Présence'!$K$11:$K$26),0)</f>
        <v>0</v>
      </c>
      <c r="BU15" s="2">
        <f>IF($BN$1='Suivi Présence'!$D$6,SUMIF(Nom_pre,'BD Stats'!$A15,'Suivi Présence'!$L$11:$L$26),0)</f>
        <v>0</v>
      </c>
      <c r="BV15" s="2">
        <f>IF($BN$1='Suivi Présence'!$D$6,SUMIF(Nom_pre,'BD Stats'!$A15,'Suivi Présence'!$M$11:$M$26),0)</f>
        <v>0</v>
      </c>
      <c r="BW15" s="2">
        <f t="shared" si="25"/>
        <v>0</v>
      </c>
      <c r="BX15" s="16">
        <f t="shared" si="26"/>
        <v>0</v>
      </c>
      <c r="BY15" s="95">
        <f t="shared" si="27"/>
        <v>0</v>
      </c>
    </row>
    <row r="16" spans="1:77" x14ac:dyDescent="0.25">
      <c r="A16" s="15" t="s">
        <v>90</v>
      </c>
      <c r="B16" s="59" t="s">
        <v>91</v>
      </c>
      <c r="C16" s="34" t="s">
        <v>111</v>
      </c>
      <c r="D16" s="2" t="s">
        <v>64</v>
      </c>
      <c r="E16" s="96" t="s">
        <v>176</v>
      </c>
      <c r="F16" s="100">
        <f t="shared" ca="1" si="1"/>
        <v>0</v>
      </c>
      <c r="G16" s="2">
        <f t="shared" ca="1" si="2"/>
        <v>0</v>
      </c>
      <c r="H16" s="2">
        <f t="shared" ca="1" si="3"/>
        <v>0</v>
      </c>
      <c r="I16" s="2">
        <f t="shared" ca="1" si="4"/>
        <v>0</v>
      </c>
      <c r="J16" s="2">
        <f t="shared" ca="1" si="5"/>
        <v>0</v>
      </c>
      <c r="K16" s="2">
        <f t="shared" ca="1" si="6"/>
        <v>0</v>
      </c>
      <c r="L16" s="2">
        <f t="shared" ca="1" si="7"/>
        <v>0</v>
      </c>
      <c r="M16" s="2">
        <f t="shared" ca="1" si="8"/>
        <v>0</v>
      </c>
      <c r="N16" s="2">
        <f t="shared" ca="1" si="9"/>
        <v>0</v>
      </c>
      <c r="O16" s="2">
        <f t="shared" ca="1" si="10"/>
        <v>0</v>
      </c>
      <c r="P16" s="16">
        <f t="shared" ca="1" si="11"/>
        <v>0</v>
      </c>
      <c r="Q16" s="101">
        <f t="shared" ca="1" si="12"/>
        <v>0</v>
      </c>
      <c r="R16" s="34">
        <f ca="1">IF($R$1='Suivi Présence'!$D$6,SUMIF(Nom_pre,'BD Stats'!$A16,'Suivi Présence'!$E$11:$E$26),0)</f>
        <v>0</v>
      </c>
      <c r="S16" s="2">
        <f ca="1">IF($R$1='Suivi Présence'!$D$6,SUMIF(Nom_pre,'BD Stats'!$A16,'Suivi Présence'!$F$11:$F$26),0)</f>
        <v>0</v>
      </c>
      <c r="T16" s="2">
        <f ca="1">IF($R$1='Suivi Présence'!$D$6,SUMIF(Nom_pre,'BD Stats'!$A16,'Suivi Présence'!$G$11:$G$26),0)</f>
        <v>0</v>
      </c>
      <c r="U16" s="2">
        <f ca="1">IF($R$1='Suivi Présence'!$D$6,SUMIF(Nom_pre,'BD Stats'!$A16,'Suivi Présence'!$H$11:$H$26),0)</f>
        <v>0</v>
      </c>
      <c r="V16" s="2">
        <f ca="1">IF($R$1='Suivi Présence'!$D$6,SUMIF(Nom_pre,'BD Stats'!$A16,'Suivi Présence'!$I$11:$I$26),0)</f>
        <v>0</v>
      </c>
      <c r="W16" s="2">
        <f ca="1">IF($R$1='Suivi Présence'!$D$6,SUMIF(Nom_pre,'BD Stats'!$A16,'Suivi Présence'!$J$11:$J$26),0)</f>
        <v>0</v>
      </c>
      <c r="X16" s="2">
        <f ca="1">IF($R$1='Suivi Présence'!$D$6,SUMIF(Nom_pre,'BD Stats'!$A16,'Suivi Présence'!$K$11:$K$26),0)</f>
        <v>0</v>
      </c>
      <c r="Y16" s="2">
        <f ca="1">IF($R$1='Suivi Présence'!$D$6,SUMIF(Nom_pre,'BD Stats'!$A16,'Suivi Présence'!$L$11:$L$26),0)</f>
        <v>0</v>
      </c>
      <c r="Z16" s="2">
        <f ca="1">IF($R$1='Suivi Présence'!$D$6,SUMIF(Nom_pre,'BD Stats'!$A16,'Suivi Présence'!$M$11:$M$26),0)</f>
        <v>0</v>
      </c>
      <c r="AA16" s="2">
        <f t="shared" ca="1" si="13"/>
        <v>0</v>
      </c>
      <c r="AB16" s="16">
        <f t="shared" ca="1" si="14"/>
        <v>0</v>
      </c>
      <c r="AC16" s="95">
        <f t="shared" ca="1" si="15"/>
        <v>0</v>
      </c>
      <c r="AD16" s="2">
        <f>IF($AD$1='Suivi Présence'!$D$6,SUMIF(Nom_pre,'BD Stats'!$A16,'Suivi Présence'!$E$11:$E$26),0)</f>
        <v>0</v>
      </c>
      <c r="AE16" s="2">
        <f>IF($AD$1='Suivi Présence'!$D$6,SUMIF(Nom_pre,'BD Stats'!$A16,'Suivi Présence'!$F$11:$F$26),0)</f>
        <v>0</v>
      </c>
      <c r="AF16" s="2">
        <f>IF($AD$1='Suivi Présence'!$D$6,SUMIF(Nom_pre,'BD Stats'!$A16,'Suivi Présence'!$G$11:$G$26),0)</f>
        <v>0</v>
      </c>
      <c r="AG16" s="2">
        <f>IF($AD$1='Suivi Présence'!$D$6,SUMIF(Nom_pre,'BD Stats'!$A16,'Suivi Présence'!$H$11:$H$26),0)</f>
        <v>0</v>
      </c>
      <c r="AH16" s="2">
        <f>IF($AD$1='Suivi Présence'!$D$6,SUMIF(Nom_pre,'BD Stats'!$A16,'Suivi Présence'!$I$11:$I$26),0)</f>
        <v>0</v>
      </c>
      <c r="AI16" s="2">
        <f>IF($AD$1='Suivi Présence'!$D$6,SUMIF(Nom_pre,'BD Stats'!$A16,'Suivi Présence'!$J$11:$J$26),0)</f>
        <v>0</v>
      </c>
      <c r="AJ16" s="2">
        <f>IF($AD$1='Suivi Présence'!$D$6,SUMIF(Nom_pre,'BD Stats'!$A16,'Suivi Présence'!$K$11:$K$26),0)</f>
        <v>0</v>
      </c>
      <c r="AK16" s="2">
        <f>IF($AD$1='Suivi Présence'!$D$6,SUMIF(Nom_pre,'BD Stats'!$A16,'Suivi Présence'!$L$11:$L$26),0)</f>
        <v>0</v>
      </c>
      <c r="AL16" s="2">
        <f>IF($AD$1='Suivi Présence'!$D$6,SUMIF(Nom_pre,'BD Stats'!$A16,'Suivi Présence'!$M$11:$M$26),0)</f>
        <v>0</v>
      </c>
      <c r="AM16" s="2">
        <f t="shared" si="16"/>
        <v>0</v>
      </c>
      <c r="AN16" s="16">
        <f t="shared" si="17"/>
        <v>0</v>
      </c>
      <c r="AO16" s="95">
        <f t="shared" si="18"/>
        <v>0</v>
      </c>
      <c r="AP16" s="2">
        <f>IF($AP$1='Suivi Présence'!$D$6,SUMIF(Nom_pre,'BD Stats'!$A16,'Suivi Présence'!$E$11:$E$26),0)</f>
        <v>0</v>
      </c>
      <c r="AQ16" s="2">
        <f>IF($AP$1='Suivi Présence'!$D$6,SUMIF(Nom_pre,'BD Stats'!$A16,'Suivi Présence'!$F$11:$F$26),0)</f>
        <v>0</v>
      </c>
      <c r="AR16" s="2">
        <f>IF($AP$1='Suivi Présence'!$D$6,SUMIF(Nom_pre,'BD Stats'!$A16,'Suivi Présence'!$G$11:$G$26),0)</f>
        <v>0</v>
      </c>
      <c r="AS16" s="2">
        <f>IF($AP$1='Suivi Présence'!$D$6,SUMIF(Nom_pre,'BD Stats'!$A16,'Suivi Présence'!$H$11:$H$26),0)</f>
        <v>0</v>
      </c>
      <c r="AT16" s="2">
        <f>IF($AP$1='Suivi Présence'!$D$6,SUMIF(Nom_pre,'BD Stats'!$A16,'Suivi Présence'!$I$11:$I$26),0)</f>
        <v>0</v>
      </c>
      <c r="AU16" s="2">
        <f>IF($AP$1='Suivi Présence'!$D$6,SUMIF(Nom_pre,'BD Stats'!$A16,'Suivi Présence'!$J$11:$J$26),0)</f>
        <v>0</v>
      </c>
      <c r="AV16" s="2">
        <f>IF($AP$1='Suivi Présence'!$D$6,SUMIF(Nom_pre,'BD Stats'!$A16,'Suivi Présence'!$K$11:$K$26),0)</f>
        <v>0</v>
      </c>
      <c r="AW16" s="2">
        <f>IF($AP$1='Suivi Présence'!$D$6,SUMIF(Nom_pre,'BD Stats'!$A16,'Suivi Présence'!$L$11:$L$26),0)</f>
        <v>0</v>
      </c>
      <c r="AX16" s="2">
        <f>IF($AP$1='Suivi Présence'!$D$6,SUMIF(Nom_pre,'BD Stats'!$A16,'Suivi Présence'!$M$11:$M$26),0)</f>
        <v>0</v>
      </c>
      <c r="AY16" s="2">
        <f t="shared" si="19"/>
        <v>0</v>
      </c>
      <c r="AZ16" s="16">
        <f t="shared" si="20"/>
        <v>0</v>
      </c>
      <c r="BA16" s="95">
        <f t="shared" si="21"/>
        <v>0</v>
      </c>
      <c r="BB16" s="2">
        <f>IF($BB$1='Suivi Présence'!$D$6,SUMIF(Nom_pre,'BD Stats'!$A16,'Suivi Présence'!$E$11:$E$26),0)</f>
        <v>0</v>
      </c>
      <c r="BC16" s="2">
        <f>IF($BB$1='Suivi Présence'!$D$6,SUMIF(Nom_pre,'BD Stats'!$A16,'Suivi Présence'!$F$11:$F$26),0)</f>
        <v>0</v>
      </c>
      <c r="BD16" s="2">
        <f>IF($BB$1='Suivi Présence'!$D$6,SUMIF(Nom_pre,'BD Stats'!$A16,'Suivi Présence'!$G$11:$G$26),0)</f>
        <v>0</v>
      </c>
      <c r="BE16" s="2">
        <f>IF($BB$1='Suivi Présence'!$D$6,SUMIF(Nom_pre,'BD Stats'!$A16,'Suivi Présence'!$H$11:$H$26),0)</f>
        <v>0</v>
      </c>
      <c r="BF16" s="2">
        <f>IF($BB$1='Suivi Présence'!$D$6,SUMIF(Nom_pre,'BD Stats'!$A16,'Suivi Présence'!$I$11:$I$26),0)</f>
        <v>0</v>
      </c>
      <c r="BG16" s="2">
        <f>IF($BB$1='Suivi Présence'!$D$6,SUMIF(Nom_pre,'BD Stats'!$A16,'Suivi Présence'!$J$11:$J$26),0)</f>
        <v>0</v>
      </c>
      <c r="BH16" s="2">
        <f>IF($BB$1='Suivi Présence'!$D$6,SUMIF(Nom_pre,'BD Stats'!$A16,'Suivi Présence'!$K$11:$K$26),0)</f>
        <v>0</v>
      </c>
      <c r="BI16" s="2">
        <f>IF($BB$1='Suivi Présence'!$D$6,SUMIF(Nom_pre,'BD Stats'!$A16,'Suivi Présence'!$L$11:$L$26),0)</f>
        <v>0</v>
      </c>
      <c r="BJ16" s="2">
        <f>IF($BB$1='Suivi Présence'!$D$6,SUMIF(Nom_pre,'BD Stats'!$A16,'Suivi Présence'!$M$11:$M$26),0)</f>
        <v>0</v>
      </c>
      <c r="BK16" s="2">
        <f t="shared" si="22"/>
        <v>0</v>
      </c>
      <c r="BL16" s="16">
        <f t="shared" si="23"/>
        <v>0</v>
      </c>
      <c r="BM16" s="95">
        <f t="shared" si="24"/>
        <v>0</v>
      </c>
      <c r="BN16" s="2">
        <f>IF($BN$1='Suivi Présence'!$D$6,SUMIF(Nom_pre,'BD Stats'!$A16,'Suivi Présence'!$E$11:$E$26),0)</f>
        <v>0</v>
      </c>
      <c r="BO16" s="2">
        <f>IF($BN$1='Suivi Présence'!$D$6,SUMIF(Nom_pre,'BD Stats'!$A16,'Suivi Présence'!$F$11:$F$26),0)</f>
        <v>0</v>
      </c>
      <c r="BP16" s="2">
        <f>IF($BN$1='Suivi Présence'!$D$6,SUMIF(Nom_pre,'BD Stats'!$A16,'Suivi Présence'!$G$11:$G$26),0)</f>
        <v>0</v>
      </c>
      <c r="BQ16" s="2">
        <f>IF($BN$1='Suivi Présence'!$D$6,SUMIF(Nom_pre,'BD Stats'!$A16,'Suivi Présence'!$H$11:$H$26),0)</f>
        <v>0</v>
      </c>
      <c r="BR16" s="2">
        <f>IF($BN$1='Suivi Présence'!$D$6,SUMIF(Nom_pre,'BD Stats'!$A16,'Suivi Présence'!$I$11:$I$26),0)</f>
        <v>0</v>
      </c>
      <c r="BS16" s="2">
        <f>IF($BN$1='Suivi Présence'!$D$6,SUMIF(Nom_pre,'BD Stats'!$A16,'Suivi Présence'!$J$11:$J$26),0)</f>
        <v>0</v>
      </c>
      <c r="BT16" s="2">
        <f>IF($BN$1='Suivi Présence'!$D$6,SUMIF(Nom_pre,'BD Stats'!$A16,'Suivi Présence'!$K$11:$K$26),0)</f>
        <v>0</v>
      </c>
      <c r="BU16" s="2">
        <f>IF($BN$1='Suivi Présence'!$D$6,SUMIF(Nom_pre,'BD Stats'!$A16,'Suivi Présence'!$L$11:$L$26),0)</f>
        <v>0</v>
      </c>
      <c r="BV16" s="2">
        <f>IF($BN$1='Suivi Présence'!$D$6,SUMIF(Nom_pre,'BD Stats'!$A16,'Suivi Présence'!$M$11:$M$26),0)</f>
        <v>0</v>
      </c>
      <c r="BW16" s="2">
        <f t="shared" si="25"/>
        <v>0</v>
      </c>
      <c r="BX16" s="16">
        <f t="shared" si="26"/>
        <v>0</v>
      </c>
      <c r="BY16" s="95">
        <f t="shared" si="27"/>
        <v>0</v>
      </c>
    </row>
    <row r="17" spans="1:77" x14ac:dyDescent="0.25">
      <c r="A17" s="15" t="s">
        <v>59</v>
      </c>
      <c r="B17" s="59" t="s">
        <v>92</v>
      </c>
      <c r="C17" s="34" t="s">
        <v>111</v>
      </c>
      <c r="D17" s="49" t="s">
        <v>112</v>
      </c>
      <c r="E17" s="96" t="s">
        <v>177</v>
      </c>
      <c r="F17" s="100">
        <f t="shared" ca="1" si="1"/>
        <v>0</v>
      </c>
      <c r="G17" s="2">
        <f t="shared" ca="1" si="2"/>
        <v>0</v>
      </c>
      <c r="H17" s="2">
        <f t="shared" ca="1" si="3"/>
        <v>0</v>
      </c>
      <c r="I17" s="2">
        <f t="shared" ca="1" si="4"/>
        <v>0</v>
      </c>
      <c r="J17" s="2">
        <f t="shared" ca="1" si="5"/>
        <v>0</v>
      </c>
      <c r="K17" s="2">
        <f t="shared" ca="1" si="6"/>
        <v>0</v>
      </c>
      <c r="L17" s="2">
        <f t="shared" ca="1" si="7"/>
        <v>0</v>
      </c>
      <c r="M17" s="2">
        <f t="shared" ca="1" si="8"/>
        <v>0</v>
      </c>
      <c r="N17" s="2">
        <f t="shared" ca="1" si="9"/>
        <v>0</v>
      </c>
      <c r="O17" s="2">
        <f t="shared" ca="1" si="10"/>
        <v>0</v>
      </c>
      <c r="P17" s="16">
        <f t="shared" ca="1" si="11"/>
        <v>0</v>
      </c>
      <c r="Q17" s="101">
        <f t="shared" ca="1" si="12"/>
        <v>0</v>
      </c>
      <c r="R17" s="34">
        <f ca="1">IF($R$1='Suivi Présence'!$D$6,SUMIF(Nom_pre,'BD Stats'!$A17,'Suivi Présence'!$E$11:$E$26),0)</f>
        <v>0</v>
      </c>
      <c r="S17" s="2">
        <f ca="1">IF($R$1='Suivi Présence'!$D$6,SUMIF(Nom_pre,'BD Stats'!$A17,'Suivi Présence'!$F$11:$F$26),0)</f>
        <v>0</v>
      </c>
      <c r="T17" s="2">
        <f ca="1">IF($R$1='Suivi Présence'!$D$6,SUMIF(Nom_pre,'BD Stats'!$A17,'Suivi Présence'!$G$11:$G$26),0)</f>
        <v>0</v>
      </c>
      <c r="U17" s="2">
        <f ca="1">IF($R$1='Suivi Présence'!$D$6,SUMIF(Nom_pre,'BD Stats'!$A17,'Suivi Présence'!$H$11:$H$26),0)</f>
        <v>0</v>
      </c>
      <c r="V17" s="2">
        <f ca="1">IF($R$1='Suivi Présence'!$D$6,SUMIF(Nom_pre,'BD Stats'!$A17,'Suivi Présence'!$I$11:$I$26),0)</f>
        <v>0</v>
      </c>
      <c r="W17" s="2">
        <f ca="1">IF($R$1='Suivi Présence'!$D$6,SUMIF(Nom_pre,'BD Stats'!$A17,'Suivi Présence'!$J$11:$J$26),0)</f>
        <v>0</v>
      </c>
      <c r="X17" s="2">
        <f ca="1">IF($R$1='Suivi Présence'!$D$6,SUMIF(Nom_pre,'BD Stats'!$A17,'Suivi Présence'!$K$11:$K$26),0)</f>
        <v>0</v>
      </c>
      <c r="Y17" s="2">
        <f ca="1">IF($R$1='Suivi Présence'!$D$6,SUMIF(Nom_pre,'BD Stats'!$A17,'Suivi Présence'!$L$11:$L$26),0)</f>
        <v>0</v>
      </c>
      <c r="Z17" s="2">
        <f ca="1">IF($R$1='Suivi Présence'!$D$6,SUMIF(Nom_pre,'BD Stats'!$A17,'Suivi Présence'!$M$11:$M$26),0)</f>
        <v>0</v>
      </c>
      <c r="AA17" s="2">
        <f t="shared" ca="1" si="13"/>
        <v>0</v>
      </c>
      <c r="AB17" s="16">
        <f t="shared" ca="1" si="14"/>
        <v>0</v>
      </c>
      <c r="AC17" s="95">
        <f t="shared" ca="1" si="15"/>
        <v>0</v>
      </c>
      <c r="AD17" s="2">
        <f>IF($AD$1='Suivi Présence'!$D$6,SUMIF(Nom_pre,'BD Stats'!$A17,'Suivi Présence'!$E$11:$E$26),0)</f>
        <v>0</v>
      </c>
      <c r="AE17" s="2">
        <f>IF($AD$1='Suivi Présence'!$D$6,SUMIF(Nom_pre,'BD Stats'!$A17,'Suivi Présence'!$F$11:$F$26),0)</f>
        <v>0</v>
      </c>
      <c r="AF17" s="2">
        <f>IF($AD$1='Suivi Présence'!$D$6,SUMIF(Nom_pre,'BD Stats'!$A17,'Suivi Présence'!$G$11:$G$26),0)</f>
        <v>0</v>
      </c>
      <c r="AG17" s="2">
        <f>IF($AD$1='Suivi Présence'!$D$6,SUMIF(Nom_pre,'BD Stats'!$A17,'Suivi Présence'!$H$11:$H$26),0)</f>
        <v>0</v>
      </c>
      <c r="AH17" s="2">
        <f>IF($AD$1='Suivi Présence'!$D$6,SUMIF(Nom_pre,'BD Stats'!$A17,'Suivi Présence'!$I$11:$I$26),0)</f>
        <v>0</v>
      </c>
      <c r="AI17" s="2">
        <f>IF($AD$1='Suivi Présence'!$D$6,SUMIF(Nom_pre,'BD Stats'!$A17,'Suivi Présence'!$J$11:$J$26),0)</f>
        <v>0</v>
      </c>
      <c r="AJ17" s="2">
        <f>IF($AD$1='Suivi Présence'!$D$6,SUMIF(Nom_pre,'BD Stats'!$A17,'Suivi Présence'!$K$11:$K$26),0)</f>
        <v>0</v>
      </c>
      <c r="AK17" s="2">
        <f>IF($AD$1='Suivi Présence'!$D$6,SUMIF(Nom_pre,'BD Stats'!$A17,'Suivi Présence'!$L$11:$L$26),0)</f>
        <v>0</v>
      </c>
      <c r="AL17" s="2">
        <f>IF($AD$1='Suivi Présence'!$D$6,SUMIF(Nom_pre,'BD Stats'!$A17,'Suivi Présence'!$M$11:$M$26),0)</f>
        <v>0</v>
      </c>
      <c r="AM17" s="2">
        <f t="shared" si="16"/>
        <v>0</v>
      </c>
      <c r="AN17" s="16">
        <f t="shared" si="17"/>
        <v>0</v>
      </c>
      <c r="AO17" s="95">
        <f t="shared" si="18"/>
        <v>0</v>
      </c>
      <c r="AP17" s="2">
        <f>IF($AP$1='Suivi Présence'!$D$6,SUMIF(Nom_pre,'BD Stats'!$A17,'Suivi Présence'!$E$11:$E$26),0)</f>
        <v>0</v>
      </c>
      <c r="AQ17" s="2">
        <f>IF($AP$1='Suivi Présence'!$D$6,SUMIF(Nom_pre,'BD Stats'!$A17,'Suivi Présence'!$F$11:$F$26),0)</f>
        <v>0</v>
      </c>
      <c r="AR17" s="2">
        <f>IF($AP$1='Suivi Présence'!$D$6,SUMIF(Nom_pre,'BD Stats'!$A17,'Suivi Présence'!$G$11:$G$26),0)</f>
        <v>0</v>
      </c>
      <c r="AS17" s="2">
        <f>IF($AP$1='Suivi Présence'!$D$6,SUMIF(Nom_pre,'BD Stats'!$A17,'Suivi Présence'!$H$11:$H$26),0)</f>
        <v>0</v>
      </c>
      <c r="AT17" s="2">
        <f>IF($AP$1='Suivi Présence'!$D$6,SUMIF(Nom_pre,'BD Stats'!$A17,'Suivi Présence'!$I$11:$I$26),0)</f>
        <v>0</v>
      </c>
      <c r="AU17" s="2">
        <f>IF($AP$1='Suivi Présence'!$D$6,SUMIF(Nom_pre,'BD Stats'!$A17,'Suivi Présence'!$J$11:$J$26),0)</f>
        <v>0</v>
      </c>
      <c r="AV17" s="2">
        <f>IF($AP$1='Suivi Présence'!$D$6,SUMIF(Nom_pre,'BD Stats'!$A17,'Suivi Présence'!$K$11:$K$26),0)</f>
        <v>0</v>
      </c>
      <c r="AW17" s="2">
        <f>IF($AP$1='Suivi Présence'!$D$6,SUMIF(Nom_pre,'BD Stats'!$A17,'Suivi Présence'!$L$11:$L$26),0)</f>
        <v>0</v>
      </c>
      <c r="AX17" s="2">
        <f>IF($AP$1='Suivi Présence'!$D$6,SUMIF(Nom_pre,'BD Stats'!$A17,'Suivi Présence'!$M$11:$M$26),0)</f>
        <v>0</v>
      </c>
      <c r="AY17" s="2">
        <f t="shared" si="19"/>
        <v>0</v>
      </c>
      <c r="AZ17" s="16">
        <f t="shared" si="20"/>
        <v>0</v>
      </c>
      <c r="BA17" s="95">
        <f t="shared" si="21"/>
        <v>0</v>
      </c>
      <c r="BB17" s="2">
        <f>IF($BB$1='Suivi Présence'!$D$6,SUMIF(Nom_pre,'BD Stats'!$A17,'Suivi Présence'!$E$11:$E$26),0)</f>
        <v>0</v>
      </c>
      <c r="BC17" s="2">
        <f>IF($BB$1='Suivi Présence'!$D$6,SUMIF(Nom_pre,'BD Stats'!$A17,'Suivi Présence'!$F$11:$F$26),0)</f>
        <v>0</v>
      </c>
      <c r="BD17" s="2">
        <f>IF($BB$1='Suivi Présence'!$D$6,SUMIF(Nom_pre,'BD Stats'!$A17,'Suivi Présence'!$G$11:$G$26),0)</f>
        <v>0</v>
      </c>
      <c r="BE17" s="2">
        <f>IF($BB$1='Suivi Présence'!$D$6,SUMIF(Nom_pre,'BD Stats'!$A17,'Suivi Présence'!$H$11:$H$26),0)</f>
        <v>0</v>
      </c>
      <c r="BF17" s="2">
        <f>IF($BB$1='Suivi Présence'!$D$6,SUMIF(Nom_pre,'BD Stats'!$A17,'Suivi Présence'!$I$11:$I$26),0)</f>
        <v>0</v>
      </c>
      <c r="BG17" s="2">
        <f>IF($BB$1='Suivi Présence'!$D$6,SUMIF(Nom_pre,'BD Stats'!$A17,'Suivi Présence'!$J$11:$J$26),0)</f>
        <v>0</v>
      </c>
      <c r="BH17" s="2">
        <f>IF($BB$1='Suivi Présence'!$D$6,SUMIF(Nom_pre,'BD Stats'!$A17,'Suivi Présence'!$K$11:$K$26),0)</f>
        <v>0</v>
      </c>
      <c r="BI17" s="2">
        <f>IF($BB$1='Suivi Présence'!$D$6,SUMIF(Nom_pre,'BD Stats'!$A17,'Suivi Présence'!$L$11:$L$26),0)</f>
        <v>0</v>
      </c>
      <c r="BJ17" s="2">
        <f>IF($BB$1='Suivi Présence'!$D$6,SUMIF(Nom_pre,'BD Stats'!$A17,'Suivi Présence'!$M$11:$M$26),0)</f>
        <v>0</v>
      </c>
      <c r="BK17" s="2">
        <f t="shared" si="22"/>
        <v>0</v>
      </c>
      <c r="BL17" s="16">
        <f t="shared" si="23"/>
        <v>0</v>
      </c>
      <c r="BM17" s="95">
        <f t="shared" si="24"/>
        <v>0</v>
      </c>
      <c r="BN17" s="2">
        <f>IF($BN$1='Suivi Présence'!$D$6,SUMIF(Nom_pre,'BD Stats'!$A17,'Suivi Présence'!$E$11:$E$26),0)</f>
        <v>0</v>
      </c>
      <c r="BO17" s="2">
        <f>IF($BN$1='Suivi Présence'!$D$6,SUMIF(Nom_pre,'BD Stats'!$A17,'Suivi Présence'!$F$11:$F$26),0)</f>
        <v>0</v>
      </c>
      <c r="BP17" s="2">
        <f>IF($BN$1='Suivi Présence'!$D$6,SUMIF(Nom_pre,'BD Stats'!$A17,'Suivi Présence'!$G$11:$G$26),0)</f>
        <v>0</v>
      </c>
      <c r="BQ17" s="2">
        <f>IF($BN$1='Suivi Présence'!$D$6,SUMIF(Nom_pre,'BD Stats'!$A17,'Suivi Présence'!$H$11:$H$26),0)</f>
        <v>0</v>
      </c>
      <c r="BR17" s="2">
        <f>IF($BN$1='Suivi Présence'!$D$6,SUMIF(Nom_pre,'BD Stats'!$A17,'Suivi Présence'!$I$11:$I$26),0)</f>
        <v>0</v>
      </c>
      <c r="BS17" s="2">
        <f>IF($BN$1='Suivi Présence'!$D$6,SUMIF(Nom_pre,'BD Stats'!$A17,'Suivi Présence'!$J$11:$J$26),0)</f>
        <v>0</v>
      </c>
      <c r="BT17" s="2">
        <f>IF($BN$1='Suivi Présence'!$D$6,SUMIF(Nom_pre,'BD Stats'!$A17,'Suivi Présence'!$K$11:$K$26),0)</f>
        <v>0</v>
      </c>
      <c r="BU17" s="2">
        <f>IF($BN$1='Suivi Présence'!$D$6,SUMIF(Nom_pre,'BD Stats'!$A17,'Suivi Présence'!$L$11:$L$26),0)</f>
        <v>0</v>
      </c>
      <c r="BV17" s="2">
        <f>IF($BN$1='Suivi Présence'!$D$6,SUMIF(Nom_pre,'BD Stats'!$A17,'Suivi Présence'!$M$11:$M$26),0)</f>
        <v>0</v>
      </c>
      <c r="BW17" s="2">
        <f t="shared" si="25"/>
        <v>0</v>
      </c>
      <c r="BX17" s="16">
        <f t="shared" si="26"/>
        <v>0</v>
      </c>
      <c r="BY17" s="95">
        <f t="shared" si="27"/>
        <v>0</v>
      </c>
    </row>
    <row r="18" spans="1:77" x14ac:dyDescent="0.25">
      <c r="A18" s="15" t="s">
        <v>93</v>
      </c>
      <c r="B18" s="59" t="s">
        <v>94</v>
      </c>
      <c r="C18" s="34" t="s">
        <v>111</v>
      </c>
      <c r="D18" s="50" t="s">
        <v>112</v>
      </c>
      <c r="E18" s="96" t="s">
        <v>178</v>
      </c>
      <c r="F18" s="100">
        <f t="shared" ca="1" si="1"/>
        <v>0</v>
      </c>
      <c r="G18" s="2">
        <f t="shared" ca="1" si="2"/>
        <v>0</v>
      </c>
      <c r="H18" s="2">
        <f t="shared" ca="1" si="3"/>
        <v>0</v>
      </c>
      <c r="I18" s="2">
        <f t="shared" ca="1" si="4"/>
        <v>0</v>
      </c>
      <c r="J18" s="2">
        <f t="shared" ca="1" si="5"/>
        <v>0</v>
      </c>
      <c r="K18" s="2">
        <f t="shared" ca="1" si="6"/>
        <v>0</v>
      </c>
      <c r="L18" s="2">
        <f t="shared" ca="1" si="7"/>
        <v>0</v>
      </c>
      <c r="M18" s="2">
        <f t="shared" ca="1" si="8"/>
        <v>0</v>
      </c>
      <c r="N18" s="2">
        <f t="shared" ca="1" si="9"/>
        <v>0</v>
      </c>
      <c r="O18" s="2">
        <f t="shared" ca="1" si="10"/>
        <v>0</v>
      </c>
      <c r="P18" s="16">
        <f t="shared" ca="1" si="11"/>
        <v>0</v>
      </c>
      <c r="Q18" s="101">
        <f t="shared" ca="1" si="12"/>
        <v>0</v>
      </c>
      <c r="R18" s="34">
        <f ca="1">IF($R$1='Suivi Présence'!$D$6,SUMIF(Nom_pre,'BD Stats'!$A18,'Suivi Présence'!$E$11:$E$26),0)</f>
        <v>0</v>
      </c>
      <c r="S18" s="2">
        <f ca="1">IF($R$1='Suivi Présence'!$D$6,SUMIF(Nom_pre,'BD Stats'!$A18,'Suivi Présence'!$F$11:$F$26),0)</f>
        <v>0</v>
      </c>
      <c r="T18" s="2">
        <f ca="1">IF($R$1='Suivi Présence'!$D$6,SUMIF(Nom_pre,'BD Stats'!$A18,'Suivi Présence'!$G$11:$G$26),0)</f>
        <v>0</v>
      </c>
      <c r="U18" s="2">
        <f ca="1">IF($R$1='Suivi Présence'!$D$6,SUMIF(Nom_pre,'BD Stats'!$A18,'Suivi Présence'!$H$11:$H$26),0)</f>
        <v>0</v>
      </c>
      <c r="V18" s="2">
        <f ca="1">IF($R$1='Suivi Présence'!$D$6,SUMIF(Nom_pre,'BD Stats'!$A18,'Suivi Présence'!$I$11:$I$26),0)</f>
        <v>0</v>
      </c>
      <c r="W18" s="2">
        <f ca="1">IF($R$1='Suivi Présence'!$D$6,SUMIF(Nom_pre,'BD Stats'!$A18,'Suivi Présence'!$J$11:$J$26),0)</f>
        <v>0</v>
      </c>
      <c r="X18" s="2">
        <f ca="1">IF($R$1='Suivi Présence'!$D$6,SUMIF(Nom_pre,'BD Stats'!$A18,'Suivi Présence'!$K$11:$K$26),0)</f>
        <v>0</v>
      </c>
      <c r="Y18" s="2">
        <f ca="1">IF($R$1='Suivi Présence'!$D$6,SUMIF(Nom_pre,'BD Stats'!$A18,'Suivi Présence'!$L$11:$L$26),0)</f>
        <v>0</v>
      </c>
      <c r="Z18" s="2">
        <f ca="1">IF($R$1='Suivi Présence'!$D$6,SUMIF(Nom_pre,'BD Stats'!$A18,'Suivi Présence'!$M$11:$M$26),0)</f>
        <v>0</v>
      </c>
      <c r="AA18" s="2">
        <f t="shared" ca="1" si="13"/>
        <v>0</v>
      </c>
      <c r="AB18" s="16">
        <f t="shared" ca="1" si="14"/>
        <v>0</v>
      </c>
      <c r="AC18" s="95">
        <f t="shared" ca="1" si="15"/>
        <v>0</v>
      </c>
      <c r="AD18" s="2">
        <f>IF($AD$1='Suivi Présence'!$D$6,SUMIF(Nom_pre,'BD Stats'!$A18,'Suivi Présence'!$E$11:$E$26),0)</f>
        <v>0</v>
      </c>
      <c r="AE18" s="2">
        <f>IF($AD$1='Suivi Présence'!$D$6,SUMIF(Nom_pre,'BD Stats'!$A18,'Suivi Présence'!$F$11:$F$26),0)</f>
        <v>0</v>
      </c>
      <c r="AF18" s="2">
        <f>IF($AD$1='Suivi Présence'!$D$6,SUMIF(Nom_pre,'BD Stats'!$A18,'Suivi Présence'!$G$11:$G$26),0)</f>
        <v>0</v>
      </c>
      <c r="AG18" s="2">
        <f>IF($AD$1='Suivi Présence'!$D$6,SUMIF(Nom_pre,'BD Stats'!$A18,'Suivi Présence'!$H$11:$H$26),0)</f>
        <v>0</v>
      </c>
      <c r="AH18" s="2">
        <f>IF($AD$1='Suivi Présence'!$D$6,SUMIF(Nom_pre,'BD Stats'!$A18,'Suivi Présence'!$I$11:$I$26),0)</f>
        <v>0</v>
      </c>
      <c r="AI18" s="2">
        <f>IF($AD$1='Suivi Présence'!$D$6,SUMIF(Nom_pre,'BD Stats'!$A18,'Suivi Présence'!$J$11:$J$26),0)</f>
        <v>0</v>
      </c>
      <c r="AJ18" s="2">
        <f>IF($AD$1='Suivi Présence'!$D$6,SUMIF(Nom_pre,'BD Stats'!$A18,'Suivi Présence'!$K$11:$K$26),0)</f>
        <v>0</v>
      </c>
      <c r="AK18" s="2">
        <f>IF($AD$1='Suivi Présence'!$D$6,SUMIF(Nom_pre,'BD Stats'!$A18,'Suivi Présence'!$L$11:$L$26),0)</f>
        <v>0</v>
      </c>
      <c r="AL18" s="2">
        <f>IF($AD$1='Suivi Présence'!$D$6,SUMIF(Nom_pre,'BD Stats'!$A18,'Suivi Présence'!$M$11:$M$26),0)</f>
        <v>0</v>
      </c>
      <c r="AM18" s="2">
        <f t="shared" si="16"/>
        <v>0</v>
      </c>
      <c r="AN18" s="16">
        <f t="shared" si="17"/>
        <v>0</v>
      </c>
      <c r="AO18" s="95">
        <f t="shared" si="18"/>
        <v>0</v>
      </c>
      <c r="AP18" s="2">
        <f>IF($AP$1='Suivi Présence'!$D$6,SUMIF(Nom_pre,'BD Stats'!$A18,'Suivi Présence'!$E$11:$E$26),0)</f>
        <v>0</v>
      </c>
      <c r="AQ18" s="2">
        <f>IF($AP$1='Suivi Présence'!$D$6,SUMIF(Nom_pre,'BD Stats'!$A18,'Suivi Présence'!$F$11:$F$26),0)</f>
        <v>0</v>
      </c>
      <c r="AR18" s="2">
        <f>IF($AP$1='Suivi Présence'!$D$6,SUMIF(Nom_pre,'BD Stats'!$A18,'Suivi Présence'!$G$11:$G$26),0)</f>
        <v>0</v>
      </c>
      <c r="AS18" s="2">
        <f>IF($AP$1='Suivi Présence'!$D$6,SUMIF(Nom_pre,'BD Stats'!$A18,'Suivi Présence'!$H$11:$H$26),0)</f>
        <v>0</v>
      </c>
      <c r="AT18" s="2">
        <f>IF($AP$1='Suivi Présence'!$D$6,SUMIF(Nom_pre,'BD Stats'!$A18,'Suivi Présence'!$I$11:$I$26),0)</f>
        <v>0</v>
      </c>
      <c r="AU18" s="2">
        <f>IF($AP$1='Suivi Présence'!$D$6,SUMIF(Nom_pre,'BD Stats'!$A18,'Suivi Présence'!$J$11:$J$26),0)</f>
        <v>0</v>
      </c>
      <c r="AV18" s="2">
        <f>IF($AP$1='Suivi Présence'!$D$6,SUMIF(Nom_pre,'BD Stats'!$A18,'Suivi Présence'!$K$11:$K$26),0)</f>
        <v>0</v>
      </c>
      <c r="AW18" s="2">
        <f>IF($AP$1='Suivi Présence'!$D$6,SUMIF(Nom_pre,'BD Stats'!$A18,'Suivi Présence'!$L$11:$L$26),0)</f>
        <v>0</v>
      </c>
      <c r="AX18" s="2">
        <f>IF($AP$1='Suivi Présence'!$D$6,SUMIF(Nom_pre,'BD Stats'!$A18,'Suivi Présence'!$M$11:$M$26),0)</f>
        <v>0</v>
      </c>
      <c r="AY18" s="2">
        <f t="shared" si="19"/>
        <v>0</v>
      </c>
      <c r="AZ18" s="16">
        <f t="shared" si="20"/>
        <v>0</v>
      </c>
      <c r="BA18" s="95">
        <f t="shared" si="21"/>
        <v>0</v>
      </c>
      <c r="BB18" s="2">
        <f>IF($BB$1='Suivi Présence'!$D$6,SUMIF(Nom_pre,'BD Stats'!$A18,'Suivi Présence'!$E$11:$E$26),0)</f>
        <v>0</v>
      </c>
      <c r="BC18" s="2">
        <f>IF($BB$1='Suivi Présence'!$D$6,SUMIF(Nom_pre,'BD Stats'!$A18,'Suivi Présence'!$F$11:$F$26),0)</f>
        <v>0</v>
      </c>
      <c r="BD18" s="2">
        <f>IF($BB$1='Suivi Présence'!$D$6,SUMIF(Nom_pre,'BD Stats'!$A18,'Suivi Présence'!$G$11:$G$26),0)</f>
        <v>0</v>
      </c>
      <c r="BE18" s="2">
        <f>IF($BB$1='Suivi Présence'!$D$6,SUMIF(Nom_pre,'BD Stats'!$A18,'Suivi Présence'!$H$11:$H$26),0)</f>
        <v>0</v>
      </c>
      <c r="BF18" s="2">
        <f>IF($BB$1='Suivi Présence'!$D$6,SUMIF(Nom_pre,'BD Stats'!$A18,'Suivi Présence'!$I$11:$I$26),0)</f>
        <v>0</v>
      </c>
      <c r="BG18" s="2">
        <f>IF($BB$1='Suivi Présence'!$D$6,SUMIF(Nom_pre,'BD Stats'!$A18,'Suivi Présence'!$J$11:$J$26),0)</f>
        <v>0</v>
      </c>
      <c r="BH18" s="2">
        <f>IF($BB$1='Suivi Présence'!$D$6,SUMIF(Nom_pre,'BD Stats'!$A18,'Suivi Présence'!$K$11:$K$26),0)</f>
        <v>0</v>
      </c>
      <c r="BI18" s="2">
        <f>IF($BB$1='Suivi Présence'!$D$6,SUMIF(Nom_pre,'BD Stats'!$A18,'Suivi Présence'!$L$11:$L$26),0)</f>
        <v>0</v>
      </c>
      <c r="BJ18" s="2">
        <f>IF($BB$1='Suivi Présence'!$D$6,SUMIF(Nom_pre,'BD Stats'!$A18,'Suivi Présence'!$M$11:$M$26),0)</f>
        <v>0</v>
      </c>
      <c r="BK18" s="2">
        <f t="shared" si="22"/>
        <v>0</v>
      </c>
      <c r="BL18" s="16">
        <f t="shared" si="23"/>
        <v>0</v>
      </c>
      <c r="BM18" s="95">
        <f t="shared" si="24"/>
        <v>0</v>
      </c>
      <c r="BN18" s="2">
        <f>IF($BN$1='Suivi Présence'!$D$6,SUMIF(Nom_pre,'BD Stats'!$A18,'Suivi Présence'!$E$11:$E$26),0)</f>
        <v>0</v>
      </c>
      <c r="BO18" s="2">
        <f>IF($BN$1='Suivi Présence'!$D$6,SUMIF(Nom_pre,'BD Stats'!$A18,'Suivi Présence'!$F$11:$F$26),0)</f>
        <v>0</v>
      </c>
      <c r="BP18" s="2">
        <f>IF($BN$1='Suivi Présence'!$D$6,SUMIF(Nom_pre,'BD Stats'!$A18,'Suivi Présence'!$G$11:$G$26),0)</f>
        <v>0</v>
      </c>
      <c r="BQ18" s="2">
        <f>IF($BN$1='Suivi Présence'!$D$6,SUMIF(Nom_pre,'BD Stats'!$A18,'Suivi Présence'!$H$11:$H$26),0)</f>
        <v>0</v>
      </c>
      <c r="BR18" s="2">
        <f>IF($BN$1='Suivi Présence'!$D$6,SUMIF(Nom_pre,'BD Stats'!$A18,'Suivi Présence'!$I$11:$I$26),0)</f>
        <v>0</v>
      </c>
      <c r="BS18" s="2">
        <f>IF($BN$1='Suivi Présence'!$D$6,SUMIF(Nom_pre,'BD Stats'!$A18,'Suivi Présence'!$J$11:$J$26),0)</f>
        <v>0</v>
      </c>
      <c r="BT18" s="2">
        <f>IF($BN$1='Suivi Présence'!$D$6,SUMIF(Nom_pre,'BD Stats'!$A18,'Suivi Présence'!$K$11:$K$26),0)</f>
        <v>0</v>
      </c>
      <c r="BU18" s="2">
        <f>IF($BN$1='Suivi Présence'!$D$6,SUMIF(Nom_pre,'BD Stats'!$A18,'Suivi Présence'!$L$11:$L$26),0)</f>
        <v>0</v>
      </c>
      <c r="BV18" s="2">
        <f>IF($BN$1='Suivi Présence'!$D$6,SUMIF(Nom_pre,'BD Stats'!$A18,'Suivi Présence'!$M$11:$M$26),0)</f>
        <v>0</v>
      </c>
      <c r="BW18" s="2">
        <f t="shared" si="25"/>
        <v>0</v>
      </c>
      <c r="BX18" s="16">
        <f t="shared" si="26"/>
        <v>0</v>
      </c>
      <c r="BY18" s="95">
        <f t="shared" si="27"/>
        <v>0</v>
      </c>
    </row>
    <row r="19" spans="1:77" x14ac:dyDescent="0.25">
      <c r="A19" s="15" t="s">
        <v>96</v>
      </c>
      <c r="B19" s="59" t="s">
        <v>61</v>
      </c>
      <c r="C19" s="34" t="s">
        <v>111</v>
      </c>
      <c r="D19" s="50" t="s">
        <v>112</v>
      </c>
      <c r="E19" s="96" t="s">
        <v>179</v>
      </c>
      <c r="F19" s="100">
        <f t="shared" ca="1" si="1"/>
        <v>0</v>
      </c>
      <c r="G19" s="2">
        <f t="shared" ca="1" si="2"/>
        <v>0</v>
      </c>
      <c r="H19" s="2">
        <f t="shared" ca="1" si="3"/>
        <v>0</v>
      </c>
      <c r="I19" s="2">
        <f t="shared" ca="1" si="4"/>
        <v>0</v>
      </c>
      <c r="J19" s="2">
        <f t="shared" ca="1" si="5"/>
        <v>0</v>
      </c>
      <c r="K19" s="2">
        <f t="shared" ca="1" si="6"/>
        <v>0</v>
      </c>
      <c r="L19" s="2">
        <f t="shared" ca="1" si="7"/>
        <v>0</v>
      </c>
      <c r="M19" s="2">
        <f t="shared" ca="1" si="8"/>
        <v>0</v>
      </c>
      <c r="N19" s="2">
        <f t="shared" ca="1" si="9"/>
        <v>0</v>
      </c>
      <c r="O19" s="2">
        <f t="shared" ca="1" si="10"/>
        <v>0</v>
      </c>
      <c r="P19" s="16">
        <f t="shared" ca="1" si="11"/>
        <v>0</v>
      </c>
      <c r="Q19" s="101">
        <f t="shared" ca="1" si="12"/>
        <v>0</v>
      </c>
      <c r="R19" s="34">
        <f ca="1">IF($R$1='Suivi Présence'!$D$6,SUMIF(Nom_pre,'BD Stats'!$A19,'Suivi Présence'!$E$11:$E$26),0)</f>
        <v>0</v>
      </c>
      <c r="S19" s="2">
        <f ca="1">IF($R$1='Suivi Présence'!$D$6,SUMIF(Nom_pre,'BD Stats'!$A19,'Suivi Présence'!$F$11:$F$26),0)</f>
        <v>0</v>
      </c>
      <c r="T19" s="2">
        <f ca="1">IF($R$1='Suivi Présence'!$D$6,SUMIF(Nom_pre,'BD Stats'!$A19,'Suivi Présence'!$G$11:$G$26),0)</f>
        <v>0</v>
      </c>
      <c r="U19" s="2">
        <f ca="1">IF($R$1='Suivi Présence'!$D$6,SUMIF(Nom_pre,'BD Stats'!$A19,'Suivi Présence'!$H$11:$H$26),0)</f>
        <v>0</v>
      </c>
      <c r="V19" s="2">
        <f ca="1">IF($R$1='Suivi Présence'!$D$6,SUMIF(Nom_pre,'BD Stats'!$A19,'Suivi Présence'!$I$11:$I$26),0)</f>
        <v>0</v>
      </c>
      <c r="W19" s="2">
        <f ca="1">IF($R$1='Suivi Présence'!$D$6,SUMIF(Nom_pre,'BD Stats'!$A19,'Suivi Présence'!$J$11:$J$26),0)</f>
        <v>0</v>
      </c>
      <c r="X19" s="2">
        <f ca="1">IF($R$1='Suivi Présence'!$D$6,SUMIF(Nom_pre,'BD Stats'!$A19,'Suivi Présence'!$K$11:$K$26),0)</f>
        <v>0</v>
      </c>
      <c r="Y19" s="2">
        <f ca="1">IF($R$1='Suivi Présence'!$D$6,SUMIF(Nom_pre,'BD Stats'!$A19,'Suivi Présence'!$L$11:$L$26),0)</f>
        <v>0</v>
      </c>
      <c r="Z19" s="2">
        <f ca="1">IF($R$1='Suivi Présence'!$D$6,SUMIF(Nom_pre,'BD Stats'!$A19,'Suivi Présence'!$M$11:$M$26),0)</f>
        <v>0</v>
      </c>
      <c r="AA19" s="2">
        <f t="shared" ca="1" si="13"/>
        <v>0</v>
      </c>
      <c r="AB19" s="16">
        <f t="shared" ca="1" si="14"/>
        <v>0</v>
      </c>
      <c r="AC19" s="95">
        <f t="shared" ca="1" si="15"/>
        <v>0</v>
      </c>
      <c r="AD19" s="2">
        <f>IF($AD$1='Suivi Présence'!$D$6,SUMIF(Nom_pre,'BD Stats'!$A19,'Suivi Présence'!$E$11:$E$26),0)</f>
        <v>0</v>
      </c>
      <c r="AE19" s="2">
        <f>IF($AD$1='Suivi Présence'!$D$6,SUMIF(Nom_pre,'BD Stats'!$A19,'Suivi Présence'!$F$11:$F$26),0)</f>
        <v>0</v>
      </c>
      <c r="AF19" s="2">
        <f>IF($AD$1='Suivi Présence'!$D$6,SUMIF(Nom_pre,'BD Stats'!$A19,'Suivi Présence'!$G$11:$G$26),0)</f>
        <v>0</v>
      </c>
      <c r="AG19" s="2">
        <f>IF($AD$1='Suivi Présence'!$D$6,SUMIF(Nom_pre,'BD Stats'!$A19,'Suivi Présence'!$H$11:$H$26),0)</f>
        <v>0</v>
      </c>
      <c r="AH19" s="2">
        <f>IF($AD$1='Suivi Présence'!$D$6,SUMIF(Nom_pre,'BD Stats'!$A19,'Suivi Présence'!$I$11:$I$26),0)</f>
        <v>0</v>
      </c>
      <c r="AI19" s="2">
        <f>IF($AD$1='Suivi Présence'!$D$6,SUMIF(Nom_pre,'BD Stats'!$A19,'Suivi Présence'!$J$11:$J$26),0)</f>
        <v>0</v>
      </c>
      <c r="AJ19" s="2">
        <f>IF($AD$1='Suivi Présence'!$D$6,SUMIF(Nom_pre,'BD Stats'!$A19,'Suivi Présence'!$K$11:$K$26),0)</f>
        <v>0</v>
      </c>
      <c r="AK19" s="2">
        <f>IF($AD$1='Suivi Présence'!$D$6,SUMIF(Nom_pre,'BD Stats'!$A19,'Suivi Présence'!$L$11:$L$26),0)</f>
        <v>0</v>
      </c>
      <c r="AL19" s="2">
        <f>IF($AD$1='Suivi Présence'!$D$6,SUMIF(Nom_pre,'BD Stats'!$A19,'Suivi Présence'!$M$11:$M$26),0)</f>
        <v>0</v>
      </c>
      <c r="AM19" s="2">
        <f t="shared" si="16"/>
        <v>0</v>
      </c>
      <c r="AN19" s="16">
        <f t="shared" si="17"/>
        <v>0</v>
      </c>
      <c r="AO19" s="95">
        <f t="shared" si="18"/>
        <v>0</v>
      </c>
      <c r="AP19" s="2">
        <f>IF($AP$1='Suivi Présence'!$D$6,SUMIF(Nom_pre,'BD Stats'!$A19,'Suivi Présence'!$E$11:$E$26),0)</f>
        <v>0</v>
      </c>
      <c r="AQ19" s="2">
        <f>IF($AP$1='Suivi Présence'!$D$6,SUMIF(Nom_pre,'BD Stats'!$A19,'Suivi Présence'!$F$11:$F$26),0)</f>
        <v>0</v>
      </c>
      <c r="AR19" s="2">
        <f>IF($AP$1='Suivi Présence'!$D$6,SUMIF(Nom_pre,'BD Stats'!$A19,'Suivi Présence'!$G$11:$G$26),0)</f>
        <v>0</v>
      </c>
      <c r="AS19" s="2">
        <f>IF($AP$1='Suivi Présence'!$D$6,SUMIF(Nom_pre,'BD Stats'!$A19,'Suivi Présence'!$H$11:$H$26),0)</f>
        <v>0</v>
      </c>
      <c r="AT19" s="2">
        <f>IF($AP$1='Suivi Présence'!$D$6,SUMIF(Nom_pre,'BD Stats'!$A19,'Suivi Présence'!$I$11:$I$26),0)</f>
        <v>0</v>
      </c>
      <c r="AU19" s="2">
        <f>IF($AP$1='Suivi Présence'!$D$6,SUMIF(Nom_pre,'BD Stats'!$A19,'Suivi Présence'!$J$11:$J$26),0)</f>
        <v>0</v>
      </c>
      <c r="AV19" s="2">
        <f>IF($AP$1='Suivi Présence'!$D$6,SUMIF(Nom_pre,'BD Stats'!$A19,'Suivi Présence'!$K$11:$K$26),0)</f>
        <v>0</v>
      </c>
      <c r="AW19" s="2">
        <f>IF($AP$1='Suivi Présence'!$D$6,SUMIF(Nom_pre,'BD Stats'!$A19,'Suivi Présence'!$L$11:$L$26),0)</f>
        <v>0</v>
      </c>
      <c r="AX19" s="2">
        <f>IF($AP$1='Suivi Présence'!$D$6,SUMIF(Nom_pre,'BD Stats'!$A19,'Suivi Présence'!$M$11:$M$26),0)</f>
        <v>0</v>
      </c>
      <c r="AY19" s="2">
        <f t="shared" si="19"/>
        <v>0</v>
      </c>
      <c r="AZ19" s="16">
        <f t="shared" si="20"/>
        <v>0</v>
      </c>
      <c r="BA19" s="95">
        <f t="shared" si="21"/>
        <v>0</v>
      </c>
      <c r="BB19" s="2">
        <f>IF($BB$1='Suivi Présence'!$D$6,SUMIF(Nom_pre,'BD Stats'!$A19,'Suivi Présence'!$E$11:$E$26),0)</f>
        <v>0</v>
      </c>
      <c r="BC19" s="2">
        <f>IF($BB$1='Suivi Présence'!$D$6,SUMIF(Nom_pre,'BD Stats'!$A19,'Suivi Présence'!$F$11:$F$26),0)</f>
        <v>0</v>
      </c>
      <c r="BD19" s="2">
        <f>IF($BB$1='Suivi Présence'!$D$6,SUMIF(Nom_pre,'BD Stats'!$A19,'Suivi Présence'!$G$11:$G$26),0)</f>
        <v>0</v>
      </c>
      <c r="BE19" s="2">
        <f>IF($BB$1='Suivi Présence'!$D$6,SUMIF(Nom_pre,'BD Stats'!$A19,'Suivi Présence'!$H$11:$H$26),0)</f>
        <v>0</v>
      </c>
      <c r="BF19" s="2">
        <f>IF($BB$1='Suivi Présence'!$D$6,SUMIF(Nom_pre,'BD Stats'!$A19,'Suivi Présence'!$I$11:$I$26),0)</f>
        <v>0</v>
      </c>
      <c r="BG19" s="2">
        <f>IF($BB$1='Suivi Présence'!$D$6,SUMIF(Nom_pre,'BD Stats'!$A19,'Suivi Présence'!$J$11:$J$26),0)</f>
        <v>0</v>
      </c>
      <c r="BH19" s="2">
        <f>IF($BB$1='Suivi Présence'!$D$6,SUMIF(Nom_pre,'BD Stats'!$A19,'Suivi Présence'!$K$11:$K$26),0)</f>
        <v>0</v>
      </c>
      <c r="BI19" s="2">
        <f>IF($BB$1='Suivi Présence'!$D$6,SUMIF(Nom_pre,'BD Stats'!$A19,'Suivi Présence'!$L$11:$L$26),0)</f>
        <v>0</v>
      </c>
      <c r="BJ19" s="2">
        <f>IF($BB$1='Suivi Présence'!$D$6,SUMIF(Nom_pre,'BD Stats'!$A19,'Suivi Présence'!$M$11:$M$26),0)</f>
        <v>0</v>
      </c>
      <c r="BK19" s="2">
        <f t="shared" si="22"/>
        <v>0</v>
      </c>
      <c r="BL19" s="16">
        <f t="shared" si="23"/>
        <v>0</v>
      </c>
      <c r="BM19" s="95">
        <f t="shared" si="24"/>
        <v>0</v>
      </c>
      <c r="BN19" s="2">
        <f>IF($BN$1='Suivi Présence'!$D$6,SUMIF(Nom_pre,'BD Stats'!$A19,'Suivi Présence'!$E$11:$E$26),0)</f>
        <v>0</v>
      </c>
      <c r="BO19" s="2">
        <f>IF($BN$1='Suivi Présence'!$D$6,SUMIF(Nom_pre,'BD Stats'!$A19,'Suivi Présence'!$F$11:$F$26),0)</f>
        <v>0</v>
      </c>
      <c r="BP19" s="2">
        <f>IF($BN$1='Suivi Présence'!$D$6,SUMIF(Nom_pre,'BD Stats'!$A19,'Suivi Présence'!$G$11:$G$26),0)</f>
        <v>0</v>
      </c>
      <c r="BQ19" s="2">
        <f>IF($BN$1='Suivi Présence'!$D$6,SUMIF(Nom_pre,'BD Stats'!$A19,'Suivi Présence'!$H$11:$H$26),0)</f>
        <v>0</v>
      </c>
      <c r="BR19" s="2">
        <f>IF($BN$1='Suivi Présence'!$D$6,SUMIF(Nom_pre,'BD Stats'!$A19,'Suivi Présence'!$I$11:$I$26),0)</f>
        <v>0</v>
      </c>
      <c r="BS19" s="2">
        <f>IF($BN$1='Suivi Présence'!$D$6,SUMIF(Nom_pre,'BD Stats'!$A19,'Suivi Présence'!$J$11:$J$26),0)</f>
        <v>0</v>
      </c>
      <c r="BT19" s="2">
        <f>IF($BN$1='Suivi Présence'!$D$6,SUMIF(Nom_pre,'BD Stats'!$A19,'Suivi Présence'!$K$11:$K$26),0)</f>
        <v>0</v>
      </c>
      <c r="BU19" s="2">
        <f>IF($BN$1='Suivi Présence'!$D$6,SUMIF(Nom_pre,'BD Stats'!$A19,'Suivi Présence'!$L$11:$L$26),0)</f>
        <v>0</v>
      </c>
      <c r="BV19" s="2">
        <f>IF($BN$1='Suivi Présence'!$D$6,SUMIF(Nom_pre,'BD Stats'!$A19,'Suivi Présence'!$M$11:$M$26),0)</f>
        <v>0</v>
      </c>
      <c r="BW19" s="2">
        <f t="shared" si="25"/>
        <v>0</v>
      </c>
      <c r="BX19" s="16">
        <f t="shared" si="26"/>
        <v>0</v>
      </c>
      <c r="BY19" s="95">
        <f t="shared" si="27"/>
        <v>0</v>
      </c>
    </row>
    <row r="20" spans="1:77" x14ac:dyDescent="0.25">
      <c r="A20" s="15" t="s">
        <v>98</v>
      </c>
      <c r="B20" s="59" t="s">
        <v>99</v>
      </c>
      <c r="C20" s="34" t="s">
        <v>111</v>
      </c>
      <c r="D20" s="50" t="s">
        <v>112</v>
      </c>
      <c r="E20" s="96" t="s">
        <v>180</v>
      </c>
      <c r="F20" s="100">
        <f t="shared" ca="1" si="1"/>
        <v>0</v>
      </c>
      <c r="G20" s="2">
        <f t="shared" ca="1" si="2"/>
        <v>0</v>
      </c>
      <c r="H20" s="2">
        <f t="shared" ca="1" si="3"/>
        <v>0</v>
      </c>
      <c r="I20" s="2">
        <f t="shared" ca="1" si="4"/>
        <v>0</v>
      </c>
      <c r="J20" s="2">
        <f t="shared" ca="1" si="5"/>
        <v>0</v>
      </c>
      <c r="K20" s="2">
        <f t="shared" ca="1" si="6"/>
        <v>0</v>
      </c>
      <c r="L20" s="2">
        <f t="shared" ca="1" si="7"/>
        <v>0</v>
      </c>
      <c r="M20" s="2">
        <f t="shared" ca="1" si="8"/>
        <v>0</v>
      </c>
      <c r="N20" s="2">
        <f t="shared" ca="1" si="9"/>
        <v>0</v>
      </c>
      <c r="O20" s="2">
        <f t="shared" ca="1" si="10"/>
        <v>0</v>
      </c>
      <c r="P20" s="16">
        <f t="shared" ca="1" si="11"/>
        <v>0</v>
      </c>
      <c r="Q20" s="101">
        <f t="shared" ca="1" si="12"/>
        <v>0</v>
      </c>
      <c r="R20" s="34">
        <f ca="1">IF($R$1='Suivi Présence'!$D$6,SUMIF(Nom_pre,'BD Stats'!$A20,'Suivi Présence'!$E$11:$E$26),0)</f>
        <v>0</v>
      </c>
      <c r="S20" s="2">
        <f ca="1">IF($R$1='Suivi Présence'!$D$6,SUMIF(Nom_pre,'BD Stats'!$A20,'Suivi Présence'!$F$11:$F$26),0)</f>
        <v>0</v>
      </c>
      <c r="T20" s="2">
        <f ca="1">IF($R$1='Suivi Présence'!$D$6,SUMIF(Nom_pre,'BD Stats'!$A20,'Suivi Présence'!$G$11:$G$26),0)</f>
        <v>0</v>
      </c>
      <c r="U20" s="2">
        <f ca="1">IF($R$1='Suivi Présence'!$D$6,SUMIF(Nom_pre,'BD Stats'!$A20,'Suivi Présence'!$H$11:$H$26),0)</f>
        <v>0</v>
      </c>
      <c r="V20" s="2">
        <f ca="1">IF($R$1='Suivi Présence'!$D$6,SUMIF(Nom_pre,'BD Stats'!$A20,'Suivi Présence'!$I$11:$I$26),0)</f>
        <v>0</v>
      </c>
      <c r="W20" s="2">
        <f ca="1">IF($R$1='Suivi Présence'!$D$6,SUMIF(Nom_pre,'BD Stats'!$A20,'Suivi Présence'!$J$11:$J$26),0)</f>
        <v>0</v>
      </c>
      <c r="X20" s="2">
        <f ca="1">IF($R$1='Suivi Présence'!$D$6,SUMIF(Nom_pre,'BD Stats'!$A20,'Suivi Présence'!$K$11:$K$26),0)</f>
        <v>0</v>
      </c>
      <c r="Y20" s="2">
        <f ca="1">IF($R$1='Suivi Présence'!$D$6,SUMIF(Nom_pre,'BD Stats'!$A20,'Suivi Présence'!$L$11:$L$26),0)</f>
        <v>0</v>
      </c>
      <c r="Z20" s="2">
        <f ca="1">IF($R$1='Suivi Présence'!$D$6,SUMIF(Nom_pre,'BD Stats'!$A20,'Suivi Présence'!$M$11:$M$26),0)</f>
        <v>0</v>
      </c>
      <c r="AA20" s="2">
        <f t="shared" ca="1" si="13"/>
        <v>0</v>
      </c>
      <c r="AB20" s="16">
        <f t="shared" ca="1" si="14"/>
        <v>0</v>
      </c>
      <c r="AC20" s="95">
        <f t="shared" ca="1" si="15"/>
        <v>0</v>
      </c>
      <c r="AD20" s="2">
        <f>IF($AD$1='Suivi Présence'!$D$6,SUMIF(Nom_pre,'BD Stats'!$A20,'Suivi Présence'!$E$11:$E$26),0)</f>
        <v>0</v>
      </c>
      <c r="AE20" s="2">
        <f>IF($AD$1='Suivi Présence'!$D$6,SUMIF(Nom_pre,'BD Stats'!$A20,'Suivi Présence'!$F$11:$F$26),0)</f>
        <v>0</v>
      </c>
      <c r="AF20" s="2">
        <f>IF($AD$1='Suivi Présence'!$D$6,SUMIF(Nom_pre,'BD Stats'!$A20,'Suivi Présence'!$G$11:$G$26),0)</f>
        <v>0</v>
      </c>
      <c r="AG20" s="2">
        <f>IF($AD$1='Suivi Présence'!$D$6,SUMIF(Nom_pre,'BD Stats'!$A20,'Suivi Présence'!$H$11:$H$26),0)</f>
        <v>0</v>
      </c>
      <c r="AH20" s="2">
        <f>IF($AD$1='Suivi Présence'!$D$6,SUMIF(Nom_pre,'BD Stats'!$A20,'Suivi Présence'!$I$11:$I$26),0)</f>
        <v>0</v>
      </c>
      <c r="AI20" s="2">
        <f>IF($AD$1='Suivi Présence'!$D$6,SUMIF(Nom_pre,'BD Stats'!$A20,'Suivi Présence'!$J$11:$J$26),0)</f>
        <v>0</v>
      </c>
      <c r="AJ20" s="2">
        <f>IF($AD$1='Suivi Présence'!$D$6,SUMIF(Nom_pre,'BD Stats'!$A20,'Suivi Présence'!$K$11:$K$26),0)</f>
        <v>0</v>
      </c>
      <c r="AK20" s="2">
        <f>IF($AD$1='Suivi Présence'!$D$6,SUMIF(Nom_pre,'BD Stats'!$A20,'Suivi Présence'!$L$11:$L$26),0)</f>
        <v>0</v>
      </c>
      <c r="AL20" s="2">
        <f>IF($AD$1='Suivi Présence'!$D$6,SUMIF(Nom_pre,'BD Stats'!$A20,'Suivi Présence'!$M$11:$M$26),0)</f>
        <v>0</v>
      </c>
      <c r="AM20" s="2">
        <f t="shared" si="16"/>
        <v>0</v>
      </c>
      <c r="AN20" s="16">
        <f t="shared" si="17"/>
        <v>0</v>
      </c>
      <c r="AO20" s="95">
        <f t="shared" si="18"/>
        <v>0</v>
      </c>
      <c r="AP20" s="2">
        <f>IF($AP$1='Suivi Présence'!$D$6,SUMIF(Nom_pre,'BD Stats'!$A20,'Suivi Présence'!$E$11:$E$26),0)</f>
        <v>0</v>
      </c>
      <c r="AQ20" s="2">
        <f>IF($AP$1='Suivi Présence'!$D$6,SUMIF(Nom_pre,'BD Stats'!$A20,'Suivi Présence'!$F$11:$F$26),0)</f>
        <v>0</v>
      </c>
      <c r="AR20" s="2">
        <f>IF($AP$1='Suivi Présence'!$D$6,SUMIF(Nom_pre,'BD Stats'!$A20,'Suivi Présence'!$G$11:$G$26),0)</f>
        <v>0</v>
      </c>
      <c r="AS20" s="2">
        <f>IF($AP$1='Suivi Présence'!$D$6,SUMIF(Nom_pre,'BD Stats'!$A20,'Suivi Présence'!$H$11:$H$26),0)</f>
        <v>0</v>
      </c>
      <c r="AT20" s="2">
        <f>IF($AP$1='Suivi Présence'!$D$6,SUMIF(Nom_pre,'BD Stats'!$A20,'Suivi Présence'!$I$11:$I$26),0)</f>
        <v>0</v>
      </c>
      <c r="AU20" s="2">
        <f>IF($AP$1='Suivi Présence'!$D$6,SUMIF(Nom_pre,'BD Stats'!$A20,'Suivi Présence'!$J$11:$J$26),0)</f>
        <v>0</v>
      </c>
      <c r="AV20" s="2">
        <f>IF($AP$1='Suivi Présence'!$D$6,SUMIF(Nom_pre,'BD Stats'!$A20,'Suivi Présence'!$K$11:$K$26),0)</f>
        <v>0</v>
      </c>
      <c r="AW20" s="2">
        <f>IF($AP$1='Suivi Présence'!$D$6,SUMIF(Nom_pre,'BD Stats'!$A20,'Suivi Présence'!$L$11:$L$26),0)</f>
        <v>0</v>
      </c>
      <c r="AX20" s="2">
        <f>IF($AP$1='Suivi Présence'!$D$6,SUMIF(Nom_pre,'BD Stats'!$A20,'Suivi Présence'!$M$11:$M$26),0)</f>
        <v>0</v>
      </c>
      <c r="AY20" s="2">
        <f t="shared" si="19"/>
        <v>0</v>
      </c>
      <c r="AZ20" s="16">
        <f t="shared" si="20"/>
        <v>0</v>
      </c>
      <c r="BA20" s="95">
        <f t="shared" si="21"/>
        <v>0</v>
      </c>
      <c r="BB20" s="2">
        <f>IF($BB$1='Suivi Présence'!$D$6,SUMIF(Nom_pre,'BD Stats'!$A20,'Suivi Présence'!$E$11:$E$26),0)</f>
        <v>0</v>
      </c>
      <c r="BC20" s="2">
        <f>IF($BB$1='Suivi Présence'!$D$6,SUMIF(Nom_pre,'BD Stats'!$A20,'Suivi Présence'!$F$11:$F$26),0)</f>
        <v>0</v>
      </c>
      <c r="BD20" s="2">
        <f>IF($BB$1='Suivi Présence'!$D$6,SUMIF(Nom_pre,'BD Stats'!$A20,'Suivi Présence'!$G$11:$G$26),0)</f>
        <v>0</v>
      </c>
      <c r="BE20" s="2">
        <f>IF($BB$1='Suivi Présence'!$D$6,SUMIF(Nom_pre,'BD Stats'!$A20,'Suivi Présence'!$H$11:$H$26),0)</f>
        <v>0</v>
      </c>
      <c r="BF20" s="2">
        <f>IF($BB$1='Suivi Présence'!$D$6,SUMIF(Nom_pre,'BD Stats'!$A20,'Suivi Présence'!$I$11:$I$26),0)</f>
        <v>0</v>
      </c>
      <c r="BG20" s="2">
        <f>IF($BB$1='Suivi Présence'!$D$6,SUMIF(Nom_pre,'BD Stats'!$A20,'Suivi Présence'!$J$11:$J$26),0)</f>
        <v>0</v>
      </c>
      <c r="BH20" s="2">
        <f>IF($BB$1='Suivi Présence'!$D$6,SUMIF(Nom_pre,'BD Stats'!$A20,'Suivi Présence'!$K$11:$K$26),0)</f>
        <v>0</v>
      </c>
      <c r="BI20" s="2">
        <f>IF($BB$1='Suivi Présence'!$D$6,SUMIF(Nom_pre,'BD Stats'!$A20,'Suivi Présence'!$L$11:$L$26),0)</f>
        <v>0</v>
      </c>
      <c r="BJ20" s="2">
        <f>IF($BB$1='Suivi Présence'!$D$6,SUMIF(Nom_pre,'BD Stats'!$A20,'Suivi Présence'!$M$11:$M$26),0)</f>
        <v>0</v>
      </c>
      <c r="BK20" s="2">
        <f t="shared" si="22"/>
        <v>0</v>
      </c>
      <c r="BL20" s="16">
        <f t="shared" si="23"/>
        <v>0</v>
      </c>
      <c r="BM20" s="95">
        <f t="shared" si="24"/>
        <v>0</v>
      </c>
      <c r="BN20" s="2">
        <f>IF($BN$1='Suivi Présence'!$D$6,SUMIF(Nom_pre,'BD Stats'!$A20,'Suivi Présence'!$E$11:$E$26),0)</f>
        <v>0</v>
      </c>
      <c r="BO20" s="2">
        <f>IF($BN$1='Suivi Présence'!$D$6,SUMIF(Nom_pre,'BD Stats'!$A20,'Suivi Présence'!$F$11:$F$26),0)</f>
        <v>0</v>
      </c>
      <c r="BP20" s="2">
        <f>IF($BN$1='Suivi Présence'!$D$6,SUMIF(Nom_pre,'BD Stats'!$A20,'Suivi Présence'!$G$11:$G$26),0)</f>
        <v>0</v>
      </c>
      <c r="BQ20" s="2">
        <f>IF($BN$1='Suivi Présence'!$D$6,SUMIF(Nom_pre,'BD Stats'!$A20,'Suivi Présence'!$H$11:$H$26),0)</f>
        <v>0</v>
      </c>
      <c r="BR20" s="2">
        <f>IF($BN$1='Suivi Présence'!$D$6,SUMIF(Nom_pre,'BD Stats'!$A20,'Suivi Présence'!$I$11:$I$26),0)</f>
        <v>0</v>
      </c>
      <c r="BS20" s="2">
        <f>IF($BN$1='Suivi Présence'!$D$6,SUMIF(Nom_pre,'BD Stats'!$A20,'Suivi Présence'!$J$11:$J$26),0)</f>
        <v>0</v>
      </c>
      <c r="BT20" s="2">
        <f>IF($BN$1='Suivi Présence'!$D$6,SUMIF(Nom_pre,'BD Stats'!$A20,'Suivi Présence'!$K$11:$K$26),0)</f>
        <v>0</v>
      </c>
      <c r="BU20" s="2">
        <f>IF($BN$1='Suivi Présence'!$D$6,SUMIF(Nom_pre,'BD Stats'!$A20,'Suivi Présence'!$L$11:$L$26),0)</f>
        <v>0</v>
      </c>
      <c r="BV20" s="2">
        <f>IF($BN$1='Suivi Présence'!$D$6,SUMIF(Nom_pre,'BD Stats'!$A20,'Suivi Présence'!$M$11:$M$26),0)</f>
        <v>0</v>
      </c>
      <c r="BW20" s="2">
        <f t="shared" si="25"/>
        <v>0</v>
      </c>
      <c r="BX20" s="16">
        <f t="shared" si="26"/>
        <v>0</v>
      </c>
      <c r="BY20" s="95">
        <f t="shared" si="27"/>
        <v>0</v>
      </c>
    </row>
    <row r="21" spans="1:77" x14ac:dyDescent="0.25">
      <c r="A21" s="15" t="s">
        <v>100</v>
      </c>
      <c r="B21" s="59" t="s">
        <v>101</v>
      </c>
      <c r="C21" s="34" t="s">
        <v>111</v>
      </c>
      <c r="D21" s="50" t="s">
        <v>112</v>
      </c>
      <c r="E21" s="96" t="s">
        <v>181</v>
      </c>
      <c r="F21" s="100">
        <f t="shared" ca="1" si="1"/>
        <v>0</v>
      </c>
      <c r="G21" s="2">
        <f t="shared" ca="1" si="2"/>
        <v>0</v>
      </c>
      <c r="H21" s="2">
        <f t="shared" ca="1" si="3"/>
        <v>0</v>
      </c>
      <c r="I21" s="2">
        <f t="shared" ca="1" si="4"/>
        <v>0</v>
      </c>
      <c r="J21" s="2">
        <f t="shared" ca="1" si="5"/>
        <v>0</v>
      </c>
      <c r="K21" s="2">
        <f t="shared" ca="1" si="6"/>
        <v>0</v>
      </c>
      <c r="L21" s="2">
        <f t="shared" ca="1" si="7"/>
        <v>0</v>
      </c>
      <c r="M21" s="2">
        <f t="shared" ca="1" si="8"/>
        <v>0</v>
      </c>
      <c r="N21" s="2">
        <f t="shared" ca="1" si="9"/>
        <v>0</v>
      </c>
      <c r="O21" s="2">
        <f t="shared" ca="1" si="10"/>
        <v>0</v>
      </c>
      <c r="P21" s="16">
        <f t="shared" ca="1" si="11"/>
        <v>0</v>
      </c>
      <c r="Q21" s="101">
        <f t="shared" ca="1" si="12"/>
        <v>0</v>
      </c>
      <c r="R21" s="34">
        <f ca="1">IF($R$1='Suivi Présence'!$D$6,SUMIF(Nom_pre,'BD Stats'!$A21,'Suivi Présence'!$E$11:$E$26),0)</f>
        <v>0</v>
      </c>
      <c r="S21" s="2">
        <f ca="1">IF($R$1='Suivi Présence'!$D$6,SUMIF(Nom_pre,'BD Stats'!$A21,'Suivi Présence'!$F$11:$F$26),0)</f>
        <v>0</v>
      </c>
      <c r="T21" s="2">
        <f ca="1">IF($R$1='Suivi Présence'!$D$6,SUMIF(Nom_pre,'BD Stats'!$A21,'Suivi Présence'!$G$11:$G$26),0)</f>
        <v>0</v>
      </c>
      <c r="U21" s="2">
        <f ca="1">IF($R$1='Suivi Présence'!$D$6,SUMIF(Nom_pre,'BD Stats'!$A21,'Suivi Présence'!$H$11:$H$26),0)</f>
        <v>0</v>
      </c>
      <c r="V21" s="2">
        <f ca="1">IF($R$1='Suivi Présence'!$D$6,SUMIF(Nom_pre,'BD Stats'!$A21,'Suivi Présence'!$I$11:$I$26),0)</f>
        <v>0</v>
      </c>
      <c r="W21" s="2">
        <f ca="1">IF($R$1='Suivi Présence'!$D$6,SUMIF(Nom_pre,'BD Stats'!$A21,'Suivi Présence'!$J$11:$J$26),0)</f>
        <v>0</v>
      </c>
      <c r="X21" s="2">
        <f ca="1">IF($R$1='Suivi Présence'!$D$6,SUMIF(Nom_pre,'BD Stats'!$A21,'Suivi Présence'!$K$11:$K$26),0)</f>
        <v>0</v>
      </c>
      <c r="Y21" s="2">
        <f ca="1">IF($R$1='Suivi Présence'!$D$6,SUMIF(Nom_pre,'BD Stats'!$A21,'Suivi Présence'!$L$11:$L$26),0)</f>
        <v>0</v>
      </c>
      <c r="Z21" s="2">
        <f ca="1">IF($R$1='Suivi Présence'!$D$6,SUMIF(Nom_pre,'BD Stats'!$A21,'Suivi Présence'!$M$11:$M$26),0)</f>
        <v>0</v>
      </c>
      <c r="AA21" s="2">
        <f t="shared" ca="1" si="13"/>
        <v>0</v>
      </c>
      <c r="AB21" s="16">
        <f t="shared" ca="1" si="14"/>
        <v>0</v>
      </c>
      <c r="AC21" s="95">
        <f t="shared" ca="1" si="15"/>
        <v>0</v>
      </c>
      <c r="AD21" s="2">
        <f>IF($AD$1='Suivi Présence'!$D$6,SUMIF(Nom_pre,'BD Stats'!$A21,'Suivi Présence'!$E$11:$E$26),0)</f>
        <v>0</v>
      </c>
      <c r="AE21" s="2">
        <f>IF($AD$1='Suivi Présence'!$D$6,SUMIF(Nom_pre,'BD Stats'!$A21,'Suivi Présence'!$F$11:$F$26),0)</f>
        <v>0</v>
      </c>
      <c r="AF21" s="2">
        <f>IF($AD$1='Suivi Présence'!$D$6,SUMIF(Nom_pre,'BD Stats'!$A21,'Suivi Présence'!$G$11:$G$26),0)</f>
        <v>0</v>
      </c>
      <c r="AG21" s="2">
        <f>IF($AD$1='Suivi Présence'!$D$6,SUMIF(Nom_pre,'BD Stats'!$A21,'Suivi Présence'!$H$11:$H$26),0)</f>
        <v>0</v>
      </c>
      <c r="AH21" s="2">
        <f>IF($AD$1='Suivi Présence'!$D$6,SUMIF(Nom_pre,'BD Stats'!$A21,'Suivi Présence'!$I$11:$I$26),0)</f>
        <v>0</v>
      </c>
      <c r="AI21" s="2">
        <f>IF($AD$1='Suivi Présence'!$D$6,SUMIF(Nom_pre,'BD Stats'!$A21,'Suivi Présence'!$J$11:$J$26),0)</f>
        <v>0</v>
      </c>
      <c r="AJ21" s="2">
        <f>IF($AD$1='Suivi Présence'!$D$6,SUMIF(Nom_pre,'BD Stats'!$A21,'Suivi Présence'!$K$11:$K$26),0)</f>
        <v>0</v>
      </c>
      <c r="AK21" s="2">
        <f>IF($AD$1='Suivi Présence'!$D$6,SUMIF(Nom_pre,'BD Stats'!$A21,'Suivi Présence'!$L$11:$L$26),0)</f>
        <v>0</v>
      </c>
      <c r="AL21" s="2">
        <f>IF($AD$1='Suivi Présence'!$D$6,SUMIF(Nom_pre,'BD Stats'!$A21,'Suivi Présence'!$M$11:$M$26),0)</f>
        <v>0</v>
      </c>
      <c r="AM21" s="2">
        <f t="shared" si="16"/>
        <v>0</v>
      </c>
      <c r="AN21" s="16">
        <f t="shared" si="17"/>
        <v>0</v>
      </c>
      <c r="AO21" s="95">
        <f t="shared" si="18"/>
        <v>0</v>
      </c>
      <c r="AP21" s="2">
        <f>IF($AP$1='Suivi Présence'!$D$6,SUMIF(Nom_pre,'BD Stats'!$A21,'Suivi Présence'!$E$11:$E$26),0)</f>
        <v>0</v>
      </c>
      <c r="AQ21" s="2">
        <f>IF($AP$1='Suivi Présence'!$D$6,SUMIF(Nom_pre,'BD Stats'!$A21,'Suivi Présence'!$F$11:$F$26),0)</f>
        <v>0</v>
      </c>
      <c r="AR21" s="2">
        <f>IF($AP$1='Suivi Présence'!$D$6,SUMIF(Nom_pre,'BD Stats'!$A21,'Suivi Présence'!$G$11:$G$26),0)</f>
        <v>0</v>
      </c>
      <c r="AS21" s="2">
        <f>IF($AP$1='Suivi Présence'!$D$6,SUMIF(Nom_pre,'BD Stats'!$A21,'Suivi Présence'!$H$11:$H$26),0)</f>
        <v>0</v>
      </c>
      <c r="AT21" s="2">
        <f>IF($AP$1='Suivi Présence'!$D$6,SUMIF(Nom_pre,'BD Stats'!$A21,'Suivi Présence'!$I$11:$I$26),0)</f>
        <v>0</v>
      </c>
      <c r="AU21" s="2">
        <f>IF($AP$1='Suivi Présence'!$D$6,SUMIF(Nom_pre,'BD Stats'!$A21,'Suivi Présence'!$J$11:$J$26),0)</f>
        <v>0</v>
      </c>
      <c r="AV21" s="2">
        <f>IF($AP$1='Suivi Présence'!$D$6,SUMIF(Nom_pre,'BD Stats'!$A21,'Suivi Présence'!$K$11:$K$26),0)</f>
        <v>0</v>
      </c>
      <c r="AW21" s="2">
        <f>IF($AP$1='Suivi Présence'!$D$6,SUMIF(Nom_pre,'BD Stats'!$A21,'Suivi Présence'!$L$11:$L$26),0)</f>
        <v>0</v>
      </c>
      <c r="AX21" s="2">
        <f>IF($AP$1='Suivi Présence'!$D$6,SUMIF(Nom_pre,'BD Stats'!$A21,'Suivi Présence'!$M$11:$M$26),0)</f>
        <v>0</v>
      </c>
      <c r="AY21" s="2">
        <f t="shared" si="19"/>
        <v>0</v>
      </c>
      <c r="AZ21" s="16">
        <f t="shared" si="20"/>
        <v>0</v>
      </c>
      <c r="BA21" s="95">
        <f t="shared" si="21"/>
        <v>0</v>
      </c>
      <c r="BB21" s="2">
        <f>IF($BB$1='Suivi Présence'!$D$6,SUMIF(Nom_pre,'BD Stats'!$A21,'Suivi Présence'!$E$11:$E$26),0)</f>
        <v>0</v>
      </c>
      <c r="BC21" s="2">
        <f>IF($BB$1='Suivi Présence'!$D$6,SUMIF(Nom_pre,'BD Stats'!$A21,'Suivi Présence'!$F$11:$F$26),0)</f>
        <v>0</v>
      </c>
      <c r="BD21" s="2">
        <f>IF($BB$1='Suivi Présence'!$D$6,SUMIF(Nom_pre,'BD Stats'!$A21,'Suivi Présence'!$G$11:$G$26),0)</f>
        <v>0</v>
      </c>
      <c r="BE21" s="2">
        <f>IF($BB$1='Suivi Présence'!$D$6,SUMIF(Nom_pre,'BD Stats'!$A21,'Suivi Présence'!$H$11:$H$26),0)</f>
        <v>0</v>
      </c>
      <c r="BF21" s="2">
        <f>IF($BB$1='Suivi Présence'!$D$6,SUMIF(Nom_pre,'BD Stats'!$A21,'Suivi Présence'!$I$11:$I$26),0)</f>
        <v>0</v>
      </c>
      <c r="BG21" s="2">
        <f>IF($BB$1='Suivi Présence'!$D$6,SUMIF(Nom_pre,'BD Stats'!$A21,'Suivi Présence'!$J$11:$J$26),0)</f>
        <v>0</v>
      </c>
      <c r="BH21" s="2">
        <f>IF($BB$1='Suivi Présence'!$D$6,SUMIF(Nom_pre,'BD Stats'!$A21,'Suivi Présence'!$K$11:$K$26),0)</f>
        <v>0</v>
      </c>
      <c r="BI21" s="2">
        <f>IF($BB$1='Suivi Présence'!$D$6,SUMIF(Nom_pre,'BD Stats'!$A21,'Suivi Présence'!$L$11:$L$26),0)</f>
        <v>0</v>
      </c>
      <c r="BJ21" s="2">
        <f>IF($BB$1='Suivi Présence'!$D$6,SUMIF(Nom_pre,'BD Stats'!$A21,'Suivi Présence'!$M$11:$M$26),0)</f>
        <v>0</v>
      </c>
      <c r="BK21" s="2">
        <f t="shared" si="22"/>
        <v>0</v>
      </c>
      <c r="BL21" s="16">
        <f t="shared" si="23"/>
        <v>0</v>
      </c>
      <c r="BM21" s="95">
        <f t="shared" si="24"/>
        <v>0</v>
      </c>
      <c r="BN21" s="2">
        <f>IF($BN$1='Suivi Présence'!$D$6,SUMIF(Nom_pre,'BD Stats'!$A21,'Suivi Présence'!$E$11:$E$26),0)</f>
        <v>0</v>
      </c>
      <c r="BO21" s="2">
        <f>IF($BN$1='Suivi Présence'!$D$6,SUMIF(Nom_pre,'BD Stats'!$A21,'Suivi Présence'!$F$11:$F$26),0)</f>
        <v>0</v>
      </c>
      <c r="BP21" s="2">
        <f>IF($BN$1='Suivi Présence'!$D$6,SUMIF(Nom_pre,'BD Stats'!$A21,'Suivi Présence'!$G$11:$G$26),0)</f>
        <v>0</v>
      </c>
      <c r="BQ21" s="2">
        <f>IF($BN$1='Suivi Présence'!$D$6,SUMIF(Nom_pre,'BD Stats'!$A21,'Suivi Présence'!$H$11:$H$26),0)</f>
        <v>0</v>
      </c>
      <c r="BR21" s="2">
        <f>IF($BN$1='Suivi Présence'!$D$6,SUMIF(Nom_pre,'BD Stats'!$A21,'Suivi Présence'!$I$11:$I$26),0)</f>
        <v>0</v>
      </c>
      <c r="BS21" s="2">
        <f>IF($BN$1='Suivi Présence'!$D$6,SUMIF(Nom_pre,'BD Stats'!$A21,'Suivi Présence'!$J$11:$J$26),0)</f>
        <v>0</v>
      </c>
      <c r="BT21" s="2">
        <f>IF($BN$1='Suivi Présence'!$D$6,SUMIF(Nom_pre,'BD Stats'!$A21,'Suivi Présence'!$K$11:$K$26),0)</f>
        <v>0</v>
      </c>
      <c r="BU21" s="2">
        <f>IF($BN$1='Suivi Présence'!$D$6,SUMIF(Nom_pre,'BD Stats'!$A21,'Suivi Présence'!$L$11:$L$26),0)</f>
        <v>0</v>
      </c>
      <c r="BV21" s="2">
        <f>IF($BN$1='Suivi Présence'!$D$6,SUMIF(Nom_pre,'BD Stats'!$A21,'Suivi Présence'!$M$11:$M$26),0)</f>
        <v>0</v>
      </c>
      <c r="BW21" s="2">
        <f t="shared" si="25"/>
        <v>0</v>
      </c>
      <c r="BX21" s="16">
        <f t="shared" si="26"/>
        <v>0</v>
      </c>
      <c r="BY21" s="95">
        <f t="shared" si="27"/>
        <v>0</v>
      </c>
    </row>
    <row r="22" spans="1:77" x14ac:dyDescent="0.25">
      <c r="A22" s="15" t="s">
        <v>102</v>
      </c>
      <c r="B22" s="59" t="s">
        <v>103</v>
      </c>
      <c r="C22" s="34" t="s">
        <v>111</v>
      </c>
      <c r="D22" s="50" t="s">
        <v>112</v>
      </c>
      <c r="E22" s="96" t="s">
        <v>182</v>
      </c>
      <c r="F22" s="100">
        <f t="shared" ca="1" si="1"/>
        <v>0</v>
      </c>
      <c r="G22" s="2">
        <f t="shared" ca="1" si="2"/>
        <v>0</v>
      </c>
      <c r="H22" s="2">
        <f t="shared" ca="1" si="3"/>
        <v>0</v>
      </c>
      <c r="I22" s="2">
        <f t="shared" ca="1" si="4"/>
        <v>0</v>
      </c>
      <c r="J22" s="2">
        <f t="shared" ca="1" si="5"/>
        <v>0</v>
      </c>
      <c r="K22" s="2">
        <f t="shared" ca="1" si="6"/>
        <v>0</v>
      </c>
      <c r="L22" s="2">
        <f t="shared" ca="1" si="7"/>
        <v>0</v>
      </c>
      <c r="M22" s="2">
        <f t="shared" ca="1" si="8"/>
        <v>0</v>
      </c>
      <c r="N22" s="2">
        <f t="shared" ca="1" si="9"/>
        <v>0</v>
      </c>
      <c r="O22" s="2">
        <f t="shared" ca="1" si="10"/>
        <v>0</v>
      </c>
      <c r="P22" s="16">
        <f t="shared" ca="1" si="11"/>
        <v>0</v>
      </c>
      <c r="Q22" s="101">
        <f t="shared" ca="1" si="12"/>
        <v>0</v>
      </c>
      <c r="R22" s="34">
        <f ca="1">IF($R$1='Suivi Présence'!$D$6,SUMIF(Nom_pre,'BD Stats'!$A22,'Suivi Présence'!$E$11:$E$26),0)</f>
        <v>0</v>
      </c>
      <c r="S22" s="2">
        <f ca="1">IF($R$1='Suivi Présence'!$D$6,SUMIF(Nom_pre,'BD Stats'!$A22,'Suivi Présence'!$F$11:$F$26),0)</f>
        <v>0</v>
      </c>
      <c r="T22" s="2">
        <f ca="1">IF($R$1='Suivi Présence'!$D$6,SUMIF(Nom_pre,'BD Stats'!$A22,'Suivi Présence'!$G$11:$G$26),0)</f>
        <v>0</v>
      </c>
      <c r="U22" s="2">
        <f ca="1">IF($R$1='Suivi Présence'!$D$6,SUMIF(Nom_pre,'BD Stats'!$A22,'Suivi Présence'!$H$11:$H$26),0)</f>
        <v>0</v>
      </c>
      <c r="V22" s="2">
        <f ca="1">IF($R$1='Suivi Présence'!$D$6,SUMIF(Nom_pre,'BD Stats'!$A22,'Suivi Présence'!$I$11:$I$26),0)</f>
        <v>0</v>
      </c>
      <c r="W22" s="2">
        <f ca="1">IF($R$1='Suivi Présence'!$D$6,SUMIF(Nom_pre,'BD Stats'!$A22,'Suivi Présence'!$J$11:$J$26),0)</f>
        <v>0</v>
      </c>
      <c r="X22" s="2">
        <f ca="1">IF($R$1='Suivi Présence'!$D$6,SUMIF(Nom_pre,'BD Stats'!$A22,'Suivi Présence'!$K$11:$K$26),0)</f>
        <v>0</v>
      </c>
      <c r="Y22" s="2">
        <f ca="1">IF($R$1='Suivi Présence'!$D$6,SUMIF(Nom_pre,'BD Stats'!$A22,'Suivi Présence'!$L$11:$L$26),0)</f>
        <v>0</v>
      </c>
      <c r="Z22" s="2">
        <f ca="1">IF($R$1='Suivi Présence'!$D$6,SUMIF(Nom_pre,'BD Stats'!$A22,'Suivi Présence'!$M$11:$M$26),0)</f>
        <v>0</v>
      </c>
      <c r="AA22" s="2">
        <f t="shared" ca="1" si="13"/>
        <v>0</v>
      </c>
      <c r="AB22" s="16">
        <f t="shared" ca="1" si="14"/>
        <v>0</v>
      </c>
      <c r="AC22" s="95">
        <f t="shared" ca="1" si="15"/>
        <v>0</v>
      </c>
      <c r="AD22" s="2">
        <f>IF($AD$1='Suivi Présence'!$D$6,SUMIF(Nom_pre,'BD Stats'!$A22,'Suivi Présence'!$E$11:$E$26),0)</f>
        <v>0</v>
      </c>
      <c r="AE22" s="2">
        <f>IF($AD$1='Suivi Présence'!$D$6,SUMIF(Nom_pre,'BD Stats'!$A22,'Suivi Présence'!$F$11:$F$26),0)</f>
        <v>0</v>
      </c>
      <c r="AF22" s="2">
        <f>IF($AD$1='Suivi Présence'!$D$6,SUMIF(Nom_pre,'BD Stats'!$A22,'Suivi Présence'!$G$11:$G$26),0)</f>
        <v>0</v>
      </c>
      <c r="AG22" s="2">
        <f>IF($AD$1='Suivi Présence'!$D$6,SUMIF(Nom_pre,'BD Stats'!$A22,'Suivi Présence'!$H$11:$H$26),0)</f>
        <v>0</v>
      </c>
      <c r="AH22" s="2">
        <f>IF($AD$1='Suivi Présence'!$D$6,SUMIF(Nom_pre,'BD Stats'!$A22,'Suivi Présence'!$I$11:$I$26),0)</f>
        <v>0</v>
      </c>
      <c r="AI22" s="2">
        <f>IF($AD$1='Suivi Présence'!$D$6,SUMIF(Nom_pre,'BD Stats'!$A22,'Suivi Présence'!$J$11:$J$26),0)</f>
        <v>0</v>
      </c>
      <c r="AJ22" s="2">
        <f>IF($AD$1='Suivi Présence'!$D$6,SUMIF(Nom_pre,'BD Stats'!$A22,'Suivi Présence'!$K$11:$K$26),0)</f>
        <v>0</v>
      </c>
      <c r="AK22" s="2">
        <f>IF($AD$1='Suivi Présence'!$D$6,SUMIF(Nom_pre,'BD Stats'!$A22,'Suivi Présence'!$L$11:$L$26),0)</f>
        <v>0</v>
      </c>
      <c r="AL22" s="2">
        <f>IF($AD$1='Suivi Présence'!$D$6,SUMIF(Nom_pre,'BD Stats'!$A22,'Suivi Présence'!$M$11:$M$26),0)</f>
        <v>0</v>
      </c>
      <c r="AM22" s="2">
        <f t="shared" si="16"/>
        <v>0</v>
      </c>
      <c r="AN22" s="16">
        <f t="shared" si="17"/>
        <v>0</v>
      </c>
      <c r="AO22" s="95">
        <f t="shared" si="18"/>
        <v>0</v>
      </c>
      <c r="AP22" s="2">
        <f>IF($AP$1='Suivi Présence'!$D$6,SUMIF(Nom_pre,'BD Stats'!$A22,'Suivi Présence'!$E$11:$E$26),0)</f>
        <v>0</v>
      </c>
      <c r="AQ22" s="2">
        <f>IF($AP$1='Suivi Présence'!$D$6,SUMIF(Nom_pre,'BD Stats'!$A22,'Suivi Présence'!$F$11:$F$26),0)</f>
        <v>0</v>
      </c>
      <c r="AR22" s="2">
        <f>IF($AP$1='Suivi Présence'!$D$6,SUMIF(Nom_pre,'BD Stats'!$A22,'Suivi Présence'!$G$11:$G$26),0)</f>
        <v>0</v>
      </c>
      <c r="AS22" s="2">
        <f>IF($AP$1='Suivi Présence'!$D$6,SUMIF(Nom_pre,'BD Stats'!$A22,'Suivi Présence'!$H$11:$H$26),0)</f>
        <v>0</v>
      </c>
      <c r="AT22" s="2">
        <f>IF($AP$1='Suivi Présence'!$D$6,SUMIF(Nom_pre,'BD Stats'!$A22,'Suivi Présence'!$I$11:$I$26),0)</f>
        <v>0</v>
      </c>
      <c r="AU22" s="2">
        <f>IF($AP$1='Suivi Présence'!$D$6,SUMIF(Nom_pre,'BD Stats'!$A22,'Suivi Présence'!$J$11:$J$26),0)</f>
        <v>0</v>
      </c>
      <c r="AV22" s="2">
        <f>IF($AP$1='Suivi Présence'!$D$6,SUMIF(Nom_pre,'BD Stats'!$A22,'Suivi Présence'!$K$11:$K$26),0)</f>
        <v>0</v>
      </c>
      <c r="AW22" s="2">
        <f>IF($AP$1='Suivi Présence'!$D$6,SUMIF(Nom_pre,'BD Stats'!$A22,'Suivi Présence'!$L$11:$L$26),0)</f>
        <v>0</v>
      </c>
      <c r="AX22" s="2">
        <f>IF($AP$1='Suivi Présence'!$D$6,SUMIF(Nom_pre,'BD Stats'!$A22,'Suivi Présence'!$M$11:$M$26),0)</f>
        <v>0</v>
      </c>
      <c r="AY22" s="2">
        <f t="shared" si="19"/>
        <v>0</v>
      </c>
      <c r="AZ22" s="16">
        <f t="shared" si="20"/>
        <v>0</v>
      </c>
      <c r="BA22" s="95">
        <f t="shared" si="21"/>
        <v>0</v>
      </c>
      <c r="BB22" s="2">
        <f>IF($BB$1='Suivi Présence'!$D$6,SUMIF(Nom_pre,'BD Stats'!$A22,'Suivi Présence'!$E$11:$E$26),0)</f>
        <v>0</v>
      </c>
      <c r="BC22" s="2">
        <f>IF($BB$1='Suivi Présence'!$D$6,SUMIF(Nom_pre,'BD Stats'!$A22,'Suivi Présence'!$F$11:$F$26),0)</f>
        <v>0</v>
      </c>
      <c r="BD22" s="2">
        <f>IF($BB$1='Suivi Présence'!$D$6,SUMIF(Nom_pre,'BD Stats'!$A22,'Suivi Présence'!$G$11:$G$26),0)</f>
        <v>0</v>
      </c>
      <c r="BE22" s="2">
        <f>IF($BB$1='Suivi Présence'!$D$6,SUMIF(Nom_pre,'BD Stats'!$A22,'Suivi Présence'!$H$11:$H$26),0)</f>
        <v>0</v>
      </c>
      <c r="BF22" s="2">
        <f>IF($BB$1='Suivi Présence'!$D$6,SUMIF(Nom_pre,'BD Stats'!$A22,'Suivi Présence'!$I$11:$I$26),0)</f>
        <v>0</v>
      </c>
      <c r="BG22" s="2">
        <f>IF($BB$1='Suivi Présence'!$D$6,SUMIF(Nom_pre,'BD Stats'!$A22,'Suivi Présence'!$J$11:$J$26),0)</f>
        <v>0</v>
      </c>
      <c r="BH22" s="2">
        <f>IF($BB$1='Suivi Présence'!$D$6,SUMIF(Nom_pre,'BD Stats'!$A22,'Suivi Présence'!$K$11:$K$26),0)</f>
        <v>0</v>
      </c>
      <c r="BI22" s="2">
        <f>IF($BB$1='Suivi Présence'!$D$6,SUMIF(Nom_pre,'BD Stats'!$A22,'Suivi Présence'!$L$11:$L$26),0)</f>
        <v>0</v>
      </c>
      <c r="BJ22" s="2">
        <f>IF($BB$1='Suivi Présence'!$D$6,SUMIF(Nom_pre,'BD Stats'!$A22,'Suivi Présence'!$M$11:$M$26),0)</f>
        <v>0</v>
      </c>
      <c r="BK22" s="2">
        <f t="shared" si="22"/>
        <v>0</v>
      </c>
      <c r="BL22" s="16">
        <f t="shared" si="23"/>
        <v>0</v>
      </c>
      <c r="BM22" s="95">
        <f t="shared" si="24"/>
        <v>0</v>
      </c>
      <c r="BN22" s="2">
        <f>IF($BN$1='Suivi Présence'!$D$6,SUMIF(Nom_pre,'BD Stats'!$A22,'Suivi Présence'!$E$11:$E$26),0)</f>
        <v>0</v>
      </c>
      <c r="BO22" s="2">
        <f>IF($BN$1='Suivi Présence'!$D$6,SUMIF(Nom_pre,'BD Stats'!$A22,'Suivi Présence'!$F$11:$F$26),0)</f>
        <v>0</v>
      </c>
      <c r="BP22" s="2">
        <f>IF($BN$1='Suivi Présence'!$D$6,SUMIF(Nom_pre,'BD Stats'!$A22,'Suivi Présence'!$G$11:$G$26),0)</f>
        <v>0</v>
      </c>
      <c r="BQ22" s="2">
        <f>IF($BN$1='Suivi Présence'!$D$6,SUMIF(Nom_pre,'BD Stats'!$A22,'Suivi Présence'!$H$11:$H$26),0)</f>
        <v>0</v>
      </c>
      <c r="BR22" s="2">
        <f>IF($BN$1='Suivi Présence'!$D$6,SUMIF(Nom_pre,'BD Stats'!$A22,'Suivi Présence'!$I$11:$I$26),0)</f>
        <v>0</v>
      </c>
      <c r="BS22" s="2">
        <f>IF($BN$1='Suivi Présence'!$D$6,SUMIF(Nom_pre,'BD Stats'!$A22,'Suivi Présence'!$J$11:$J$26),0)</f>
        <v>0</v>
      </c>
      <c r="BT22" s="2">
        <f>IF($BN$1='Suivi Présence'!$D$6,SUMIF(Nom_pre,'BD Stats'!$A22,'Suivi Présence'!$K$11:$K$26),0)</f>
        <v>0</v>
      </c>
      <c r="BU22" s="2">
        <f>IF($BN$1='Suivi Présence'!$D$6,SUMIF(Nom_pre,'BD Stats'!$A22,'Suivi Présence'!$L$11:$L$26),0)</f>
        <v>0</v>
      </c>
      <c r="BV22" s="2">
        <f>IF($BN$1='Suivi Présence'!$D$6,SUMIF(Nom_pre,'BD Stats'!$A22,'Suivi Présence'!$M$11:$M$26),0)</f>
        <v>0</v>
      </c>
      <c r="BW22" s="2">
        <f t="shared" si="25"/>
        <v>0</v>
      </c>
      <c r="BX22" s="16">
        <f t="shared" si="26"/>
        <v>0</v>
      </c>
      <c r="BY22" s="95">
        <f t="shared" si="27"/>
        <v>0</v>
      </c>
    </row>
    <row r="23" spans="1:77" x14ac:dyDescent="0.25">
      <c r="A23" s="15" t="s">
        <v>104</v>
      </c>
      <c r="B23" s="59" t="s">
        <v>105</v>
      </c>
      <c r="C23" s="34" t="s">
        <v>111</v>
      </c>
      <c r="D23" s="50" t="s">
        <v>112</v>
      </c>
      <c r="E23" s="96" t="s">
        <v>183</v>
      </c>
      <c r="F23" s="100">
        <f t="shared" ca="1" si="1"/>
        <v>0</v>
      </c>
      <c r="G23" s="2">
        <f t="shared" ca="1" si="2"/>
        <v>0</v>
      </c>
      <c r="H23" s="2">
        <f t="shared" ca="1" si="3"/>
        <v>0</v>
      </c>
      <c r="I23" s="2">
        <f t="shared" ca="1" si="4"/>
        <v>0</v>
      </c>
      <c r="J23" s="2">
        <f t="shared" ca="1" si="5"/>
        <v>0</v>
      </c>
      <c r="K23" s="2">
        <f t="shared" ca="1" si="6"/>
        <v>0</v>
      </c>
      <c r="L23" s="2">
        <f t="shared" ca="1" si="7"/>
        <v>0</v>
      </c>
      <c r="M23" s="2">
        <f t="shared" ca="1" si="8"/>
        <v>0</v>
      </c>
      <c r="N23" s="2">
        <f t="shared" ca="1" si="9"/>
        <v>0</v>
      </c>
      <c r="O23" s="2">
        <f t="shared" ca="1" si="10"/>
        <v>0</v>
      </c>
      <c r="P23" s="16">
        <f t="shared" ca="1" si="11"/>
        <v>0</v>
      </c>
      <c r="Q23" s="101">
        <f t="shared" ca="1" si="12"/>
        <v>0</v>
      </c>
      <c r="R23" s="34">
        <f ca="1">IF($R$1='Suivi Présence'!$D$6,SUMIF(Nom_pre,'BD Stats'!$A23,'Suivi Présence'!$E$11:$E$26),0)</f>
        <v>0</v>
      </c>
      <c r="S23" s="2">
        <f ca="1">IF($R$1='Suivi Présence'!$D$6,SUMIF(Nom_pre,'BD Stats'!$A23,'Suivi Présence'!$F$11:$F$26),0)</f>
        <v>0</v>
      </c>
      <c r="T23" s="2">
        <f ca="1">IF($R$1='Suivi Présence'!$D$6,SUMIF(Nom_pre,'BD Stats'!$A23,'Suivi Présence'!$G$11:$G$26),0)</f>
        <v>0</v>
      </c>
      <c r="U23" s="2">
        <f ca="1">IF($R$1='Suivi Présence'!$D$6,SUMIF(Nom_pre,'BD Stats'!$A23,'Suivi Présence'!$H$11:$H$26),0)</f>
        <v>0</v>
      </c>
      <c r="V23" s="2">
        <f ca="1">IF($R$1='Suivi Présence'!$D$6,SUMIF(Nom_pre,'BD Stats'!$A23,'Suivi Présence'!$I$11:$I$26),0)</f>
        <v>0</v>
      </c>
      <c r="W23" s="2">
        <f ca="1">IF($R$1='Suivi Présence'!$D$6,SUMIF(Nom_pre,'BD Stats'!$A23,'Suivi Présence'!$J$11:$J$26),0)</f>
        <v>0</v>
      </c>
      <c r="X23" s="2">
        <f ca="1">IF($R$1='Suivi Présence'!$D$6,SUMIF(Nom_pre,'BD Stats'!$A23,'Suivi Présence'!$K$11:$K$26),0)</f>
        <v>0</v>
      </c>
      <c r="Y23" s="2">
        <f ca="1">IF($R$1='Suivi Présence'!$D$6,SUMIF(Nom_pre,'BD Stats'!$A23,'Suivi Présence'!$L$11:$L$26),0)</f>
        <v>0</v>
      </c>
      <c r="Z23" s="2">
        <f ca="1">IF($R$1='Suivi Présence'!$D$6,SUMIF(Nom_pre,'BD Stats'!$A23,'Suivi Présence'!$M$11:$M$26),0)</f>
        <v>0</v>
      </c>
      <c r="AA23" s="2">
        <f t="shared" ca="1" si="13"/>
        <v>0</v>
      </c>
      <c r="AB23" s="16">
        <f t="shared" ca="1" si="14"/>
        <v>0</v>
      </c>
      <c r="AC23" s="95">
        <f t="shared" ca="1" si="15"/>
        <v>0</v>
      </c>
      <c r="AD23" s="2">
        <f>IF($AD$1='Suivi Présence'!$D$6,SUMIF(Nom_pre,'BD Stats'!$A23,'Suivi Présence'!$E$11:$E$26),0)</f>
        <v>0</v>
      </c>
      <c r="AE23" s="2">
        <f>IF($AD$1='Suivi Présence'!$D$6,SUMIF(Nom_pre,'BD Stats'!$A23,'Suivi Présence'!$F$11:$F$26),0)</f>
        <v>0</v>
      </c>
      <c r="AF23" s="2">
        <f>IF($AD$1='Suivi Présence'!$D$6,SUMIF(Nom_pre,'BD Stats'!$A23,'Suivi Présence'!$G$11:$G$26),0)</f>
        <v>0</v>
      </c>
      <c r="AG23" s="2">
        <f>IF($AD$1='Suivi Présence'!$D$6,SUMIF(Nom_pre,'BD Stats'!$A23,'Suivi Présence'!$H$11:$H$26),0)</f>
        <v>0</v>
      </c>
      <c r="AH23" s="2">
        <f>IF($AD$1='Suivi Présence'!$D$6,SUMIF(Nom_pre,'BD Stats'!$A23,'Suivi Présence'!$I$11:$I$26),0)</f>
        <v>0</v>
      </c>
      <c r="AI23" s="2">
        <f>IF($AD$1='Suivi Présence'!$D$6,SUMIF(Nom_pre,'BD Stats'!$A23,'Suivi Présence'!$J$11:$J$26),0)</f>
        <v>0</v>
      </c>
      <c r="AJ23" s="2">
        <f>IF($AD$1='Suivi Présence'!$D$6,SUMIF(Nom_pre,'BD Stats'!$A23,'Suivi Présence'!$K$11:$K$26),0)</f>
        <v>0</v>
      </c>
      <c r="AK23" s="2">
        <f>IF($AD$1='Suivi Présence'!$D$6,SUMIF(Nom_pre,'BD Stats'!$A23,'Suivi Présence'!$L$11:$L$26),0)</f>
        <v>0</v>
      </c>
      <c r="AL23" s="2">
        <f>IF($AD$1='Suivi Présence'!$D$6,SUMIF(Nom_pre,'BD Stats'!$A23,'Suivi Présence'!$M$11:$M$26),0)</f>
        <v>0</v>
      </c>
      <c r="AM23" s="2">
        <f t="shared" si="16"/>
        <v>0</v>
      </c>
      <c r="AN23" s="16">
        <f t="shared" si="17"/>
        <v>0</v>
      </c>
      <c r="AO23" s="95">
        <f t="shared" si="18"/>
        <v>0</v>
      </c>
      <c r="AP23" s="2">
        <f>IF($AP$1='Suivi Présence'!$D$6,SUMIF(Nom_pre,'BD Stats'!$A23,'Suivi Présence'!$E$11:$E$26),0)</f>
        <v>0</v>
      </c>
      <c r="AQ23" s="2">
        <f>IF($AP$1='Suivi Présence'!$D$6,SUMIF(Nom_pre,'BD Stats'!$A23,'Suivi Présence'!$F$11:$F$26),0)</f>
        <v>0</v>
      </c>
      <c r="AR23" s="2">
        <f>IF($AP$1='Suivi Présence'!$D$6,SUMIF(Nom_pre,'BD Stats'!$A23,'Suivi Présence'!$G$11:$G$26),0)</f>
        <v>0</v>
      </c>
      <c r="AS23" s="2">
        <f>IF($AP$1='Suivi Présence'!$D$6,SUMIF(Nom_pre,'BD Stats'!$A23,'Suivi Présence'!$H$11:$H$26),0)</f>
        <v>0</v>
      </c>
      <c r="AT23" s="2">
        <f>IF($AP$1='Suivi Présence'!$D$6,SUMIF(Nom_pre,'BD Stats'!$A23,'Suivi Présence'!$I$11:$I$26),0)</f>
        <v>0</v>
      </c>
      <c r="AU23" s="2">
        <f>IF($AP$1='Suivi Présence'!$D$6,SUMIF(Nom_pre,'BD Stats'!$A23,'Suivi Présence'!$J$11:$J$26),0)</f>
        <v>0</v>
      </c>
      <c r="AV23" s="2">
        <f>IF($AP$1='Suivi Présence'!$D$6,SUMIF(Nom_pre,'BD Stats'!$A23,'Suivi Présence'!$K$11:$K$26),0)</f>
        <v>0</v>
      </c>
      <c r="AW23" s="2">
        <f>IF($AP$1='Suivi Présence'!$D$6,SUMIF(Nom_pre,'BD Stats'!$A23,'Suivi Présence'!$L$11:$L$26),0)</f>
        <v>0</v>
      </c>
      <c r="AX23" s="2">
        <f>IF($AP$1='Suivi Présence'!$D$6,SUMIF(Nom_pre,'BD Stats'!$A23,'Suivi Présence'!$M$11:$M$26),0)</f>
        <v>0</v>
      </c>
      <c r="AY23" s="2">
        <f t="shared" si="19"/>
        <v>0</v>
      </c>
      <c r="AZ23" s="16">
        <f t="shared" si="20"/>
        <v>0</v>
      </c>
      <c r="BA23" s="95">
        <f t="shared" si="21"/>
        <v>0</v>
      </c>
      <c r="BB23" s="2">
        <f>IF($BB$1='Suivi Présence'!$D$6,SUMIF(Nom_pre,'BD Stats'!$A23,'Suivi Présence'!$E$11:$E$26),0)</f>
        <v>0</v>
      </c>
      <c r="BC23" s="2">
        <f>IF($BB$1='Suivi Présence'!$D$6,SUMIF(Nom_pre,'BD Stats'!$A23,'Suivi Présence'!$F$11:$F$26),0)</f>
        <v>0</v>
      </c>
      <c r="BD23" s="2">
        <f>IF($BB$1='Suivi Présence'!$D$6,SUMIF(Nom_pre,'BD Stats'!$A23,'Suivi Présence'!$G$11:$G$26),0)</f>
        <v>0</v>
      </c>
      <c r="BE23" s="2">
        <f>IF($BB$1='Suivi Présence'!$D$6,SUMIF(Nom_pre,'BD Stats'!$A23,'Suivi Présence'!$H$11:$H$26),0)</f>
        <v>0</v>
      </c>
      <c r="BF23" s="2">
        <f>IF($BB$1='Suivi Présence'!$D$6,SUMIF(Nom_pre,'BD Stats'!$A23,'Suivi Présence'!$I$11:$I$26),0)</f>
        <v>0</v>
      </c>
      <c r="BG23" s="2">
        <f>IF($BB$1='Suivi Présence'!$D$6,SUMIF(Nom_pre,'BD Stats'!$A23,'Suivi Présence'!$J$11:$J$26),0)</f>
        <v>0</v>
      </c>
      <c r="BH23" s="2">
        <f>IF($BB$1='Suivi Présence'!$D$6,SUMIF(Nom_pre,'BD Stats'!$A23,'Suivi Présence'!$K$11:$K$26),0)</f>
        <v>0</v>
      </c>
      <c r="BI23" s="2">
        <f>IF($BB$1='Suivi Présence'!$D$6,SUMIF(Nom_pre,'BD Stats'!$A23,'Suivi Présence'!$L$11:$L$26),0)</f>
        <v>0</v>
      </c>
      <c r="BJ23" s="2">
        <f>IF($BB$1='Suivi Présence'!$D$6,SUMIF(Nom_pre,'BD Stats'!$A23,'Suivi Présence'!$M$11:$M$26),0)</f>
        <v>0</v>
      </c>
      <c r="BK23" s="2">
        <f t="shared" si="22"/>
        <v>0</v>
      </c>
      <c r="BL23" s="16">
        <f t="shared" si="23"/>
        <v>0</v>
      </c>
      <c r="BM23" s="95">
        <f t="shared" si="24"/>
        <v>0</v>
      </c>
      <c r="BN23" s="2">
        <f>IF($BN$1='Suivi Présence'!$D$6,SUMIF(Nom_pre,'BD Stats'!$A23,'Suivi Présence'!$E$11:$E$26),0)</f>
        <v>0</v>
      </c>
      <c r="BO23" s="2">
        <f>IF($BN$1='Suivi Présence'!$D$6,SUMIF(Nom_pre,'BD Stats'!$A23,'Suivi Présence'!$F$11:$F$26),0)</f>
        <v>0</v>
      </c>
      <c r="BP23" s="2">
        <f>IF($BN$1='Suivi Présence'!$D$6,SUMIF(Nom_pre,'BD Stats'!$A23,'Suivi Présence'!$G$11:$G$26),0)</f>
        <v>0</v>
      </c>
      <c r="BQ23" s="2">
        <f>IF($BN$1='Suivi Présence'!$D$6,SUMIF(Nom_pre,'BD Stats'!$A23,'Suivi Présence'!$H$11:$H$26),0)</f>
        <v>0</v>
      </c>
      <c r="BR23" s="2">
        <f>IF($BN$1='Suivi Présence'!$D$6,SUMIF(Nom_pre,'BD Stats'!$A23,'Suivi Présence'!$I$11:$I$26),0)</f>
        <v>0</v>
      </c>
      <c r="BS23" s="2">
        <f>IF($BN$1='Suivi Présence'!$D$6,SUMIF(Nom_pre,'BD Stats'!$A23,'Suivi Présence'!$J$11:$J$26),0)</f>
        <v>0</v>
      </c>
      <c r="BT23" s="2">
        <f>IF($BN$1='Suivi Présence'!$D$6,SUMIF(Nom_pre,'BD Stats'!$A23,'Suivi Présence'!$K$11:$K$26),0)</f>
        <v>0</v>
      </c>
      <c r="BU23" s="2">
        <f>IF($BN$1='Suivi Présence'!$D$6,SUMIF(Nom_pre,'BD Stats'!$A23,'Suivi Présence'!$L$11:$L$26),0)</f>
        <v>0</v>
      </c>
      <c r="BV23" s="2">
        <f>IF($BN$1='Suivi Présence'!$D$6,SUMIF(Nom_pre,'BD Stats'!$A23,'Suivi Présence'!$M$11:$M$26),0)</f>
        <v>0</v>
      </c>
      <c r="BW23" s="2">
        <f t="shared" si="25"/>
        <v>0</v>
      </c>
      <c r="BX23" s="16">
        <f t="shared" si="26"/>
        <v>0</v>
      </c>
      <c r="BY23" s="95">
        <f t="shared" si="27"/>
        <v>0</v>
      </c>
    </row>
    <row r="24" spans="1:77" x14ac:dyDescent="0.25">
      <c r="A24" s="15" t="s">
        <v>106</v>
      </c>
      <c r="B24" s="59" t="s">
        <v>107</v>
      </c>
      <c r="C24" s="34" t="s">
        <v>111</v>
      </c>
      <c r="D24" s="50" t="s">
        <v>112</v>
      </c>
      <c r="E24" s="96" t="s">
        <v>184</v>
      </c>
      <c r="F24" s="100">
        <f t="shared" ca="1" si="1"/>
        <v>0</v>
      </c>
      <c r="G24" s="2">
        <f t="shared" ca="1" si="2"/>
        <v>0</v>
      </c>
      <c r="H24" s="2">
        <f t="shared" ca="1" si="3"/>
        <v>0</v>
      </c>
      <c r="I24" s="2">
        <f t="shared" ca="1" si="4"/>
        <v>0</v>
      </c>
      <c r="J24" s="2">
        <f t="shared" ca="1" si="5"/>
        <v>0</v>
      </c>
      <c r="K24" s="2">
        <f t="shared" ca="1" si="6"/>
        <v>0</v>
      </c>
      <c r="L24" s="2">
        <f t="shared" ca="1" si="7"/>
        <v>0</v>
      </c>
      <c r="M24" s="2">
        <f t="shared" ca="1" si="8"/>
        <v>0</v>
      </c>
      <c r="N24" s="2">
        <f t="shared" ca="1" si="9"/>
        <v>0</v>
      </c>
      <c r="O24" s="2">
        <f t="shared" ca="1" si="10"/>
        <v>0</v>
      </c>
      <c r="P24" s="16">
        <f t="shared" ca="1" si="11"/>
        <v>0</v>
      </c>
      <c r="Q24" s="101">
        <f t="shared" ca="1" si="12"/>
        <v>0</v>
      </c>
      <c r="R24" s="34">
        <f ca="1">IF($R$1='Suivi Présence'!$D$6,SUMIF(Nom_pre,'BD Stats'!$A24,'Suivi Présence'!$E$11:$E$26),0)</f>
        <v>0</v>
      </c>
      <c r="S24" s="2">
        <f ca="1">IF($R$1='Suivi Présence'!$D$6,SUMIF(Nom_pre,'BD Stats'!$A24,'Suivi Présence'!$F$11:$F$26),0)</f>
        <v>0</v>
      </c>
      <c r="T24" s="2">
        <f ca="1">IF($R$1='Suivi Présence'!$D$6,SUMIF(Nom_pre,'BD Stats'!$A24,'Suivi Présence'!$G$11:$G$26),0)</f>
        <v>0</v>
      </c>
      <c r="U24" s="2">
        <f ca="1">IF($R$1='Suivi Présence'!$D$6,SUMIF(Nom_pre,'BD Stats'!$A24,'Suivi Présence'!$H$11:$H$26),0)</f>
        <v>0</v>
      </c>
      <c r="V24" s="2">
        <f ca="1">IF($R$1='Suivi Présence'!$D$6,SUMIF(Nom_pre,'BD Stats'!$A24,'Suivi Présence'!$I$11:$I$26),0)</f>
        <v>0</v>
      </c>
      <c r="W24" s="2">
        <f ca="1">IF($R$1='Suivi Présence'!$D$6,SUMIF(Nom_pre,'BD Stats'!$A24,'Suivi Présence'!$J$11:$J$26),0)</f>
        <v>0</v>
      </c>
      <c r="X24" s="2">
        <f ca="1">IF($R$1='Suivi Présence'!$D$6,SUMIF(Nom_pre,'BD Stats'!$A24,'Suivi Présence'!$K$11:$K$26),0)</f>
        <v>0</v>
      </c>
      <c r="Y24" s="2">
        <f ca="1">IF($R$1='Suivi Présence'!$D$6,SUMIF(Nom_pre,'BD Stats'!$A24,'Suivi Présence'!$L$11:$L$26),0)</f>
        <v>0</v>
      </c>
      <c r="Z24" s="2">
        <f ca="1">IF($R$1='Suivi Présence'!$D$6,SUMIF(Nom_pre,'BD Stats'!$A24,'Suivi Présence'!$M$11:$M$26),0)</f>
        <v>0</v>
      </c>
      <c r="AA24" s="2">
        <f t="shared" ca="1" si="13"/>
        <v>0</v>
      </c>
      <c r="AB24" s="16">
        <f t="shared" ca="1" si="14"/>
        <v>0</v>
      </c>
      <c r="AC24" s="95">
        <f t="shared" ca="1" si="15"/>
        <v>0</v>
      </c>
      <c r="AD24" s="2">
        <f>IF($AD$1='Suivi Présence'!$D$6,SUMIF(Nom_pre,'BD Stats'!$A24,'Suivi Présence'!$E$11:$E$26),0)</f>
        <v>0</v>
      </c>
      <c r="AE24" s="2">
        <f>IF($AD$1='Suivi Présence'!$D$6,SUMIF(Nom_pre,'BD Stats'!$A24,'Suivi Présence'!$F$11:$F$26),0)</f>
        <v>0</v>
      </c>
      <c r="AF24" s="2">
        <f>IF($AD$1='Suivi Présence'!$D$6,SUMIF(Nom_pre,'BD Stats'!$A24,'Suivi Présence'!$G$11:$G$26),0)</f>
        <v>0</v>
      </c>
      <c r="AG24" s="2">
        <f>IF($AD$1='Suivi Présence'!$D$6,SUMIF(Nom_pre,'BD Stats'!$A24,'Suivi Présence'!$H$11:$H$26),0)</f>
        <v>0</v>
      </c>
      <c r="AH24" s="2">
        <f>IF($AD$1='Suivi Présence'!$D$6,SUMIF(Nom_pre,'BD Stats'!$A24,'Suivi Présence'!$I$11:$I$26),0)</f>
        <v>0</v>
      </c>
      <c r="AI24" s="2">
        <f>IF($AD$1='Suivi Présence'!$D$6,SUMIF(Nom_pre,'BD Stats'!$A24,'Suivi Présence'!$J$11:$J$26),0)</f>
        <v>0</v>
      </c>
      <c r="AJ24" s="2">
        <f>IF($AD$1='Suivi Présence'!$D$6,SUMIF(Nom_pre,'BD Stats'!$A24,'Suivi Présence'!$K$11:$K$26),0)</f>
        <v>0</v>
      </c>
      <c r="AK24" s="2">
        <f>IF($AD$1='Suivi Présence'!$D$6,SUMIF(Nom_pre,'BD Stats'!$A24,'Suivi Présence'!$L$11:$L$26),0)</f>
        <v>0</v>
      </c>
      <c r="AL24" s="2">
        <f>IF($AD$1='Suivi Présence'!$D$6,SUMIF(Nom_pre,'BD Stats'!$A24,'Suivi Présence'!$M$11:$M$26),0)</f>
        <v>0</v>
      </c>
      <c r="AM24" s="2">
        <f t="shared" si="16"/>
        <v>0</v>
      </c>
      <c r="AN24" s="16">
        <f t="shared" si="17"/>
        <v>0</v>
      </c>
      <c r="AO24" s="95">
        <f t="shared" si="18"/>
        <v>0</v>
      </c>
      <c r="AP24" s="2">
        <f>IF($AP$1='Suivi Présence'!$D$6,SUMIF(Nom_pre,'BD Stats'!$A24,'Suivi Présence'!$E$11:$E$26),0)</f>
        <v>0</v>
      </c>
      <c r="AQ24" s="2">
        <f>IF($AP$1='Suivi Présence'!$D$6,SUMIF(Nom_pre,'BD Stats'!$A24,'Suivi Présence'!$F$11:$F$26),0)</f>
        <v>0</v>
      </c>
      <c r="AR24" s="2">
        <f>IF($AP$1='Suivi Présence'!$D$6,SUMIF(Nom_pre,'BD Stats'!$A24,'Suivi Présence'!$G$11:$G$26),0)</f>
        <v>0</v>
      </c>
      <c r="AS24" s="2">
        <f>IF($AP$1='Suivi Présence'!$D$6,SUMIF(Nom_pre,'BD Stats'!$A24,'Suivi Présence'!$H$11:$H$26),0)</f>
        <v>0</v>
      </c>
      <c r="AT24" s="2">
        <f>IF($AP$1='Suivi Présence'!$D$6,SUMIF(Nom_pre,'BD Stats'!$A24,'Suivi Présence'!$I$11:$I$26),0)</f>
        <v>0</v>
      </c>
      <c r="AU24" s="2">
        <f>IF($AP$1='Suivi Présence'!$D$6,SUMIF(Nom_pre,'BD Stats'!$A24,'Suivi Présence'!$J$11:$J$26),0)</f>
        <v>0</v>
      </c>
      <c r="AV24" s="2">
        <f>IF($AP$1='Suivi Présence'!$D$6,SUMIF(Nom_pre,'BD Stats'!$A24,'Suivi Présence'!$K$11:$K$26),0)</f>
        <v>0</v>
      </c>
      <c r="AW24" s="2">
        <f>IF($AP$1='Suivi Présence'!$D$6,SUMIF(Nom_pre,'BD Stats'!$A24,'Suivi Présence'!$L$11:$L$26),0)</f>
        <v>0</v>
      </c>
      <c r="AX24" s="2">
        <f>IF($AP$1='Suivi Présence'!$D$6,SUMIF(Nom_pre,'BD Stats'!$A24,'Suivi Présence'!$M$11:$M$26),0)</f>
        <v>0</v>
      </c>
      <c r="AY24" s="2">
        <f t="shared" si="19"/>
        <v>0</v>
      </c>
      <c r="AZ24" s="16">
        <f t="shared" si="20"/>
        <v>0</v>
      </c>
      <c r="BA24" s="95">
        <f t="shared" si="21"/>
        <v>0</v>
      </c>
      <c r="BB24" s="2">
        <f>IF($BB$1='Suivi Présence'!$D$6,SUMIF(Nom_pre,'BD Stats'!$A24,'Suivi Présence'!$E$11:$E$26),0)</f>
        <v>0</v>
      </c>
      <c r="BC24" s="2">
        <f>IF($BB$1='Suivi Présence'!$D$6,SUMIF(Nom_pre,'BD Stats'!$A24,'Suivi Présence'!$F$11:$F$26),0)</f>
        <v>0</v>
      </c>
      <c r="BD24" s="2">
        <f>IF($BB$1='Suivi Présence'!$D$6,SUMIF(Nom_pre,'BD Stats'!$A24,'Suivi Présence'!$G$11:$G$26),0)</f>
        <v>0</v>
      </c>
      <c r="BE24" s="2">
        <f>IF($BB$1='Suivi Présence'!$D$6,SUMIF(Nom_pre,'BD Stats'!$A24,'Suivi Présence'!$H$11:$H$26),0)</f>
        <v>0</v>
      </c>
      <c r="BF24" s="2">
        <f>IF($BB$1='Suivi Présence'!$D$6,SUMIF(Nom_pre,'BD Stats'!$A24,'Suivi Présence'!$I$11:$I$26),0)</f>
        <v>0</v>
      </c>
      <c r="BG24" s="2">
        <f>IF($BB$1='Suivi Présence'!$D$6,SUMIF(Nom_pre,'BD Stats'!$A24,'Suivi Présence'!$J$11:$J$26),0)</f>
        <v>0</v>
      </c>
      <c r="BH24" s="2">
        <f>IF($BB$1='Suivi Présence'!$D$6,SUMIF(Nom_pre,'BD Stats'!$A24,'Suivi Présence'!$K$11:$K$26),0)</f>
        <v>0</v>
      </c>
      <c r="BI24" s="2">
        <f>IF($BB$1='Suivi Présence'!$D$6,SUMIF(Nom_pre,'BD Stats'!$A24,'Suivi Présence'!$L$11:$L$26),0)</f>
        <v>0</v>
      </c>
      <c r="BJ24" s="2">
        <f>IF($BB$1='Suivi Présence'!$D$6,SUMIF(Nom_pre,'BD Stats'!$A24,'Suivi Présence'!$M$11:$M$26),0)</f>
        <v>0</v>
      </c>
      <c r="BK24" s="2">
        <f t="shared" si="22"/>
        <v>0</v>
      </c>
      <c r="BL24" s="16">
        <f t="shared" si="23"/>
        <v>0</v>
      </c>
      <c r="BM24" s="95">
        <f t="shared" si="24"/>
        <v>0</v>
      </c>
      <c r="BN24" s="2">
        <f>IF($BN$1='Suivi Présence'!$D$6,SUMIF(Nom_pre,'BD Stats'!$A24,'Suivi Présence'!$E$11:$E$26),0)</f>
        <v>0</v>
      </c>
      <c r="BO24" s="2">
        <f>IF($BN$1='Suivi Présence'!$D$6,SUMIF(Nom_pre,'BD Stats'!$A24,'Suivi Présence'!$F$11:$F$26),0)</f>
        <v>0</v>
      </c>
      <c r="BP24" s="2">
        <f>IF($BN$1='Suivi Présence'!$D$6,SUMIF(Nom_pre,'BD Stats'!$A24,'Suivi Présence'!$G$11:$G$26),0)</f>
        <v>0</v>
      </c>
      <c r="BQ24" s="2">
        <f>IF($BN$1='Suivi Présence'!$D$6,SUMIF(Nom_pre,'BD Stats'!$A24,'Suivi Présence'!$H$11:$H$26),0)</f>
        <v>0</v>
      </c>
      <c r="BR24" s="2">
        <f>IF($BN$1='Suivi Présence'!$D$6,SUMIF(Nom_pre,'BD Stats'!$A24,'Suivi Présence'!$I$11:$I$26),0)</f>
        <v>0</v>
      </c>
      <c r="BS24" s="2">
        <f>IF($BN$1='Suivi Présence'!$D$6,SUMIF(Nom_pre,'BD Stats'!$A24,'Suivi Présence'!$J$11:$J$26),0)</f>
        <v>0</v>
      </c>
      <c r="BT24" s="2">
        <f>IF($BN$1='Suivi Présence'!$D$6,SUMIF(Nom_pre,'BD Stats'!$A24,'Suivi Présence'!$K$11:$K$26),0)</f>
        <v>0</v>
      </c>
      <c r="BU24" s="2">
        <f>IF($BN$1='Suivi Présence'!$D$6,SUMIF(Nom_pre,'BD Stats'!$A24,'Suivi Présence'!$L$11:$L$26),0)</f>
        <v>0</v>
      </c>
      <c r="BV24" s="2">
        <f>IF($BN$1='Suivi Présence'!$D$6,SUMIF(Nom_pre,'BD Stats'!$A24,'Suivi Présence'!$M$11:$M$26),0)</f>
        <v>0</v>
      </c>
      <c r="BW24" s="2">
        <f t="shared" si="25"/>
        <v>0</v>
      </c>
      <c r="BX24" s="16">
        <f t="shared" si="26"/>
        <v>0</v>
      </c>
      <c r="BY24" s="95">
        <f t="shared" si="27"/>
        <v>0</v>
      </c>
    </row>
    <row r="25" spans="1:77" x14ac:dyDescent="0.25">
      <c r="A25" s="15" t="s">
        <v>108</v>
      </c>
      <c r="B25" s="59" t="s">
        <v>109</v>
      </c>
      <c r="C25" s="34" t="s">
        <v>111</v>
      </c>
      <c r="D25" s="50" t="s">
        <v>112</v>
      </c>
      <c r="E25" s="96" t="s">
        <v>185</v>
      </c>
      <c r="F25" s="100">
        <f t="shared" ca="1" si="1"/>
        <v>0</v>
      </c>
      <c r="G25" s="2">
        <f t="shared" ca="1" si="2"/>
        <v>0</v>
      </c>
      <c r="H25" s="2">
        <f t="shared" ca="1" si="3"/>
        <v>0</v>
      </c>
      <c r="I25" s="2">
        <f t="shared" ca="1" si="4"/>
        <v>0</v>
      </c>
      <c r="J25" s="2">
        <f t="shared" ca="1" si="5"/>
        <v>0</v>
      </c>
      <c r="K25" s="2">
        <f t="shared" ca="1" si="6"/>
        <v>0</v>
      </c>
      <c r="L25" s="2">
        <f t="shared" ca="1" si="7"/>
        <v>0</v>
      </c>
      <c r="M25" s="2">
        <f t="shared" ca="1" si="8"/>
        <v>0</v>
      </c>
      <c r="N25" s="2">
        <f t="shared" ca="1" si="9"/>
        <v>0</v>
      </c>
      <c r="O25" s="2">
        <f t="shared" ca="1" si="10"/>
        <v>0</v>
      </c>
      <c r="P25" s="16">
        <f t="shared" ca="1" si="11"/>
        <v>0</v>
      </c>
      <c r="Q25" s="101">
        <f t="shared" ca="1" si="12"/>
        <v>0</v>
      </c>
      <c r="R25" s="34">
        <f ca="1">IF($R$1='Suivi Présence'!$D$6,SUMIF(Nom_pre,'BD Stats'!$A25,'Suivi Présence'!$E$11:$E$26),0)</f>
        <v>0</v>
      </c>
      <c r="S25" s="2">
        <f ca="1">IF($R$1='Suivi Présence'!$D$6,SUMIF(Nom_pre,'BD Stats'!$A25,'Suivi Présence'!$F$11:$F$26),0)</f>
        <v>0</v>
      </c>
      <c r="T25" s="2">
        <f ca="1">IF($R$1='Suivi Présence'!$D$6,SUMIF(Nom_pre,'BD Stats'!$A25,'Suivi Présence'!$G$11:$G$26),0)</f>
        <v>0</v>
      </c>
      <c r="U25" s="2">
        <f ca="1">IF($R$1='Suivi Présence'!$D$6,SUMIF(Nom_pre,'BD Stats'!$A25,'Suivi Présence'!$H$11:$H$26),0)</f>
        <v>0</v>
      </c>
      <c r="V25" s="2">
        <f ca="1">IF($R$1='Suivi Présence'!$D$6,SUMIF(Nom_pre,'BD Stats'!$A25,'Suivi Présence'!$I$11:$I$26),0)</f>
        <v>0</v>
      </c>
      <c r="W25" s="2">
        <f ca="1">IF($R$1='Suivi Présence'!$D$6,SUMIF(Nom_pre,'BD Stats'!$A25,'Suivi Présence'!$J$11:$J$26),0)</f>
        <v>0</v>
      </c>
      <c r="X25" s="2">
        <f ca="1">IF($R$1='Suivi Présence'!$D$6,SUMIF(Nom_pre,'BD Stats'!$A25,'Suivi Présence'!$K$11:$K$26),0)</f>
        <v>0</v>
      </c>
      <c r="Y25" s="2">
        <f ca="1">IF($R$1='Suivi Présence'!$D$6,SUMIF(Nom_pre,'BD Stats'!$A25,'Suivi Présence'!$L$11:$L$26),0)</f>
        <v>0</v>
      </c>
      <c r="Z25" s="2">
        <f ca="1">IF($R$1='Suivi Présence'!$D$6,SUMIF(Nom_pre,'BD Stats'!$A25,'Suivi Présence'!$M$11:$M$26),0)</f>
        <v>0</v>
      </c>
      <c r="AA25" s="2">
        <f t="shared" ca="1" si="13"/>
        <v>0</v>
      </c>
      <c r="AB25" s="16">
        <f t="shared" ca="1" si="14"/>
        <v>0</v>
      </c>
      <c r="AC25" s="95">
        <f t="shared" ca="1" si="15"/>
        <v>0</v>
      </c>
      <c r="AD25" s="2">
        <f>IF($AD$1='Suivi Présence'!$D$6,SUMIF(Nom_pre,'BD Stats'!$A25,'Suivi Présence'!$E$11:$E$26),0)</f>
        <v>0</v>
      </c>
      <c r="AE25" s="2">
        <f>IF($AD$1='Suivi Présence'!$D$6,SUMIF(Nom_pre,'BD Stats'!$A25,'Suivi Présence'!$F$11:$F$26),0)</f>
        <v>0</v>
      </c>
      <c r="AF25" s="2">
        <f>IF($AD$1='Suivi Présence'!$D$6,SUMIF(Nom_pre,'BD Stats'!$A25,'Suivi Présence'!$G$11:$G$26),0)</f>
        <v>0</v>
      </c>
      <c r="AG25" s="2">
        <f>IF($AD$1='Suivi Présence'!$D$6,SUMIF(Nom_pre,'BD Stats'!$A25,'Suivi Présence'!$H$11:$H$26),0)</f>
        <v>0</v>
      </c>
      <c r="AH25" s="2">
        <f>IF($AD$1='Suivi Présence'!$D$6,SUMIF(Nom_pre,'BD Stats'!$A25,'Suivi Présence'!$I$11:$I$26),0)</f>
        <v>0</v>
      </c>
      <c r="AI25" s="2">
        <f>IF($AD$1='Suivi Présence'!$D$6,SUMIF(Nom_pre,'BD Stats'!$A25,'Suivi Présence'!$J$11:$J$26),0)</f>
        <v>0</v>
      </c>
      <c r="AJ25" s="2">
        <f>IF($AD$1='Suivi Présence'!$D$6,SUMIF(Nom_pre,'BD Stats'!$A25,'Suivi Présence'!$K$11:$K$26),0)</f>
        <v>0</v>
      </c>
      <c r="AK25" s="2">
        <f>IF($AD$1='Suivi Présence'!$D$6,SUMIF(Nom_pre,'BD Stats'!$A25,'Suivi Présence'!$L$11:$L$26),0)</f>
        <v>0</v>
      </c>
      <c r="AL25" s="2">
        <f>IF($AD$1='Suivi Présence'!$D$6,SUMIF(Nom_pre,'BD Stats'!$A25,'Suivi Présence'!$M$11:$M$26),0)</f>
        <v>0</v>
      </c>
      <c r="AM25" s="2">
        <f t="shared" si="16"/>
        <v>0</v>
      </c>
      <c r="AN25" s="16">
        <f t="shared" si="17"/>
        <v>0</v>
      </c>
      <c r="AO25" s="95">
        <f t="shared" si="18"/>
        <v>0</v>
      </c>
      <c r="AP25" s="2">
        <f>IF($AP$1='Suivi Présence'!$D$6,SUMIF(Nom_pre,'BD Stats'!$A25,'Suivi Présence'!$E$11:$E$26),0)</f>
        <v>0</v>
      </c>
      <c r="AQ25" s="2">
        <f>IF($AP$1='Suivi Présence'!$D$6,SUMIF(Nom_pre,'BD Stats'!$A25,'Suivi Présence'!$F$11:$F$26),0)</f>
        <v>0</v>
      </c>
      <c r="AR25" s="2">
        <f>IF($AP$1='Suivi Présence'!$D$6,SUMIF(Nom_pre,'BD Stats'!$A25,'Suivi Présence'!$G$11:$G$26),0)</f>
        <v>0</v>
      </c>
      <c r="AS25" s="2">
        <f>IF($AP$1='Suivi Présence'!$D$6,SUMIF(Nom_pre,'BD Stats'!$A25,'Suivi Présence'!$H$11:$H$26),0)</f>
        <v>0</v>
      </c>
      <c r="AT25" s="2">
        <f>IF($AP$1='Suivi Présence'!$D$6,SUMIF(Nom_pre,'BD Stats'!$A25,'Suivi Présence'!$I$11:$I$26),0)</f>
        <v>0</v>
      </c>
      <c r="AU25" s="2">
        <f>IF($AP$1='Suivi Présence'!$D$6,SUMIF(Nom_pre,'BD Stats'!$A25,'Suivi Présence'!$J$11:$J$26),0)</f>
        <v>0</v>
      </c>
      <c r="AV25" s="2">
        <f>IF($AP$1='Suivi Présence'!$D$6,SUMIF(Nom_pre,'BD Stats'!$A25,'Suivi Présence'!$K$11:$K$26),0)</f>
        <v>0</v>
      </c>
      <c r="AW25" s="2">
        <f>IF($AP$1='Suivi Présence'!$D$6,SUMIF(Nom_pre,'BD Stats'!$A25,'Suivi Présence'!$L$11:$L$26),0)</f>
        <v>0</v>
      </c>
      <c r="AX25" s="2">
        <f>IF($AP$1='Suivi Présence'!$D$6,SUMIF(Nom_pre,'BD Stats'!$A25,'Suivi Présence'!$M$11:$M$26),0)</f>
        <v>0</v>
      </c>
      <c r="AY25" s="2">
        <f t="shared" si="19"/>
        <v>0</v>
      </c>
      <c r="AZ25" s="16">
        <f t="shared" si="20"/>
        <v>0</v>
      </c>
      <c r="BA25" s="95">
        <f t="shared" si="21"/>
        <v>0</v>
      </c>
      <c r="BB25" s="2">
        <f>IF($BB$1='Suivi Présence'!$D$6,SUMIF(Nom_pre,'BD Stats'!$A25,'Suivi Présence'!$E$11:$E$26),0)</f>
        <v>0</v>
      </c>
      <c r="BC25" s="2">
        <f>IF($BB$1='Suivi Présence'!$D$6,SUMIF(Nom_pre,'BD Stats'!$A25,'Suivi Présence'!$F$11:$F$26),0)</f>
        <v>0</v>
      </c>
      <c r="BD25" s="2">
        <f>IF($BB$1='Suivi Présence'!$D$6,SUMIF(Nom_pre,'BD Stats'!$A25,'Suivi Présence'!$G$11:$G$26),0)</f>
        <v>0</v>
      </c>
      <c r="BE25" s="2">
        <f>IF($BB$1='Suivi Présence'!$D$6,SUMIF(Nom_pre,'BD Stats'!$A25,'Suivi Présence'!$H$11:$H$26),0)</f>
        <v>0</v>
      </c>
      <c r="BF25" s="2">
        <f>IF($BB$1='Suivi Présence'!$D$6,SUMIF(Nom_pre,'BD Stats'!$A25,'Suivi Présence'!$I$11:$I$26),0)</f>
        <v>0</v>
      </c>
      <c r="BG25" s="2">
        <f>IF($BB$1='Suivi Présence'!$D$6,SUMIF(Nom_pre,'BD Stats'!$A25,'Suivi Présence'!$J$11:$J$26),0)</f>
        <v>0</v>
      </c>
      <c r="BH25" s="2">
        <f>IF($BB$1='Suivi Présence'!$D$6,SUMIF(Nom_pre,'BD Stats'!$A25,'Suivi Présence'!$K$11:$K$26),0)</f>
        <v>0</v>
      </c>
      <c r="BI25" s="2">
        <f>IF($BB$1='Suivi Présence'!$D$6,SUMIF(Nom_pre,'BD Stats'!$A25,'Suivi Présence'!$L$11:$L$26),0)</f>
        <v>0</v>
      </c>
      <c r="BJ25" s="2">
        <f>IF($BB$1='Suivi Présence'!$D$6,SUMIF(Nom_pre,'BD Stats'!$A25,'Suivi Présence'!$M$11:$M$26),0)</f>
        <v>0</v>
      </c>
      <c r="BK25" s="2">
        <f t="shared" si="22"/>
        <v>0</v>
      </c>
      <c r="BL25" s="16">
        <f t="shared" si="23"/>
        <v>0</v>
      </c>
      <c r="BM25" s="95">
        <f t="shared" si="24"/>
        <v>0</v>
      </c>
      <c r="BN25" s="2">
        <f>IF($BN$1='Suivi Présence'!$D$6,SUMIF(Nom_pre,'BD Stats'!$A25,'Suivi Présence'!$E$11:$E$26),0)</f>
        <v>0</v>
      </c>
      <c r="BO25" s="2">
        <f>IF($BN$1='Suivi Présence'!$D$6,SUMIF(Nom_pre,'BD Stats'!$A25,'Suivi Présence'!$F$11:$F$26),0)</f>
        <v>0</v>
      </c>
      <c r="BP25" s="2">
        <f>IF($BN$1='Suivi Présence'!$D$6,SUMIF(Nom_pre,'BD Stats'!$A25,'Suivi Présence'!$G$11:$G$26),0)</f>
        <v>0</v>
      </c>
      <c r="BQ25" s="2">
        <f>IF($BN$1='Suivi Présence'!$D$6,SUMIF(Nom_pre,'BD Stats'!$A25,'Suivi Présence'!$H$11:$H$26),0)</f>
        <v>0</v>
      </c>
      <c r="BR25" s="2">
        <f>IF($BN$1='Suivi Présence'!$D$6,SUMIF(Nom_pre,'BD Stats'!$A25,'Suivi Présence'!$I$11:$I$26),0)</f>
        <v>0</v>
      </c>
      <c r="BS25" s="2">
        <f>IF($BN$1='Suivi Présence'!$D$6,SUMIF(Nom_pre,'BD Stats'!$A25,'Suivi Présence'!$J$11:$J$26),0)</f>
        <v>0</v>
      </c>
      <c r="BT25" s="2">
        <f>IF($BN$1='Suivi Présence'!$D$6,SUMIF(Nom_pre,'BD Stats'!$A25,'Suivi Présence'!$K$11:$K$26),0)</f>
        <v>0</v>
      </c>
      <c r="BU25" s="2">
        <f>IF($BN$1='Suivi Présence'!$D$6,SUMIF(Nom_pre,'BD Stats'!$A25,'Suivi Présence'!$L$11:$L$26),0)</f>
        <v>0</v>
      </c>
      <c r="BV25" s="2">
        <f>IF($BN$1='Suivi Présence'!$D$6,SUMIF(Nom_pre,'BD Stats'!$A25,'Suivi Présence'!$M$11:$M$26),0)</f>
        <v>0</v>
      </c>
      <c r="BW25" s="2">
        <f t="shared" si="25"/>
        <v>0</v>
      </c>
      <c r="BX25" s="16">
        <f t="shared" si="26"/>
        <v>0</v>
      </c>
      <c r="BY25" s="95">
        <f t="shared" si="27"/>
        <v>0</v>
      </c>
    </row>
    <row r="26" spans="1:77" x14ac:dyDescent="0.25">
      <c r="A26" s="15" t="s">
        <v>113</v>
      </c>
      <c r="B26" s="33" t="s">
        <v>114</v>
      </c>
      <c r="C26" s="34" t="s">
        <v>159</v>
      </c>
      <c r="D26" s="50" t="s">
        <v>63</v>
      </c>
      <c r="E26" s="96" t="s">
        <v>186</v>
      </c>
      <c r="F26" s="100">
        <f t="shared" ca="1" si="1"/>
        <v>1</v>
      </c>
      <c r="G26" s="2">
        <f t="shared" ca="1" si="2"/>
        <v>0</v>
      </c>
      <c r="H26" s="2">
        <f t="shared" ca="1" si="3"/>
        <v>0</v>
      </c>
      <c r="I26" s="2">
        <f t="shared" ca="1" si="4"/>
        <v>0</v>
      </c>
      <c r="J26" s="2">
        <f t="shared" ca="1" si="5"/>
        <v>0</v>
      </c>
      <c r="K26" s="2">
        <f t="shared" ca="1" si="6"/>
        <v>0</v>
      </c>
      <c r="L26" s="2">
        <f t="shared" ca="1" si="7"/>
        <v>0</v>
      </c>
      <c r="M26" s="2">
        <f t="shared" ca="1" si="8"/>
        <v>0</v>
      </c>
      <c r="N26" s="2">
        <f t="shared" ca="1" si="9"/>
        <v>0</v>
      </c>
      <c r="O26" s="2">
        <f t="shared" ca="1" si="10"/>
        <v>1</v>
      </c>
      <c r="P26" s="16">
        <f t="shared" ca="1" si="11"/>
        <v>0</v>
      </c>
      <c r="Q26" s="101">
        <f t="shared" ca="1" si="12"/>
        <v>0</v>
      </c>
      <c r="R26" s="34">
        <f ca="1">IF($R$1='Suivi Présence'!$D$6,SUMIF(Nom_pre,'BD Stats'!$A26,'Suivi Présence'!$E$11:$E$26),0)</f>
        <v>1</v>
      </c>
      <c r="S26" s="2">
        <f ca="1">IF($R$1='Suivi Présence'!$D$6,SUMIF(Nom_pre,'BD Stats'!$A26,'Suivi Présence'!$F$11:$F$26),0)</f>
        <v>0</v>
      </c>
      <c r="T26" s="2">
        <f ca="1">IF($R$1='Suivi Présence'!$D$6,SUMIF(Nom_pre,'BD Stats'!$A26,'Suivi Présence'!$G$11:$G$26),0)</f>
        <v>0</v>
      </c>
      <c r="U26" s="2">
        <f ca="1">IF($R$1='Suivi Présence'!$D$6,SUMIF(Nom_pre,'BD Stats'!$A26,'Suivi Présence'!$H$11:$H$26),0)</f>
        <v>0</v>
      </c>
      <c r="V26" s="2">
        <f ca="1">IF($R$1='Suivi Présence'!$D$6,SUMIF(Nom_pre,'BD Stats'!$A26,'Suivi Présence'!$I$11:$I$26),0)</f>
        <v>0</v>
      </c>
      <c r="W26" s="2">
        <f ca="1">IF($R$1='Suivi Présence'!$D$6,SUMIF(Nom_pre,'BD Stats'!$A26,'Suivi Présence'!$J$11:$J$26),0)</f>
        <v>0</v>
      </c>
      <c r="X26" s="2">
        <f ca="1">IF($R$1='Suivi Présence'!$D$6,SUMIF(Nom_pre,'BD Stats'!$A26,'Suivi Présence'!$K$11:$K$26),0)</f>
        <v>0</v>
      </c>
      <c r="Y26" s="2">
        <f ca="1">IF($R$1='Suivi Présence'!$D$6,SUMIF(Nom_pre,'BD Stats'!$A26,'Suivi Présence'!$L$11:$L$26),0)</f>
        <v>0</v>
      </c>
      <c r="Z26" s="2">
        <f ca="1">IF($R$1='Suivi Présence'!$D$6,SUMIF(Nom_pre,'BD Stats'!$A26,'Suivi Présence'!$M$11:$M$26),0)</f>
        <v>0</v>
      </c>
      <c r="AA26" s="2">
        <f t="shared" ca="1" si="13"/>
        <v>1</v>
      </c>
      <c r="AB26" s="16">
        <f t="shared" ca="1" si="14"/>
        <v>0</v>
      </c>
      <c r="AC26" s="95">
        <f t="shared" ca="1" si="15"/>
        <v>0</v>
      </c>
      <c r="AD26" s="2">
        <f>IF($AD$1='Suivi Présence'!$D$6,SUMIF(Nom_pre,'BD Stats'!$A26,'Suivi Présence'!$E$11:$E$26),0)</f>
        <v>0</v>
      </c>
      <c r="AE26" s="2">
        <f>IF($AD$1='Suivi Présence'!$D$6,SUMIF(Nom_pre,'BD Stats'!$A26,'Suivi Présence'!$F$11:$F$26),0)</f>
        <v>0</v>
      </c>
      <c r="AF26" s="2">
        <f>IF($AD$1='Suivi Présence'!$D$6,SUMIF(Nom_pre,'BD Stats'!$A26,'Suivi Présence'!$G$11:$G$26),0)</f>
        <v>0</v>
      </c>
      <c r="AG26" s="2">
        <f>IF($AD$1='Suivi Présence'!$D$6,SUMIF(Nom_pre,'BD Stats'!$A26,'Suivi Présence'!$H$11:$H$26),0)</f>
        <v>0</v>
      </c>
      <c r="AH26" s="2">
        <f>IF($AD$1='Suivi Présence'!$D$6,SUMIF(Nom_pre,'BD Stats'!$A26,'Suivi Présence'!$I$11:$I$26),0)</f>
        <v>0</v>
      </c>
      <c r="AI26" s="2">
        <f>IF($AD$1='Suivi Présence'!$D$6,SUMIF(Nom_pre,'BD Stats'!$A26,'Suivi Présence'!$J$11:$J$26),0)</f>
        <v>0</v>
      </c>
      <c r="AJ26" s="2">
        <f>IF($AD$1='Suivi Présence'!$D$6,SUMIF(Nom_pre,'BD Stats'!$A26,'Suivi Présence'!$K$11:$K$26),0)</f>
        <v>0</v>
      </c>
      <c r="AK26" s="2">
        <f>IF($AD$1='Suivi Présence'!$D$6,SUMIF(Nom_pre,'BD Stats'!$A26,'Suivi Présence'!$L$11:$L$26),0)</f>
        <v>0</v>
      </c>
      <c r="AL26" s="2">
        <f>IF($AD$1='Suivi Présence'!$D$6,SUMIF(Nom_pre,'BD Stats'!$A26,'Suivi Présence'!$M$11:$M$26),0)</f>
        <v>0</v>
      </c>
      <c r="AM26" s="2">
        <f t="shared" si="16"/>
        <v>0</v>
      </c>
      <c r="AN26" s="16">
        <f t="shared" si="17"/>
        <v>0</v>
      </c>
      <c r="AO26" s="95">
        <f t="shared" si="18"/>
        <v>0</v>
      </c>
      <c r="AP26" s="2">
        <f>IF($AP$1='Suivi Présence'!$D$6,SUMIF(Nom_pre,'BD Stats'!$A26,'Suivi Présence'!$E$11:$E$26),0)</f>
        <v>0</v>
      </c>
      <c r="AQ26" s="2">
        <f>IF($AP$1='Suivi Présence'!$D$6,SUMIF(Nom_pre,'BD Stats'!$A26,'Suivi Présence'!$F$11:$F$26),0)</f>
        <v>0</v>
      </c>
      <c r="AR26" s="2">
        <f>IF($AP$1='Suivi Présence'!$D$6,SUMIF(Nom_pre,'BD Stats'!$A26,'Suivi Présence'!$G$11:$G$26),0)</f>
        <v>0</v>
      </c>
      <c r="AS26" s="2">
        <f>IF($AP$1='Suivi Présence'!$D$6,SUMIF(Nom_pre,'BD Stats'!$A26,'Suivi Présence'!$H$11:$H$26),0)</f>
        <v>0</v>
      </c>
      <c r="AT26" s="2">
        <f>IF($AP$1='Suivi Présence'!$D$6,SUMIF(Nom_pre,'BD Stats'!$A26,'Suivi Présence'!$I$11:$I$26),0)</f>
        <v>0</v>
      </c>
      <c r="AU26" s="2">
        <f>IF($AP$1='Suivi Présence'!$D$6,SUMIF(Nom_pre,'BD Stats'!$A26,'Suivi Présence'!$J$11:$J$26),0)</f>
        <v>0</v>
      </c>
      <c r="AV26" s="2">
        <f>IF($AP$1='Suivi Présence'!$D$6,SUMIF(Nom_pre,'BD Stats'!$A26,'Suivi Présence'!$K$11:$K$26),0)</f>
        <v>0</v>
      </c>
      <c r="AW26" s="2">
        <f>IF($AP$1='Suivi Présence'!$D$6,SUMIF(Nom_pre,'BD Stats'!$A26,'Suivi Présence'!$L$11:$L$26),0)</f>
        <v>0</v>
      </c>
      <c r="AX26" s="2">
        <f>IF($AP$1='Suivi Présence'!$D$6,SUMIF(Nom_pre,'BD Stats'!$A26,'Suivi Présence'!$M$11:$M$26),0)</f>
        <v>0</v>
      </c>
      <c r="AY26" s="2">
        <f t="shared" si="19"/>
        <v>0</v>
      </c>
      <c r="AZ26" s="16">
        <f t="shared" si="20"/>
        <v>0</v>
      </c>
      <c r="BA26" s="95">
        <f t="shared" si="21"/>
        <v>0</v>
      </c>
      <c r="BB26" s="2">
        <f>IF($BB$1='Suivi Présence'!$D$6,SUMIF(Nom_pre,'BD Stats'!$A26,'Suivi Présence'!$E$11:$E$26),0)</f>
        <v>0</v>
      </c>
      <c r="BC26" s="2">
        <f>IF($BB$1='Suivi Présence'!$D$6,SUMIF(Nom_pre,'BD Stats'!$A26,'Suivi Présence'!$F$11:$F$26),0)</f>
        <v>0</v>
      </c>
      <c r="BD26" s="2">
        <f>IF($BB$1='Suivi Présence'!$D$6,SUMIF(Nom_pre,'BD Stats'!$A26,'Suivi Présence'!$G$11:$G$26),0)</f>
        <v>0</v>
      </c>
      <c r="BE26" s="2">
        <f>IF($BB$1='Suivi Présence'!$D$6,SUMIF(Nom_pre,'BD Stats'!$A26,'Suivi Présence'!$H$11:$H$26),0)</f>
        <v>0</v>
      </c>
      <c r="BF26" s="2">
        <f>IF($BB$1='Suivi Présence'!$D$6,SUMIF(Nom_pre,'BD Stats'!$A26,'Suivi Présence'!$I$11:$I$26),0)</f>
        <v>0</v>
      </c>
      <c r="BG26" s="2">
        <f>IF($BB$1='Suivi Présence'!$D$6,SUMIF(Nom_pre,'BD Stats'!$A26,'Suivi Présence'!$J$11:$J$26),0)</f>
        <v>0</v>
      </c>
      <c r="BH26" s="2">
        <f>IF($BB$1='Suivi Présence'!$D$6,SUMIF(Nom_pre,'BD Stats'!$A26,'Suivi Présence'!$K$11:$K$26),0)</f>
        <v>0</v>
      </c>
      <c r="BI26" s="2">
        <f>IF($BB$1='Suivi Présence'!$D$6,SUMIF(Nom_pre,'BD Stats'!$A26,'Suivi Présence'!$L$11:$L$26),0)</f>
        <v>0</v>
      </c>
      <c r="BJ26" s="2">
        <f>IF($BB$1='Suivi Présence'!$D$6,SUMIF(Nom_pre,'BD Stats'!$A26,'Suivi Présence'!$M$11:$M$26),0)</f>
        <v>0</v>
      </c>
      <c r="BK26" s="2">
        <f t="shared" si="22"/>
        <v>0</v>
      </c>
      <c r="BL26" s="16">
        <f t="shared" si="23"/>
        <v>0</v>
      </c>
      <c r="BM26" s="95">
        <f t="shared" si="24"/>
        <v>0</v>
      </c>
      <c r="BN26" s="2">
        <f>IF($BN$1='Suivi Présence'!$D$6,SUMIF(Nom_pre,'BD Stats'!$A26,'Suivi Présence'!$E$11:$E$26),0)</f>
        <v>0</v>
      </c>
      <c r="BO26" s="2">
        <f>IF($BN$1='Suivi Présence'!$D$6,SUMIF(Nom_pre,'BD Stats'!$A26,'Suivi Présence'!$F$11:$F$26),0)</f>
        <v>0</v>
      </c>
      <c r="BP26" s="2">
        <f>IF($BN$1='Suivi Présence'!$D$6,SUMIF(Nom_pre,'BD Stats'!$A26,'Suivi Présence'!$G$11:$G$26),0)</f>
        <v>0</v>
      </c>
      <c r="BQ26" s="2">
        <f>IF($BN$1='Suivi Présence'!$D$6,SUMIF(Nom_pre,'BD Stats'!$A26,'Suivi Présence'!$H$11:$H$26),0)</f>
        <v>0</v>
      </c>
      <c r="BR26" s="2">
        <f>IF($BN$1='Suivi Présence'!$D$6,SUMIF(Nom_pre,'BD Stats'!$A26,'Suivi Présence'!$I$11:$I$26),0)</f>
        <v>0</v>
      </c>
      <c r="BS26" s="2">
        <f>IF($BN$1='Suivi Présence'!$D$6,SUMIF(Nom_pre,'BD Stats'!$A26,'Suivi Présence'!$J$11:$J$26),0)</f>
        <v>0</v>
      </c>
      <c r="BT26" s="2">
        <f>IF($BN$1='Suivi Présence'!$D$6,SUMIF(Nom_pre,'BD Stats'!$A26,'Suivi Présence'!$K$11:$K$26),0)</f>
        <v>0</v>
      </c>
      <c r="BU26" s="2">
        <f>IF($BN$1='Suivi Présence'!$D$6,SUMIF(Nom_pre,'BD Stats'!$A26,'Suivi Présence'!$L$11:$L$26),0)</f>
        <v>0</v>
      </c>
      <c r="BV26" s="2">
        <f>IF($BN$1='Suivi Présence'!$D$6,SUMIF(Nom_pre,'BD Stats'!$A26,'Suivi Présence'!$M$11:$M$26),0)</f>
        <v>0</v>
      </c>
      <c r="BW26" s="2">
        <f t="shared" si="25"/>
        <v>0</v>
      </c>
      <c r="BX26" s="16">
        <f t="shared" si="26"/>
        <v>0</v>
      </c>
      <c r="BY26" s="95">
        <f t="shared" si="27"/>
        <v>0</v>
      </c>
    </row>
    <row r="27" spans="1:77" x14ac:dyDescent="0.25">
      <c r="A27" s="15" t="s">
        <v>115</v>
      </c>
      <c r="B27" s="33" t="s">
        <v>116</v>
      </c>
      <c r="C27" s="34" t="s">
        <v>159</v>
      </c>
      <c r="D27" s="50" t="s">
        <v>160</v>
      </c>
      <c r="E27" s="96" t="s">
        <v>187</v>
      </c>
      <c r="F27" s="100">
        <f t="shared" ca="1" si="1"/>
        <v>0</v>
      </c>
      <c r="G27" s="2">
        <f t="shared" ca="1" si="2"/>
        <v>0</v>
      </c>
      <c r="H27" s="2">
        <f t="shared" ca="1" si="3"/>
        <v>0</v>
      </c>
      <c r="I27" s="2">
        <f t="shared" ca="1" si="4"/>
        <v>0</v>
      </c>
      <c r="J27" s="2">
        <f t="shared" ca="1" si="5"/>
        <v>0</v>
      </c>
      <c r="K27" s="2">
        <f t="shared" ca="1" si="6"/>
        <v>0</v>
      </c>
      <c r="L27" s="2">
        <f t="shared" ca="1" si="7"/>
        <v>0</v>
      </c>
      <c r="M27" s="2">
        <f t="shared" ca="1" si="8"/>
        <v>0</v>
      </c>
      <c r="N27" s="2">
        <f t="shared" ca="1" si="9"/>
        <v>0</v>
      </c>
      <c r="O27" s="2">
        <f t="shared" ca="1" si="10"/>
        <v>0</v>
      </c>
      <c r="P27" s="16">
        <f t="shared" ca="1" si="11"/>
        <v>0</v>
      </c>
      <c r="Q27" s="101">
        <f t="shared" ca="1" si="12"/>
        <v>0</v>
      </c>
      <c r="R27" s="34">
        <f ca="1">IF($R$1='Suivi Présence'!$D$6,SUMIF(Nom_pre,'BD Stats'!$A27,'Suivi Présence'!$E$11:$E$26),0)</f>
        <v>0</v>
      </c>
      <c r="S27" s="2">
        <f ca="1">IF($R$1='Suivi Présence'!$D$6,SUMIF(Nom_pre,'BD Stats'!$A27,'Suivi Présence'!$F$11:$F$26),0)</f>
        <v>0</v>
      </c>
      <c r="T27" s="2">
        <f ca="1">IF($R$1='Suivi Présence'!$D$6,SUMIF(Nom_pre,'BD Stats'!$A27,'Suivi Présence'!$G$11:$G$26),0)</f>
        <v>0</v>
      </c>
      <c r="U27" s="2">
        <f ca="1">IF($R$1='Suivi Présence'!$D$6,SUMIF(Nom_pre,'BD Stats'!$A27,'Suivi Présence'!$H$11:$H$26),0)</f>
        <v>0</v>
      </c>
      <c r="V27" s="2">
        <f ca="1">IF($R$1='Suivi Présence'!$D$6,SUMIF(Nom_pre,'BD Stats'!$A27,'Suivi Présence'!$I$11:$I$26),0)</f>
        <v>0</v>
      </c>
      <c r="W27" s="2">
        <f ca="1">IF($R$1='Suivi Présence'!$D$6,SUMIF(Nom_pre,'BD Stats'!$A27,'Suivi Présence'!$J$11:$J$26),0)</f>
        <v>0</v>
      </c>
      <c r="X27" s="2">
        <f ca="1">IF($R$1='Suivi Présence'!$D$6,SUMIF(Nom_pre,'BD Stats'!$A27,'Suivi Présence'!$K$11:$K$26),0)</f>
        <v>0</v>
      </c>
      <c r="Y27" s="2">
        <f ca="1">IF($R$1='Suivi Présence'!$D$6,SUMIF(Nom_pre,'BD Stats'!$A27,'Suivi Présence'!$L$11:$L$26),0)</f>
        <v>0</v>
      </c>
      <c r="Z27" s="2">
        <f ca="1">IF($R$1='Suivi Présence'!$D$6,SUMIF(Nom_pre,'BD Stats'!$A27,'Suivi Présence'!$M$11:$M$26),0)</f>
        <v>0</v>
      </c>
      <c r="AA27" s="2">
        <f t="shared" ca="1" si="13"/>
        <v>0</v>
      </c>
      <c r="AB27" s="16">
        <f t="shared" ca="1" si="14"/>
        <v>0</v>
      </c>
      <c r="AC27" s="95">
        <f t="shared" ca="1" si="15"/>
        <v>0</v>
      </c>
      <c r="AD27" s="2">
        <f>IF($AD$1='Suivi Présence'!$D$6,SUMIF(Nom_pre,'BD Stats'!$A27,'Suivi Présence'!$E$11:$E$26),0)</f>
        <v>0</v>
      </c>
      <c r="AE27" s="2">
        <f>IF($AD$1='Suivi Présence'!$D$6,SUMIF(Nom_pre,'BD Stats'!$A27,'Suivi Présence'!$F$11:$F$26),0)</f>
        <v>0</v>
      </c>
      <c r="AF27" s="2">
        <f>IF($AD$1='Suivi Présence'!$D$6,SUMIF(Nom_pre,'BD Stats'!$A27,'Suivi Présence'!$G$11:$G$26),0)</f>
        <v>0</v>
      </c>
      <c r="AG27" s="2">
        <f>IF($AD$1='Suivi Présence'!$D$6,SUMIF(Nom_pre,'BD Stats'!$A27,'Suivi Présence'!$H$11:$H$26),0)</f>
        <v>0</v>
      </c>
      <c r="AH27" s="2">
        <f>IF($AD$1='Suivi Présence'!$D$6,SUMIF(Nom_pre,'BD Stats'!$A27,'Suivi Présence'!$I$11:$I$26),0)</f>
        <v>0</v>
      </c>
      <c r="AI27" s="2">
        <f>IF($AD$1='Suivi Présence'!$D$6,SUMIF(Nom_pre,'BD Stats'!$A27,'Suivi Présence'!$J$11:$J$26),0)</f>
        <v>0</v>
      </c>
      <c r="AJ27" s="2">
        <f>IF($AD$1='Suivi Présence'!$D$6,SUMIF(Nom_pre,'BD Stats'!$A27,'Suivi Présence'!$K$11:$K$26),0)</f>
        <v>0</v>
      </c>
      <c r="AK27" s="2">
        <f>IF($AD$1='Suivi Présence'!$D$6,SUMIF(Nom_pre,'BD Stats'!$A27,'Suivi Présence'!$L$11:$L$26),0)</f>
        <v>0</v>
      </c>
      <c r="AL27" s="2">
        <f>IF($AD$1='Suivi Présence'!$D$6,SUMIF(Nom_pre,'BD Stats'!$A27,'Suivi Présence'!$M$11:$M$26),0)</f>
        <v>0</v>
      </c>
      <c r="AM27" s="2">
        <f t="shared" si="16"/>
        <v>0</v>
      </c>
      <c r="AN27" s="16">
        <f t="shared" si="17"/>
        <v>0</v>
      </c>
      <c r="AO27" s="95">
        <f t="shared" si="18"/>
        <v>0</v>
      </c>
      <c r="AP27" s="2">
        <f>IF($AP$1='Suivi Présence'!$D$6,SUMIF(Nom_pre,'BD Stats'!$A27,'Suivi Présence'!$E$11:$E$26),0)</f>
        <v>0</v>
      </c>
      <c r="AQ27" s="2">
        <f>IF($AP$1='Suivi Présence'!$D$6,SUMIF(Nom_pre,'BD Stats'!$A27,'Suivi Présence'!$F$11:$F$26),0)</f>
        <v>0</v>
      </c>
      <c r="AR27" s="2">
        <f>IF($AP$1='Suivi Présence'!$D$6,SUMIF(Nom_pre,'BD Stats'!$A27,'Suivi Présence'!$G$11:$G$26),0)</f>
        <v>0</v>
      </c>
      <c r="AS27" s="2">
        <f>IF($AP$1='Suivi Présence'!$D$6,SUMIF(Nom_pre,'BD Stats'!$A27,'Suivi Présence'!$H$11:$H$26),0)</f>
        <v>0</v>
      </c>
      <c r="AT27" s="2">
        <f>IF($AP$1='Suivi Présence'!$D$6,SUMIF(Nom_pre,'BD Stats'!$A27,'Suivi Présence'!$I$11:$I$26),0)</f>
        <v>0</v>
      </c>
      <c r="AU27" s="2">
        <f>IF($AP$1='Suivi Présence'!$D$6,SUMIF(Nom_pre,'BD Stats'!$A27,'Suivi Présence'!$J$11:$J$26),0)</f>
        <v>0</v>
      </c>
      <c r="AV27" s="2">
        <f>IF($AP$1='Suivi Présence'!$D$6,SUMIF(Nom_pre,'BD Stats'!$A27,'Suivi Présence'!$K$11:$K$26),0)</f>
        <v>0</v>
      </c>
      <c r="AW27" s="2">
        <f>IF($AP$1='Suivi Présence'!$D$6,SUMIF(Nom_pre,'BD Stats'!$A27,'Suivi Présence'!$L$11:$L$26),0)</f>
        <v>0</v>
      </c>
      <c r="AX27" s="2">
        <f>IF($AP$1='Suivi Présence'!$D$6,SUMIF(Nom_pre,'BD Stats'!$A27,'Suivi Présence'!$M$11:$M$26),0)</f>
        <v>0</v>
      </c>
      <c r="AY27" s="2">
        <f t="shared" si="19"/>
        <v>0</v>
      </c>
      <c r="AZ27" s="16">
        <f t="shared" si="20"/>
        <v>0</v>
      </c>
      <c r="BA27" s="95">
        <f t="shared" si="21"/>
        <v>0</v>
      </c>
      <c r="BB27" s="2">
        <f>IF($BB$1='Suivi Présence'!$D$6,SUMIF(Nom_pre,'BD Stats'!$A27,'Suivi Présence'!$E$11:$E$26),0)</f>
        <v>0</v>
      </c>
      <c r="BC27" s="2">
        <f>IF($BB$1='Suivi Présence'!$D$6,SUMIF(Nom_pre,'BD Stats'!$A27,'Suivi Présence'!$F$11:$F$26),0)</f>
        <v>0</v>
      </c>
      <c r="BD27" s="2">
        <f>IF($BB$1='Suivi Présence'!$D$6,SUMIF(Nom_pre,'BD Stats'!$A27,'Suivi Présence'!$G$11:$G$26),0)</f>
        <v>0</v>
      </c>
      <c r="BE27" s="2">
        <f>IF($BB$1='Suivi Présence'!$D$6,SUMIF(Nom_pre,'BD Stats'!$A27,'Suivi Présence'!$H$11:$H$26),0)</f>
        <v>0</v>
      </c>
      <c r="BF27" s="2">
        <f>IF($BB$1='Suivi Présence'!$D$6,SUMIF(Nom_pre,'BD Stats'!$A27,'Suivi Présence'!$I$11:$I$26),0)</f>
        <v>0</v>
      </c>
      <c r="BG27" s="2">
        <f>IF($BB$1='Suivi Présence'!$D$6,SUMIF(Nom_pre,'BD Stats'!$A27,'Suivi Présence'!$J$11:$J$26),0)</f>
        <v>0</v>
      </c>
      <c r="BH27" s="2">
        <f>IF($BB$1='Suivi Présence'!$D$6,SUMIF(Nom_pre,'BD Stats'!$A27,'Suivi Présence'!$K$11:$K$26),0)</f>
        <v>0</v>
      </c>
      <c r="BI27" s="2">
        <f>IF($BB$1='Suivi Présence'!$D$6,SUMIF(Nom_pre,'BD Stats'!$A27,'Suivi Présence'!$L$11:$L$26),0)</f>
        <v>0</v>
      </c>
      <c r="BJ27" s="2">
        <f>IF($BB$1='Suivi Présence'!$D$6,SUMIF(Nom_pre,'BD Stats'!$A27,'Suivi Présence'!$M$11:$M$26),0)</f>
        <v>0</v>
      </c>
      <c r="BK27" s="2">
        <f t="shared" si="22"/>
        <v>0</v>
      </c>
      <c r="BL27" s="16">
        <f t="shared" si="23"/>
        <v>0</v>
      </c>
      <c r="BM27" s="95">
        <f t="shared" si="24"/>
        <v>0</v>
      </c>
      <c r="BN27" s="2">
        <f>IF($BN$1='Suivi Présence'!$D$6,SUMIF(Nom_pre,'BD Stats'!$A27,'Suivi Présence'!$E$11:$E$26),0)</f>
        <v>0</v>
      </c>
      <c r="BO27" s="2">
        <f>IF($BN$1='Suivi Présence'!$D$6,SUMIF(Nom_pre,'BD Stats'!$A27,'Suivi Présence'!$F$11:$F$26),0)</f>
        <v>0</v>
      </c>
      <c r="BP27" s="2">
        <f>IF($BN$1='Suivi Présence'!$D$6,SUMIF(Nom_pre,'BD Stats'!$A27,'Suivi Présence'!$G$11:$G$26),0)</f>
        <v>0</v>
      </c>
      <c r="BQ27" s="2">
        <f>IF($BN$1='Suivi Présence'!$D$6,SUMIF(Nom_pre,'BD Stats'!$A27,'Suivi Présence'!$H$11:$H$26),0)</f>
        <v>0</v>
      </c>
      <c r="BR27" s="2">
        <f>IF($BN$1='Suivi Présence'!$D$6,SUMIF(Nom_pre,'BD Stats'!$A27,'Suivi Présence'!$I$11:$I$26),0)</f>
        <v>0</v>
      </c>
      <c r="BS27" s="2">
        <f>IF($BN$1='Suivi Présence'!$D$6,SUMIF(Nom_pre,'BD Stats'!$A27,'Suivi Présence'!$J$11:$J$26),0)</f>
        <v>0</v>
      </c>
      <c r="BT27" s="2">
        <f>IF($BN$1='Suivi Présence'!$D$6,SUMIF(Nom_pre,'BD Stats'!$A27,'Suivi Présence'!$K$11:$K$26),0)</f>
        <v>0</v>
      </c>
      <c r="BU27" s="2">
        <f>IF($BN$1='Suivi Présence'!$D$6,SUMIF(Nom_pre,'BD Stats'!$A27,'Suivi Présence'!$L$11:$L$26),0)</f>
        <v>0</v>
      </c>
      <c r="BV27" s="2">
        <f>IF($BN$1='Suivi Présence'!$D$6,SUMIF(Nom_pre,'BD Stats'!$A27,'Suivi Présence'!$M$11:$M$26),0)</f>
        <v>0</v>
      </c>
      <c r="BW27" s="2">
        <f t="shared" si="25"/>
        <v>0</v>
      </c>
      <c r="BX27" s="16">
        <f t="shared" si="26"/>
        <v>0</v>
      </c>
      <c r="BY27" s="95">
        <f t="shared" si="27"/>
        <v>0</v>
      </c>
    </row>
    <row r="28" spans="1:77" x14ac:dyDescent="0.25">
      <c r="A28" s="15" t="s">
        <v>117</v>
      </c>
      <c r="B28" s="33" t="s">
        <v>118</v>
      </c>
      <c r="C28" s="34" t="s">
        <v>159</v>
      </c>
      <c r="D28" s="50" t="s">
        <v>160</v>
      </c>
      <c r="E28" s="96" t="s">
        <v>188</v>
      </c>
      <c r="F28" s="100">
        <f t="shared" ca="1" si="1"/>
        <v>0</v>
      </c>
      <c r="G28" s="2">
        <f t="shared" ca="1" si="2"/>
        <v>0</v>
      </c>
      <c r="H28" s="2">
        <f t="shared" ca="1" si="3"/>
        <v>0</v>
      </c>
      <c r="I28" s="2">
        <f t="shared" ca="1" si="4"/>
        <v>0</v>
      </c>
      <c r="J28" s="2">
        <f t="shared" ca="1" si="5"/>
        <v>0</v>
      </c>
      <c r="K28" s="2">
        <f t="shared" ca="1" si="6"/>
        <v>0</v>
      </c>
      <c r="L28" s="2">
        <f t="shared" ca="1" si="7"/>
        <v>0</v>
      </c>
      <c r="M28" s="2">
        <f t="shared" ca="1" si="8"/>
        <v>0</v>
      </c>
      <c r="N28" s="2">
        <f t="shared" ca="1" si="9"/>
        <v>0</v>
      </c>
      <c r="O28" s="2">
        <f t="shared" ca="1" si="10"/>
        <v>0</v>
      </c>
      <c r="P28" s="16">
        <f t="shared" ca="1" si="11"/>
        <v>0</v>
      </c>
      <c r="Q28" s="101">
        <f t="shared" ca="1" si="12"/>
        <v>0</v>
      </c>
      <c r="R28" s="34">
        <f ca="1">IF($R$1='Suivi Présence'!$D$6,SUMIF(Nom_pre,'BD Stats'!$A28,'Suivi Présence'!$E$11:$E$26),0)</f>
        <v>0</v>
      </c>
      <c r="S28" s="2">
        <f ca="1">IF($R$1='Suivi Présence'!$D$6,SUMIF(Nom_pre,'BD Stats'!$A28,'Suivi Présence'!$F$11:$F$26),0)</f>
        <v>0</v>
      </c>
      <c r="T28" s="2">
        <f ca="1">IF($R$1='Suivi Présence'!$D$6,SUMIF(Nom_pre,'BD Stats'!$A28,'Suivi Présence'!$G$11:$G$26),0)</f>
        <v>0</v>
      </c>
      <c r="U28" s="2">
        <f ca="1">IF($R$1='Suivi Présence'!$D$6,SUMIF(Nom_pre,'BD Stats'!$A28,'Suivi Présence'!$H$11:$H$26),0)</f>
        <v>0</v>
      </c>
      <c r="V28" s="2">
        <f ca="1">IF($R$1='Suivi Présence'!$D$6,SUMIF(Nom_pre,'BD Stats'!$A28,'Suivi Présence'!$I$11:$I$26),0)</f>
        <v>0</v>
      </c>
      <c r="W28" s="2">
        <f ca="1">IF($R$1='Suivi Présence'!$D$6,SUMIF(Nom_pre,'BD Stats'!$A28,'Suivi Présence'!$J$11:$J$26),0)</f>
        <v>0</v>
      </c>
      <c r="X28" s="2">
        <f ca="1">IF($R$1='Suivi Présence'!$D$6,SUMIF(Nom_pre,'BD Stats'!$A28,'Suivi Présence'!$K$11:$K$26),0)</f>
        <v>0</v>
      </c>
      <c r="Y28" s="2">
        <f ca="1">IF($R$1='Suivi Présence'!$D$6,SUMIF(Nom_pre,'BD Stats'!$A28,'Suivi Présence'!$L$11:$L$26),0)</f>
        <v>0</v>
      </c>
      <c r="Z28" s="2">
        <f ca="1">IF($R$1='Suivi Présence'!$D$6,SUMIF(Nom_pre,'BD Stats'!$A28,'Suivi Présence'!$M$11:$M$26),0)</f>
        <v>0</v>
      </c>
      <c r="AA28" s="2">
        <f t="shared" ca="1" si="13"/>
        <v>0</v>
      </c>
      <c r="AB28" s="16">
        <f t="shared" ca="1" si="14"/>
        <v>0</v>
      </c>
      <c r="AC28" s="95">
        <f t="shared" ca="1" si="15"/>
        <v>0</v>
      </c>
      <c r="AD28" s="2">
        <f>IF($AD$1='Suivi Présence'!$D$6,SUMIF(Nom_pre,'BD Stats'!$A28,'Suivi Présence'!$E$11:$E$26),0)</f>
        <v>0</v>
      </c>
      <c r="AE28" s="2">
        <f>IF($AD$1='Suivi Présence'!$D$6,SUMIF(Nom_pre,'BD Stats'!$A28,'Suivi Présence'!$F$11:$F$26),0)</f>
        <v>0</v>
      </c>
      <c r="AF28" s="2">
        <f>IF($AD$1='Suivi Présence'!$D$6,SUMIF(Nom_pre,'BD Stats'!$A28,'Suivi Présence'!$G$11:$G$26),0)</f>
        <v>0</v>
      </c>
      <c r="AG28" s="2">
        <f>IF($AD$1='Suivi Présence'!$D$6,SUMIF(Nom_pre,'BD Stats'!$A28,'Suivi Présence'!$H$11:$H$26),0)</f>
        <v>0</v>
      </c>
      <c r="AH28" s="2">
        <f>IF($AD$1='Suivi Présence'!$D$6,SUMIF(Nom_pre,'BD Stats'!$A28,'Suivi Présence'!$I$11:$I$26),0)</f>
        <v>0</v>
      </c>
      <c r="AI28" s="2">
        <f>IF($AD$1='Suivi Présence'!$D$6,SUMIF(Nom_pre,'BD Stats'!$A28,'Suivi Présence'!$J$11:$J$26),0)</f>
        <v>0</v>
      </c>
      <c r="AJ28" s="2">
        <f>IF($AD$1='Suivi Présence'!$D$6,SUMIF(Nom_pre,'BD Stats'!$A28,'Suivi Présence'!$K$11:$K$26),0)</f>
        <v>0</v>
      </c>
      <c r="AK28" s="2">
        <f>IF($AD$1='Suivi Présence'!$D$6,SUMIF(Nom_pre,'BD Stats'!$A28,'Suivi Présence'!$L$11:$L$26),0)</f>
        <v>0</v>
      </c>
      <c r="AL28" s="2">
        <f>IF($AD$1='Suivi Présence'!$D$6,SUMIF(Nom_pre,'BD Stats'!$A28,'Suivi Présence'!$M$11:$M$26),0)</f>
        <v>0</v>
      </c>
      <c r="AM28" s="2">
        <f t="shared" si="16"/>
        <v>0</v>
      </c>
      <c r="AN28" s="16">
        <f t="shared" si="17"/>
        <v>0</v>
      </c>
      <c r="AO28" s="95">
        <f t="shared" si="18"/>
        <v>0</v>
      </c>
      <c r="AP28" s="2">
        <f>IF($AP$1='Suivi Présence'!$D$6,SUMIF(Nom_pre,'BD Stats'!$A28,'Suivi Présence'!$E$11:$E$26),0)</f>
        <v>0</v>
      </c>
      <c r="AQ28" s="2">
        <f>IF($AP$1='Suivi Présence'!$D$6,SUMIF(Nom_pre,'BD Stats'!$A28,'Suivi Présence'!$F$11:$F$26),0)</f>
        <v>0</v>
      </c>
      <c r="AR28" s="2">
        <f>IF($AP$1='Suivi Présence'!$D$6,SUMIF(Nom_pre,'BD Stats'!$A28,'Suivi Présence'!$G$11:$G$26),0)</f>
        <v>0</v>
      </c>
      <c r="AS28" s="2">
        <f>IF($AP$1='Suivi Présence'!$D$6,SUMIF(Nom_pre,'BD Stats'!$A28,'Suivi Présence'!$H$11:$H$26),0)</f>
        <v>0</v>
      </c>
      <c r="AT28" s="2">
        <f>IF($AP$1='Suivi Présence'!$D$6,SUMIF(Nom_pre,'BD Stats'!$A28,'Suivi Présence'!$I$11:$I$26),0)</f>
        <v>0</v>
      </c>
      <c r="AU28" s="2">
        <f>IF($AP$1='Suivi Présence'!$D$6,SUMIF(Nom_pre,'BD Stats'!$A28,'Suivi Présence'!$J$11:$J$26),0)</f>
        <v>0</v>
      </c>
      <c r="AV28" s="2">
        <f>IF($AP$1='Suivi Présence'!$D$6,SUMIF(Nom_pre,'BD Stats'!$A28,'Suivi Présence'!$K$11:$K$26),0)</f>
        <v>0</v>
      </c>
      <c r="AW28" s="2">
        <f>IF($AP$1='Suivi Présence'!$D$6,SUMIF(Nom_pre,'BD Stats'!$A28,'Suivi Présence'!$L$11:$L$26),0)</f>
        <v>0</v>
      </c>
      <c r="AX28" s="2">
        <f>IF($AP$1='Suivi Présence'!$D$6,SUMIF(Nom_pre,'BD Stats'!$A28,'Suivi Présence'!$M$11:$M$26),0)</f>
        <v>0</v>
      </c>
      <c r="AY28" s="2">
        <f t="shared" si="19"/>
        <v>0</v>
      </c>
      <c r="AZ28" s="16">
        <f t="shared" si="20"/>
        <v>0</v>
      </c>
      <c r="BA28" s="95">
        <f t="shared" si="21"/>
        <v>0</v>
      </c>
      <c r="BB28" s="2">
        <f>IF($BB$1='Suivi Présence'!$D$6,SUMIF(Nom_pre,'BD Stats'!$A28,'Suivi Présence'!$E$11:$E$26),0)</f>
        <v>0</v>
      </c>
      <c r="BC28" s="2">
        <f>IF($BB$1='Suivi Présence'!$D$6,SUMIF(Nom_pre,'BD Stats'!$A28,'Suivi Présence'!$F$11:$F$26),0)</f>
        <v>0</v>
      </c>
      <c r="BD28" s="2">
        <f>IF($BB$1='Suivi Présence'!$D$6,SUMIF(Nom_pre,'BD Stats'!$A28,'Suivi Présence'!$G$11:$G$26),0)</f>
        <v>0</v>
      </c>
      <c r="BE28" s="2">
        <f>IF($BB$1='Suivi Présence'!$D$6,SUMIF(Nom_pre,'BD Stats'!$A28,'Suivi Présence'!$H$11:$H$26),0)</f>
        <v>0</v>
      </c>
      <c r="BF28" s="2">
        <f>IF($BB$1='Suivi Présence'!$D$6,SUMIF(Nom_pre,'BD Stats'!$A28,'Suivi Présence'!$I$11:$I$26),0)</f>
        <v>0</v>
      </c>
      <c r="BG28" s="2">
        <f>IF($BB$1='Suivi Présence'!$D$6,SUMIF(Nom_pre,'BD Stats'!$A28,'Suivi Présence'!$J$11:$J$26),0)</f>
        <v>0</v>
      </c>
      <c r="BH28" s="2">
        <f>IF($BB$1='Suivi Présence'!$D$6,SUMIF(Nom_pre,'BD Stats'!$A28,'Suivi Présence'!$K$11:$K$26),0)</f>
        <v>0</v>
      </c>
      <c r="BI28" s="2">
        <f>IF($BB$1='Suivi Présence'!$D$6,SUMIF(Nom_pre,'BD Stats'!$A28,'Suivi Présence'!$L$11:$L$26),0)</f>
        <v>0</v>
      </c>
      <c r="BJ28" s="2">
        <f>IF($BB$1='Suivi Présence'!$D$6,SUMIF(Nom_pre,'BD Stats'!$A28,'Suivi Présence'!$M$11:$M$26),0)</f>
        <v>0</v>
      </c>
      <c r="BK28" s="2">
        <f t="shared" si="22"/>
        <v>0</v>
      </c>
      <c r="BL28" s="16">
        <f t="shared" si="23"/>
        <v>0</v>
      </c>
      <c r="BM28" s="95">
        <f t="shared" si="24"/>
        <v>0</v>
      </c>
      <c r="BN28" s="2">
        <f>IF($BN$1='Suivi Présence'!$D$6,SUMIF(Nom_pre,'BD Stats'!$A28,'Suivi Présence'!$E$11:$E$26),0)</f>
        <v>0</v>
      </c>
      <c r="BO28" s="2">
        <f>IF($BN$1='Suivi Présence'!$D$6,SUMIF(Nom_pre,'BD Stats'!$A28,'Suivi Présence'!$F$11:$F$26),0)</f>
        <v>0</v>
      </c>
      <c r="BP28" s="2">
        <f>IF($BN$1='Suivi Présence'!$D$6,SUMIF(Nom_pre,'BD Stats'!$A28,'Suivi Présence'!$G$11:$G$26),0)</f>
        <v>0</v>
      </c>
      <c r="BQ28" s="2">
        <f>IF($BN$1='Suivi Présence'!$D$6,SUMIF(Nom_pre,'BD Stats'!$A28,'Suivi Présence'!$H$11:$H$26),0)</f>
        <v>0</v>
      </c>
      <c r="BR28" s="2">
        <f>IF($BN$1='Suivi Présence'!$D$6,SUMIF(Nom_pre,'BD Stats'!$A28,'Suivi Présence'!$I$11:$I$26),0)</f>
        <v>0</v>
      </c>
      <c r="BS28" s="2">
        <f>IF($BN$1='Suivi Présence'!$D$6,SUMIF(Nom_pre,'BD Stats'!$A28,'Suivi Présence'!$J$11:$J$26),0)</f>
        <v>0</v>
      </c>
      <c r="BT28" s="2">
        <f>IF($BN$1='Suivi Présence'!$D$6,SUMIF(Nom_pre,'BD Stats'!$A28,'Suivi Présence'!$K$11:$K$26),0)</f>
        <v>0</v>
      </c>
      <c r="BU28" s="2">
        <f>IF($BN$1='Suivi Présence'!$D$6,SUMIF(Nom_pre,'BD Stats'!$A28,'Suivi Présence'!$L$11:$L$26),0)</f>
        <v>0</v>
      </c>
      <c r="BV28" s="2">
        <f>IF($BN$1='Suivi Présence'!$D$6,SUMIF(Nom_pre,'BD Stats'!$A28,'Suivi Présence'!$M$11:$M$26),0)</f>
        <v>0</v>
      </c>
      <c r="BW28" s="2">
        <f t="shared" si="25"/>
        <v>0</v>
      </c>
      <c r="BX28" s="16">
        <f t="shared" si="26"/>
        <v>0</v>
      </c>
      <c r="BY28" s="95">
        <f t="shared" si="27"/>
        <v>0</v>
      </c>
    </row>
    <row r="29" spans="1:77" x14ac:dyDescent="0.25">
      <c r="A29" s="15" t="s">
        <v>119</v>
      </c>
      <c r="B29" s="33" t="s">
        <v>120</v>
      </c>
      <c r="C29" s="34" t="s">
        <v>159</v>
      </c>
      <c r="D29" s="50" t="s">
        <v>63</v>
      </c>
      <c r="E29" s="96" t="s">
        <v>189</v>
      </c>
      <c r="F29" s="100">
        <f t="shared" ca="1" si="1"/>
        <v>0</v>
      </c>
      <c r="G29" s="2">
        <f t="shared" ca="1" si="2"/>
        <v>0</v>
      </c>
      <c r="H29" s="2">
        <f t="shared" ca="1" si="3"/>
        <v>0</v>
      </c>
      <c r="I29" s="2">
        <f t="shared" ca="1" si="4"/>
        <v>0</v>
      </c>
      <c r="J29" s="2">
        <f t="shared" ca="1" si="5"/>
        <v>0</v>
      </c>
      <c r="K29" s="2">
        <f t="shared" ca="1" si="6"/>
        <v>0</v>
      </c>
      <c r="L29" s="2">
        <f t="shared" ca="1" si="7"/>
        <v>0</v>
      </c>
      <c r="M29" s="2">
        <f t="shared" ca="1" si="8"/>
        <v>0</v>
      </c>
      <c r="N29" s="2">
        <f t="shared" ca="1" si="9"/>
        <v>0</v>
      </c>
      <c r="O29" s="2">
        <f t="shared" ca="1" si="10"/>
        <v>0</v>
      </c>
      <c r="P29" s="16">
        <f t="shared" ca="1" si="11"/>
        <v>0</v>
      </c>
      <c r="Q29" s="101">
        <f t="shared" ca="1" si="12"/>
        <v>0</v>
      </c>
      <c r="R29" s="34">
        <f ca="1">IF($R$1='Suivi Présence'!$D$6,SUMIF(Nom_pre,'BD Stats'!$A29,'Suivi Présence'!$E$11:$E$26),0)</f>
        <v>0</v>
      </c>
      <c r="S29" s="2">
        <f ca="1">IF($R$1='Suivi Présence'!$D$6,SUMIF(Nom_pre,'BD Stats'!$A29,'Suivi Présence'!$F$11:$F$26),0)</f>
        <v>0</v>
      </c>
      <c r="T29" s="2">
        <f ca="1">IF($R$1='Suivi Présence'!$D$6,SUMIF(Nom_pre,'BD Stats'!$A29,'Suivi Présence'!$G$11:$G$26),0)</f>
        <v>0</v>
      </c>
      <c r="U29" s="2">
        <f ca="1">IF($R$1='Suivi Présence'!$D$6,SUMIF(Nom_pre,'BD Stats'!$A29,'Suivi Présence'!$H$11:$H$26),0)</f>
        <v>0</v>
      </c>
      <c r="V29" s="2">
        <f ca="1">IF($R$1='Suivi Présence'!$D$6,SUMIF(Nom_pre,'BD Stats'!$A29,'Suivi Présence'!$I$11:$I$26),0)</f>
        <v>0</v>
      </c>
      <c r="W29" s="2">
        <f ca="1">IF($R$1='Suivi Présence'!$D$6,SUMIF(Nom_pre,'BD Stats'!$A29,'Suivi Présence'!$J$11:$J$26),0)</f>
        <v>0</v>
      </c>
      <c r="X29" s="2">
        <f ca="1">IF($R$1='Suivi Présence'!$D$6,SUMIF(Nom_pre,'BD Stats'!$A29,'Suivi Présence'!$K$11:$K$26),0)</f>
        <v>0</v>
      </c>
      <c r="Y29" s="2">
        <f ca="1">IF($R$1='Suivi Présence'!$D$6,SUMIF(Nom_pre,'BD Stats'!$A29,'Suivi Présence'!$L$11:$L$26),0)</f>
        <v>0</v>
      </c>
      <c r="Z29" s="2">
        <f ca="1">IF($R$1='Suivi Présence'!$D$6,SUMIF(Nom_pre,'BD Stats'!$A29,'Suivi Présence'!$M$11:$M$26),0)</f>
        <v>0</v>
      </c>
      <c r="AA29" s="2">
        <f t="shared" ca="1" si="13"/>
        <v>0</v>
      </c>
      <c r="AB29" s="16">
        <f t="shared" ca="1" si="14"/>
        <v>0</v>
      </c>
      <c r="AC29" s="95">
        <f t="shared" ca="1" si="15"/>
        <v>0</v>
      </c>
      <c r="AD29" s="2">
        <f>IF($AD$1='Suivi Présence'!$D$6,SUMIF(Nom_pre,'BD Stats'!$A29,'Suivi Présence'!$E$11:$E$26),0)</f>
        <v>0</v>
      </c>
      <c r="AE29" s="2">
        <f>IF($AD$1='Suivi Présence'!$D$6,SUMIF(Nom_pre,'BD Stats'!$A29,'Suivi Présence'!$F$11:$F$26),0)</f>
        <v>0</v>
      </c>
      <c r="AF29" s="2">
        <f>IF($AD$1='Suivi Présence'!$D$6,SUMIF(Nom_pre,'BD Stats'!$A29,'Suivi Présence'!$G$11:$G$26),0)</f>
        <v>0</v>
      </c>
      <c r="AG29" s="2">
        <f>IF($AD$1='Suivi Présence'!$D$6,SUMIF(Nom_pre,'BD Stats'!$A29,'Suivi Présence'!$H$11:$H$26),0)</f>
        <v>0</v>
      </c>
      <c r="AH29" s="2">
        <f>IF($AD$1='Suivi Présence'!$D$6,SUMIF(Nom_pre,'BD Stats'!$A29,'Suivi Présence'!$I$11:$I$26),0)</f>
        <v>0</v>
      </c>
      <c r="AI29" s="2">
        <f>IF($AD$1='Suivi Présence'!$D$6,SUMIF(Nom_pre,'BD Stats'!$A29,'Suivi Présence'!$J$11:$J$26),0)</f>
        <v>0</v>
      </c>
      <c r="AJ29" s="2">
        <f>IF($AD$1='Suivi Présence'!$D$6,SUMIF(Nom_pre,'BD Stats'!$A29,'Suivi Présence'!$K$11:$K$26),0)</f>
        <v>0</v>
      </c>
      <c r="AK29" s="2">
        <f>IF($AD$1='Suivi Présence'!$D$6,SUMIF(Nom_pre,'BD Stats'!$A29,'Suivi Présence'!$L$11:$L$26),0)</f>
        <v>0</v>
      </c>
      <c r="AL29" s="2">
        <f>IF($AD$1='Suivi Présence'!$D$6,SUMIF(Nom_pre,'BD Stats'!$A29,'Suivi Présence'!$M$11:$M$26),0)</f>
        <v>0</v>
      </c>
      <c r="AM29" s="2">
        <f t="shared" si="16"/>
        <v>0</v>
      </c>
      <c r="AN29" s="16">
        <f t="shared" si="17"/>
        <v>0</v>
      </c>
      <c r="AO29" s="95">
        <f t="shared" si="18"/>
        <v>0</v>
      </c>
      <c r="AP29" s="2">
        <f>IF($AP$1='Suivi Présence'!$D$6,SUMIF(Nom_pre,'BD Stats'!$A29,'Suivi Présence'!$E$11:$E$26),0)</f>
        <v>0</v>
      </c>
      <c r="AQ29" s="2">
        <f>IF($AP$1='Suivi Présence'!$D$6,SUMIF(Nom_pre,'BD Stats'!$A29,'Suivi Présence'!$F$11:$F$26),0)</f>
        <v>0</v>
      </c>
      <c r="AR29" s="2">
        <f>IF($AP$1='Suivi Présence'!$D$6,SUMIF(Nom_pre,'BD Stats'!$A29,'Suivi Présence'!$G$11:$G$26),0)</f>
        <v>0</v>
      </c>
      <c r="AS29" s="2">
        <f>IF($AP$1='Suivi Présence'!$D$6,SUMIF(Nom_pre,'BD Stats'!$A29,'Suivi Présence'!$H$11:$H$26),0)</f>
        <v>0</v>
      </c>
      <c r="AT29" s="2">
        <f>IF($AP$1='Suivi Présence'!$D$6,SUMIF(Nom_pre,'BD Stats'!$A29,'Suivi Présence'!$I$11:$I$26),0)</f>
        <v>0</v>
      </c>
      <c r="AU29" s="2">
        <f>IF($AP$1='Suivi Présence'!$D$6,SUMIF(Nom_pre,'BD Stats'!$A29,'Suivi Présence'!$J$11:$J$26),0)</f>
        <v>0</v>
      </c>
      <c r="AV29" s="2">
        <f>IF($AP$1='Suivi Présence'!$D$6,SUMIF(Nom_pre,'BD Stats'!$A29,'Suivi Présence'!$K$11:$K$26),0)</f>
        <v>0</v>
      </c>
      <c r="AW29" s="2">
        <f>IF($AP$1='Suivi Présence'!$D$6,SUMIF(Nom_pre,'BD Stats'!$A29,'Suivi Présence'!$L$11:$L$26),0)</f>
        <v>0</v>
      </c>
      <c r="AX29" s="2">
        <f>IF($AP$1='Suivi Présence'!$D$6,SUMIF(Nom_pre,'BD Stats'!$A29,'Suivi Présence'!$M$11:$M$26),0)</f>
        <v>0</v>
      </c>
      <c r="AY29" s="2">
        <f t="shared" si="19"/>
        <v>0</v>
      </c>
      <c r="AZ29" s="16">
        <f t="shared" si="20"/>
        <v>0</v>
      </c>
      <c r="BA29" s="95">
        <f t="shared" si="21"/>
        <v>0</v>
      </c>
      <c r="BB29" s="2">
        <f>IF($BB$1='Suivi Présence'!$D$6,SUMIF(Nom_pre,'BD Stats'!$A29,'Suivi Présence'!$E$11:$E$26),0)</f>
        <v>0</v>
      </c>
      <c r="BC29" s="2">
        <f>IF($BB$1='Suivi Présence'!$D$6,SUMIF(Nom_pre,'BD Stats'!$A29,'Suivi Présence'!$F$11:$F$26),0)</f>
        <v>0</v>
      </c>
      <c r="BD29" s="2">
        <f>IF($BB$1='Suivi Présence'!$D$6,SUMIF(Nom_pre,'BD Stats'!$A29,'Suivi Présence'!$G$11:$G$26),0)</f>
        <v>0</v>
      </c>
      <c r="BE29" s="2">
        <f>IF($BB$1='Suivi Présence'!$D$6,SUMIF(Nom_pre,'BD Stats'!$A29,'Suivi Présence'!$H$11:$H$26),0)</f>
        <v>0</v>
      </c>
      <c r="BF29" s="2">
        <f>IF($BB$1='Suivi Présence'!$D$6,SUMIF(Nom_pre,'BD Stats'!$A29,'Suivi Présence'!$I$11:$I$26),0)</f>
        <v>0</v>
      </c>
      <c r="BG29" s="2">
        <f>IF($BB$1='Suivi Présence'!$D$6,SUMIF(Nom_pre,'BD Stats'!$A29,'Suivi Présence'!$J$11:$J$26),0)</f>
        <v>0</v>
      </c>
      <c r="BH29" s="2">
        <f>IF($BB$1='Suivi Présence'!$D$6,SUMIF(Nom_pre,'BD Stats'!$A29,'Suivi Présence'!$K$11:$K$26),0)</f>
        <v>0</v>
      </c>
      <c r="BI29" s="2">
        <f>IF($BB$1='Suivi Présence'!$D$6,SUMIF(Nom_pre,'BD Stats'!$A29,'Suivi Présence'!$L$11:$L$26),0)</f>
        <v>0</v>
      </c>
      <c r="BJ29" s="2">
        <f>IF($BB$1='Suivi Présence'!$D$6,SUMIF(Nom_pre,'BD Stats'!$A29,'Suivi Présence'!$M$11:$M$26),0)</f>
        <v>0</v>
      </c>
      <c r="BK29" s="2">
        <f t="shared" si="22"/>
        <v>0</v>
      </c>
      <c r="BL29" s="16">
        <f t="shared" si="23"/>
        <v>0</v>
      </c>
      <c r="BM29" s="95">
        <f t="shared" si="24"/>
        <v>0</v>
      </c>
      <c r="BN29" s="2">
        <f>IF($BN$1='Suivi Présence'!$D$6,SUMIF(Nom_pre,'BD Stats'!$A29,'Suivi Présence'!$E$11:$E$26),0)</f>
        <v>0</v>
      </c>
      <c r="BO29" s="2">
        <f>IF($BN$1='Suivi Présence'!$D$6,SUMIF(Nom_pre,'BD Stats'!$A29,'Suivi Présence'!$F$11:$F$26),0)</f>
        <v>0</v>
      </c>
      <c r="BP29" s="2">
        <f>IF($BN$1='Suivi Présence'!$D$6,SUMIF(Nom_pre,'BD Stats'!$A29,'Suivi Présence'!$G$11:$G$26),0)</f>
        <v>0</v>
      </c>
      <c r="BQ29" s="2">
        <f>IF($BN$1='Suivi Présence'!$D$6,SUMIF(Nom_pre,'BD Stats'!$A29,'Suivi Présence'!$H$11:$H$26),0)</f>
        <v>0</v>
      </c>
      <c r="BR29" s="2">
        <f>IF($BN$1='Suivi Présence'!$D$6,SUMIF(Nom_pre,'BD Stats'!$A29,'Suivi Présence'!$I$11:$I$26),0)</f>
        <v>0</v>
      </c>
      <c r="BS29" s="2">
        <f>IF($BN$1='Suivi Présence'!$D$6,SUMIF(Nom_pre,'BD Stats'!$A29,'Suivi Présence'!$J$11:$J$26),0)</f>
        <v>0</v>
      </c>
      <c r="BT29" s="2">
        <f>IF($BN$1='Suivi Présence'!$D$6,SUMIF(Nom_pre,'BD Stats'!$A29,'Suivi Présence'!$K$11:$K$26),0)</f>
        <v>0</v>
      </c>
      <c r="BU29" s="2">
        <f>IF($BN$1='Suivi Présence'!$D$6,SUMIF(Nom_pre,'BD Stats'!$A29,'Suivi Présence'!$L$11:$L$26),0)</f>
        <v>0</v>
      </c>
      <c r="BV29" s="2">
        <f>IF($BN$1='Suivi Présence'!$D$6,SUMIF(Nom_pre,'BD Stats'!$A29,'Suivi Présence'!$M$11:$M$26),0)</f>
        <v>0</v>
      </c>
      <c r="BW29" s="2">
        <f t="shared" si="25"/>
        <v>0</v>
      </c>
      <c r="BX29" s="16">
        <f t="shared" si="26"/>
        <v>0</v>
      </c>
      <c r="BY29" s="95">
        <f t="shared" si="27"/>
        <v>0</v>
      </c>
    </row>
    <row r="30" spans="1:77" x14ac:dyDescent="0.25">
      <c r="A30" s="15" t="s">
        <v>121</v>
      </c>
      <c r="B30" s="33" t="s">
        <v>122</v>
      </c>
      <c r="C30" s="34" t="s">
        <v>159</v>
      </c>
      <c r="D30" s="50" t="s">
        <v>160</v>
      </c>
      <c r="E30" s="96" t="s">
        <v>190</v>
      </c>
      <c r="F30" s="100">
        <f t="shared" ca="1" si="1"/>
        <v>0</v>
      </c>
      <c r="G30" s="2">
        <f t="shared" ca="1" si="2"/>
        <v>0</v>
      </c>
      <c r="H30" s="2">
        <f t="shared" ca="1" si="3"/>
        <v>0</v>
      </c>
      <c r="I30" s="2">
        <f t="shared" ca="1" si="4"/>
        <v>0</v>
      </c>
      <c r="J30" s="2">
        <f t="shared" ca="1" si="5"/>
        <v>0</v>
      </c>
      <c r="K30" s="2">
        <f t="shared" ca="1" si="6"/>
        <v>0</v>
      </c>
      <c r="L30" s="2">
        <f t="shared" ca="1" si="7"/>
        <v>0</v>
      </c>
      <c r="M30" s="2">
        <f t="shared" ca="1" si="8"/>
        <v>0</v>
      </c>
      <c r="N30" s="2">
        <f t="shared" ca="1" si="9"/>
        <v>0</v>
      </c>
      <c r="O30" s="2">
        <f t="shared" ca="1" si="10"/>
        <v>0</v>
      </c>
      <c r="P30" s="16">
        <f t="shared" ca="1" si="11"/>
        <v>0</v>
      </c>
      <c r="Q30" s="101">
        <f t="shared" ca="1" si="12"/>
        <v>0</v>
      </c>
      <c r="R30" s="34">
        <f ca="1">IF($R$1='Suivi Présence'!$D$6,SUMIF(Nom_pre,'BD Stats'!$A30,'Suivi Présence'!$E$11:$E$26),0)</f>
        <v>0</v>
      </c>
      <c r="S30" s="2">
        <f ca="1">IF($R$1='Suivi Présence'!$D$6,SUMIF(Nom_pre,'BD Stats'!$A30,'Suivi Présence'!$F$11:$F$26),0)</f>
        <v>0</v>
      </c>
      <c r="T30" s="2">
        <f ca="1">IF($R$1='Suivi Présence'!$D$6,SUMIF(Nom_pre,'BD Stats'!$A30,'Suivi Présence'!$G$11:$G$26),0)</f>
        <v>0</v>
      </c>
      <c r="U30" s="2">
        <f ca="1">IF($R$1='Suivi Présence'!$D$6,SUMIF(Nom_pre,'BD Stats'!$A30,'Suivi Présence'!$H$11:$H$26),0)</f>
        <v>0</v>
      </c>
      <c r="V30" s="2">
        <f ca="1">IF($R$1='Suivi Présence'!$D$6,SUMIF(Nom_pre,'BD Stats'!$A30,'Suivi Présence'!$I$11:$I$26),0)</f>
        <v>0</v>
      </c>
      <c r="W30" s="2">
        <f ca="1">IF($R$1='Suivi Présence'!$D$6,SUMIF(Nom_pre,'BD Stats'!$A30,'Suivi Présence'!$J$11:$J$26),0)</f>
        <v>0</v>
      </c>
      <c r="X30" s="2">
        <f ca="1">IF($R$1='Suivi Présence'!$D$6,SUMIF(Nom_pre,'BD Stats'!$A30,'Suivi Présence'!$K$11:$K$26),0)</f>
        <v>0</v>
      </c>
      <c r="Y30" s="2">
        <f ca="1">IF($R$1='Suivi Présence'!$D$6,SUMIF(Nom_pre,'BD Stats'!$A30,'Suivi Présence'!$L$11:$L$26),0)</f>
        <v>0</v>
      </c>
      <c r="Z30" s="2">
        <f ca="1">IF($R$1='Suivi Présence'!$D$6,SUMIF(Nom_pre,'BD Stats'!$A30,'Suivi Présence'!$M$11:$M$26),0)</f>
        <v>0</v>
      </c>
      <c r="AA30" s="2">
        <f t="shared" ca="1" si="13"/>
        <v>0</v>
      </c>
      <c r="AB30" s="16">
        <f t="shared" ca="1" si="14"/>
        <v>0</v>
      </c>
      <c r="AC30" s="95">
        <f t="shared" ca="1" si="15"/>
        <v>0</v>
      </c>
      <c r="AD30" s="2">
        <f>IF($AD$1='Suivi Présence'!$D$6,SUMIF(Nom_pre,'BD Stats'!$A30,'Suivi Présence'!$E$11:$E$26),0)</f>
        <v>0</v>
      </c>
      <c r="AE30" s="2">
        <f>IF($AD$1='Suivi Présence'!$D$6,SUMIF(Nom_pre,'BD Stats'!$A30,'Suivi Présence'!$F$11:$F$26),0)</f>
        <v>0</v>
      </c>
      <c r="AF30" s="2">
        <f>IF($AD$1='Suivi Présence'!$D$6,SUMIF(Nom_pre,'BD Stats'!$A30,'Suivi Présence'!$G$11:$G$26),0)</f>
        <v>0</v>
      </c>
      <c r="AG30" s="2">
        <f>IF($AD$1='Suivi Présence'!$D$6,SUMIF(Nom_pre,'BD Stats'!$A30,'Suivi Présence'!$H$11:$H$26),0)</f>
        <v>0</v>
      </c>
      <c r="AH30" s="2">
        <f>IF($AD$1='Suivi Présence'!$D$6,SUMIF(Nom_pre,'BD Stats'!$A30,'Suivi Présence'!$I$11:$I$26),0)</f>
        <v>0</v>
      </c>
      <c r="AI30" s="2">
        <f>IF($AD$1='Suivi Présence'!$D$6,SUMIF(Nom_pre,'BD Stats'!$A30,'Suivi Présence'!$J$11:$J$26),0)</f>
        <v>0</v>
      </c>
      <c r="AJ30" s="2">
        <f>IF($AD$1='Suivi Présence'!$D$6,SUMIF(Nom_pre,'BD Stats'!$A30,'Suivi Présence'!$K$11:$K$26),0)</f>
        <v>0</v>
      </c>
      <c r="AK30" s="2">
        <f>IF($AD$1='Suivi Présence'!$D$6,SUMIF(Nom_pre,'BD Stats'!$A30,'Suivi Présence'!$L$11:$L$26),0)</f>
        <v>0</v>
      </c>
      <c r="AL30" s="2">
        <f>IF($AD$1='Suivi Présence'!$D$6,SUMIF(Nom_pre,'BD Stats'!$A30,'Suivi Présence'!$M$11:$M$26),0)</f>
        <v>0</v>
      </c>
      <c r="AM30" s="2">
        <f t="shared" si="16"/>
        <v>0</v>
      </c>
      <c r="AN30" s="16">
        <f t="shared" si="17"/>
        <v>0</v>
      </c>
      <c r="AO30" s="95">
        <f t="shared" si="18"/>
        <v>0</v>
      </c>
      <c r="AP30" s="2">
        <f>IF($AP$1='Suivi Présence'!$D$6,SUMIF(Nom_pre,'BD Stats'!$A30,'Suivi Présence'!$E$11:$E$26),0)</f>
        <v>0</v>
      </c>
      <c r="AQ30" s="2">
        <f>IF($AP$1='Suivi Présence'!$D$6,SUMIF(Nom_pre,'BD Stats'!$A30,'Suivi Présence'!$F$11:$F$26),0)</f>
        <v>0</v>
      </c>
      <c r="AR30" s="2">
        <f>IF($AP$1='Suivi Présence'!$D$6,SUMIF(Nom_pre,'BD Stats'!$A30,'Suivi Présence'!$G$11:$G$26),0)</f>
        <v>0</v>
      </c>
      <c r="AS30" s="2">
        <f>IF($AP$1='Suivi Présence'!$D$6,SUMIF(Nom_pre,'BD Stats'!$A30,'Suivi Présence'!$H$11:$H$26),0)</f>
        <v>0</v>
      </c>
      <c r="AT30" s="2">
        <f>IF($AP$1='Suivi Présence'!$D$6,SUMIF(Nom_pre,'BD Stats'!$A30,'Suivi Présence'!$I$11:$I$26),0)</f>
        <v>0</v>
      </c>
      <c r="AU30" s="2">
        <f>IF($AP$1='Suivi Présence'!$D$6,SUMIF(Nom_pre,'BD Stats'!$A30,'Suivi Présence'!$J$11:$J$26),0)</f>
        <v>0</v>
      </c>
      <c r="AV30" s="2">
        <f>IF($AP$1='Suivi Présence'!$D$6,SUMIF(Nom_pre,'BD Stats'!$A30,'Suivi Présence'!$K$11:$K$26),0)</f>
        <v>0</v>
      </c>
      <c r="AW30" s="2">
        <f>IF($AP$1='Suivi Présence'!$D$6,SUMIF(Nom_pre,'BD Stats'!$A30,'Suivi Présence'!$L$11:$L$26),0)</f>
        <v>0</v>
      </c>
      <c r="AX30" s="2">
        <f>IF($AP$1='Suivi Présence'!$D$6,SUMIF(Nom_pre,'BD Stats'!$A30,'Suivi Présence'!$M$11:$M$26),0)</f>
        <v>0</v>
      </c>
      <c r="AY30" s="2">
        <f t="shared" si="19"/>
        <v>0</v>
      </c>
      <c r="AZ30" s="16">
        <f t="shared" si="20"/>
        <v>0</v>
      </c>
      <c r="BA30" s="95">
        <f t="shared" si="21"/>
        <v>0</v>
      </c>
      <c r="BB30" s="2">
        <f>IF($BB$1='Suivi Présence'!$D$6,SUMIF(Nom_pre,'BD Stats'!$A30,'Suivi Présence'!$E$11:$E$26),0)</f>
        <v>0</v>
      </c>
      <c r="BC30" s="2">
        <f>IF($BB$1='Suivi Présence'!$D$6,SUMIF(Nom_pre,'BD Stats'!$A30,'Suivi Présence'!$F$11:$F$26),0)</f>
        <v>0</v>
      </c>
      <c r="BD30" s="2">
        <f>IF($BB$1='Suivi Présence'!$D$6,SUMIF(Nom_pre,'BD Stats'!$A30,'Suivi Présence'!$G$11:$G$26),0)</f>
        <v>0</v>
      </c>
      <c r="BE30" s="2">
        <f>IF($BB$1='Suivi Présence'!$D$6,SUMIF(Nom_pre,'BD Stats'!$A30,'Suivi Présence'!$H$11:$H$26),0)</f>
        <v>0</v>
      </c>
      <c r="BF30" s="2">
        <f>IF($BB$1='Suivi Présence'!$D$6,SUMIF(Nom_pre,'BD Stats'!$A30,'Suivi Présence'!$I$11:$I$26),0)</f>
        <v>0</v>
      </c>
      <c r="BG30" s="2">
        <f>IF($BB$1='Suivi Présence'!$D$6,SUMIF(Nom_pre,'BD Stats'!$A30,'Suivi Présence'!$J$11:$J$26),0)</f>
        <v>0</v>
      </c>
      <c r="BH30" s="2">
        <f>IF($BB$1='Suivi Présence'!$D$6,SUMIF(Nom_pre,'BD Stats'!$A30,'Suivi Présence'!$K$11:$K$26),0)</f>
        <v>0</v>
      </c>
      <c r="BI30" s="2">
        <f>IF($BB$1='Suivi Présence'!$D$6,SUMIF(Nom_pre,'BD Stats'!$A30,'Suivi Présence'!$L$11:$L$26),0)</f>
        <v>0</v>
      </c>
      <c r="BJ30" s="2">
        <f>IF($BB$1='Suivi Présence'!$D$6,SUMIF(Nom_pre,'BD Stats'!$A30,'Suivi Présence'!$M$11:$M$26),0)</f>
        <v>0</v>
      </c>
      <c r="BK30" s="2">
        <f t="shared" si="22"/>
        <v>0</v>
      </c>
      <c r="BL30" s="16">
        <f t="shared" si="23"/>
        <v>0</v>
      </c>
      <c r="BM30" s="95">
        <f t="shared" si="24"/>
        <v>0</v>
      </c>
      <c r="BN30" s="2">
        <f>IF($BN$1='Suivi Présence'!$D$6,SUMIF(Nom_pre,'BD Stats'!$A30,'Suivi Présence'!$E$11:$E$26),0)</f>
        <v>0</v>
      </c>
      <c r="BO30" s="2">
        <f>IF($BN$1='Suivi Présence'!$D$6,SUMIF(Nom_pre,'BD Stats'!$A30,'Suivi Présence'!$F$11:$F$26),0)</f>
        <v>0</v>
      </c>
      <c r="BP30" s="2">
        <f>IF($BN$1='Suivi Présence'!$D$6,SUMIF(Nom_pre,'BD Stats'!$A30,'Suivi Présence'!$G$11:$G$26),0)</f>
        <v>0</v>
      </c>
      <c r="BQ30" s="2">
        <f>IF($BN$1='Suivi Présence'!$D$6,SUMIF(Nom_pre,'BD Stats'!$A30,'Suivi Présence'!$H$11:$H$26),0)</f>
        <v>0</v>
      </c>
      <c r="BR30" s="2">
        <f>IF($BN$1='Suivi Présence'!$D$6,SUMIF(Nom_pre,'BD Stats'!$A30,'Suivi Présence'!$I$11:$I$26),0)</f>
        <v>0</v>
      </c>
      <c r="BS30" s="2">
        <f>IF($BN$1='Suivi Présence'!$D$6,SUMIF(Nom_pre,'BD Stats'!$A30,'Suivi Présence'!$J$11:$J$26),0)</f>
        <v>0</v>
      </c>
      <c r="BT30" s="2">
        <f>IF($BN$1='Suivi Présence'!$D$6,SUMIF(Nom_pre,'BD Stats'!$A30,'Suivi Présence'!$K$11:$K$26),0)</f>
        <v>0</v>
      </c>
      <c r="BU30" s="2">
        <f>IF($BN$1='Suivi Présence'!$D$6,SUMIF(Nom_pre,'BD Stats'!$A30,'Suivi Présence'!$L$11:$L$26),0)</f>
        <v>0</v>
      </c>
      <c r="BV30" s="2">
        <f>IF($BN$1='Suivi Présence'!$D$6,SUMIF(Nom_pre,'BD Stats'!$A30,'Suivi Présence'!$M$11:$M$26),0)</f>
        <v>0</v>
      </c>
      <c r="BW30" s="2">
        <f t="shared" si="25"/>
        <v>0</v>
      </c>
      <c r="BX30" s="16">
        <f t="shared" si="26"/>
        <v>0</v>
      </c>
      <c r="BY30" s="95">
        <f t="shared" si="27"/>
        <v>0</v>
      </c>
    </row>
    <row r="31" spans="1:77" x14ac:dyDescent="0.25">
      <c r="A31" s="15" t="s">
        <v>123</v>
      </c>
      <c r="B31" s="33" t="s">
        <v>124</v>
      </c>
      <c r="C31" s="34" t="s">
        <v>159</v>
      </c>
      <c r="D31" s="50" t="s">
        <v>160</v>
      </c>
      <c r="E31" s="96" t="s">
        <v>191</v>
      </c>
      <c r="F31" s="100">
        <f t="shared" ca="1" si="1"/>
        <v>0</v>
      </c>
      <c r="G31" s="2">
        <f t="shared" ca="1" si="2"/>
        <v>0</v>
      </c>
      <c r="H31" s="2">
        <f t="shared" ca="1" si="3"/>
        <v>0</v>
      </c>
      <c r="I31" s="2">
        <f t="shared" ca="1" si="4"/>
        <v>0</v>
      </c>
      <c r="J31" s="2">
        <f t="shared" ca="1" si="5"/>
        <v>0</v>
      </c>
      <c r="K31" s="2">
        <f t="shared" ca="1" si="6"/>
        <v>0</v>
      </c>
      <c r="L31" s="2">
        <f t="shared" ca="1" si="7"/>
        <v>0</v>
      </c>
      <c r="M31" s="2">
        <f t="shared" ca="1" si="8"/>
        <v>0</v>
      </c>
      <c r="N31" s="2">
        <f t="shared" ca="1" si="9"/>
        <v>0</v>
      </c>
      <c r="O31" s="2">
        <f t="shared" ca="1" si="10"/>
        <v>0</v>
      </c>
      <c r="P31" s="16">
        <f t="shared" ca="1" si="11"/>
        <v>0</v>
      </c>
      <c r="Q31" s="101">
        <f t="shared" ca="1" si="12"/>
        <v>0</v>
      </c>
      <c r="R31" s="34">
        <f ca="1">IF($R$1='Suivi Présence'!$D$6,SUMIF(Nom_pre,'BD Stats'!$A31,'Suivi Présence'!$E$11:$E$26),0)</f>
        <v>0</v>
      </c>
      <c r="S31" s="2">
        <f ca="1">IF($R$1='Suivi Présence'!$D$6,SUMIF(Nom_pre,'BD Stats'!$A31,'Suivi Présence'!$F$11:$F$26),0)</f>
        <v>0</v>
      </c>
      <c r="T31" s="2">
        <f ca="1">IF($R$1='Suivi Présence'!$D$6,SUMIF(Nom_pre,'BD Stats'!$A31,'Suivi Présence'!$G$11:$G$26),0)</f>
        <v>0</v>
      </c>
      <c r="U31" s="2">
        <f ca="1">IF($R$1='Suivi Présence'!$D$6,SUMIF(Nom_pre,'BD Stats'!$A31,'Suivi Présence'!$H$11:$H$26),0)</f>
        <v>0</v>
      </c>
      <c r="V31" s="2">
        <f ca="1">IF($R$1='Suivi Présence'!$D$6,SUMIF(Nom_pre,'BD Stats'!$A31,'Suivi Présence'!$I$11:$I$26),0)</f>
        <v>0</v>
      </c>
      <c r="W31" s="2">
        <f ca="1">IF($R$1='Suivi Présence'!$D$6,SUMIF(Nom_pre,'BD Stats'!$A31,'Suivi Présence'!$J$11:$J$26),0)</f>
        <v>0</v>
      </c>
      <c r="X31" s="2">
        <f ca="1">IF($R$1='Suivi Présence'!$D$6,SUMIF(Nom_pre,'BD Stats'!$A31,'Suivi Présence'!$K$11:$K$26),0)</f>
        <v>0</v>
      </c>
      <c r="Y31" s="2">
        <f ca="1">IF($R$1='Suivi Présence'!$D$6,SUMIF(Nom_pre,'BD Stats'!$A31,'Suivi Présence'!$L$11:$L$26),0)</f>
        <v>0</v>
      </c>
      <c r="Z31" s="2">
        <f ca="1">IF($R$1='Suivi Présence'!$D$6,SUMIF(Nom_pre,'BD Stats'!$A31,'Suivi Présence'!$M$11:$M$26),0)</f>
        <v>0</v>
      </c>
      <c r="AA31" s="2">
        <f t="shared" ca="1" si="13"/>
        <v>0</v>
      </c>
      <c r="AB31" s="16">
        <f t="shared" ca="1" si="14"/>
        <v>0</v>
      </c>
      <c r="AC31" s="95">
        <f t="shared" ca="1" si="15"/>
        <v>0</v>
      </c>
      <c r="AD31" s="2">
        <f>IF($AD$1='Suivi Présence'!$D$6,SUMIF(Nom_pre,'BD Stats'!$A31,'Suivi Présence'!$E$11:$E$26),0)</f>
        <v>0</v>
      </c>
      <c r="AE31" s="2">
        <f>IF($AD$1='Suivi Présence'!$D$6,SUMIF(Nom_pre,'BD Stats'!$A31,'Suivi Présence'!$F$11:$F$26),0)</f>
        <v>0</v>
      </c>
      <c r="AF31" s="2">
        <f>IF($AD$1='Suivi Présence'!$D$6,SUMIF(Nom_pre,'BD Stats'!$A31,'Suivi Présence'!$G$11:$G$26),0)</f>
        <v>0</v>
      </c>
      <c r="AG31" s="2">
        <f>IF($AD$1='Suivi Présence'!$D$6,SUMIF(Nom_pre,'BD Stats'!$A31,'Suivi Présence'!$H$11:$H$26),0)</f>
        <v>0</v>
      </c>
      <c r="AH31" s="2">
        <f>IF($AD$1='Suivi Présence'!$D$6,SUMIF(Nom_pre,'BD Stats'!$A31,'Suivi Présence'!$I$11:$I$26),0)</f>
        <v>0</v>
      </c>
      <c r="AI31" s="2">
        <f>IF($AD$1='Suivi Présence'!$D$6,SUMIF(Nom_pre,'BD Stats'!$A31,'Suivi Présence'!$J$11:$J$26),0)</f>
        <v>0</v>
      </c>
      <c r="AJ31" s="2">
        <f>IF($AD$1='Suivi Présence'!$D$6,SUMIF(Nom_pre,'BD Stats'!$A31,'Suivi Présence'!$K$11:$K$26),0)</f>
        <v>0</v>
      </c>
      <c r="AK31" s="2">
        <f>IF($AD$1='Suivi Présence'!$D$6,SUMIF(Nom_pre,'BD Stats'!$A31,'Suivi Présence'!$L$11:$L$26),0)</f>
        <v>0</v>
      </c>
      <c r="AL31" s="2">
        <f>IF($AD$1='Suivi Présence'!$D$6,SUMIF(Nom_pre,'BD Stats'!$A31,'Suivi Présence'!$M$11:$M$26),0)</f>
        <v>0</v>
      </c>
      <c r="AM31" s="2">
        <f t="shared" si="16"/>
        <v>0</v>
      </c>
      <c r="AN31" s="16">
        <f t="shared" si="17"/>
        <v>0</v>
      </c>
      <c r="AO31" s="95">
        <f t="shared" si="18"/>
        <v>0</v>
      </c>
      <c r="AP31" s="2">
        <f>IF($AP$1='Suivi Présence'!$D$6,SUMIF(Nom_pre,'BD Stats'!$A31,'Suivi Présence'!$E$11:$E$26),0)</f>
        <v>0</v>
      </c>
      <c r="AQ31" s="2">
        <f>IF($AP$1='Suivi Présence'!$D$6,SUMIF(Nom_pre,'BD Stats'!$A31,'Suivi Présence'!$F$11:$F$26),0)</f>
        <v>0</v>
      </c>
      <c r="AR31" s="2">
        <f>IF($AP$1='Suivi Présence'!$D$6,SUMIF(Nom_pre,'BD Stats'!$A31,'Suivi Présence'!$G$11:$G$26),0)</f>
        <v>0</v>
      </c>
      <c r="AS31" s="2">
        <f>IF($AP$1='Suivi Présence'!$D$6,SUMIF(Nom_pre,'BD Stats'!$A31,'Suivi Présence'!$H$11:$H$26),0)</f>
        <v>0</v>
      </c>
      <c r="AT31" s="2">
        <f>IF($AP$1='Suivi Présence'!$D$6,SUMIF(Nom_pre,'BD Stats'!$A31,'Suivi Présence'!$I$11:$I$26),0)</f>
        <v>0</v>
      </c>
      <c r="AU31" s="2">
        <f>IF($AP$1='Suivi Présence'!$D$6,SUMIF(Nom_pre,'BD Stats'!$A31,'Suivi Présence'!$J$11:$J$26),0)</f>
        <v>0</v>
      </c>
      <c r="AV31" s="2">
        <f>IF($AP$1='Suivi Présence'!$D$6,SUMIF(Nom_pre,'BD Stats'!$A31,'Suivi Présence'!$K$11:$K$26),0)</f>
        <v>0</v>
      </c>
      <c r="AW31" s="2">
        <f>IF($AP$1='Suivi Présence'!$D$6,SUMIF(Nom_pre,'BD Stats'!$A31,'Suivi Présence'!$L$11:$L$26),0)</f>
        <v>0</v>
      </c>
      <c r="AX31" s="2">
        <f>IF($AP$1='Suivi Présence'!$D$6,SUMIF(Nom_pre,'BD Stats'!$A31,'Suivi Présence'!$M$11:$M$26),0)</f>
        <v>0</v>
      </c>
      <c r="AY31" s="2">
        <f t="shared" si="19"/>
        <v>0</v>
      </c>
      <c r="AZ31" s="16">
        <f t="shared" si="20"/>
        <v>0</v>
      </c>
      <c r="BA31" s="95">
        <f t="shared" si="21"/>
        <v>0</v>
      </c>
      <c r="BB31" s="2">
        <f>IF($BB$1='Suivi Présence'!$D$6,SUMIF(Nom_pre,'BD Stats'!$A31,'Suivi Présence'!$E$11:$E$26),0)</f>
        <v>0</v>
      </c>
      <c r="BC31" s="2">
        <f>IF($BB$1='Suivi Présence'!$D$6,SUMIF(Nom_pre,'BD Stats'!$A31,'Suivi Présence'!$F$11:$F$26),0)</f>
        <v>0</v>
      </c>
      <c r="BD31" s="2">
        <f>IF($BB$1='Suivi Présence'!$D$6,SUMIF(Nom_pre,'BD Stats'!$A31,'Suivi Présence'!$G$11:$G$26),0)</f>
        <v>0</v>
      </c>
      <c r="BE31" s="2">
        <f>IF($BB$1='Suivi Présence'!$D$6,SUMIF(Nom_pre,'BD Stats'!$A31,'Suivi Présence'!$H$11:$H$26),0)</f>
        <v>0</v>
      </c>
      <c r="BF31" s="2">
        <f>IF($BB$1='Suivi Présence'!$D$6,SUMIF(Nom_pre,'BD Stats'!$A31,'Suivi Présence'!$I$11:$I$26),0)</f>
        <v>0</v>
      </c>
      <c r="BG31" s="2">
        <f>IF($BB$1='Suivi Présence'!$D$6,SUMIF(Nom_pre,'BD Stats'!$A31,'Suivi Présence'!$J$11:$J$26),0)</f>
        <v>0</v>
      </c>
      <c r="BH31" s="2">
        <f>IF($BB$1='Suivi Présence'!$D$6,SUMIF(Nom_pre,'BD Stats'!$A31,'Suivi Présence'!$K$11:$K$26),0)</f>
        <v>0</v>
      </c>
      <c r="BI31" s="2">
        <f>IF($BB$1='Suivi Présence'!$D$6,SUMIF(Nom_pre,'BD Stats'!$A31,'Suivi Présence'!$L$11:$L$26),0)</f>
        <v>0</v>
      </c>
      <c r="BJ31" s="2">
        <f>IF($BB$1='Suivi Présence'!$D$6,SUMIF(Nom_pre,'BD Stats'!$A31,'Suivi Présence'!$M$11:$M$26),0)</f>
        <v>0</v>
      </c>
      <c r="BK31" s="2">
        <f t="shared" si="22"/>
        <v>0</v>
      </c>
      <c r="BL31" s="16">
        <f t="shared" si="23"/>
        <v>0</v>
      </c>
      <c r="BM31" s="95">
        <f t="shared" si="24"/>
        <v>0</v>
      </c>
      <c r="BN31" s="2">
        <f>IF($BN$1='Suivi Présence'!$D$6,SUMIF(Nom_pre,'BD Stats'!$A31,'Suivi Présence'!$E$11:$E$26),0)</f>
        <v>0</v>
      </c>
      <c r="BO31" s="2">
        <f>IF($BN$1='Suivi Présence'!$D$6,SUMIF(Nom_pre,'BD Stats'!$A31,'Suivi Présence'!$F$11:$F$26),0)</f>
        <v>0</v>
      </c>
      <c r="BP31" s="2">
        <f>IF($BN$1='Suivi Présence'!$D$6,SUMIF(Nom_pre,'BD Stats'!$A31,'Suivi Présence'!$G$11:$G$26),0)</f>
        <v>0</v>
      </c>
      <c r="BQ31" s="2">
        <f>IF($BN$1='Suivi Présence'!$D$6,SUMIF(Nom_pre,'BD Stats'!$A31,'Suivi Présence'!$H$11:$H$26),0)</f>
        <v>0</v>
      </c>
      <c r="BR31" s="2">
        <f>IF($BN$1='Suivi Présence'!$D$6,SUMIF(Nom_pre,'BD Stats'!$A31,'Suivi Présence'!$I$11:$I$26),0)</f>
        <v>0</v>
      </c>
      <c r="BS31" s="2">
        <f>IF($BN$1='Suivi Présence'!$D$6,SUMIF(Nom_pre,'BD Stats'!$A31,'Suivi Présence'!$J$11:$J$26),0)</f>
        <v>0</v>
      </c>
      <c r="BT31" s="2">
        <f>IF($BN$1='Suivi Présence'!$D$6,SUMIF(Nom_pre,'BD Stats'!$A31,'Suivi Présence'!$K$11:$K$26),0)</f>
        <v>0</v>
      </c>
      <c r="BU31" s="2">
        <f>IF($BN$1='Suivi Présence'!$D$6,SUMIF(Nom_pre,'BD Stats'!$A31,'Suivi Présence'!$L$11:$L$26),0)</f>
        <v>0</v>
      </c>
      <c r="BV31" s="2">
        <f>IF($BN$1='Suivi Présence'!$D$6,SUMIF(Nom_pre,'BD Stats'!$A31,'Suivi Présence'!$M$11:$M$26),0)</f>
        <v>0</v>
      </c>
      <c r="BW31" s="2">
        <f t="shared" si="25"/>
        <v>0</v>
      </c>
      <c r="BX31" s="16">
        <f t="shared" si="26"/>
        <v>0</v>
      </c>
      <c r="BY31" s="95">
        <f t="shared" si="27"/>
        <v>0</v>
      </c>
    </row>
    <row r="32" spans="1:77" x14ac:dyDescent="0.25">
      <c r="A32" s="15" t="s">
        <v>125</v>
      </c>
      <c r="B32" s="33" t="s">
        <v>126</v>
      </c>
      <c r="C32" s="34" t="s">
        <v>159</v>
      </c>
      <c r="D32" s="50" t="s">
        <v>160</v>
      </c>
      <c r="E32" s="96" t="s">
        <v>192</v>
      </c>
      <c r="F32" s="100">
        <f t="shared" ca="1" si="1"/>
        <v>0</v>
      </c>
      <c r="G32" s="2">
        <f t="shared" ca="1" si="2"/>
        <v>0</v>
      </c>
      <c r="H32" s="2">
        <f t="shared" ca="1" si="3"/>
        <v>0</v>
      </c>
      <c r="I32" s="2">
        <f t="shared" ca="1" si="4"/>
        <v>0</v>
      </c>
      <c r="J32" s="2">
        <f t="shared" ca="1" si="5"/>
        <v>0</v>
      </c>
      <c r="K32" s="2">
        <f t="shared" ca="1" si="6"/>
        <v>0</v>
      </c>
      <c r="L32" s="2">
        <f t="shared" ca="1" si="7"/>
        <v>0</v>
      </c>
      <c r="M32" s="2">
        <f t="shared" ca="1" si="8"/>
        <v>0</v>
      </c>
      <c r="N32" s="2">
        <f t="shared" ca="1" si="9"/>
        <v>0</v>
      </c>
      <c r="O32" s="2">
        <f t="shared" ca="1" si="10"/>
        <v>0</v>
      </c>
      <c r="P32" s="16">
        <f t="shared" ca="1" si="11"/>
        <v>0</v>
      </c>
      <c r="Q32" s="101">
        <f t="shared" ca="1" si="12"/>
        <v>0</v>
      </c>
      <c r="R32" s="34">
        <f ca="1">IF($R$1='Suivi Présence'!$D$6,SUMIF(Nom_pre,'BD Stats'!$A32,'Suivi Présence'!$E$11:$E$26),0)</f>
        <v>0</v>
      </c>
      <c r="S32" s="2">
        <f ca="1">IF($R$1='Suivi Présence'!$D$6,SUMIF(Nom_pre,'BD Stats'!$A32,'Suivi Présence'!$F$11:$F$26),0)</f>
        <v>0</v>
      </c>
      <c r="T32" s="2">
        <f ca="1">IF($R$1='Suivi Présence'!$D$6,SUMIF(Nom_pre,'BD Stats'!$A32,'Suivi Présence'!$G$11:$G$26),0)</f>
        <v>0</v>
      </c>
      <c r="U32" s="2">
        <f ca="1">IF($R$1='Suivi Présence'!$D$6,SUMIF(Nom_pre,'BD Stats'!$A32,'Suivi Présence'!$H$11:$H$26),0)</f>
        <v>0</v>
      </c>
      <c r="V32" s="2">
        <f ca="1">IF($R$1='Suivi Présence'!$D$6,SUMIF(Nom_pre,'BD Stats'!$A32,'Suivi Présence'!$I$11:$I$26),0)</f>
        <v>0</v>
      </c>
      <c r="W32" s="2">
        <f ca="1">IF($R$1='Suivi Présence'!$D$6,SUMIF(Nom_pre,'BD Stats'!$A32,'Suivi Présence'!$J$11:$J$26),0)</f>
        <v>0</v>
      </c>
      <c r="X32" s="2">
        <f ca="1">IF($R$1='Suivi Présence'!$D$6,SUMIF(Nom_pre,'BD Stats'!$A32,'Suivi Présence'!$K$11:$K$26),0)</f>
        <v>0</v>
      </c>
      <c r="Y32" s="2">
        <f ca="1">IF($R$1='Suivi Présence'!$D$6,SUMIF(Nom_pre,'BD Stats'!$A32,'Suivi Présence'!$L$11:$L$26),0)</f>
        <v>0</v>
      </c>
      <c r="Z32" s="2">
        <f ca="1">IF($R$1='Suivi Présence'!$D$6,SUMIF(Nom_pre,'BD Stats'!$A32,'Suivi Présence'!$M$11:$M$26),0)</f>
        <v>0</v>
      </c>
      <c r="AA32" s="2">
        <f t="shared" ca="1" si="13"/>
        <v>0</v>
      </c>
      <c r="AB32" s="16">
        <f t="shared" ca="1" si="14"/>
        <v>0</v>
      </c>
      <c r="AC32" s="95">
        <f t="shared" ca="1" si="15"/>
        <v>0</v>
      </c>
      <c r="AD32" s="2">
        <f>IF($AD$1='Suivi Présence'!$D$6,SUMIF(Nom_pre,'BD Stats'!$A32,'Suivi Présence'!$E$11:$E$26),0)</f>
        <v>0</v>
      </c>
      <c r="AE32" s="2">
        <f>IF($AD$1='Suivi Présence'!$D$6,SUMIF(Nom_pre,'BD Stats'!$A32,'Suivi Présence'!$F$11:$F$26),0)</f>
        <v>0</v>
      </c>
      <c r="AF32" s="2">
        <f>IF($AD$1='Suivi Présence'!$D$6,SUMIF(Nom_pre,'BD Stats'!$A32,'Suivi Présence'!$G$11:$G$26),0)</f>
        <v>0</v>
      </c>
      <c r="AG32" s="2">
        <f>IF($AD$1='Suivi Présence'!$D$6,SUMIF(Nom_pre,'BD Stats'!$A32,'Suivi Présence'!$H$11:$H$26),0)</f>
        <v>0</v>
      </c>
      <c r="AH32" s="2">
        <f>IF($AD$1='Suivi Présence'!$D$6,SUMIF(Nom_pre,'BD Stats'!$A32,'Suivi Présence'!$I$11:$I$26),0)</f>
        <v>0</v>
      </c>
      <c r="AI32" s="2">
        <f>IF($AD$1='Suivi Présence'!$D$6,SUMIF(Nom_pre,'BD Stats'!$A32,'Suivi Présence'!$J$11:$J$26),0)</f>
        <v>0</v>
      </c>
      <c r="AJ32" s="2">
        <f>IF($AD$1='Suivi Présence'!$D$6,SUMIF(Nom_pre,'BD Stats'!$A32,'Suivi Présence'!$K$11:$K$26),0)</f>
        <v>0</v>
      </c>
      <c r="AK32" s="2">
        <f>IF($AD$1='Suivi Présence'!$D$6,SUMIF(Nom_pre,'BD Stats'!$A32,'Suivi Présence'!$L$11:$L$26),0)</f>
        <v>0</v>
      </c>
      <c r="AL32" s="2">
        <f>IF($AD$1='Suivi Présence'!$D$6,SUMIF(Nom_pre,'BD Stats'!$A32,'Suivi Présence'!$M$11:$M$26),0)</f>
        <v>0</v>
      </c>
      <c r="AM32" s="2">
        <f t="shared" si="16"/>
        <v>0</v>
      </c>
      <c r="AN32" s="16">
        <f t="shared" si="17"/>
        <v>0</v>
      </c>
      <c r="AO32" s="95">
        <f t="shared" si="18"/>
        <v>0</v>
      </c>
      <c r="AP32" s="2">
        <f>IF($AP$1='Suivi Présence'!$D$6,SUMIF(Nom_pre,'BD Stats'!$A32,'Suivi Présence'!$E$11:$E$26),0)</f>
        <v>0</v>
      </c>
      <c r="AQ32" s="2">
        <f>IF($AP$1='Suivi Présence'!$D$6,SUMIF(Nom_pre,'BD Stats'!$A32,'Suivi Présence'!$F$11:$F$26),0)</f>
        <v>0</v>
      </c>
      <c r="AR32" s="2">
        <f>IF($AP$1='Suivi Présence'!$D$6,SUMIF(Nom_pre,'BD Stats'!$A32,'Suivi Présence'!$G$11:$G$26),0)</f>
        <v>0</v>
      </c>
      <c r="AS32" s="2">
        <f>IF($AP$1='Suivi Présence'!$D$6,SUMIF(Nom_pre,'BD Stats'!$A32,'Suivi Présence'!$H$11:$H$26),0)</f>
        <v>0</v>
      </c>
      <c r="AT32" s="2">
        <f>IF($AP$1='Suivi Présence'!$D$6,SUMIF(Nom_pre,'BD Stats'!$A32,'Suivi Présence'!$I$11:$I$26),0)</f>
        <v>0</v>
      </c>
      <c r="AU32" s="2">
        <f>IF($AP$1='Suivi Présence'!$D$6,SUMIF(Nom_pre,'BD Stats'!$A32,'Suivi Présence'!$J$11:$J$26),0)</f>
        <v>0</v>
      </c>
      <c r="AV32" s="2">
        <f>IF($AP$1='Suivi Présence'!$D$6,SUMIF(Nom_pre,'BD Stats'!$A32,'Suivi Présence'!$K$11:$K$26),0)</f>
        <v>0</v>
      </c>
      <c r="AW32" s="2">
        <f>IF($AP$1='Suivi Présence'!$D$6,SUMIF(Nom_pre,'BD Stats'!$A32,'Suivi Présence'!$L$11:$L$26),0)</f>
        <v>0</v>
      </c>
      <c r="AX32" s="2">
        <f>IF($AP$1='Suivi Présence'!$D$6,SUMIF(Nom_pre,'BD Stats'!$A32,'Suivi Présence'!$M$11:$M$26),0)</f>
        <v>0</v>
      </c>
      <c r="AY32" s="2">
        <f t="shared" si="19"/>
        <v>0</v>
      </c>
      <c r="AZ32" s="16">
        <f t="shared" si="20"/>
        <v>0</v>
      </c>
      <c r="BA32" s="95">
        <f t="shared" si="21"/>
        <v>0</v>
      </c>
      <c r="BB32" s="2">
        <f>IF($BB$1='Suivi Présence'!$D$6,SUMIF(Nom_pre,'BD Stats'!$A32,'Suivi Présence'!$E$11:$E$26),0)</f>
        <v>0</v>
      </c>
      <c r="BC32" s="2">
        <f>IF($BB$1='Suivi Présence'!$D$6,SUMIF(Nom_pre,'BD Stats'!$A32,'Suivi Présence'!$F$11:$F$26),0)</f>
        <v>0</v>
      </c>
      <c r="BD32" s="2">
        <f>IF($BB$1='Suivi Présence'!$D$6,SUMIF(Nom_pre,'BD Stats'!$A32,'Suivi Présence'!$G$11:$G$26),0)</f>
        <v>0</v>
      </c>
      <c r="BE32" s="2">
        <f>IF($BB$1='Suivi Présence'!$D$6,SUMIF(Nom_pre,'BD Stats'!$A32,'Suivi Présence'!$H$11:$H$26),0)</f>
        <v>0</v>
      </c>
      <c r="BF32" s="2">
        <f>IF($BB$1='Suivi Présence'!$D$6,SUMIF(Nom_pre,'BD Stats'!$A32,'Suivi Présence'!$I$11:$I$26),0)</f>
        <v>0</v>
      </c>
      <c r="BG32" s="2">
        <f>IF($BB$1='Suivi Présence'!$D$6,SUMIF(Nom_pre,'BD Stats'!$A32,'Suivi Présence'!$J$11:$J$26),0)</f>
        <v>0</v>
      </c>
      <c r="BH32" s="2">
        <f>IF($BB$1='Suivi Présence'!$D$6,SUMIF(Nom_pre,'BD Stats'!$A32,'Suivi Présence'!$K$11:$K$26),0)</f>
        <v>0</v>
      </c>
      <c r="BI32" s="2">
        <f>IF($BB$1='Suivi Présence'!$D$6,SUMIF(Nom_pre,'BD Stats'!$A32,'Suivi Présence'!$L$11:$L$26),0)</f>
        <v>0</v>
      </c>
      <c r="BJ32" s="2">
        <f>IF($BB$1='Suivi Présence'!$D$6,SUMIF(Nom_pre,'BD Stats'!$A32,'Suivi Présence'!$M$11:$M$26),0)</f>
        <v>0</v>
      </c>
      <c r="BK32" s="2">
        <f t="shared" si="22"/>
        <v>0</v>
      </c>
      <c r="BL32" s="16">
        <f t="shared" si="23"/>
        <v>0</v>
      </c>
      <c r="BM32" s="95">
        <f t="shared" si="24"/>
        <v>0</v>
      </c>
      <c r="BN32" s="2">
        <f>IF($BN$1='Suivi Présence'!$D$6,SUMIF(Nom_pre,'BD Stats'!$A32,'Suivi Présence'!$E$11:$E$26),0)</f>
        <v>0</v>
      </c>
      <c r="BO32" s="2">
        <f>IF($BN$1='Suivi Présence'!$D$6,SUMIF(Nom_pre,'BD Stats'!$A32,'Suivi Présence'!$F$11:$F$26),0)</f>
        <v>0</v>
      </c>
      <c r="BP32" s="2">
        <f>IF($BN$1='Suivi Présence'!$D$6,SUMIF(Nom_pre,'BD Stats'!$A32,'Suivi Présence'!$G$11:$G$26),0)</f>
        <v>0</v>
      </c>
      <c r="BQ32" s="2">
        <f>IF($BN$1='Suivi Présence'!$D$6,SUMIF(Nom_pre,'BD Stats'!$A32,'Suivi Présence'!$H$11:$H$26),0)</f>
        <v>0</v>
      </c>
      <c r="BR32" s="2">
        <f>IF($BN$1='Suivi Présence'!$D$6,SUMIF(Nom_pre,'BD Stats'!$A32,'Suivi Présence'!$I$11:$I$26),0)</f>
        <v>0</v>
      </c>
      <c r="BS32" s="2">
        <f>IF($BN$1='Suivi Présence'!$D$6,SUMIF(Nom_pre,'BD Stats'!$A32,'Suivi Présence'!$J$11:$J$26),0)</f>
        <v>0</v>
      </c>
      <c r="BT32" s="2">
        <f>IF($BN$1='Suivi Présence'!$D$6,SUMIF(Nom_pre,'BD Stats'!$A32,'Suivi Présence'!$K$11:$K$26),0)</f>
        <v>0</v>
      </c>
      <c r="BU32" s="2">
        <f>IF($BN$1='Suivi Présence'!$D$6,SUMIF(Nom_pre,'BD Stats'!$A32,'Suivi Présence'!$L$11:$L$26),0)</f>
        <v>0</v>
      </c>
      <c r="BV32" s="2">
        <f>IF($BN$1='Suivi Présence'!$D$6,SUMIF(Nom_pre,'BD Stats'!$A32,'Suivi Présence'!$M$11:$M$26),0)</f>
        <v>0</v>
      </c>
      <c r="BW32" s="2">
        <f t="shared" si="25"/>
        <v>0</v>
      </c>
      <c r="BX32" s="16">
        <f t="shared" si="26"/>
        <v>0</v>
      </c>
      <c r="BY32" s="95">
        <f t="shared" si="27"/>
        <v>0</v>
      </c>
    </row>
    <row r="33" spans="1:77" x14ac:dyDescent="0.25">
      <c r="A33" s="15" t="s">
        <v>127</v>
      </c>
      <c r="B33" s="33" t="s">
        <v>109</v>
      </c>
      <c r="C33" s="34" t="s">
        <v>159</v>
      </c>
      <c r="D33" s="50" t="s">
        <v>160</v>
      </c>
      <c r="E33" s="96" t="s">
        <v>193</v>
      </c>
      <c r="F33" s="100">
        <f t="shared" ca="1" si="1"/>
        <v>0</v>
      </c>
      <c r="G33" s="2">
        <f t="shared" ca="1" si="2"/>
        <v>0</v>
      </c>
      <c r="H33" s="2">
        <f t="shared" ca="1" si="3"/>
        <v>0</v>
      </c>
      <c r="I33" s="2">
        <f t="shared" ca="1" si="4"/>
        <v>0</v>
      </c>
      <c r="J33" s="2">
        <f t="shared" ca="1" si="5"/>
        <v>0</v>
      </c>
      <c r="K33" s="2">
        <f t="shared" ca="1" si="6"/>
        <v>0</v>
      </c>
      <c r="L33" s="2">
        <f t="shared" ca="1" si="7"/>
        <v>0</v>
      </c>
      <c r="M33" s="2">
        <f t="shared" ca="1" si="8"/>
        <v>0</v>
      </c>
      <c r="N33" s="2">
        <f t="shared" ca="1" si="9"/>
        <v>0</v>
      </c>
      <c r="O33" s="2">
        <f t="shared" ca="1" si="10"/>
        <v>0</v>
      </c>
      <c r="P33" s="16">
        <f t="shared" ca="1" si="11"/>
        <v>0</v>
      </c>
      <c r="Q33" s="101">
        <f t="shared" ca="1" si="12"/>
        <v>0</v>
      </c>
      <c r="R33" s="34">
        <f ca="1">IF($R$1='Suivi Présence'!$D$6,SUMIF(Nom_pre,'BD Stats'!$A33,'Suivi Présence'!$E$11:$E$26),0)</f>
        <v>0</v>
      </c>
      <c r="S33" s="2">
        <f ca="1">IF($R$1='Suivi Présence'!$D$6,SUMIF(Nom_pre,'BD Stats'!$A33,'Suivi Présence'!$F$11:$F$26),0)</f>
        <v>0</v>
      </c>
      <c r="T33" s="2">
        <f ca="1">IF($R$1='Suivi Présence'!$D$6,SUMIF(Nom_pre,'BD Stats'!$A33,'Suivi Présence'!$G$11:$G$26),0)</f>
        <v>0</v>
      </c>
      <c r="U33" s="2">
        <f ca="1">IF($R$1='Suivi Présence'!$D$6,SUMIF(Nom_pre,'BD Stats'!$A33,'Suivi Présence'!$H$11:$H$26),0)</f>
        <v>0</v>
      </c>
      <c r="V33" s="2">
        <f ca="1">IF($R$1='Suivi Présence'!$D$6,SUMIF(Nom_pre,'BD Stats'!$A33,'Suivi Présence'!$I$11:$I$26),0)</f>
        <v>0</v>
      </c>
      <c r="W33" s="2">
        <f ca="1">IF($R$1='Suivi Présence'!$D$6,SUMIF(Nom_pre,'BD Stats'!$A33,'Suivi Présence'!$J$11:$J$26),0)</f>
        <v>0</v>
      </c>
      <c r="X33" s="2">
        <f ca="1">IF($R$1='Suivi Présence'!$D$6,SUMIF(Nom_pre,'BD Stats'!$A33,'Suivi Présence'!$K$11:$K$26),0)</f>
        <v>0</v>
      </c>
      <c r="Y33" s="2">
        <f ca="1">IF($R$1='Suivi Présence'!$D$6,SUMIF(Nom_pre,'BD Stats'!$A33,'Suivi Présence'!$L$11:$L$26),0)</f>
        <v>0</v>
      </c>
      <c r="Z33" s="2">
        <f ca="1">IF($R$1='Suivi Présence'!$D$6,SUMIF(Nom_pre,'BD Stats'!$A33,'Suivi Présence'!$M$11:$M$26),0)</f>
        <v>0</v>
      </c>
      <c r="AA33" s="2">
        <f t="shared" ca="1" si="13"/>
        <v>0</v>
      </c>
      <c r="AB33" s="16">
        <f t="shared" ca="1" si="14"/>
        <v>0</v>
      </c>
      <c r="AC33" s="95">
        <f t="shared" ca="1" si="15"/>
        <v>0</v>
      </c>
      <c r="AD33" s="2">
        <f>IF($AD$1='Suivi Présence'!$D$6,SUMIF(Nom_pre,'BD Stats'!$A33,'Suivi Présence'!$E$11:$E$26),0)</f>
        <v>0</v>
      </c>
      <c r="AE33" s="2">
        <f>IF($AD$1='Suivi Présence'!$D$6,SUMIF(Nom_pre,'BD Stats'!$A33,'Suivi Présence'!$F$11:$F$26),0)</f>
        <v>0</v>
      </c>
      <c r="AF33" s="2">
        <f>IF($AD$1='Suivi Présence'!$D$6,SUMIF(Nom_pre,'BD Stats'!$A33,'Suivi Présence'!$G$11:$G$26),0)</f>
        <v>0</v>
      </c>
      <c r="AG33" s="2">
        <f>IF($AD$1='Suivi Présence'!$D$6,SUMIF(Nom_pre,'BD Stats'!$A33,'Suivi Présence'!$H$11:$H$26),0)</f>
        <v>0</v>
      </c>
      <c r="AH33" s="2">
        <f>IF($AD$1='Suivi Présence'!$D$6,SUMIF(Nom_pre,'BD Stats'!$A33,'Suivi Présence'!$I$11:$I$26),0)</f>
        <v>0</v>
      </c>
      <c r="AI33" s="2">
        <f>IF($AD$1='Suivi Présence'!$D$6,SUMIF(Nom_pre,'BD Stats'!$A33,'Suivi Présence'!$J$11:$J$26),0)</f>
        <v>0</v>
      </c>
      <c r="AJ33" s="2">
        <f>IF($AD$1='Suivi Présence'!$D$6,SUMIF(Nom_pre,'BD Stats'!$A33,'Suivi Présence'!$K$11:$K$26),0)</f>
        <v>0</v>
      </c>
      <c r="AK33" s="2">
        <f>IF($AD$1='Suivi Présence'!$D$6,SUMIF(Nom_pre,'BD Stats'!$A33,'Suivi Présence'!$L$11:$L$26),0)</f>
        <v>0</v>
      </c>
      <c r="AL33" s="2">
        <f>IF($AD$1='Suivi Présence'!$D$6,SUMIF(Nom_pre,'BD Stats'!$A33,'Suivi Présence'!$M$11:$M$26),0)</f>
        <v>0</v>
      </c>
      <c r="AM33" s="2">
        <f t="shared" si="16"/>
        <v>0</v>
      </c>
      <c r="AN33" s="16">
        <f t="shared" si="17"/>
        <v>0</v>
      </c>
      <c r="AO33" s="95">
        <f t="shared" si="18"/>
        <v>0</v>
      </c>
      <c r="AP33" s="2">
        <f>IF($AP$1='Suivi Présence'!$D$6,SUMIF(Nom_pre,'BD Stats'!$A33,'Suivi Présence'!$E$11:$E$26),0)</f>
        <v>0</v>
      </c>
      <c r="AQ33" s="2">
        <f>IF($AP$1='Suivi Présence'!$D$6,SUMIF(Nom_pre,'BD Stats'!$A33,'Suivi Présence'!$F$11:$F$26),0)</f>
        <v>0</v>
      </c>
      <c r="AR33" s="2">
        <f>IF($AP$1='Suivi Présence'!$D$6,SUMIF(Nom_pre,'BD Stats'!$A33,'Suivi Présence'!$G$11:$G$26),0)</f>
        <v>0</v>
      </c>
      <c r="AS33" s="2">
        <f>IF($AP$1='Suivi Présence'!$D$6,SUMIF(Nom_pre,'BD Stats'!$A33,'Suivi Présence'!$H$11:$H$26),0)</f>
        <v>0</v>
      </c>
      <c r="AT33" s="2">
        <f>IF($AP$1='Suivi Présence'!$D$6,SUMIF(Nom_pre,'BD Stats'!$A33,'Suivi Présence'!$I$11:$I$26),0)</f>
        <v>0</v>
      </c>
      <c r="AU33" s="2">
        <f>IF($AP$1='Suivi Présence'!$D$6,SUMIF(Nom_pre,'BD Stats'!$A33,'Suivi Présence'!$J$11:$J$26),0)</f>
        <v>0</v>
      </c>
      <c r="AV33" s="2">
        <f>IF($AP$1='Suivi Présence'!$D$6,SUMIF(Nom_pre,'BD Stats'!$A33,'Suivi Présence'!$K$11:$K$26),0)</f>
        <v>0</v>
      </c>
      <c r="AW33" s="2">
        <f>IF($AP$1='Suivi Présence'!$D$6,SUMIF(Nom_pre,'BD Stats'!$A33,'Suivi Présence'!$L$11:$L$26),0)</f>
        <v>0</v>
      </c>
      <c r="AX33" s="2">
        <f>IF($AP$1='Suivi Présence'!$D$6,SUMIF(Nom_pre,'BD Stats'!$A33,'Suivi Présence'!$M$11:$M$26),0)</f>
        <v>0</v>
      </c>
      <c r="AY33" s="2">
        <f t="shared" si="19"/>
        <v>0</v>
      </c>
      <c r="AZ33" s="16">
        <f t="shared" si="20"/>
        <v>0</v>
      </c>
      <c r="BA33" s="95">
        <f t="shared" si="21"/>
        <v>0</v>
      </c>
      <c r="BB33" s="2">
        <f>IF($BB$1='Suivi Présence'!$D$6,SUMIF(Nom_pre,'BD Stats'!$A33,'Suivi Présence'!$E$11:$E$26),0)</f>
        <v>0</v>
      </c>
      <c r="BC33" s="2">
        <f>IF($BB$1='Suivi Présence'!$D$6,SUMIF(Nom_pre,'BD Stats'!$A33,'Suivi Présence'!$F$11:$F$26),0)</f>
        <v>0</v>
      </c>
      <c r="BD33" s="2">
        <f>IF($BB$1='Suivi Présence'!$D$6,SUMIF(Nom_pre,'BD Stats'!$A33,'Suivi Présence'!$G$11:$G$26),0)</f>
        <v>0</v>
      </c>
      <c r="BE33" s="2">
        <f>IF($BB$1='Suivi Présence'!$D$6,SUMIF(Nom_pre,'BD Stats'!$A33,'Suivi Présence'!$H$11:$H$26),0)</f>
        <v>0</v>
      </c>
      <c r="BF33" s="2">
        <f>IF($BB$1='Suivi Présence'!$D$6,SUMIF(Nom_pre,'BD Stats'!$A33,'Suivi Présence'!$I$11:$I$26),0)</f>
        <v>0</v>
      </c>
      <c r="BG33" s="2">
        <f>IF($BB$1='Suivi Présence'!$D$6,SUMIF(Nom_pre,'BD Stats'!$A33,'Suivi Présence'!$J$11:$J$26),0)</f>
        <v>0</v>
      </c>
      <c r="BH33" s="2">
        <f>IF($BB$1='Suivi Présence'!$D$6,SUMIF(Nom_pre,'BD Stats'!$A33,'Suivi Présence'!$K$11:$K$26),0)</f>
        <v>0</v>
      </c>
      <c r="BI33" s="2">
        <f>IF($BB$1='Suivi Présence'!$D$6,SUMIF(Nom_pre,'BD Stats'!$A33,'Suivi Présence'!$L$11:$L$26),0)</f>
        <v>0</v>
      </c>
      <c r="BJ33" s="2">
        <f>IF($BB$1='Suivi Présence'!$D$6,SUMIF(Nom_pre,'BD Stats'!$A33,'Suivi Présence'!$M$11:$M$26),0)</f>
        <v>0</v>
      </c>
      <c r="BK33" s="2">
        <f t="shared" si="22"/>
        <v>0</v>
      </c>
      <c r="BL33" s="16">
        <f t="shared" si="23"/>
        <v>0</v>
      </c>
      <c r="BM33" s="95">
        <f t="shared" si="24"/>
        <v>0</v>
      </c>
      <c r="BN33" s="2">
        <f>IF($BN$1='Suivi Présence'!$D$6,SUMIF(Nom_pre,'BD Stats'!$A33,'Suivi Présence'!$E$11:$E$26),0)</f>
        <v>0</v>
      </c>
      <c r="BO33" s="2">
        <f>IF($BN$1='Suivi Présence'!$D$6,SUMIF(Nom_pre,'BD Stats'!$A33,'Suivi Présence'!$F$11:$F$26),0)</f>
        <v>0</v>
      </c>
      <c r="BP33" s="2">
        <f>IF($BN$1='Suivi Présence'!$D$6,SUMIF(Nom_pre,'BD Stats'!$A33,'Suivi Présence'!$G$11:$G$26),0)</f>
        <v>0</v>
      </c>
      <c r="BQ33" s="2">
        <f>IF($BN$1='Suivi Présence'!$D$6,SUMIF(Nom_pre,'BD Stats'!$A33,'Suivi Présence'!$H$11:$H$26),0)</f>
        <v>0</v>
      </c>
      <c r="BR33" s="2">
        <f>IF($BN$1='Suivi Présence'!$D$6,SUMIF(Nom_pre,'BD Stats'!$A33,'Suivi Présence'!$I$11:$I$26),0)</f>
        <v>0</v>
      </c>
      <c r="BS33" s="2">
        <f>IF($BN$1='Suivi Présence'!$D$6,SUMIF(Nom_pre,'BD Stats'!$A33,'Suivi Présence'!$J$11:$J$26),0)</f>
        <v>0</v>
      </c>
      <c r="BT33" s="2">
        <f>IF($BN$1='Suivi Présence'!$D$6,SUMIF(Nom_pre,'BD Stats'!$A33,'Suivi Présence'!$K$11:$K$26),0)</f>
        <v>0</v>
      </c>
      <c r="BU33" s="2">
        <f>IF($BN$1='Suivi Présence'!$D$6,SUMIF(Nom_pre,'BD Stats'!$A33,'Suivi Présence'!$L$11:$L$26),0)</f>
        <v>0</v>
      </c>
      <c r="BV33" s="2">
        <f>IF($BN$1='Suivi Présence'!$D$6,SUMIF(Nom_pre,'BD Stats'!$A33,'Suivi Présence'!$M$11:$M$26),0)</f>
        <v>0</v>
      </c>
      <c r="BW33" s="2">
        <f t="shared" si="25"/>
        <v>0</v>
      </c>
      <c r="BX33" s="16">
        <f t="shared" si="26"/>
        <v>0</v>
      </c>
      <c r="BY33" s="95">
        <f t="shared" si="27"/>
        <v>0</v>
      </c>
    </row>
    <row r="34" spans="1:77" x14ac:dyDescent="0.25">
      <c r="A34" s="15" t="s">
        <v>128</v>
      </c>
      <c r="B34" s="33" t="s">
        <v>126</v>
      </c>
      <c r="C34" s="34" t="s">
        <v>159</v>
      </c>
      <c r="D34" s="50" t="s">
        <v>63</v>
      </c>
      <c r="E34" s="96" t="s">
        <v>194</v>
      </c>
      <c r="F34" s="100">
        <f t="shared" ca="1" si="1"/>
        <v>0</v>
      </c>
      <c r="G34" s="2">
        <f t="shared" ca="1" si="2"/>
        <v>0</v>
      </c>
      <c r="H34" s="2">
        <f t="shared" ca="1" si="3"/>
        <v>0</v>
      </c>
      <c r="I34" s="2">
        <f t="shared" ca="1" si="4"/>
        <v>0</v>
      </c>
      <c r="J34" s="2">
        <f t="shared" ca="1" si="5"/>
        <v>0</v>
      </c>
      <c r="K34" s="2">
        <f t="shared" ca="1" si="6"/>
        <v>0</v>
      </c>
      <c r="L34" s="2">
        <f t="shared" ca="1" si="7"/>
        <v>0</v>
      </c>
      <c r="M34" s="2">
        <f t="shared" ca="1" si="8"/>
        <v>0</v>
      </c>
      <c r="N34" s="2">
        <f t="shared" ca="1" si="9"/>
        <v>0</v>
      </c>
      <c r="O34" s="2">
        <f t="shared" ca="1" si="10"/>
        <v>0</v>
      </c>
      <c r="P34" s="16">
        <f t="shared" ca="1" si="11"/>
        <v>0</v>
      </c>
      <c r="Q34" s="101">
        <f t="shared" ca="1" si="12"/>
        <v>0</v>
      </c>
      <c r="R34" s="34">
        <f ca="1">IF($R$1='Suivi Présence'!$D$6,SUMIF(Nom_pre,'BD Stats'!$A34,'Suivi Présence'!$E$11:$E$26),0)</f>
        <v>0</v>
      </c>
      <c r="S34" s="2">
        <f ca="1">IF($R$1='Suivi Présence'!$D$6,SUMIF(Nom_pre,'BD Stats'!$A34,'Suivi Présence'!$F$11:$F$26),0)</f>
        <v>0</v>
      </c>
      <c r="T34" s="2">
        <f ca="1">IF($R$1='Suivi Présence'!$D$6,SUMIF(Nom_pre,'BD Stats'!$A34,'Suivi Présence'!$G$11:$G$26),0)</f>
        <v>0</v>
      </c>
      <c r="U34" s="2">
        <f ca="1">IF($R$1='Suivi Présence'!$D$6,SUMIF(Nom_pre,'BD Stats'!$A34,'Suivi Présence'!$H$11:$H$26),0)</f>
        <v>0</v>
      </c>
      <c r="V34" s="2">
        <f ca="1">IF($R$1='Suivi Présence'!$D$6,SUMIF(Nom_pre,'BD Stats'!$A34,'Suivi Présence'!$I$11:$I$26),0)</f>
        <v>0</v>
      </c>
      <c r="W34" s="2">
        <f ca="1">IF($R$1='Suivi Présence'!$D$6,SUMIF(Nom_pre,'BD Stats'!$A34,'Suivi Présence'!$J$11:$J$26),0)</f>
        <v>0</v>
      </c>
      <c r="X34" s="2">
        <f ca="1">IF($R$1='Suivi Présence'!$D$6,SUMIF(Nom_pre,'BD Stats'!$A34,'Suivi Présence'!$K$11:$K$26),0)</f>
        <v>0</v>
      </c>
      <c r="Y34" s="2">
        <f ca="1">IF($R$1='Suivi Présence'!$D$6,SUMIF(Nom_pre,'BD Stats'!$A34,'Suivi Présence'!$L$11:$L$26),0)</f>
        <v>0</v>
      </c>
      <c r="Z34" s="2">
        <f ca="1">IF($R$1='Suivi Présence'!$D$6,SUMIF(Nom_pre,'BD Stats'!$A34,'Suivi Présence'!$M$11:$M$26),0)</f>
        <v>0</v>
      </c>
      <c r="AA34" s="2">
        <f t="shared" ca="1" si="13"/>
        <v>0</v>
      </c>
      <c r="AB34" s="16">
        <f t="shared" ca="1" si="14"/>
        <v>0</v>
      </c>
      <c r="AC34" s="95">
        <f t="shared" ca="1" si="15"/>
        <v>0</v>
      </c>
      <c r="AD34" s="2">
        <f>IF($AD$1='Suivi Présence'!$D$6,SUMIF(Nom_pre,'BD Stats'!$A34,'Suivi Présence'!$E$11:$E$26),0)</f>
        <v>0</v>
      </c>
      <c r="AE34" s="2">
        <f>IF($AD$1='Suivi Présence'!$D$6,SUMIF(Nom_pre,'BD Stats'!$A34,'Suivi Présence'!$F$11:$F$26),0)</f>
        <v>0</v>
      </c>
      <c r="AF34" s="2">
        <f>IF($AD$1='Suivi Présence'!$D$6,SUMIF(Nom_pre,'BD Stats'!$A34,'Suivi Présence'!$G$11:$G$26),0)</f>
        <v>0</v>
      </c>
      <c r="AG34" s="2">
        <f>IF($AD$1='Suivi Présence'!$D$6,SUMIF(Nom_pre,'BD Stats'!$A34,'Suivi Présence'!$H$11:$H$26),0)</f>
        <v>0</v>
      </c>
      <c r="AH34" s="2">
        <f>IF($AD$1='Suivi Présence'!$D$6,SUMIF(Nom_pre,'BD Stats'!$A34,'Suivi Présence'!$I$11:$I$26),0)</f>
        <v>0</v>
      </c>
      <c r="AI34" s="2">
        <f>IF($AD$1='Suivi Présence'!$D$6,SUMIF(Nom_pre,'BD Stats'!$A34,'Suivi Présence'!$J$11:$J$26),0)</f>
        <v>0</v>
      </c>
      <c r="AJ34" s="2">
        <f>IF($AD$1='Suivi Présence'!$D$6,SUMIF(Nom_pre,'BD Stats'!$A34,'Suivi Présence'!$K$11:$K$26),0)</f>
        <v>0</v>
      </c>
      <c r="AK34" s="2">
        <f>IF($AD$1='Suivi Présence'!$D$6,SUMIF(Nom_pre,'BD Stats'!$A34,'Suivi Présence'!$L$11:$L$26),0)</f>
        <v>0</v>
      </c>
      <c r="AL34" s="2">
        <f>IF($AD$1='Suivi Présence'!$D$6,SUMIF(Nom_pre,'BD Stats'!$A34,'Suivi Présence'!$M$11:$M$26),0)</f>
        <v>0</v>
      </c>
      <c r="AM34" s="2">
        <f t="shared" si="16"/>
        <v>0</v>
      </c>
      <c r="AN34" s="16">
        <f t="shared" si="17"/>
        <v>0</v>
      </c>
      <c r="AO34" s="95">
        <f t="shared" si="18"/>
        <v>0</v>
      </c>
      <c r="AP34" s="2">
        <f>IF($AP$1='Suivi Présence'!$D$6,SUMIF(Nom_pre,'BD Stats'!$A34,'Suivi Présence'!$E$11:$E$26),0)</f>
        <v>0</v>
      </c>
      <c r="AQ34" s="2">
        <f>IF($AP$1='Suivi Présence'!$D$6,SUMIF(Nom_pre,'BD Stats'!$A34,'Suivi Présence'!$F$11:$F$26),0)</f>
        <v>0</v>
      </c>
      <c r="AR34" s="2">
        <f>IF($AP$1='Suivi Présence'!$D$6,SUMIF(Nom_pre,'BD Stats'!$A34,'Suivi Présence'!$G$11:$G$26),0)</f>
        <v>0</v>
      </c>
      <c r="AS34" s="2">
        <f>IF($AP$1='Suivi Présence'!$D$6,SUMIF(Nom_pre,'BD Stats'!$A34,'Suivi Présence'!$H$11:$H$26),0)</f>
        <v>0</v>
      </c>
      <c r="AT34" s="2">
        <f>IF($AP$1='Suivi Présence'!$D$6,SUMIF(Nom_pre,'BD Stats'!$A34,'Suivi Présence'!$I$11:$I$26),0)</f>
        <v>0</v>
      </c>
      <c r="AU34" s="2">
        <f>IF($AP$1='Suivi Présence'!$D$6,SUMIF(Nom_pre,'BD Stats'!$A34,'Suivi Présence'!$J$11:$J$26),0)</f>
        <v>0</v>
      </c>
      <c r="AV34" s="2">
        <f>IF($AP$1='Suivi Présence'!$D$6,SUMIF(Nom_pre,'BD Stats'!$A34,'Suivi Présence'!$K$11:$K$26),0)</f>
        <v>0</v>
      </c>
      <c r="AW34" s="2">
        <f>IF($AP$1='Suivi Présence'!$D$6,SUMIF(Nom_pre,'BD Stats'!$A34,'Suivi Présence'!$L$11:$L$26),0)</f>
        <v>0</v>
      </c>
      <c r="AX34" s="2">
        <f>IF($AP$1='Suivi Présence'!$D$6,SUMIF(Nom_pre,'BD Stats'!$A34,'Suivi Présence'!$M$11:$M$26),0)</f>
        <v>0</v>
      </c>
      <c r="AY34" s="2">
        <f t="shared" si="19"/>
        <v>0</v>
      </c>
      <c r="AZ34" s="16">
        <f t="shared" si="20"/>
        <v>0</v>
      </c>
      <c r="BA34" s="95">
        <f t="shared" si="21"/>
        <v>0</v>
      </c>
      <c r="BB34" s="2">
        <f>IF($BB$1='Suivi Présence'!$D$6,SUMIF(Nom_pre,'BD Stats'!$A34,'Suivi Présence'!$E$11:$E$26),0)</f>
        <v>0</v>
      </c>
      <c r="BC34" s="2">
        <f>IF($BB$1='Suivi Présence'!$D$6,SUMIF(Nom_pre,'BD Stats'!$A34,'Suivi Présence'!$F$11:$F$26),0)</f>
        <v>0</v>
      </c>
      <c r="BD34" s="2">
        <f>IF($BB$1='Suivi Présence'!$D$6,SUMIF(Nom_pre,'BD Stats'!$A34,'Suivi Présence'!$G$11:$G$26),0)</f>
        <v>0</v>
      </c>
      <c r="BE34" s="2">
        <f>IF($BB$1='Suivi Présence'!$D$6,SUMIF(Nom_pre,'BD Stats'!$A34,'Suivi Présence'!$H$11:$H$26),0)</f>
        <v>0</v>
      </c>
      <c r="BF34" s="2">
        <f>IF($BB$1='Suivi Présence'!$D$6,SUMIF(Nom_pre,'BD Stats'!$A34,'Suivi Présence'!$I$11:$I$26),0)</f>
        <v>0</v>
      </c>
      <c r="BG34" s="2">
        <f>IF($BB$1='Suivi Présence'!$D$6,SUMIF(Nom_pre,'BD Stats'!$A34,'Suivi Présence'!$J$11:$J$26),0)</f>
        <v>0</v>
      </c>
      <c r="BH34" s="2">
        <f>IF($BB$1='Suivi Présence'!$D$6,SUMIF(Nom_pre,'BD Stats'!$A34,'Suivi Présence'!$K$11:$K$26),0)</f>
        <v>0</v>
      </c>
      <c r="BI34" s="2">
        <f>IF($BB$1='Suivi Présence'!$D$6,SUMIF(Nom_pre,'BD Stats'!$A34,'Suivi Présence'!$L$11:$L$26),0)</f>
        <v>0</v>
      </c>
      <c r="BJ34" s="2">
        <f>IF($BB$1='Suivi Présence'!$D$6,SUMIF(Nom_pre,'BD Stats'!$A34,'Suivi Présence'!$M$11:$M$26),0)</f>
        <v>0</v>
      </c>
      <c r="BK34" s="2">
        <f t="shared" si="22"/>
        <v>0</v>
      </c>
      <c r="BL34" s="16">
        <f t="shared" si="23"/>
        <v>0</v>
      </c>
      <c r="BM34" s="95">
        <f t="shared" si="24"/>
        <v>0</v>
      </c>
      <c r="BN34" s="2">
        <f>IF($BN$1='Suivi Présence'!$D$6,SUMIF(Nom_pre,'BD Stats'!$A34,'Suivi Présence'!$E$11:$E$26),0)</f>
        <v>0</v>
      </c>
      <c r="BO34" s="2">
        <f>IF($BN$1='Suivi Présence'!$D$6,SUMIF(Nom_pre,'BD Stats'!$A34,'Suivi Présence'!$F$11:$F$26),0)</f>
        <v>0</v>
      </c>
      <c r="BP34" s="2">
        <f>IF($BN$1='Suivi Présence'!$D$6,SUMIF(Nom_pre,'BD Stats'!$A34,'Suivi Présence'!$G$11:$G$26),0)</f>
        <v>0</v>
      </c>
      <c r="BQ34" s="2">
        <f>IF($BN$1='Suivi Présence'!$D$6,SUMIF(Nom_pre,'BD Stats'!$A34,'Suivi Présence'!$H$11:$H$26),0)</f>
        <v>0</v>
      </c>
      <c r="BR34" s="2">
        <f>IF($BN$1='Suivi Présence'!$D$6,SUMIF(Nom_pre,'BD Stats'!$A34,'Suivi Présence'!$I$11:$I$26),0)</f>
        <v>0</v>
      </c>
      <c r="BS34" s="2">
        <f>IF($BN$1='Suivi Présence'!$D$6,SUMIF(Nom_pre,'BD Stats'!$A34,'Suivi Présence'!$J$11:$J$26),0)</f>
        <v>0</v>
      </c>
      <c r="BT34" s="2">
        <f>IF($BN$1='Suivi Présence'!$D$6,SUMIF(Nom_pre,'BD Stats'!$A34,'Suivi Présence'!$K$11:$K$26),0)</f>
        <v>0</v>
      </c>
      <c r="BU34" s="2">
        <f>IF($BN$1='Suivi Présence'!$D$6,SUMIF(Nom_pre,'BD Stats'!$A34,'Suivi Présence'!$L$11:$L$26),0)</f>
        <v>0</v>
      </c>
      <c r="BV34" s="2">
        <f>IF($BN$1='Suivi Présence'!$D$6,SUMIF(Nom_pre,'BD Stats'!$A34,'Suivi Présence'!$M$11:$M$26),0)</f>
        <v>0</v>
      </c>
      <c r="BW34" s="2">
        <f t="shared" si="25"/>
        <v>0</v>
      </c>
      <c r="BX34" s="16">
        <f t="shared" si="26"/>
        <v>0</v>
      </c>
      <c r="BY34" s="95">
        <f t="shared" si="27"/>
        <v>0</v>
      </c>
    </row>
    <row r="35" spans="1:77" x14ac:dyDescent="0.25">
      <c r="A35" s="15" t="s">
        <v>60</v>
      </c>
      <c r="B35" s="33" t="s">
        <v>129</v>
      </c>
      <c r="C35" s="34" t="s">
        <v>159</v>
      </c>
      <c r="D35" s="50" t="s">
        <v>63</v>
      </c>
      <c r="E35" s="96" t="s">
        <v>195</v>
      </c>
      <c r="F35" s="100">
        <f t="shared" ca="1" si="1"/>
        <v>0</v>
      </c>
      <c r="G35" s="2">
        <f t="shared" ca="1" si="2"/>
        <v>0</v>
      </c>
      <c r="H35" s="2">
        <f t="shared" ca="1" si="3"/>
        <v>0</v>
      </c>
      <c r="I35" s="2">
        <f t="shared" ca="1" si="4"/>
        <v>0</v>
      </c>
      <c r="J35" s="2">
        <f t="shared" ca="1" si="5"/>
        <v>0</v>
      </c>
      <c r="K35" s="2">
        <f t="shared" ca="1" si="6"/>
        <v>0</v>
      </c>
      <c r="L35" s="2">
        <f t="shared" ca="1" si="7"/>
        <v>0</v>
      </c>
      <c r="M35" s="2">
        <f t="shared" ca="1" si="8"/>
        <v>0</v>
      </c>
      <c r="N35" s="2">
        <f t="shared" ca="1" si="9"/>
        <v>0</v>
      </c>
      <c r="O35" s="2">
        <f t="shared" ca="1" si="10"/>
        <v>0</v>
      </c>
      <c r="P35" s="16">
        <f t="shared" ca="1" si="11"/>
        <v>0</v>
      </c>
      <c r="Q35" s="101">
        <f t="shared" ca="1" si="12"/>
        <v>0</v>
      </c>
      <c r="R35" s="34">
        <f ca="1">IF($R$1='Suivi Présence'!$D$6,SUMIF(Nom_pre,'BD Stats'!$A35,'Suivi Présence'!$E$11:$E$26),0)</f>
        <v>0</v>
      </c>
      <c r="S35" s="2">
        <f ca="1">IF($R$1='Suivi Présence'!$D$6,SUMIF(Nom_pre,'BD Stats'!$A35,'Suivi Présence'!$F$11:$F$26),0)</f>
        <v>0</v>
      </c>
      <c r="T35" s="2">
        <f ca="1">IF($R$1='Suivi Présence'!$D$6,SUMIF(Nom_pre,'BD Stats'!$A35,'Suivi Présence'!$G$11:$G$26),0)</f>
        <v>0</v>
      </c>
      <c r="U35" s="2">
        <f ca="1">IF($R$1='Suivi Présence'!$D$6,SUMIF(Nom_pre,'BD Stats'!$A35,'Suivi Présence'!$H$11:$H$26),0)</f>
        <v>0</v>
      </c>
      <c r="V35" s="2">
        <f ca="1">IF($R$1='Suivi Présence'!$D$6,SUMIF(Nom_pre,'BD Stats'!$A35,'Suivi Présence'!$I$11:$I$26),0)</f>
        <v>0</v>
      </c>
      <c r="W35" s="2">
        <f ca="1">IF($R$1='Suivi Présence'!$D$6,SUMIF(Nom_pre,'BD Stats'!$A35,'Suivi Présence'!$J$11:$J$26),0)</f>
        <v>0</v>
      </c>
      <c r="X35" s="2">
        <f ca="1">IF($R$1='Suivi Présence'!$D$6,SUMIF(Nom_pre,'BD Stats'!$A35,'Suivi Présence'!$K$11:$K$26),0)</f>
        <v>0</v>
      </c>
      <c r="Y35" s="2">
        <f ca="1">IF($R$1='Suivi Présence'!$D$6,SUMIF(Nom_pre,'BD Stats'!$A35,'Suivi Présence'!$L$11:$L$26),0)</f>
        <v>0</v>
      </c>
      <c r="Z35" s="2">
        <f ca="1">IF($R$1='Suivi Présence'!$D$6,SUMIF(Nom_pre,'BD Stats'!$A35,'Suivi Présence'!$M$11:$M$26),0)</f>
        <v>0</v>
      </c>
      <c r="AA35" s="2">
        <f t="shared" ca="1" si="13"/>
        <v>0</v>
      </c>
      <c r="AB35" s="16">
        <f t="shared" ca="1" si="14"/>
        <v>0</v>
      </c>
      <c r="AC35" s="95">
        <f t="shared" ca="1" si="15"/>
        <v>0</v>
      </c>
      <c r="AD35" s="2">
        <f>IF($AD$1='Suivi Présence'!$D$6,SUMIF(Nom_pre,'BD Stats'!$A35,'Suivi Présence'!$E$11:$E$26),0)</f>
        <v>0</v>
      </c>
      <c r="AE35" s="2">
        <f>IF($AD$1='Suivi Présence'!$D$6,SUMIF(Nom_pre,'BD Stats'!$A35,'Suivi Présence'!$F$11:$F$26),0)</f>
        <v>0</v>
      </c>
      <c r="AF35" s="2">
        <f>IF($AD$1='Suivi Présence'!$D$6,SUMIF(Nom_pre,'BD Stats'!$A35,'Suivi Présence'!$G$11:$G$26),0)</f>
        <v>0</v>
      </c>
      <c r="AG35" s="2">
        <f>IF($AD$1='Suivi Présence'!$D$6,SUMIF(Nom_pre,'BD Stats'!$A35,'Suivi Présence'!$H$11:$H$26),0)</f>
        <v>0</v>
      </c>
      <c r="AH35" s="2">
        <f>IF($AD$1='Suivi Présence'!$D$6,SUMIF(Nom_pre,'BD Stats'!$A35,'Suivi Présence'!$I$11:$I$26),0)</f>
        <v>0</v>
      </c>
      <c r="AI35" s="2">
        <f>IF($AD$1='Suivi Présence'!$D$6,SUMIF(Nom_pre,'BD Stats'!$A35,'Suivi Présence'!$J$11:$J$26),0)</f>
        <v>0</v>
      </c>
      <c r="AJ35" s="2">
        <f>IF($AD$1='Suivi Présence'!$D$6,SUMIF(Nom_pre,'BD Stats'!$A35,'Suivi Présence'!$K$11:$K$26),0)</f>
        <v>0</v>
      </c>
      <c r="AK35" s="2">
        <f>IF($AD$1='Suivi Présence'!$D$6,SUMIF(Nom_pre,'BD Stats'!$A35,'Suivi Présence'!$L$11:$L$26),0)</f>
        <v>0</v>
      </c>
      <c r="AL35" s="2">
        <f>IF($AD$1='Suivi Présence'!$D$6,SUMIF(Nom_pre,'BD Stats'!$A35,'Suivi Présence'!$M$11:$M$26),0)</f>
        <v>0</v>
      </c>
      <c r="AM35" s="2">
        <f t="shared" si="16"/>
        <v>0</v>
      </c>
      <c r="AN35" s="16">
        <f t="shared" si="17"/>
        <v>0</v>
      </c>
      <c r="AO35" s="95">
        <f t="shared" si="18"/>
        <v>0</v>
      </c>
      <c r="AP35" s="2">
        <f>IF($AP$1='Suivi Présence'!$D$6,SUMIF(Nom_pre,'BD Stats'!$A35,'Suivi Présence'!$E$11:$E$26),0)</f>
        <v>0</v>
      </c>
      <c r="AQ35" s="2">
        <f>IF($AP$1='Suivi Présence'!$D$6,SUMIF(Nom_pre,'BD Stats'!$A35,'Suivi Présence'!$F$11:$F$26),0)</f>
        <v>0</v>
      </c>
      <c r="AR35" s="2">
        <f>IF($AP$1='Suivi Présence'!$D$6,SUMIF(Nom_pre,'BD Stats'!$A35,'Suivi Présence'!$G$11:$G$26),0)</f>
        <v>0</v>
      </c>
      <c r="AS35" s="2">
        <f>IF($AP$1='Suivi Présence'!$D$6,SUMIF(Nom_pre,'BD Stats'!$A35,'Suivi Présence'!$H$11:$H$26),0)</f>
        <v>0</v>
      </c>
      <c r="AT35" s="2">
        <f>IF($AP$1='Suivi Présence'!$D$6,SUMIF(Nom_pre,'BD Stats'!$A35,'Suivi Présence'!$I$11:$I$26),0)</f>
        <v>0</v>
      </c>
      <c r="AU35" s="2">
        <f>IF($AP$1='Suivi Présence'!$D$6,SUMIF(Nom_pre,'BD Stats'!$A35,'Suivi Présence'!$J$11:$J$26),0)</f>
        <v>0</v>
      </c>
      <c r="AV35" s="2">
        <f>IF($AP$1='Suivi Présence'!$D$6,SUMIF(Nom_pre,'BD Stats'!$A35,'Suivi Présence'!$K$11:$K$26),0)</f>
        <v>0</v>
      </c>
      <c r="AW35" s="2">
        <f>IF($AP$1='Suivi Présence'!$D$6,SUMIF(Nom_pre,'BD Stats'!$A35,'Suivi Présence'!$L$11:$L$26),0)</f>
        <v>0</v>
      </c>
      <c r="AX35" s="2">
        <f>IF($AP$1='Suivi Présence'!$D$6,SUMIF(Nom_pre,'BD Stats'!$A35,'Suivi Présence'!$M$11:$M$26),0)</f>
        <v>0</v>
      </c>
      <c r="AY35" s="2">
        <f t="shared" si="19"/>
        <v>0</v>
      </c>
      <c r="AZ35" s="16">
        <f t="shared" si="20"/>
        <v>0</v>
      </c>
      <c r="BA35" s="95">
        <f t="shared" si="21"/>
        <v>0</v>
      </c>
      <c r="BB35" s="2">
        <f>IF($BB$1='Suivi Présence'!$D$6,SUMIF(Nom_pre,'BD Stats'!$A35,'Suivi Présence'!$E$11:$E$26),0)</f>
        <v>0</v>
      </c>
      <c r="BC35" s="2">
        <f>IF($BB$1='Suivi Présence'!$D$6,SUMIF(Nom_pre,'BD Stats'!$A35,'Suivi Présence'!$F$11:$F$26),0)</f>
        <v>0</v>
      </c>
      <c r="BD35" s="2">
        <f>IF($BB$1='Suivi Présence'!$D$6,SUMIF(Nom_pre,'BD Stats'!$A35,'Suivi Présence'!$G$11:$G$26),0)</f>
        <v>0</v>
      </c>
      <c r="BE35" s="2">
        <f>IF($BB$1='Suivi Présence'!$D$6,SUMIF(Nom_pre,'BD Stats'!$A35,'Suivi Présence'!$H$11:$H$26),0)</f>
        <v>0</v>
      </c>
      <c r="BF35" s="2">
        <f>IF($BB$1='Suivi Présence'!$D$6,SUMIF(Nom_pre,'BD Stats'!$A35,'Suivi Présence'!$I$11:$I$26),0)</f>
        <v>0</v>
      </c>
      <c r="BG35" s="2">
        <f>IF($BB$1='Suivi Présence'!$D$6,SUMIF(Nom_pre,'BD Stats'!$A35,'Suivi Présence'!$J$11:$J$26),0)</f>
        <v>0</v>
      </c>
      <c r="BH35" s="2">
        <f>IF($BB$1='Suivi Présence'!$D$6,SUMIF(Nom_pre,'BD Stats'!$A35,'Suivi Présence'!$K$11:$K$26),0)</f>
        <v>0</v>
      </c>
      <c r="BI35" s="2">
        <f>IF($BB$1='Suivi Présence'!$D$6,SUMIF(Nom_pre,'BD Stats'!$A35,'Suivi Présence'!$L$11:$L$26),0)</f>
        <v>0</v>
      </c>
      <c r="BJ35" s="2">
        <f>IF($BB$1='Suivi Présence'!$D$6,SUMIF(Nom_pre,'BD Stats'!$A35,'Suivi Présence'!$M$11:$M$26),0)</f>
        <v>0</v>
      </c>
      <c r="BK35" s="2">
        <f t="shared" si="22"/>
        <v>0</v>
      </c>
      <c r="BL35" s="16">
        <f t="shared" si="23"/>
        <v>0</v>
      </c>
      <c r="BM35" s="95">
        <f t="shared" si="24"/>
        <v>0</v>
      </c>
      <c r="BN35" s="2">
        <f>IF($BN$1='Suivi Présence'!$D$6,SUMIF(Nom_pre,'BD Stats'!$A35,'Suivi Présence'!$E$11:$E$26),0)</f>
        <v>0</v>
      </c>
      <c r="BO35" s="2">
        <f>IF($BN$1='Suivi Présence'!$D$6,SUMIF(Nom_pre,'BD Stats'!$A35,'Suivi Présence'!$F$11:$F$26),0)</f>
        <v>0</v>
      </c>
      <c r="BP35" s="2">
        <f>IF($BN$1='Suivi Présence'!$D$6,SUMIF(Nom_pre,'BD Stats'!$A35,'Suivi Présence'!$G$11:$G$26),0)</f>
        <v>0</v>
      </c>
      <c r="BQ35" s="2">
        <f>IF($BN$1='Suivi Présence'!$D$6,SUMIF(Nom_pre,'BD Stats'!$A35,'Suivi Présence'!$H$11:$H$26),0)</f>
        <v>0</v>
      </c>
      <c r="BR35" s="2">
        <f>IF($BN$1='Suivi Présence'!$D$6,SUMIF(Nom_pre,'BD Stats'!$A35,'Suivi Présence'!$I$11:$I$26),0)</f>
        <v>0</v>
      </c>
      <c r="BS35" s="2">
        <f>IF($BN$1='Suivi Présence'!$D$6,SUMIF(Nom_pre,'BD Stats'!$A35,'Suivi Présence'!$J$11:$J$26),0)</f>
        <v>0</v>
      </c>
      <c r="BT35" s="2">
        <f>IF($BN$1='Suivi Présence'!$D$6,SUMIF(Nom_pre,'BD Stats'!$A35,'Suivi Présence'!$K$11:$K$26),0)</f>
        <v>0</v>
      </c>
      <c r="BU35" s="2">
        <f>IF($BN$1='Suivi Présence'!$D$6,SUMIF(Nom_pre,'BD Stats'!$A35,'Suivi Présence'!$L$11:$L$26),0)</f>
        <v>0</v>
      </c>
      <c r="BV35" s="2">
        <f>IF($BN$1='Suivi Présence'!$D$6,SUMIF(Nom_pre,'BD Stats'!$A35,'Suivi Présence'!$M$11:$M$26),0)</f>
        <v>0</v>
      </c>
      <c r="BW35" s="2">
        <f t="shared" si="25"/>
        <v>0</v>
      </c>
      <c r="BX35" s="16">
        <f t="shared" si="26"/>
        <v>0</v>
      </c>
      <c r="BY35" s="95">
        <f t="shared" si="27"/>
        <v>0</v>
      </c>
    </row>
    <row r="36" spans="1:77" x14ac:dyDescent="0.25">
      <c r="A36" s="15" t="s">
        <v>130</v>
      </c>
      <c r="B36" s="33" t="s">
        <v>129</v>
      </c>
      <c r="C36" s="34" t="s">
        <v>159</v>
      </c>
      <c r="D36" s="50" t="s">
        <v>160</v>
      </c>
      <c r="E36" s="96" t="s">
        <v>196</v>
      </c>
      <c r="F36" s="100">
        <f t="shared" ca="1" si="1"/>
        <v>0</v>
      </c>
      <c r="G36" s="2">
        <f t="shared" ca="1" si="2"/>
        <v>0</v>
      </c>
      <c r="H36" s="2">
        <f t="shared" ca="1" si="3"/>
        <v>0</v>
      </c>
      <c r="I36" s="2">
        <f t="shared" ca="1" si="4"/>
        <v>0</v>
      </c>
      <c r="J36" s="2">
        <f t="shared" ca="1" si="5"/>
        <v>0</v>
      </c>
      <c r="K36" s="2">
        <f t="shared" ca="1" si="6"/>
        <v>0</v>
      </c>
      <c r="L36" s="2">
        <f t="shared" ca="1" si="7"/>
        <v>0</v>
      </c>
      <c r="M36" s="2">
        <f t="shared" ca="1" si="8"/>
        <v>0</v>
      </c>
      <c r="N36" s="2">
        <f t="shared" ca="1" si="9"/>
        <v>0</v>
      </c>
      <c r="O36" s="2">
        <f t="shared" ca="1" si="10"/>
        <v>0</v>
      </c>
      <c r="P36" s="16">
        <f t="shared" ca="1" si="11"/>
        <v>0</v>
      </c>
      <c r="Q36" s="101">
        <f t="shared" ca="1" si="12"/>
        <v>0</v>
      </c>
      <c r="R36" s="34">
        <f ca="1">IF($R$1='Suivi Présence'!$D$6,SUMIF(Nom_pre,'BD Stats'!$A36,'Suivi Présence'!$E$11:$E$26),0)</f>
        <v>0</v>
      </c>
      <c r="S36" s="2">
        <f ca="1">IF($R$1='Suivi Présence'!$D$6,SUMIF(Nom_pre,'BD Stats'!$A36,'Suivi Présence'!$F$11:$F$26),0)</f>
        <v>0</v>
      </c>
      <c r="T36" s="2">
        <f ca="1">IF($R$1='Suivi Présence'!$D$6,SUMIF(Nom_pre,'BD Stats'!$A36,'Suivi Présence'!$G$11:$G$26),0)</f>
        <v>0</v>
      </c>
      <c r="U36" s="2">
        <f ca="1">IF($R$1='Suivi Présence'!$D$6,SUMIF(Nom_pre,'BD Stats'!$A36,'Suivi Présence'!$H$11:$H$26),0)</f>
        <v>0</v>
      </c>
      <c r="V36" s="2">
        <f ca="1">IF($R$1='Suivi Présence'!$D$6,SUMIF(Nom_pre,'BD Stats'!$A36,'Suivi Présence'!$I$11:$I$26),0)</f>
        <v>0</v>
      </c>
      <c r="W36" s="2">
        <f ca="1">IF($R$1='Suivi Présence'!$D$6,SUMIF(Nom_pre,'BD Stats'!$A36,'Suivi Présence'!$J$11:$J$26),0)</f>
        <v>0</v>
      </c>
      <c r="X36" s="2">
        <f ca="1">IF($R$1='Suivi Présence'!$D$6,SUMIF(Nom_pre,'BD Stats'!$A36,'Suivi Présence'!$K$11:$K$26),0)</f>
        <v>0</v>
      </c>
      <c r="Y36" s="2">
        <f ca="1">IF($R$1='Suivi Présence'!$D$6,SUMIF(Nom_pre,'BD Stats'!$A36,'Suivi Présence'!$L$11:$L$26),0)</f>
        <v>0</v>
      </c>
      <c r="Z36" s="2">
        <f ca="1">IF($R$1='Suivi Présence'!$D$6,SUMIF(Nom_pre,'BD Stats'!$A36,'Suivi Présence'!$M$11:$M$26),0)</f>
        <v>0</v>
      </c>
      <c r="AA36" s="2">
        <f t="shared" ca="1" si="13"/>
        <v>0</v>
      </c>
      <c r="AB36" s="16">
        <f t="shared" ca="1" si="14"/>
        <v>0</v>
      </c>
      <c r="AC36" s="95">
        <f t="shared" ca="1" si="15"/>
        <v>0</v>
      </c>
      <c r="AD36" s="2">
        <f>IF($AD$1='Suivi Présence'!$D$6,SUMIF(Nom_pre,'BD Stats'!$A36,'Suivi Présence'!$E$11:$E$26),0)</f>
        <v>0</v>
      </c>
      <c r="AE36" s="2">
        <f>IF($AD$1='Suivi Présence'!$D$6,SUMIF(Nom_pre,'BD Stats'!$A36,'Suivi Présence'!$F$11:$F$26),0)</f>
        <v>0</v>
      </c>
      <c r="AF36" s="2">
        <f>IF($AD$1='Suivi Présence'!$D$6,SUMIF(Nom_pre,'BD Stats'!$A36,'Suivi Présence'!$G$11:$G$26),0)</f>
        <v>0</v>
      </c>
      <c r="AG36" s="2">
        <f>IF($AD$1='Suivi Présence'!$D$6,SUMIF(Nom_pre,'BD Stats'!$A36,'Suivi Présence'!$H$11:$H$26),0)</f>
        <v>0</v>
      </c>
      <c r="AH36" s="2">
        <f>IF($AD$1='Suivi Présence'!$D$6,SUMIF(Nom_pre,'BD Stats'!$A36,'Suivi Présence'!$I$11:$I$26),0)</f>
        <v>0</v>
      </c>
      <c r="AI36" s="2">
        <f>IF($AD$1='Suivi Présence'!$D$6,SUMIF(Nom_pre,'BD Stats'!$A36,'Suivi Présence'!$J$11:$J$26),0)</f>
        <v>0</v>
      </c>
      <c r="AJ36" s="2">
        <f>IF($AD$1='Suivi Présence'!$D$6,SUMIF(Nom_pre,'BD Stats'!$A36,'Suivi Présence'!$K$11:$K$26),0)</f>
        <v>0</v>
      </c>
      <c r="AK36" s="2">
        <f>IF($AD$1='Suivi Présence'!$D$6,SUMIF(Nom_pre,'BD Stats'!$A36,'Suivi Présence'!$L$11:$L$26),0)</f>
        <v>0</v>
      </c>
      <c r="AL36" s="2">
        <f>IF($AD$1='Suivi Présence'!$D$6,SUMIF(Nom_pre,'BD Stats'!$A36,'Suivi Présence'!$M$11:$M$26),0)</f>
        <v>0</v>
      </c>
      <c r="AM36" s="2">
        <f t="shared" si="16"/>
        <v>0</v>
      </c>
      <c r="AN36" s="16">
        <f t="shared" si="17"/>
        <v>0</v>
      </c>
      <c r="AO36" s="95">
        <f t="shared" si="18"/>
        <v>0</v>
      </c>
      <c r="AP36" s="2">
        <f>IF($AP$1='Suivi Présence'!$D$6,SUMIF(Nom_pre,'BD Stats'!$A36,'Suivi Présence'!$E$11:$E$26),0)</f>
        <v>0</v>
      </c>
      <c r="AQ36" s="2">
        <f>IF($AP$1='Suivi Présence'!$D$6,SUMIF(Nom_pre,'BD Stats'!$A36,'Suivi Présence'!$F$11:$F$26),0)</f>
        <v>0</v>
      </c>
      <c r="AR36" s="2">
        <f>IF($AP$1='Suivi Présence'!$D$6,SUMIF(Nom_pre,'BD Stats'!$A36,'Suivi Présence'!$G$11:$G$26),0)</f>
        <v>0</v>
      </c>
      <c r="AS36" s="2">
        <f>IF($AP$1='Suivi Présence'!$D$6,SUMIF(Nom_pre,'BD Stats'!$A36,'Suivi Présence'!$H$11:$H$26),0)</f>
        <v>0</v>
      </c>
      <c r="AT36" s="2">
        <f>IF($AP$1='Suivi Présence'!$D$6,SUMIF(Nom_pre,'BD Stats'!$A36,'Suivi Présence'!$I$11:$I$26),0)</f>
        <v>0</v>
      </c>
      <c r="AU36" s="2">
        <f>IF($AP$1='Suivi Présence'!$D$6,SUMIF(Nom_pre,'BD Stats'!$A36,'Suivi Présence'!$J$11:$J$26),0)</f>
        <v>0</v>
      </c>
      <c r="AV36" s="2">
        <f>IF($AP$1='Suivi Présence'!$D$6,SUMIF(Nom_pre,'BD Stats'!$A36,'Suivi Présence'!$K$11:$K$26),0)</f>
        <v>0</v>
      </c>
      <c r="AW36" s="2">
        <f>IF($AP$1='Suivi Présence'!$D$6,SUMIF(Nom_pre,'BD Stats'!$A36,'Suivi Présence'!$L$11:$L$26),0)</f>
        <v>0</v>
      </c>
      <c r="AX36" s="2">
        <f>IF($AP$1='Suivi Présence'!$D$6,SUMIF(Nom_pre,'BD Stats'!$A36,'Suivi Présence'!$M$11:$M$26),0)</f>
        <v>0</v>
      </c>
      <c r="AY36" s="2">
        <f t="shared" si="19"/>
        <v>0</v>
      </c>
      <c r="AZ36" s="16">
        <f t="shared" si="20"/>
        <v>0</v>
      </c>
      <c r="BA36" s="95">
        <f t="shared" si="21"/>
        <v>0</v>
      </c>
      <c r="BB36" s="2">
        <f>IF($BB$1='Suivi Présence'!$D$6,SUMIF(Nom_pre,'BD Stats'!$A36,'Suivi Présence'!$E$11:$E$26),0)</f>
        <v>0</v>
      </c>
      <c r="BC36" s="2">
        <f>IF($BB$1='Suivi Présence'!$D$6,SUMIF(Nom_pre,'BD Stats'!$A36,'Suivi Présence'!$F$11:$F$26),0)</f>
        <v>0</v>
      </c>
      <c r="BD36" s="2">
        <f>IF($BB$1='Suivi Présence'!$D$6,SUMIF(Nom_pre,'BD Stats'!$A36,'Suivi Présence'!$G$11:$G$26),0)</f>
        <v>0</v>
      </c>
      <c r="BE36" s="2">
        <f>IF($BB$1='Suivi Présence'!$D$6,SUMIF(Nom_pre,'BD Stats'!$A36,'Suivi Présence'!$H$11:$H$26),0)</f>
        <v>0</v>
      </c>
      <c r="BF36" s="2">
        <f>IF($BB$1='Suivi Présence'!$D$6,SUMIF(Nom_pre,'BD Stats'!$A36,'Suivi Présence'!$I$11:$I$26),0)</f>
        <v>0</v>
      </c>
      <c r="BG36" s="2">
        <f>IF($BB$1='Suivi Présence'!$D$6,SUMIF(Nom_pre,'BD Stats'!$A36,'Suivi Présence'!$J$11:$J$26),0)</f>
        <v>0</v>
      </c>
      <c r="BH36" s="2">
        <f>IF($BB$1='Suivi Présence'!$D$6,SUMIF(Nom_pre,'BD Stats'!$A36,'Suivi Présence'!$K$11:$K$26),0)</f>
        <v>0</v>
      </c>
      <c r="BI36" s="2">
        <f>IF($BB$1='Suivi Présence'!$D$6,SUMIF(Nom_pre,'BD Stats'!$A36,'Suivi Présence'!$L$11:$L$26),0)</f>
        <v>0</v>
      </c>
      <c r="BJ36" s="2">
        <f>IF($BB$1='Suivi Présence'!$D$6,SUMIF(Nom_pre,'BD Stats'!$A36,'Suivi Présence'!$M$11:$M$26),0)</f>
        <v>0</v>
      </c>
      <c r="BK36" s="2">
        <f t="shared" si="22"/>
        <v>0</v>
      </c>
      <c r="BL36" s="16">
        <f t="shared" si="23"/>
        <v>0</v>
      </c>
      <c r="BM36" s="95">
        <f t="shared" si="24"/>
        <v>0</v>
      </c>
      <c r="BN36" s="2">
        <f>IF($BN$1='Suivi Présence'!$D$6,SUMIF(Nom_pre,'BD Stats'!$A36,'Suivi Présence'!$E$11:$E$26),0)</f>
        <v>0</v>
      </c>
      <c r="BO36" s="2">
        <f>IF($BN$1='Suivi Présence'!$D$6,SUMIF(Nom_pre,'BD Stats'!$A36,'Suivi Présence'!$F$11:$F$26),0)</f>
        <v>0</v>
      </c>
      <c r="BP36" s="2">
        <f>IF($BN$1='Suivi Présence'!$D$6,SUMIF(Nom_pre,'BD Stats'!$A36,'Suivi Présence'!$G$11:$G$26),0)</f>
        <v>0</v>
      </c>
      <c r="BQ36" s="2">
        <f>IF($BN$1='Suivi Présence'!$D$6,SUMIF(Nom_pre,'BD Stats'!$A36,'Suivi Présence'!$H$11:$H$26),0)</f>
        <v>0</v>
      </c>
      <c r="BR36" s="2">
        <f>IF($BN$1='Suivi Présence'!$D$6,SUMIF(Nom_pre,'BD Stats'!$A36,'Suivi Présence'!$I$11:$I$26),0)</f>
        <v>0</v>
      </c>
      <c r="BS36" s="2">
        <f>IF($BN$1='Suivi Présence'!$D$6,SUMIF(Nom_pre,'BD Stats'!$A36,'Suivi Présence'!$J$11:$J$26),0)</f>
        <v>0</v>
      </c>
      <c r="BT36" s="2">
        <f>IF($BN$1='Suivi Présence'!$D$6,SUMIF(Nom_pre,'BD Stats'!$A36,'Suivi Présence'!$K$11:$K$26),0)</f>
        <v>0</v>
      </c>
      <c r="BU36" s="2">
        <f>IF($BN$1='Suivi Présence'!$D$6,SUMIF(Nom_pre,'BD Stats'!$A36,'Suivi Présence'!$L$11:$L$26),0)</f>
        <v>0</v>
      </c>
      <c r="BV36" s="2">
        <f>IF($BN$1='Suivi Présence'!$D$6,SUMIF(Nom_pre,'BD Stats'!$A36,'Suivi Présence'!$M$11:$M$26),0)</f>
        <v>0</v>
      </c>
      <c r="BW36" s="2">
        <f t="shared" si="25"/>
        <v>0</v>
      </c>
      <c r="BX36" s="16">
        <f t="shared" si="26"/>
        <v>0</v>
      </c>
      <c r="BY36" s="95">
        <f t="shared" si="27"/>
        <v>0</v>
      </c>
    </row>
    <row r="37" spans="1:77" x14ac:dyDescent="0.25">
      <c r="A37" s="15" t="s">
        <v>131</v>
      </c>
      <c r="B37" s="33" t="s">
        <v>132</v>
      </c>
      <c r="C37" s="34" t="s">
        <v>159</v>
      </c>
      <c r="D37" s="50" t="s">
        <v>63</v>
      </c>
      <c r="E37" s="96" t="s">
        <v>197</v>
      </c>
      <c r="F37" s="100">
        <f t="shared" ca="1" si="1"/>
        <v>0</v>
      </c>
      <c r="G37" s="2">
        <f t="shared" ca="1" si="2"/>
        <v>0</v>
      </c>
      <c r="H37" s="2">
        <f t="shared" ca="1" si="3"/>
        <v>0</v>
      </c>
      <c r="I37" s="2">
        <f t="shared" ca="1" si="4"/>
        <v>0</v>
      </c>
      <c r="J37" s="2">
        <f t="shared" ca="1" si="5"/>
        <v>0</v>
      </c>
      <c r="K37" s="2">
        <f t="shared" ca="1" si="6"/>
        <v>0</v>
      </c>
      <c r="L37" s="2">
        <f t="shared" ca="1" si="7"/>
        <v>0</v>
      </c>
      <c r="M37" s="2">
        <f t="shared" ca="1" si="8"/>
        <v>0</v>
      </c>
      <c r="N37" s="2">
        <f t="shared" ca="1" si="9"/>
        <v>0</v>
      </c>
      <c r="O37" s="2">
        <f t="shared" ca="1" si="10"/>
        <v>0</v>
      </c>
      <c r="P37" s="16">
        <f t="shared" ca="1" si="11"/>
        <v>0</v>
      </c>
      <c r="Q37" s="101">
        <f t="shared" ca="1" si="12"/>
        <v>0</v>
      </c>
      <c r="R37" s="34">
        <f ca="1">IF($R$1='Suivi Présence'!$D$6,SUMIF(Nom_pre,'BD Stats'!$A37,'Suivi Présence'!$E$11:$E$26),0)</f>
        <v>0</v>
      </c>
      <c r="S37" s="2">
        <f ca="1">IF($R$1='Suivi Présence'!$D$6,SUMIF(Nom_pre,'BD Stats'!$A37,'Suivi Présence'!$F$11:$F$26),0)</f>
        <v>0</v>
      </c>
      <c r="T37" s="2">
        <f ca="1">IF($R$1='Suivi Présence'!$D$6,SUMIF(Nom_pre,'BD Stats'!$A37,'Suivi Présence'!$G$11:$G$26),0)</f>
        <v>0</v>
      </c>
      <c r="U37" s="2">
        <f ca="1">IF($R$1='Suivi Présence'!$D$6,SUMIF(Nom_pre,'BD Stats'!$A37,'Suivi Présence'!$H$11:$H$26),0)</f>
        <v>0</v>
      </c>
      <c r="V37" s="2">
        <f ca="1">IF($R$1='Suivi Présence'!$D$6,SUMIF(Nom_pre,'BD Stats'!$A37,'Suivi Présence'!$I$11:$I$26),0)</f>
        <v>0</v>
      </c>
      <c r="W37" s="2">
        <f ca="1">IF($R$1='Suivi Présence'!$D$6,SUMIF(Nom_pre,'BD Stats'!$A37,'Suivi Présence'!$J$11:$J$26),0)</f>
        <v>0</v>
      </c>
      <c r="X37" s="2">
        <f ca="1">IF($R$1='Suivi Présence'!$D$6,SUMIF(Nom_pre,'BD Stats'!$A37,'Suivi Présence'!$K$11:$K$26),0)</f>
        <v>0</v>
      </c>
      <c r="Y37" s="2">
        <f ca="1">IF($R$1='Suivi Présence'!$D$6,SUMIF(Nom_pre,'BD Stats'!$A37,'Suivi Présence'!$L$11:$L$26),0)</f>
        <v>0</v>
      </c>
      <c r="Z37" s="2">
        <f ca="1">IF($R$1='Suivi Présence'!$D$6,SUMIF(Nom_pre,'BD Stats'!$A37,'Suivi Présence'!$M$11:$M$26),0)</f>
        <v>0</v>
      </c>
      <c r="AA37" s="2">
        <f t="shared" ca="1" si="13"/>
        <v>0</v>
      </c>
      <c r="AB37" s="16">
        <f t="shared" ca="1" si="14"/>
        <v>0</v>
      </c>
      <c r="AC37" s="95">
        <f t="shared" ca="1" si="15"/>
        <v>0</v>
      </c>
      <c r="AD37" s="2">
        <f>IF($AD$1='Suivi Présence'!$D$6,SUMIF(Nom_pre,'BD Stats'!$A37,'Suivi Présence'!$E$11:$E$26),0)</f>
        <v>0</v>
      </c>
      <c r="AE37" s="2">
        <f>IF($AD$1='Suivi Présence'!$D$6,SUMIF(Nom_pre,'BD Stats'!$A37,'Suivi Présence'!$F$11:$F$26),0)</f>
        <v>0</v>
      </c>
      <c r="AF37" s="2">
        <f>IF($AD$1='Suivi Présence'!$D$6,SUMIF(Nom_pre,'BD Stats'!$A37,'Suivi Présence'!$G$11:$G$26),0)</f>
        <v>0</v>
      </c>
      <c r="AG37" s="2">
        <f>IF($AD$1='Suivi Présence'!$D$6,SUMIF(Nom_pre,'BD Stats'!$A37,'Suivi Présence'!$H$11:$H$26),0)</f>
        <v>0</v>
      </c>
      <c r="AH37" s="2">
        <f>IF($AD$1='Suivi Présence'!$D$6,SUMIF(Nom_pre,'BD Stats'!$A37,'Suivi Présence'!$I$11:$I$26),0)</f>
        <v>0</v>
      </c>
      <c r="AI37" s="2">
        <f>IF($AD$1='Suivi Présence'!$D$6,SUMIF(Nom_pre,'BD Stats'!$A37,'Suivi Présence'!$J$11:$J$26),0)</f>
        <v>0</v>
      </c>
      <c r="AJ37" s="2">
        <f>IF($AD$1='Suivi Présence'!$D$6,SUMIF(Nom_pre,'BD Stats'!$A37,'Suivi Présence'!$K$11:$K$26),0)</f>
        <v>0</v>
      </c>
      <c r="AK37" s="2">
        <f>IF($AD$1='Suivi Présence'!$D$6,SUMIF(Nom_pre,'BD Stats'!$A37,'Suivi Présence'!$L$11:$L$26),0)</f>
        <v>0</v>
      </c>
      <c r="AL37" s="2">
        <f>IF($AD$1='Suivi Présence'!$D$6,SUMIF(Nom_pre,'BD Stats'!$A37,'Suivi Présence'!$M$11:$M$26),0)</f>
        <v>0</v>
      </c>
      <c r="AM37" s="2">
        <f t="shared" si="16"/>
        <v>0</v>
      </c>
      <c r="AN37" s="16">
        <f t="shared" si="17"/>
        <v>0</v>
      </c>
      <c r="AO37" s="95">
        <f t="shared" si="18"/>
        <v>0</v>
      </c>
      <c r="AP37" s="2">
        <f>IF($AP$1='Suivi Présence'!$D$6,SUMIF(Nom_pre,'BD Stats'!$A37,'Suivi Présence'!$E$11:$E$26),0)</f>
        <v>0</v>
      </c>
      <c r="AQ37" s="2">
        <f>IF($AP$1='Suivi Présence'!$D$6,SUMIF(Nom_pre,'BD Stats'!$A37,'Suivi Présence'!$F$11:$F$26),0)</f>
        <v>0</v>
      </c>
      <c r="AR37" s="2">
        <f>IF($AP$1='Suivi Présence'!$D$6,SUMIF(Nom_pre,'BD Stats'!$A37,'Suivi Présence'!$G$11:$G$26),0)</f>
        <v>0</v>
      </c>
      <c r="AS37" s="2">
        <f>IF($AP$1='Suivi Présence'!$D$6,SUMIF(Nom_pre,'BD Stats'!$A37,'Suivi Présence'!$H$11:$H$26),0)</f>
        <v>0</v>
      </c>
      <c r="AT37" s="2">
        <f>IF($AP$1='Suivi Présence'!$D$6,SUMIF(Nom_pre,'BD Stats'!$A37,'Suivi Présence'!$I$11:$I$26),0)</f>
        <v>0</v>
      </c>
      <c r="AU37" s="2">
        <f>IF($AP$1='Suivi Présence'!$D$6,SUMIF(Nom_pre,'BD Stats'!$A37,'Suivi Présence'!$J$11:$J$26),0)</f>
        <v>0</v>
      </c>
      <c r="AV37" s="2">
        <f>IF($AP$1='Suivi Présence'!$D$6,SUMIF(Nom_pre,'BD Stats'!$A37,'Suivi Présence'!$K$11:$K$26),0)</f>
        <v>0</v>
      </c>
      <c r="AW37" s="2">
        <f>IF($AP$1='Suivi Présence'!$D$6,SUMIF(Nom_pre,'BD Stats'!$A37,'Suivi Présence'!$L$11:$L$26),0)</f>
        <v>0</v>
      </c>
      <c r="AX37" s="2">
        <f>IF($AP$1='Suivi Présence'!$D$6,SUMIF(Nom_pre,'BD Stats'!$A37,'Suivi Présence'!$M$11:$M$26),0)</f>
        <v>0</v>
      </c>
      <c r="AY37" s="2">
        <f t="shared" si="19"/>
        <v>0</v>
      </c>
      <c r="AZ37" s="16">
        <f t="shared" si="20"/>
        <v>0</v>
      </c>
      <c r="BA37" s="95">
        <f t="shared" si="21"/>
        <v>0</v>
      </c>
      <c r="BB37" s="2">
        <f>IF($BB$1='Suivi Présence'!$D$6,SUMIF(Nom_pre,'BD Stats'!$A37,'Suivi Présence'!$E$11:$E$26),0)</f>
        <v>0</v>
      </c>
      <c r="BC37" s="2">
        <f>IF($BB$1='Suivi Présence'!$D$6,SUMIF(Nom_pre,'BD Stats'!$A37,'Suivi Présence'!$F$11:$F$26),0)</f>
        <v>0</v>
      </c>
      <c r="BD37" s="2">
        <f>IF($BB$1='Suivi Présence'!$D$6,SUMIF(Nom_pre,'BD Stats'!$A37,'Suivi Présence'!$G$11:$G$26),0)</f>
        <v>0</v>
      </c>
      <c r="BE37" s="2">
        <f>IF($BB$1='Suivi Présence'!$D$6,SUMIF(Nom_pre,'BD Stats'!$A37,'Suivi Présence'!$H$11:$H$26),0)</f>
        <v>0</v>
      </c>
      <c r="BF37" s="2">
        <f>IF($BB$1='Suivi Présence'!$D$6,SUMIF(Nom_pre,'BD Stats'!$A37,'Suivi Présence'!$I$11:$I$26),0)</f>
        <v>0</v>
      </c>
      <c r="BG37" s="2">
        <f>IF($BB$1='Suivi Présence'!$D$6,SUMIF(Nom_pre,'BD Stats'!$A37,'Suivi Présence'!$J$11:$J$26),0)</f>
        <v>0</v>
      </c>
      <c r="BH37" s="2">
        <f>IF($BB$1='Suivi Présence'!$D$6,SUMIF(Nom_pre,'BD Stats'!$A37,'Suivi Présence'!$K$11:$K$26),0)</f>
        <v>0</v>
      </c>
      <c r="BI37" s="2">
        <f>IF($BB$1='Suivi Présence'!$D$6,SUMIF(Nom_pre,'BD Stats'!$A37,'Suivi Présence'!$L$11:$L$26),0)</f>
        <v>0</v>
      </c>
      <c r="BJ37" s="2">
        <f>IF($BB$1='Suivi Présence'!$D$6,SUMIF(Nom_pre,'BD Stats'!$A37,'Suivi Présence'!$M$11:$M$26),0)</f>
        <v>0</v>
      </c>
      <c r="BK37" s="2">
        <f t="shared" si="22"/>
        <v>0</v>
      </c>
      <c r="BL37" s="16">
        <f t="shared" si="23"/>
        <v>0</v>
      </c>
      <c r="BM37" s="95">
        <f t="shared" si="24"/>
        <v>0</v>
      </c>
      <c r="BN37" s="2">
        <f>IF($BN$1='Suivi Présence'!$D$6,SUMIF(Nom_pre,'BD Stats'!$A37,'Suivi Présence'!$E$11:$E$26),0)</f>
        <v>0</v>
      </c>
      <c r="BO37" s="2">
        <f>IF($BN$1='Suivi Présence'!$D$6,SUMIF(Nom_pre,'BD Stats'!$A37,'Suivi Présence'!$F$11:$F$26),0)</f>
        <v>0</v>
      </c>
      <c r="BP37" s="2">
        <f>IF($BN$1='Suivi Présence'!$D$6,SUMIF(Nom_pre,'BD Stats'!$A37,'Suivi Présence'!$G$11:$G$26),0)</f>
        <v>0</v>
      </c>
      <c r="BQ37" s="2">
        <f>IF($BN$1='Suivi Présence'!$D$6,SUMIF(Nom_pre,'BD Stats'!$A37,'Suivi Présence'!$H$11:$H$26),0)</f>
        <v>0</v>
      </c>
      <c r="BR37" s="2">
        <f>IF($BN$1='Suivi Présence'!$D$6,SUMIF(Nom_pre,'BD Stats'!$A37,'Suivi Présence'!$I$11:$I$26),0)</f>
        <v>0</v>
      </c>
      <c r="BS37" s="2">
        <f>IF($BN$1='Suivi Présence'!$D$6,SUMIF(Nom_pre,'BD Stats'!$A37,'Suivi Présence'!$J$11:$J$26),0)</f>
        <v>0</v>
      </c>
      <c r="BT37" s="2">
        <f>IF($BN$1='Suivi Présence'!$D$6,SUMIF(Nom_pre,'BD Stats'!$A37,'Suivi Présence'!$K$11:$K$26),0)</f>
        <v>0</v>
      </c>
      <c r="BU37" s="2">
        <f>IF($BN$1='Suivi Présence'!$D$6,SUMIF(Nom_pre,'BD Stats'!$A37,'Suivi Présence'!$L$11:$L$26),0)</f>
        <v>0</v>
      </c>
      <c r="BV37" s="2">
        <f>IF($BN$1='Suivi Présence'!$D$6,SUMIF(Nom_pre,'BD Stats'!$A37,'Suivi Présence'!$M$11:$M$26),0)</f>
        <v>0</v>
      </c>
      <c r="BW37" s="2">
        <f t="shared" si="25"/>
        <v>0</v>
      </c>
      <c r="BX37" s="16">
        <f t="shared" si="26"/>
        <v>0</v>
      </c>
      <c r="BY37" s="95">
        <f t="shared" si="27"/>
        <v>0</v>
      </c>
    </row>
    <row r="38" spans="1:77" x14ac:dyDescent="0.25">
      <c r="A38" s="15" t="s">
        <v>133</v>
      </c>
      <c r="B38" s="33" t="s">
        <v>134</v>
      </c>
      <c r="C38" s="34" t="s">
        <v>159</v>
      </c>
      <c r="D38" s="50" t="s">
        <v>160</v>
      </c>
      <c r="E38" s="96" t="s">
        <v>198</v>
      </c>
      <c r="F38" s="100">
        <f t="shared" ca="1" si="1"/>
        <v>0</v>
      </c>
      <c r="G38" s="2">
        <f t="shared" ca="1" si="2"/>
        <v>0</v>
      </c>
      <c r="H38" s="2">
        <f t="shared" ca="1" si="3"/>
        <v>0</v>
      </c>
      <c r="I38" s="2">
        <f t="shared" ca="1" si="4"/>
        <v>0</v>
      </c>
      <c r="J38" s="2">
        <f t="shared" ca="1" si="5"/>
        <v>0</v>
      </c>
      <c r="K38" s="2">
        <f t="shared" ca="1" si="6"/>
        <v>0</v>
      </c>
      <c r="L38" s="2">
        <f t="shared" ca="1" si="7"/>
        <v>0</v>
      </c>
      <c r="M38" s="2">
        <f t="shared" ca="1" si="8"/>
        <v>0</v>
      </c>
      <c r="N38" s="2">
        <f t="shared" ca="1" si="9"/>
        <v>0</v>
      </c>
      <c r="O38" s="2">
        <f t="shared" ca="1" si="10"/>
        <v>0</v>
      </c>
      <c r="P38" s="16">
        <f t="shared" ca="1" si="11"/>
        <v>0</v>
      </c>
      <c r="Q38" s="101">
        <f t="shared" ca="1" si="12"/>
        <v>0</v>
      </c>
      <c r="R38" s="34">
        <f ca="1">IF($R$1='Suivi Présence'!$D$6,SUMIF(Nom_pre,'BD Stats'!$A38,'Suivi Présence'!$E$11:$E$26),0)</f>
        <v>0</v>
      </c>
      <c r="S38" s="2">
        <f ca="1">IF($R$1='Suivi Présence'!$D$6,SUMIF(Nom_pre,'BD Stats'!$A38,'Suivi Présence'!$F$11:$F$26),0)</f>
        <v>0</v>
      </c>
      <c r="T38" s="2">
        <f ca="1">IF($R$1='Suivi Présence'!$D$6,SUMIF(Nom_pre,'BD Stats'!$A38,'Suivi Présence'!$G$11:$G$26),0)</f>
        <v>0</v>
      </c>
      <c r="U38" s="2">
        <f ca="1">IF($R$1='Suivi Présence'!$D$6,SUMIF(Nom_pre,'BD Stats'!$A38,'Suivi Présence'!$H$11:$H$26),0)</f>
        <v>0</v>
      </c>
      <c r="V38" s="2">
        <f ca="1">IF($R$1='Suivi Présence'!$D$6,SUMIF(Nom_pre,'BD Stats'!$A38,'Suivi Présence'!$I$11:$I$26),0)</f>
        <v>0</v>
      </c>
      <c r="W38" s="2">
        <f ca="1">IF($R$1='Suivi Présence'!$D$6,SUMIF(Nom_pre,'BD Stats'!$A38,'Suivi Présence'!$J$11:$J$26),0)</f>
        <v>0</v>
      </c>
      <c r="X38" s="2">
        <f ca="1">IF($R$1='Suivi Présence'!$D$6,SUMIF(Nom_pre,'BD Stats'!$A38,'Suivi Présence'!$K$11:$K$26),0)</f>
        <v>0</v>
      </c>
      <c r="Y38" s="2">
        <f ca="1">IF($R$1='Suivi Présence'!$D$6,SUMIF(Nom_pre,'BD Stats'!$A38,'Suivi Présence'!$L$11:$L$26),0)</f>
        <v>0</v>
      </c>
      <c r="Z38" s="2">
        <f ca="1">IF($R$1='Suivi Présence'!$D$6,SUMIF(Nom_pre,'BD Stats'!$A38,'Suivi Présence'!$M$11:$M$26),0)</f>
        <v>0</v>
      </c>
      <c r="AA38" s="2">
        <f t="shared" ca="1" si="13"/>
        <v>0</v>
      </c>
      <c r="AB38" s="16">
        <f t="shared" ca="1" si="14"/>
        <v>0</v>
      </c>
      <c r="AC38" s="95">
        <f t="shared" ca="1" si="15"/>
        <v>0</v>
      </c>
      <c r="AD38" s="2">
        <f>IF($AD$1='Suivi Présence'!$D$6,SUMIF(Nom_pre,'BD Stats'!$A38,'Suivi Présence'!$E$11:$E$26),0)</f>
        <v>0</v>
      </c>
      <c r="AE38" s="2">
        <f>IF($AD$1='Suivi Présence'!$D$6,SUMIF(Nom_pre,'BD Stats'!$A38,'Suivi Présence'!$F$11:$F$26),0)</f>
        <v>0</v>
      </c>
      <c r="AF38" s="2">
        <f>IF($AD$1='Suivi Présence'!$D$6,SUMIF(Nom_pre,'BD Stats'!$A38,'Suivi Présence'!$G$11:$G$26),0)</f>
        <v>0</v>
      </c>
      <c r="AG38" s="2">
        <f>IF($AD$1='Suivi Présence'!$D$6,SUMIF(Nom_pre,'BD Stats'!$A38,'Suivi Présence'!$H$11:$H$26),0)</f>
        <v>0</v>
      </c>
      <c r="AH38" s="2">
        <f>IF($AD$1='Suivi Présence'!$D$6,SUMIF(Nom_pre,'BD Stats'!$A38,'Suivi Présence'!$I$11:$I$26),0)</f>
        <v>0</v>
      </c>
      <c r="AI38" s="2">
        <f>IF($AD$1='Suivi Présence'!$D$6,SUMIF(Nom_pre,'BD Stats'!$A38,'Suivi Présence'!$J$11:$J$26),0)</f>
        <v>0</v>
      </c>
      <c r="AJ38" s="2">
        <f>IF($AD$1='Suivi Présence'!$D$6,SUMIF(Nom_pre,'BD Stats'!$A38,'Suivi Présence'!$K$11:$K$26),0)</f>
        <v>0</v>
      </c>
      <c r="AK38" s="2">
        <f>IF($AD$1='Suivi Présence'!$D$6,SUMIF(Nom_pre,'BD Stats'!$A38,'Suivi Présence'!$L$11:$L$26),0)</f>
        <v>0</v>
      </c>
      <c r="AL38" s="2">
        <f>IF($AD$1='Suivi Présence'!$D$6,SUMIF(Nom_pre,'BD Stats'!$A38,'Suivi Présence'!$M$11:$M$26),0)</f>
        <v>0</v>
      </c>
      <c r="AM38" s="2">
        <f t="shared" si="16"/>
        <v>0</v>
      </c>
      <c r="AN38" s="16">
        <f t="shared" si="17"/>
        <v>0</v>
      </c>
      <c r="AO38" s="95">
        <f t="shared" si="18"/>
        <v>0</v>
      </c>
      <c r="AP38" s="2">
        <f>IF($AP$1='Suivi Présence'!$D$6,SUMIF(Nom_pre,'BD Stats'!$A38,'Suivi Présence'!$E$11:$E$26),0)</f>
        <v>0</v>
      </c>
      <c r="AQ38" s="2">
        <f>IF($AP$1='Suivi Présence'!$D$6,SUMIF(Nom_pre,'BD Stats'!$A38,'Suivi Présence'!$F$11:$F$26),0)</f>
        <v>0</v>
      </c>
      <c r="AR38" s="2">
        <f>IF($AP$1='Suivi Présence'!$D$6,SUMIF(Nom_pre,'BD Stats'!$A38,'Suivi Présence'!$G$11:$G$26),0)</f>
        <v>0</v>
      </c>
      <c r="AS38" s="2">
        <f>IF($AP$1='Suivi Présence'!$D$6,SUMIF(Nom_pre,'BD Stats'!$A38,'Suivi Présence'!$H$11:$H$26),0)</f>
        <v>0</v>
      </c>
      <c r="AT38" s="2">
        <f>IF($AP$1='Suivi Présence'!$D$6,SUMIF(Nom_pre,'BD Stats'!$A38,'Suivi Présence'!$I$11:$I$26),0)</f>
        <v>0</v>
      </c>
      <c r="AU38" s="2">
        <f>IF($AP$1='Suivi Présence'!$D$6,SUMIF(Nom_pre,'BD Stats'!$A38,'Suivi Présence'!$J$11:$J$26),0)</f>
        <v>0</v>
      </c>
      <c r="AV38" s="2">
        <f>IF($AP$1='Suivi Présence'!$D$6,SUMIF(Nom_pre,'BD Stats'!$A38,'Suivi Présence'!$K$11:$K$26),0)</f>
        <v>0</v>
      </c>
      <c r="AW38" s="2">
        <f>IF($AP$1='Suivi Présence'!$D$6,SUMIF(Nom_pre,'BD Stats'!$A38,'Suivi Présence'!$L$11:$L$26),0)</f>
        <v>0</v>
      </c>
      <c r="AX38" s="2">
        <f>IF($AP$1='Suivi Présence'!$D$6,SUMIF(Nom_pre,'BD Stats'!$A38,'Suivi Présence'!$M$11:$M$26),0)</f>
        <v>0</v>
      </c>
      <c r="AY38" s="2">
        <f t="shared" si="19"/>
        <v>0</v>
      </c>
      <c r="AZ38" s="16">
        <f t="shared" si="20"/>
        <v>0</v>
      </c>
      <c r="BA38" s="95">
        <f t="shared" si="21"/>
        <v>0</v>
      </c>
      <c r="BB38" s="2">
        <f>IF($BB$1='Suivi Présence'!$D$6,SUMIF(Nom_pre,'BD Stats'!$A38,'Suivi Présence'!$E$11:$E$26),0)</f>
        <v>0</v>
      </c>
      <c r="BC38" s="2">
        <f>IF($BB$1='Suivi Présence'!$D$6,SUMIF(Nom_pre,'BD Stats'!$A38,'Suivi Présence'!$F$11:$F$26),0)</f>
        <v>0</v>
      </c>
      <c r="BD38" s="2">
        <f>IF($BB$1='Suivi Présence'!$D$6,SUMIF(Nom_pre,'BD Stats'!$A38,'Suivi Présence'!$G$11:$G$26),0)</f>
        <v>0</v>
      </c>
      <c r="BE38" s="2">
        <f>IF($BB$1='Suivi Présence'!$D$6,SUMIF(Nom_pre,'BD Stats'!$A38,'Suivi Présence'!$H$11:$H$26),0)</f>
        <v>0</v>
      </c>
      <c r="BF38" s="2">
        <f>IF($BB$1='Suivi Présence'!$D$6,SUMIF(Nom_pre,'BD Stats'!$A38,'Suivi Présence'!$I$11:$I$26),0)</f>
        <v>0</v>
      </c>
      <c r="BG38" s="2">
        <f>IF($BB$1='Suivi Présence'!$D$6,SUMIF(Nom_pre,'BD Stats'!$A38,'Suivi Présence'!$J$11:$J$26),0)</f>
        <v>0</v>
      </c>
      <c r="BH38" s="2">
        <f>IF($BB$1='Suivi Présence'!$D$6,SUMIF(Nom_pre,'BD Stats'!$A38,'Suivi Présence'!$K$11:$K$26),0)</f>
        <v>0</v>
      </c>
      <c r="BI38" s="2">
        <f>IF($BB$1='Suivi Présence'!$D$6,SUMIF(Nom_pre,'BD Stats'!$A38,'Suivi Présence'!$L$11:$L$26),0)</f>
        <v>0</v>
      </c>
      <c r="BJ38" s="2">
        <f>IF($BB$1='Suivi Présence'!$D$6,SUMIF(Nom_pre,'BD Stats'!$A38,'Suivi Présence'!$M$11:$M$26),0)</f>
        <v>0</v>
      </c>
      <c r="BK38" s="2">
        <f t="shared" si="22"/>
        <v>0</v>
      </c>
      <c r="BL38" s="16">
        <f t="shared" si="23"/>
        <v>0</v>
      </c>
      <c r="BM38" s="95">
        <f t="shared" si="24"/>
        <v>0</v>
      </c>
      <c r="BN38" s="2">
        <f>IF($BN$1='Suivi Présence'!$D$6,SUMIF(Nom_pre,'BD Stats'!$A38,'Suivi Présence'!$E$11:$E$26),0)</f>
        <v>0</v>
      </c>
      <c r="BO38" s="2">
        <f>IF($BN$1='Suivi Présence'!$D$6,SUMIF(Nom_pre,'BD Stats'!$A38,'Suivi Présence'!$F$11:$F$26),0)</f>
        <v>0</v>
      </c>
      <c r="BP38" s="2">
        <f>IF($BN$1='Suivi Présence'!$D$6,SUMIF(Nom_pre,'BD Stats'!$A38,'Suivi Présence'!$G$11:$G$26),0)</f>
        <v>0</v>
      </c>
      <c r="BQ38" s="2">
        <f>IF($BN$1='Suivi Présence'!$D$6,SUMIF(Nom_pre,'BD Stats'!$A38,'Suivi Présence'!$H$11:$H$26),0)</f>
        <v>0</v>
      </c>
      <c r="BR38" s="2">
        <f>IF($BN$1='Suivi Présence'!$D$6,SUMIF(Nom_pre,'BD Stats'!$A38,'Suivi Présence'!$I$11:$I$26),0)</f>
        <v>0</v>
      </c>
      <c r="BS38" s="2">
        <f>IF($BN$1='Suivi Présence'!$D$6,SUMIF(Nom_pre,'BD Stats'!$A38,'Suivi Présence'!$J$11:$J$26),0)</f>
        <v>0</v>
      </c>
      <c r="BT38" s="2">
        <f>IF($BN$1='Suivi Présence'!$D$6,SUMIF(Nom_pre,'BD Stats'!$A38,'Suivi Présence'!$K$11:$K$26),0)</f>
        <v>0</v>
      </c>
      <c r="BU38" s="2">
        <f>IF($BN$1='Suivi Présence'!$D$6,SUMIF(Nom_pre,'BD Stats'!$A38,'Suivi Présence'!$L$11:$L$26),0)</f>
        <v>0</v>
      </c>
      <c r="BV38" s="2">
        <f>IF($BN$1='Suivi Présence'!$D$6,SUMIF(Nom_pre,'BD Stats'!$A38,'Suivi Présence'!$M$11:$M$26),0)</f>
        <v>0</v>
      </c>
      <c r="BW38" s="2">
        <f t="shared" si="25"/>
        <v>0</v>
      </c>
      <c r="BX38" s="16">
        <f t="shared" si="26"/>
        <v>0</v>
      </c>
      <c r="BY38" s="95">
        <f t="shared" si="27"/>
        <v>0</v>
      </c>
    </row>
    <row r="39" spans="1:77" x14ac:dyDescent="0.25">
      <c r="A39" s="15" t="s">
        <v>135</v>
      </c>
      <c r="B39" s="33" t="s">
        <v>136</v>
      </c>
      <c r="C39" s="34" t="s">
        <v>159</v>
      </c>
      <c r="D39" s="50" t="s">
        <v>63</v>
      </c>
      <c r="E39" s="96" t="s">
        <v>199</v>
      </c>
      <c r="F39" s="100">
        <f t="shared" ca="1" si="1"/>
        <v>0</v>
      </c>
      <c r="G39" s="2">
        <f t="shared" ca="1" si="2"/>
        <v>0</v>
      </c>
      <c r="H39" s="2">
        <f t="shared" ca="1" si="3"/>
        <v>0</v>
      </c>
      <c r="I39" s="2">
        <f t="shared" ca="1" si="4"/>
        <v>0</v>
      </c>
      <c r="J39" s="2">
        <f t="shared" ca="1" si="5"/>
        <v>0</v>
      </c>
      <c r="K39" s="2">
        <f t="shared" ca="1" si="6"/>
        <v>0</v>
      </c>
      <c r="L39" s="2">
        <f t="shared" ca="1" si="7"/>
        <v>0</v>
      </c>
      <c r="M39" s="2">
        <f t="shared" ca="1" si="8"/>
        <v>0</v>
      </c>
      <c r="N39" s="2">
        <f t="shared" ca="1" si="9"/>
        <v>0</v>
      </c>
      <c r="O39" s="2">
        <f t="shared" ca="1" si="10"/>
        <v>0</v>
      </c>
      <c r="P39" s="16">
        <f t="shared" ca="1" si="11"/>
        <v>0</v>
      </c>
      <c r="Q39" s="101">
        <f t="shared" ca="1" si="12"/>
        <v>0</v>
      </c>
      <c r="R39" s="34">
        <f ca="1">IF($R$1='Suivi Présence'!$D$6,SUMIF(Nom_pre,'BD Stats'!$A39,'Suivi Présence'!$E$11:$E$26),0)</f>
        <v>0</v>
      </c>
      <c r="S39" s="2">
        <f ca="1">IF($R$1='Suivi Présence'!$D$6,SUMIF(Nom_pre,'BD Stats'!$A39,'Suivi Présence'!$F$11:$F$26),0)</f>
        <v>0</v>
      </c>
      <c r="T39" s="2">
        <f ca="1">IF($R$1='Suivi Présence'!$D$6,SUMIF(Nom_pre,'BD Stats'!$A39,'Suivi Présence'!$G$11:$G$26),0)</f>
        <v>0</v>
      </c>
      <c r="U39" s="2">
        <f ca="1">IF($R$1='Suivi Présence'!$D$6,SUMIF(Nom_pre,'BD Stats'!$A39,'Suivi Présence'!$H$11:$H$26),0)</f>
        <v>0</v>
      </c>
      <c r="V39" s="2">
        <f ca="1">IF($R$1='Suivi Présence'!$D$6,SUMIF(Nom_pre,'BD Stats'!$A39,'Suivi Présence'!$I$11:$I$26),0)</f>
        <v>0</v>
      </c>
      <c r="W39" s="2">
        <f ca="1">IF($R$1='Suivi Présence'!$D$6,SUMIF(Nom_pre,'BD Stats'!$A39,'Suivi Présence'!$J$11:$J$26),0)</f>
        <v>0</v>
      </c>
      <c r="X39" s="2">
        <f ca="1">IF($R$1='Suivi Présence'!$D$6,SUMIF(Nom_pre,'BD Stats'!$A39,'Suivi Présence'!$K$11:$K$26),0)</f>
        <v>0</v>
      </c>
      <c r="Y39" s="2">
        <f ca="1">IF($R$1='Suivi Présence'!$D$6,SUMIF(Nom_pre,'BD Stats'!$A39,'Suivi Présence'!$L$11:$L$26),0)</f>
        <v>0</v>
      </c>
      <c r="Z39" s="2">
        <f ca="1">IF($R$1='Suivi Présence'!$D$6,SUMIF(Nom_pre,'BD Stats'!$A39,'Suivi Présence'!$M$11:$M$26),0)</f>
        <v>0</v>
      </c>
      <c r="AA39" s="2">
        <f t="shared" ca="1" si="13"/>
        <v>0</v>
      </c>
      <c r="AB39" s="16">
        <f t="shared" ca="1" si="14"/>
        <v>0</v>
      </c>
      <c r="AC39" s="95">
        <f t="shared" ca="1" si="15"/>
        <v>0</v>
      </c>
      <c r="AD39" s="2">
        <f>IF($AD$1='Suivi Présence'!$D$6,SUMIF(Nom_pre,'BD Stats'!$A39,'Suivi Présence'!$E$11:$E$26),0)</f>
        <v>0</v>
      </c>
      <c r="AE39" s="2">
        <f>IF($AD$1='Suivi Présence'!$D$6,SUMIF(Nom_pre,'BD Stats'!$A39,'Suivi Présence'!$F$11:$F$26),0)</f>
        <v>0</v>
      </c>
      <c r="AF39" s="2">
        <f>IF($AD$1='Suivi Présence'!$D$6,SUMIF(Nom_pre,'BD Stats'!$A39,'Suivi Présence'!$G$11:$G$26),0)</f>
        <v>0</v>
      </c>
      <c r="AG39" s="2">
        <f>IF($AD$1='Suivi Présence'!$D$6,SUMIF(Nom_pre,'BD Stats'!$A39,'Suivi Présence'!$H$11:$H$26),0)</f>
        <v>0</v>
      </c>
      <c r="AH39" s="2">
        <f>IF($AD$1='Suivi Présence'!$D$6,SUMIF(Nom_pre,'BD Stats'!$A39,'Suivi Présence'!$I$11:$I$26),0)</f>
        <v>0</v>
      </c>
      <c r="AI39" s="2">
        <f>IF($AD$1='Suivi Présence'!$D$6,SUMIF(Nom_pre,'BD Stats'!$A39,'Suivi Présence'!$J$11:$J$26),0)</f>
        <v>0</v>
      </c>
      <c r="AJ39" s="2">
        <f>IF($AD$1='Suivi Présence'!$D$6,SUMIF(Nom_pre,'BD Stats'!$A39,'Suivi Présence'!$K$11:$K$26),0)</f>
        <v>0</v>
      </c>
      <c r="AK39" s="2">
        <f>IF($AD$1='Suivi Présence'!$D$6,SUMIF(Nom_pre,'BD Stats'!$A39,'Suivi Présence'!$L$11:$L$26),0)</f>
        <v>0</v>
      </c>
      <c r="AL39" s="2">
        <f>IF($AD$1='Suivi Présence'!$D$6,SUMIF(Nom_pre,'BD Stats'!$A39,'Suivi Présence'!$M$11:$M$26),0)</f>
        <v>0</v>
      </c>
      <c r="AM39" s="2">
        <f t="shared" si="16"/>
        <v>0</v>
      </c>
      <c r="AN39" s="16">
        <f t="shared" si="17"/>
        <v>0</v>
      </c>
      <c r="AO39" s="95">
        <f t="shared" si="18"/>
        <v>0</v>
      </c>
      <c r="AP39" s="2">
        <f>IF($AP$1='Suivi Présence'!$D$6,SUMIF(Nom_pre,'BD Stats'!$A39,'Suivi Présence'!$E$11:$E$26),0)</f>
        <v>0</v>
      </c>
      <c r="AQ39" s="2">
        <f>IF($AP$1='Suivi Présence'!$D$6,SUMIF(Nom_pre,'BD Stats'!$A39,'Suivi Présence'!$F$11:$F$26),0)</f>
        <v>0</v>
      </c>
      <c r="AR39" s="2">
        <f>IF($AP$1='Suivi Présence'!$D$6,SUMIF(Nom_pre,'BD Stats'!$A39,'Suivi Présence'!$G$11:$G$26),0)</f>
        <v>0</v>
      </c>
      <c r="AS39" s="2">
        <f>IF($AP$1='Suivi Présence'!$D$6,SUMIF(Nom_pre,'BD Stats'!$A39,'Suivi Présence'!$H$11:$H$26),0)</f>
        <v>0</v>
      </c>
      <c r="AT39" s="2">
        <f>IF($AP$1='Suivi Présence'!$D$6,SUMIF(Nom_pre,'BD Stats'!$A39,'Suivi Présence'!$I$11:$I$26),0)</f>
        <v>0</v>
      </c>
      <c r="AU39" s="2">
        <f>IF($AP$1='Suivi Présence'!$D$6,SUMIF(Nom_pre,'BD Stats'!$A39,'Suivi Présence'!$J$11:$J$26),0)</f>
        <v>0</v>
      </c>
      <c r="AV39" s="2">
        <f>IF($AP$1='Suivi Présence'!$D$6,SUMIF(Nom_pre,'BD Stats'!$A39,'Suivi Présence'!$K$11:$K$26),0)</f>
        <v>0</v>
      </c>
      <c r="AW39" s="2">
        <f>IF($AP$1='Suivi Présence'!$D$6,SUMIF(Nom_pre,'BD Stats'!$A39,'Suivi Présence'!$L$11:$L$26),0)</f>
        <v>0</v>
      </c>
      <c r="AX39" s="2">
        <f>IF($AP$1='Suivi Présence'!$D$6,SUMIF(Nom_pre,'BD Stats'!$A39,'Suivi Présence'!$M$11:$M$26),0)</f>
        <v>0</v>
      </c>
      <c r="AY39" s="2">
        <f t="shared" si="19"/>
        <v>0</v>
      </c>
      <c r="AZ39" s="16">
        <f t="shared" si="20"/>
        <v>0</v>
      </c>
      <c r="BA39" s="95">
        <f t="shared" si="21"/>
        <v>0</v>
      </c>
      <c r="BB39" s="2">
        <f>IF($BB$1='Suivi Présence'!$D$6,SUMIF(Nom_pre,'BD Stats'!$A39,'Suivi Présence'!$E$11:$E$26),0)</f>
        <v>0</v>
      </c>
      <c r="BC39" s="2">
        <f>IF($BB$1='Suivi Présence'!$D$6,SUMIF(Nom_pre,'BD Stats'!$A39,'Suivi Présence'!$F$11:$F$26),0)</f>
        <v>0</v>
      </c>
      <c r="BD39" s="2">
        <f>IF($BB$1='Suivi Présence'!$D$6,SUMIF(Nom_pre,'BD Stats'!$A39,'Suivi Présence'!$G$11:$G$26),0)</f>
        <v>0</v>
      </c>
      <c r="BE39" s="2">
        <f>IF($BB$1='Suivi Présence'!$D$6,SUMIF(Nom_pre,'BD Stats'!$A39,'Suivi Présence'!$H$11:$H$26),0)</f>
        <v>0</v>
      </c>
      <c r="BF39" s="2">
        <f>IF($BB$1='Suivi Présence'!$D$6,SUMIF(Nom_pre,'BD Stats'!$A39,'Suivi Présence'!$I$11:$I$26),0)</f>
        <v>0</v>
      </c>
      <c r="BG39" s="2">
        <f>IF($BB$1='Suivi Présence'!$D$6,SUMIF(Nom_pre,'BD Stats'!$A39,'Suivi Présence'!$J$11:$J$26),0)</f>
        <v>0</v>
      </c>
      <c r="BH39" s="2">
        <f>IF($BB$1='Suivi Présence'!$D$6,SUMIF(Nom_pre,'BD Stats'!$A39,'Suivi Présence'!$K$11:$K$26),0)</f>
        <v>0</v>
      </c>
      <c r="BI39" s="2">
        <f>IF($BB$1='Suivi Présence'!$D$6,SUMIF(Nom_pre,'BD Stats'!$A39,'Suivi Présence'!$L$11:$L$26),0)</f>
        <v>0</v>
      </c>
      <c r="BJ39" s="2">
        <f>IF($BB$1='Suivi Présence'!$D$6,SUMIF(Nom_pre,'BD Stats'!$A39,'Suivi Présence'!$M$11:$M$26),0)</f>
        <v>0</v>
      </c>
      <c r="BK39" s="2">
        <f t="shared" si="22"/>
        <v>0</v>
      </c>
      <c r="BL39" s="16">
        <f t="shared" si="23"/>
        <v>0</v>
      </c>
      <c r="BM39" s="95">
        <f t="shared" si="24"/>
        <v>0</v>
      </c>
      <c r="BN39" s="2">
        <f>IF($BN$1='Suivi Présence'!$D$6,SUMIF(Nom_pre,'BD Stats'!$A39,'Suivi Présence'!$E$11:$E$26),0)</f>
        <v>0</v>
      </c>
      <c r="BO39" s="2">
        <f>IF($BN$1='Suivi Présence'!$D$6,SUMIF(Nom_pre,'BD Stats'!$A39,'Suivi Présence'!$F$11:$F$26),0)</f>
        <v>0</v>
      </c>
      <c r="BP39" s="2">
        <f>IF($BN$1='Suivi Présence'!$D$6,SUMIF(Nom_pre,'BD Stats'!$A39,'Suivi Présence'!$G$11:$G$26),0)</f>
        <v>0</v>
      </c>
      <c r="BQ39" s="2">
        <f>IF($BN$1='Suivi Présence'!$D$6,SUMIF(Nom_pre,'BD Stats'!$A39,'Suivi Présence'!$H$11:$H$26),0)</f>
        <v>0</v>
      </c>
      <c r="BR39" s="2">
        <f>IF($BN$1='Suivi Présence'!$D$6,SUMIF(Nom_pre,'BD Stats'!$A39,'Suivi Présence'!$I$11:$I$26),0)</f>
        <v>0</v>
      </c>
      <c r="BS39" s="2">
        <f>IF($BN$1='Suivi Présence'!$D$6,SUMIF(Nom_pre,'BD Stats'!$A39,'Suivi Présence'!$J$11:$J$26),0)</f>
        <v>0</v>
      </c>
      <c r="BT39" s="2">
        <f>IF($BN$1='Suivi Présence'!$D$6,SUMIF(Nom_pre,'BD Stats'!$A39,'Suivi Présence'!$K$11:$K$26),0)</f>
        <v>0</v>
      </c>
      <c r="BU39" s="2">
        <f>IF($BN$1='Suivi Présence'!$D$6,SUMIF(Nom_pre,'BD Stats'!$A39,'Suivi Présence'!$L$11:$L$26),0)</f>
        <v>0</v>
      </c>
      <c r="BV39" s="2">
        <f>IF($BN$1='Suivi Présence'!$D$6,SUMIF(Nom_pre,'BD Stats'!$A39,'Suivi Présence'!$M$11:$M$26),0)</f>
        <v>0</v>
      </c>
      <c r="BW39" s="2">
        <f t="shared" si="25"/>
        <v>0</v>
      </c>
      <c r="BX39" s="16">
        <f t="shared" si="26"/>
        <v>0</v>
      </c>
      <c r="BY39" s="95">
        <f t="shared" si="27"/>
        <v>0</v>
      </c>
    </row>
    <row r="40" spans="1:77" x14ac:dyDescent="0.25">
      <c r="A40" s="15" t="s">
        <v>137</v>
      </c>
      <c r="B40" s="33" t="s">
        <v>138</v>
      </c>
      <c r="C40" s="34" t="s">
        <v>159</v>
      </c>
      <c r="D40" s="50" t="s">
        <v>160</v>
      </c>
      <c r="E40" s="96" t="s">
        <v>200</v>
      </c>
      <c r="F40" s="100">
        <f t="shared" ca="1" si="1"/>
        <v>0</v>
      </c>
      <c r="G40" s="2">
        <f t="shared" ca="1" si="2"/>
        <v>0</v>
      </c>
      <c r="H40" s="2">
        <f t="shared" ca="1" si="3"/>
        <v>0</v>
      </c>
      <c r="I40" s="2">
        <f t="shared" ca="1" si="4"/>
        <v>0</v>
      </c>
      <c r="J40" s="2">
        <f t="shared" ca="1" si="5"/>
        <v>0</v>
      </c>
      <c r="K40" s="2">
        <f t="shared" ca="1" si="6"/>
        <v>0</v>
      </c>
      <c r="L40" s="2">
        <f t="shared" ca="1" si="7"/>
        <v>0</v>
      </c>
      <c r="M40" s="2">
        <f t="shared" ca="1" si="8"/>
        <v>0</v>
      </c>
      <c r="N40" s="2">
        <f t="shared" ca="1" si="9"/>
        <v>0</v>
      </c>
      <c r="O40" s="2">
        <f t="shared" ca="1" si="10"/>
        <v>0</v>
      </c>
      <c r="P40" s="16">
        <f t="shared" ca="1" si="11"/>
        <v>0</v>
      </c>
      <c r="Q40" s="101">
        <f t="shared" ca="1" si="12"/>
        <v>0</v>
      </c>
      <c r="R40" s="34">
        <f ca="1">IF($R$1='Suivi Présence'!$D$6,SUMIF(Nom_pre,'BD Stats'!$A40,'Suivi Présence'!$E$11:$E$26),0)</f>
        <v>0</v>
      </c>
      <c r="S40" s="2">
        <f ca="1">IF($R$1='Suivi Présence'!$D$6,SUMIF(Nom_pre,'BD Stats'!$A40,'Suivi Présence'!$F$11:$F$26),0)</f>
        <v>0</v>
      </c>
      <c r="T40" s="2">
        <f ca="1">IF($R$1='Suivi Présence'!$D$6,SUMIF(Nom_pre,'BD Stats'!$A40,'Suivi Présence'!$G$11:$G$26),0)</f>
        <v>0</v>
      </c>
      <c r="U40" s="2">
        <f ca="1">IF($R$1='Suivi Présence'!$D$6,SUMIF(Nom_pre,'BD Stats'!$A40,'Suivi Présence'!$H$11:$H$26),0)</f>
        <v>0</v>
      </c>
      <c r="V40" s="2">
        <f ca="1">IF($R$1='Suivi Présence'!$D$6,SUMIF(Nom_pre,'BD Stats'!$A40,'Suivi Présence'!$I$11:$I$26),0)</f>
        <v>0</v>
      </c>
      <c r="W40" s="2">
        <f ca="1">IF($R$1='Suivi Présence'!$D$6,SUMIF(Nom_pre,'BD Stats'!$A40,'Suivi Présence'!$J$11:$J$26),0)</f>
        <v>0</v>
      </c>
      <c r="X40" s="2">
        <f ca="1">IF($R$1='Suivi Présence'!$D$6,SUMIF(Nom_pre,'BD Stats'!$A40,'Suivi Présence'!$K$11:$K$26),0)</f>
        <v>0</v>
      </c>
      <c r="Y40" s="2">
        <f ca="1">IF($R$1='Suivi Présence'!$D$6,SUMIF(Nom_pre,'BD Stats'!$A40,'Suivi Présence'!$L$11:$L$26),0)</f>
        <v>0</v>
      </c>
      <c r="Z40" s="2">
        <f ca="1">IF($R$1='Suivi Présence'!$D$6,SUMIF(Nom_pre,'BD Stats'!$A40,'Suivi Présence'!$M$11:$M$26),0)</f>
        <v>0</v>
      </c>
      <c r="AA40" s="2">
        <f t="shared" ca="1" si="13"/>
        <v>0</v>
      </c>
      <c r="AB40" s="16">
        <f t="shared" ca="1" si="14"/>
        <v>0</v>
      </c>
      <c r="AC40" s="95">
        <f t="shared" ca="1" si="15"/>
        <v>0</v>
      </c>
      <c r="AD40" s="2">
        <f>IF($AD$1='Suivi Présence'!$D$6,SUMIF(Nom_pre,'BD Stats'!$A40,'Suivi Présence'!$E$11:$E$26),0)</f>
        <v>0</v>
      </c>
      <c r="AE40" s="2">
        <f>IF($AD$1='Suivi Présence'!$D$6,SUMIF(Nom_pre,'BD Stats'!$A40,'Suivi Présence'!$F$11:$F$26),0)</f>
        <v>0</v>
      </c>
      <c r="AF40" s="2">
        <f>IF($AD$1='Suivi Présence'!$D$6,SUMIF(Nom_pre,'BD Stats'!$A40,'Suivi Présence'!$G$11:$G$26),0)</f>
        <v>0</v>
      </c>
      <c r="AG40" s="2">
        <f>IF($AD$1='Suivi Présence'!$D$6,SUMIF(Nom_pre,'BD Stats'!$A40,'Suivi Présence'!$H$11:$H$26),0)</f>
        <v>0</v>
      </c>
      <c r="AH40" s="2">
        <f>IF($AD$1='Suivi Présence'!$D$6,SUMIF(Nom_pre,'BD Stats'!$A40,'Suivi Présence'!$I$11:$I$26),0)</f>
        <v>0</v>
      </c>
      <c r="AI40" s="2">
        <f>IF($AD$1='Suivi Présence'!$D$6,SUMIF(Nom_pre,'BD Stats'!$A40,'Suivi Présence'!$J$11:$J$26),0)</f>
        <v>0</v>
      </c>
      <c r="AJ40" s="2">
        <f>IF($AD$1='Suivi Présence'!$D$6,SUMIF(Nom_pre,'BD Stats'!$A40,'Suivi Présence'!$K$11:$K$26),0)</f>
        <v>0</v>
      </c>
      <c r="AK40" s="2">
        <f>IF($AD$1='Suivi Présence'!$D$6,SUMIF(Nom_pre,'BD Stats'!$A40,'Suivi Présence'!$L$11:$L$26),0)</f>
        <v>0</v>
      </c>
      <c r="AL40" s="2">
        <f>IF($AD$1='Suivi Présence'!$D$6,SUMIF(Nom_pre,'BD Stats'!$A40,'Suivi Présence'!$M$11:$M$26),0)</f>
        <v>0</v>
      </c>
      <c r="AM40" s="2">
        <f t="shared" si="16"/>
        <v>0</v>
      </c>
      <c r="AN40" s="16">
        <f t="shared" si="17"/>
        <v>0</v>
      </c>
      <c r="AO40" s="95">
        <f t="shared" si="18"/>
        <v>0</v>
      </c>
      <c r="AP40" s="2">
        <f>IF($AP$1='Suivi Présence'!$D$6,SUMIF(Nom_pre,'BD Stats'!$A40,'Suivi Présence'!$E$11:$E$26),0)</f>
        <v>0</v>
      </c>
      <c r="AQ40" s="2">
        <f>IF($AP$1='Suivi Présence'!$D$6,SUMIF(Nom_pre,'BD Stats'!$A40,'Suivi Présence'!$F$11:$F$26),0)</f>
        <v>0</v>
      </c>
      <c r="AR40" s="2">
        <f>IF($AP$1='Suivi Présence'!$D$6,SUMIF(Nom_pre,'BD Stats'!$A40,'Suivi Présence'!$G$11:$G$26),0)</f>
        <v>0</v>
      </c>
      <c r="AS40" s="2">
        <f>IF($AP$1='Suivi Présence'!$D$6,SUMIF(Nom_pre,'BD Stats'!$A40,'Suivi Présence'!$H$11:$H$26),0)</f>
        <v>0</v>
      </c>
      <c r="AT40" s="2">
        <f>IF($AP$1='Suivi Présence'!$D$6,SUMIF(Nom_pre,'BD Stats'!$A40,'Suivi Présence'!$I$11:$I$26),0)</f>
        <v>0</v>
      </c>
      <c r="AU40" s="2">
        <f>IF($AP$1='Suivi Présence'!$D$6,SUMIF(Nom_pre,'BD Stats'!$A40,'Suivi Présence'!$J$11:$J$26),0)</f>
        <v>0</v>
      </c>
      <c r="AV40" s="2">
        <f>IF($AP$1='Suivi Présence'!$D$6,SUMIF(Nom_pre,'BD Stats'!$A40,'Suivi Présence'!$K$11:$K$26),0)</f>
        <v>0</v>
      </c>
      <c r="AW40" s="2">
        <f>IF($AP$1='Suivi Présence'!$D$6,SUMIF(Nom_pre,'BD Stats'!$A40,'Suivi Présence'!$L$11:$L$26),0)</f>
        <v>0</v>
      </c>
      <c r="AX40" s="2">
        <f>IF($AP$1='Suivi Présence'!$D$6,SUMIF(Nom_pre,'BD Stats'!$A40,'Suivi Présence'!$M$11:$M$26),0)</f>
        <v>0</v>
      </c>
      <c r="AY40" s="2">
        <f t="shared" si="19"/>
        <v>0</v>
      </c>
      <c r="AZ40" s="16">
        <f t="shared" si="20"/>
        <v>0</v>
      </c>
      <c r="BA40" s="95">
        <f t="shared" si="21"/>
        <v>0</v>
      </c>
      <c r="BB40" s="2">
        <f>IF($BB$1='Suivi Présence'!$D$6,SUMIF(Nom_pre,'BD Stats'!$A40,'Suivi Présence'!$E$11:$E$26),0)</f>
        <v>0</v>
      </c>
      <c r="BC40" s="2">
        <f>IF($BB$1='Suivi Présence'!$D$6,SUMIF(Nom_pre,'BD Stats'!$A40,'Suivi Présence'!$F$11:$F$26),0)</f>
        <v>0</v>
      </c>
      <c r="BD40" s="2">
        <f>IF($BB$1='Suivi Présence'!$D$6,SUMIF(Nom_pre,'BD Stats'!$A40,'Suivi Présence'!$G$11:$G$26),0)</f>
        <v>0</v>
      </c>
      <c r="BE40" s="2">
        <f>IF($BB$1='Suivi Présence'!$D$6,SUMIF(Nom_pre,'BD Stats'!$A40,'Suivi Présence'!$H$11:$H$26),0)</f>
        <v>0</v>
      </c>
      <c r="BF40" s="2">
        <f>IF($BB$1='Suivi Présence'!$D$6,SUMIF(Nom_pre,'BD Stats'!$A40,'Suivi Présence'!$I$11:$I$26),0)</f>
        <v>0</v>
      </c>
      <c r="BG40" s="2">
        <f>IF($BB$1='Suivi Présence'!$D$6,SUMIF(Nom_pre,'BD Stats'!$A40,'Suivi Présence'!$J$11:$J$26),0)</f>
        <v>0</v>
      </c>
      <c r="BH40" s="2">
        <f>IF($BB$1='Suivi Présence'!$D$6,SUMIF(Nom_pre,'BD Stats'!$A40,'Suivi Présence'!$K$11:$K$26),0)</f>
        <v>0</v>
      </c>
      <c r="BI40" s="2">
        <f>IF($BB$1='Suivi Présence'!$D$6,SUMIF(Nom_pre,'BD Stats'!$A40,'Suivi Présence'!$L$11:$L$26),0)</f>
        <v>0</v>
      </c>
      <c r="BJ40" s="2">
        <f>IF($BB$1='Suivi Présence'!$D$6,SUMIF(Nom_pre,'BD Stats'!$A40,'Suivi Présence'!$M$11:$M$26),0)</f>
        <v>0</v>
      </c>
      <c r="BK40" s="2">
        <f t="shared" si="22"/>
        <v>0</v>
      </c>
      <c r="BL40" s="16">
        <f t="shared" si="23"/>
        <v>0</v>
      </c>
      <c r="BM40" s="95">
        <f t="shared" si="24"/>
        <v>0</v>
      </c>
      <c r="BN40" s="2">
        <f>IF($BN$1='Suivi Présence'!$D$6,SUMIF(Nom_pre,'BD Stats'!$A40,'Suivi Présence'!$E$11:$E$26),0)</f>
        <v>0</v>
      </c>
      <c r="BO40" s="2">
        <f>IF($BN$1='Suivi Présence'!$D$6,SUMIF(Nom_pre,'BD Stats'!$A40,'Suivi Présence'!$F$11:$F$26),0)</f>
        <v>0</v>
      </c>
      <c r="BP40" s="2">
        <f>IF($BN$1='Suivi Présence'!$D$6,SUMIF(Nom_pre,'BD Stats'!$A40,'Suivi Présence'!$G$11:$G$26),0)</f>
        <v>0</v>
      </c>
      <c r="BQ40" s="2">
        <f>IF($BN$1='Suivi Présence'!$D$6,SUMIF(Nom_pre,'BD Stats'!$A40,'Suivi Présence'!$H$11:$H$26),0)</f>
        <v>0</v>
      </c>
      <c r="BR40" s="2">
        <f>IF($BN$1='Suivi Présence'!$D$6,SUMIF(Nom_pre,'BD Stats'!$A40,'Suivi Présence'!$I$11:$I$26),0)</f>
        <v>0</v>
      </c>
      <c r="BS40" s="2">
        <f>IF($BN$1='Suivi Présence'!$D$6,SUMIF(Nom_pre,'BD Stats'!$A40,'Suivi Présence'!$J$11:$J$26),0)</f>
        <v>0</v>
      </c>
      <c r="BT40" s="2">
        <f>IF($BN$1='Suivi Présence'!$D$6,SUMIF(Nom_pre,'BD Stats'!$A40,'Suivi Présence'!$K$11:$K$26),0)</f>
        <v>0</v>
      </c>
      <c r="BU40" s="2">
        <f>IF($BN$1='Suivi Présence'!$D$6,SUMIF(Nom_pre,'BD Stats'!$A40,'Suivi Présence'!$L$11:$L$26),0)</f>
        <v>0</v>
      </c>
      <c r="BV40" s="2">
        <f>IF($BN$1='Suivi Présence'!$D$6,SUMIF(Nom_pre,'BD Stats'!$A40,'Suivi Présence'!$M$11:$M$26),0)</f>
        <v>0</v>
      </c>
      <c r="BW40" s="2">
        <f t="shared" si="25"/>
        <v>0</v>
      </c>
      <c r="BX40" s="16">
        <f t="shared" si="26"/>
        <v>0</v>
      </c>
      <c r="BY40" s="95">
        <f t="shared" si="27"/>
        <v>0</v>
      </c>
    </row>
    <row r="41" spans="1:77" x14ac:dyDescent="0.25">
      <c r="A41" s="15" t="s">
        <v>139</v>
      </c>
      <c r="B41" s="33" t="s">
        <v>97</v>
      </c>
      <c r="C41" s="34" t="s">
        <v>159</v>
      </c>
      <c r="D41" s="50" t="s">
        <v>63</v>
      </c>
      <c r="E41" s="96" t="s">
        <v>201</v>
      </c>
      <c r="F41" s="100">
        <f t="shared" ca="1" si="1"/>
        <v>0</v>
      </c>
      <c r="G41" s="2">
        <f t="shared" ca="1" si="2"/>
        <v>0</v>
      </c>
      <c r="H41" s="2">
        <f t="shared" ca="1" si="3"/>
        <v>0</v>
      </c>
      <c r="I41" s="2">
        <f t="shared" ca="1" si="4"/>
        <v>0</v>
      </c>
      <c r="J41" s="2">
        <f t="shared" ca="1" si="5"/>
        <v>0</v>
      </c>
      <c r="K41" s="2">
        <f t="shared" ca="1" si="6"/>
        <v>0</v>
      </c>
      <c r="L41" s="2">
        <f t="shared" ca="1" si="7"/>
        <v>0</v>
      </c>
      <c r="M41" s="2">
        <f t="shared" ca="1" si="8"/>
        <v>0</v>
      </c>
      <c r="N41" s="2">
        <f t="shared" ca="1" si="9"/>
        <v>0</v>
      </c>
      <c r="O41" s="2">
        <f t="shared" ca="1" si="10"/>
        <v>0</v>
      </c>
      <c r="P41" s="16">
        <f t="shared" ca="1" si="11"/>
        <v>0</v>
      </c>
      <c r="Q41" s="101">
        <f t="shared" ca="1" si="12"/>
        <v>0</v>
      </c>
      <c r="R41" s="34">
        <f ca="1">IF($R$1='Suivi Présence'!$D$6,SUMIF(Nom_pre,'BD Stats'!$A41,'Suivi Présence'!$E$11:$E$26),0)</f>
        <v>0</v>
      </c>
      <c r="S41" s="2">
        <f ca="1">IF($R$1='Suivi Présence'!$D$6,SUMIF(Nom_pre,'BD Stats'!$A41,'Suivi Présence'!$F$11:$F$26),0)</f>
        <v>0</v>
      </c>
      <c r="T41" s="2">
        <f ca="1">IF($R$1='Suivi Présence'!$D$6,SUMIF(Nom_pre,'BD Stats'!$A41,'Suivi Présence'!$G$11:$G$26),0)</f>
        <v>0</v>
      </c>
      <c r="U41" s="2">
        <f ca="1">IF($R$1='Suivi Présence'!$D$6,SUMIF(Nom_pre,'BD Stats'!$A41,'Suivi Présence'!$H$11:$H$26),0)</f>
        <v>0</v>
      </c>
      <c r="V41" s="2">
        <f ca="1">IF($R$1='Suivi Présence'!$D$6,SUMIF(Nom_pre,'BD Stats'!$A41,'Suivi Présence'!$I$11:$I$26),0)</f>
        <v>0</v>
      </c>
      <c r="W41" s="2">
        <f ca="1">IF($R$1='Suivi Présence'!$D$6,SUMIF(Nom_pre,'BD Stats'!$A41,'Suivi Présence'!$J$11:$J$26),0)</f>
        <v>0</v>
      </c>
      <c r="X41" s="2">
        <f ca="1">IF($R$1='Suivi Présence'!$D$6,SUMIF(Nom_pre,'BD Stats'!$A41,'Suivi Présence'!$K$11:$K$26),0)</f>
        <v>0</v>
      </c>
      <c r="Y41" s="2">
        <f ca="1">IF($R$1='Suivi Présence'!$D$6,SUMIF(Nom_pre,'BD Stats'!$A41,'Suivi Présence'!$L$11:$L$26),0)</f>
        <v>0</v>
      </c>
      <c r="Z41" s="2">
        <f ca="1">IF($R$1='Suivi Présence'!$D$6,SUMIF(Nom_pre,'BD Stats'!$A41,'Suivi Présence'!$M$11:$M$26),0)</f>
        <v>0</v>
      </c>
      <c r="AA41" s="2">
        <f t="shared" ca="1" si="13"/>
        <v>0</v>
      </c>
      <c r="AB41" s="16">
        <f t="shared" ca="1" si="14"/>
        <v>0</v>
      </c>
      <c r="AC41" s="95">
        <f t="shared" ca="1" si="15"/>
        <v>0</v>
      </c>
      <c r="AD41" s="2">
        <f>IF($AD$1='Suivi Présence'!$D$6,SUMIF(Nom_pre,'BD Stats'!$A41,'Suivi Présence'!$E$11:$E$26),0)</f>
        <v>0</v>
      </c>
      <c r="AE41" s="2">
        <f>IF($AD$1='Suivi Présence'!$D$6,SUMIF(Nom_pre,'BD Stats'!$A41,'Suivi Présence'!$F$11:$F$26),0)</f>
        <v>0</v>
      </c>
      <c r="AF41" s="2">
        <f>IF($AD$1='Suivi Présence'!$D$6,SUMIF(Nom_pre,'BD Stats'!$A41,'Suivi Présence'!$G$11:$G$26),0)</f>
        <v>0</v>
      </c>
      <c r="AG41" s="2">
        <f>IF($AD$1='Suivi Présence'!$D$6,SUMIF(Nom_pre,'BD Stats'!$A41,'Suivi Présence'!$H$11:$H$26),0)</f>
        <v>0</v>
      </c>
      <c r="AH41" s="2">
        <f>IF($AD$1='Suivi Présence'!$D$6,SUMIF(Nom_pre,'BD Stats'!$A41,'Suivi Présence'!$I$11:$I$26),0)</f>
        <v>0</v>
      </c>
      <c r="AI41" s="2">
        <f>IF($AD$1='Suivi Présence'!$D$6,SUMIF(Nom_pre,'BD Stats'!$A41,'Suivi Présence'!$J$11:$J$26),0)</f>
        <v>0</v>
      </c>
      <c r="AJ41" s="2">
        <f>IF($AD$1='Suivi Présence'!$D$6,SUMIF(Nom_pre,'BD Stats'!$A41,'Suivi Présence'!$K$11:$K$26),0)</f>
        <v>0</v>
      </c>
      <c r="AK41" s="2">
        <f>IF($AD$1='Suivi Présence'!$D$6,SUMIF(Nom_pre,'BD Stats'!$A41,'Suivi Présence'!$L$11:$L$26),0)</f>
        <v>0</v>
      </c>
      <c r="AL41" s="2">
        <f>IF($AD$1='Suivi Présence'!$D$6,SUMIF(Nom_pre,'BD Stats'!$A41,'Suivi Présence'!$M$11:$M$26),0)</f>
        <v>0</v>
      </c>
      <c r="AM41" s="2">
        <f t="shared" si="16"/>
        <v>0</v>
      </c>
      <c r="AN41" s="16">
        <f t="shared" si="17"/>
        <v>0</v>
      </c>
      <c r="AO41" s="95">
        <f t="shared" si="18"/>
        <v>0</v>
      </c>
      <c r="AP41" s="2">
        <f>IF($AP$1='Suivi Présence'!$D$6,SUMIF(Nom_pre,'BD Stats'!$A41,'Suivi Présence'!$E$11:$E$26),0)</f>
        <v>0</v>
      </c>
      <c r="AQ41" s="2">
        <f>IF($AP$1='Suivi Présence'!$D$6,SUMIF(Nom_pre,'BD Stats'!$A41,'Suivi Présence'!$F$11:$F$26),0)</f>
        <v>0</v>
      </c>
      <c r="AR41" s="2">
        <f>IF($AP$1='Suivi Présence'!$D$6,SUMIF(Nom_pre,'BD Stats'!$A41,'Suivi Présence'!$G$11:$G$26),0)</f>
        <v>0</v>
      </c>
      <c r="AS41" s="2">
        <f>IF($AP$1='Suivi Présence'!$D$6,SUMIF(Nom_pre,'BD Stats'!$A41,'Suivi Présence'!$H$11:$H$26),0)</f>
        <v>0</v>
      </c>
      <c r="AT41" s="2">
        <f>IF($AP$1='Suivi Présence'!$D$6,SUMIF(Nom_pre,'BD Stats'!$A41,'Suivi Présence'!$I$11:$I$26),0)</f>
        <v>0</v>
      </c>
      <c r="AU41" s="2">
        <f>IF($AP$1='Suivi Présence'!$D$6,SUMIF(Nom_pre,'BD Stats'!$A41,'Suivi Présence'!$J$11:$J$26),0)</f>
        <v>0</v>
      </c>
      <c r="AV41" s="2">
        <f>IF($AP$1='Suivi Présence'!$D$6,SUMIF(Nom_pre,'BD Stats'!$A41,'Suivi Présence'!$K$11:$K$26),0)</f>
        <v>0</v>
      </c>
      <c r="AW41" s="2">
        <f>IF($AP$1='Suivi Présence'!$D$6,SUMIF(Nom_pre,'BD Stats'!$A41,'Suivi Présence'!$L$11:$L$26),0)</f>
        <v>0</v>
      </c>
      <c r="AX41" s="2">
        <f>IF($AP$1='Suivi Présence'!$D$6,SUMIF(Nom_pre,'BD Stats'!$A41,'Suivi Présence'!$M$11:$M$26),0)</f>
        <v>0</v>
      </c>
      <c r="AY41" s="2">
        <f t="shared" si="19"/>
        <v>0</v>
      </c>
      <c r="AZ41" s="16">
        <f t="shared" si="20"/>
        <v>0</v>
      </c>
      <c r="BA41" s="95">
        <f t="shared" si="21"/>
        <v>0</v>
      </c>
      <c r="BB41" s="2">
        <f>IF($BB$1='Suivi Présence'!$D$6,SUMIF(Nom_pre,'BD Stats'!$A41,'Suivi Présence'!$E$11:$E$26),0)</f>
        <v>0</v>
      </c>
      <c r="BC41" s="2">
        <f>IF($BB$1='Suivi Présence'!$D$6,SUMIF(Nom_pre,'BD Stats'!$A41,'Suivi Présence'!$F$11:$F$26),0)</f>
        <v>0</v>
      </c>
      <c r="BD41" s="2">
        <f>IF($BB$1='Suivi Présence'!$D$6,SUMIF(Nom_pre,'BD Stats'!$A41,'Suivi Présence'!$G$11:$G$26),0)</f>
        <v>0</v>
      </c>
      <c r="BE41" s="2">
        <f>IF($BB$1='Suivi Présence'!$D$6,SUMIF(Nom_pre,'BD Stats'!$A41,'Suivi Présence'!$H$11:$H$26),0)</f>
        <v>0</v>
      </c>
      <c r="BF41" s="2">
        <f>IF($BB$1='Suivi Présence'!$D$6,SUMIF(Nom_pre,'BD Stats'!$A41,'Suivi Présence'!$I$11:$I$26),0)</f>
        <v>0</v>
      </c>
      <c r="BG41" s="2">
        <f>IF($BB$1='Suivi Présence'!$D$6,SUMIF(Nom_pre,'BD Stats'!$A41,'Suivi Présence'!$J$11:$J$26),0)</f>
        <v>0</v>
      </c>
      <c r="BH41" s="2">
        <f>IF($BB$1='Suivi Présence'!$D$6,SUMIF(Nom_pre,'BD Stats'!$A41,'Suivi Présence'!$K$11:$K$26),0)</f>
        <v>0</v>
      </c>
      <c r="BI41" s="2">
        <f>IF($BB$1='Suivi Présence'!$D$6,SUMIF(Nom_pre,'BD Stats'!$A41,'Suivi Présence'!$L$11:$L$26),0)</f>
        <v>0</v>
      </c>
      <c r="BJ41" s="2">
        <f>IF($BB$1='Suivi Présence'!$D$6,SUMIF(Nom_pre,'BD Stats'!$A41,'Suivi Présence'!$M$11:$M$26),0)</f>
        <v>0</v>
      </c>
      <c r="BK41" s="2">
        <f t="shared" si="22"/>
        <v>0</v>
      </c>
      <c r="BL41" s="16">
        <f t="shared" si="23"/>
        <v>0</v>
      </c>
      <c r="BM41" s="95">
        <f t="shared" si="24"/>
        <v>0</v>
      </c>
      <c r="BN41" s="2">
        <f>IF($BN$1='Suivi Présence'!$D$6,SUMIF(Nom_pre,'BD Stats'!$A41,'Suivi Présence'!$E$11:$E$26),0)</f>
        <v>0</v>
      </c>
      <c r="BO41" s="2">
        <f>IF($BN$1='Suivi Présence'!$D$6,SUMIF(Nom_pre,'BD Stats'!$A41,'Suivi Présence'!$F$11:$F$26),0)</f>
        <v>0</v>
      </c>
      <c r="BP41" s="2">
        <f>IF($BN$1='Suivi Présence'!$D$6,SUMIF(Nom_pre,'BD Stats'!$A41,'Suivi Présence'!$G$11:$G$26),0)</f>
        <v>0</v>
      </c>
      <c r="BQ41" s="2">
        <f>IF($BN$1='Suivi Présence'!$D$6,SUMIF(Nom_pre,'BD Stats'!$A41,'Suivi Présence'!$H$11:$H$26),0)</f>
        <v>0</v>
      </c>
      <c r="BR41" s="2">
        <f>IF($BN$1='Suivi Présence'!$D$6,SUMIF(Nom_pre,'BD Stats'!$A41,'Suivi Présence'!$I$11:$I$26),0)</f>
        <v>0</v>
      </c>
      <c r="BS41" s="2">
        <f>IF($BN$1='Suivi Présence'!$D$6,SUMIF(Nom_pre,'BD Stats'!$A41,'Suivi Présence'!$J$11:$J$26),0)</f>
        <v>0</v>
      </c>
      <c r="BT41" s="2">
        <f>IF($BN$1='Suivi Présence'!$D$6,SUMIF(Nom_pre,'BD Stats'!$A41,'Suivi Présence'!$K$11:$K$26),0)</f>
        <v>0</v>
      </c>
      <c r="BU41" s="2">
        <f>IF($BN$1='Suivi Présence'!$D$6,SUMIF(Nom_pre,'BD Stats'!$A41,'Suivi Présence'!$L$11:$L$26),0)</f>
        <v>0</v>
      </c>
      <c r="BV41" s="2">
        <f>IF($BN$1='Suivi Présence'!$D$6,SUMIF(Nom_pre,'BD Stats'!$A41,'Suivi Présence'!$M$11:$M$26),0)</f>
        <v>0</v>
      </c>
      <c r="BW41" s="2">
        <f t="shared" si="25"/>
        <v>0</v>
      </c>
      <c r="BX41" s="16">
        <f t="shared" si="26"/>
        <v>0</v>
      </c>
      <c r="BY41" s="95">
        <f t="shared" si="27"/>
        <v>0</v>
      </c>
    </row>
    <row r="42" spans="1:77" x14ac:dyDescent="0.25">
      <c r="A42" s="15" t="s">
        <v>140</v>
      </c>
      <c r="B42" s="33" t="s">
        <v>141</v>
      </c>
      <c r="C42" s="34" t="s">
        <v>159</v>
      </c>
      <c r="D42" s="50" t="s">
        <v>63</v>
      </c>
      <c r="E42" s="96" t="s">
        <v>202</v>
      </c>
      <c r="F42" s="100">
        <f t="shared" ca="1" si="1"/>
        <v>0</v>
      </c>
      <c r="G42" s="2">
        <f t="shared" ca="1" si="2"/>
        <v>0</v>
      </c>
      <c r="H42" s="2">
        <f t="shared" ca="1" si="3"/>
        <v>0</v>
      </c>
      <c r="I42" s="2">
        <f t="shared" ca="1" si="4"/>
        <v>0</v>
      </c>
      <c r="J42" s="2">
        <f t="shared" ca="1" si="5"/>
        <v>0</v>
      </c>
      <c r="K42" s="2">
        <f t="shared" ca="1" si="6"/>
        <v>0</v>
      </c>
      <c r="L42" s="2">
        <f t="shared" ca="1" si="7"/>
        <v>0</v>
      </c>
      <c r="M42" s="2">
        <f t="shared" ca="1" si="8"/>
        <v>0</v>
      </c>
      <c r="N42" s="2">
        <f t="shared" ca="1" si="9"/>
        <v>0</v>
      </c>
      <c r="O42" s="2">
        <f t="shared" ca="1" si="10"/>
        <v>0</v>
      </c>
      <c r="P42" s="16">
        <f t="shared" ca="1" si="11"/>
        <v>0</v>
      </c>
      <c r="Q42" s="101">
        <f t="shared" ca="1" si="12"/>
        <v>0</v>
      </c>
      <c r="R42" s="34">
        <f ca="1">IF($R$1='Suivi Présence'!$D$6,SUMIF(Nom_pre,'BD Stats'!$A42,'Suivi Présence'!$E$11:$E$26),0)</f>
        <v>0</v>
      </c>
      <c r="S42" s="2">
        <f ca="1">IF($R$1='Suivi Présence'!$D$6,SUMIF(Nom_pre,'BD Stats'!$A42,'Suivi Présence'!$F$11:$F$26),0)</f>
        <v>0</v>
      </c>
      <c r="T42" s="2">
        <f ca="1">IF($R$1='Suivi Présence'!$D$6,SUMIF(Nom_pre,'BD Stats'!$A42,'Suivi Présence'!$G$11:$G$26),0)</f>
        <v>0</v>
      </c>
      <c r="U42" s="2">
        <f ca="1">IF($R$1='Suivi Présence'!$D$6,SUMIF(Nom_pre,'BD Stats'!$A42,'Suivi Présence'!$H$11:$H$26),0)</f>
        <v>0</v>
      </c>
      <c r="V42" s="2">
        <f ca="1">IF($R$1='Suivi Présence'!$D$6,SUMIF(Nom_pre,'BD Stats'!$A42,'Suivi Présence'!$I$11:$I$26),0)</f>
        <v>0</v>
      </c>
      <c r="W42" s="2">
        <f ca="1">IF($R$1='Suivi Présence'!$D$6,SUMIF(Nom_pre,'BD Stats'!$A42,'Suivi Présence'!$J$11:$J$26),0)</f>
        <v>0</v>
      </c>
      <c r="X42" s="2">
        <f ca="1">IF($R$1='Suivi Présence'!$D$6,SUMIF(Nom_pre,'BD Stats'!$A42,'Suivi Présence'!$K$11:$K$26),0)</f>
        <v>0</v>
      </c>
      <c r="Y42" s="2">
        <f ca="1">IF($R$1='Suivi Présence'!$D$6,SUMIF(Nom_pre,'BD Stats'!$A42,'Suivi Présence'!$L$11:$L$26),0)</f>
        <v>0</v>
      </c>
      <c r="Z42" s="2">
        <f ca="1">IF($R$1='Suivi Présence'!$D$6,SUMIF(Nom_pre,'BD Stats'!$A42,'Suivi Présence'!$M$11:$M$26),0)</f>
        <v>0</v>
      </c>
      <c r="AA42" s="2">
        <f t="shared" ca="1" si="13"/>
        <v>0</v>
      </c>
      <c r="AB42" s="16">
        <f t="shared" ca="1" si="14"/>
        <v>0</v>
      </c>
      <c r="AC42" s="95">
        <f t="shared" ca="1" si="15"/>
        <v>0</v>
      </c>
      <c r="AD42" s="2">
        <f>IF($AD$1='Suivi Présence'!$D$6,SUMIF(Nom_pre,'BD Stats'!$A42,'Suivi Présence'!$E$11:$E$26),0)</f>
        <v>0</v>
      </c>
      <c r="AE42" s="2">
        <f>IF($AD$1='Suivi Présence'!$D$6,SUMIF(Nom_pre,'BD Stats'!$A42,'Suivi Présence'!$F$11:$F$26),0)</f>
        <v>0</v>
      </c>
      <c r="AF42" s="2">
        <f>IF($AD$1='Suivi Présence'!$D$6,SUMIF(Nom_pre,'BD Stats'!$A42,'Suivi Présence'!$G$11:$G$26),0)</f>
        <v>0</v>
      </c>
      <c r="AG42" s="2">
        <f>IF($AD$1='Suivi Présence'!$D$6,SUMIF(Nom_pre,'BD Stats'!$A42,'Suivi Présence'!$H$11:$H$26),0)</f>
        <v>0</v>
      </c>
      <c r="AH42" s="2">
        <f>IF($AD$1='Suivi Présence'!$D$6,SUMIF(Nom_pre,'BD Stats'!$A42,'Suivi Présence'!$I$11:$I$26),0)</f>
        <v>0</v>
      </c>
      <c r="AI42" s="2">
        <f>IF($AD$1='Suivi Présence'!$D$6,SUMIF(Nom_pre,'BD Stats'!$A42,'Suivi Présence'!$J$11:$J$26),0)</f>
        <v>0</v>
      </c>
      <c r="AJ42" s="2">
        <f>IF($AD$1='Suivi Présence'!$D$6,SUMIF(Nom_pre,'BD Stats'!$A42,'Suivi Présence'!$K$11:$K$26),0)</f>
        <v>0</v>
      </c>
      <c r="AK42" s="2">
        <f>IF($AD$1='Suivi Présence'!$D$6,SUMIF(Nom_pre,'BD Stats'!$A42,'Suivi Présence'!$L$11:$L$26),0)</f>
        <v>0</v>
      </c>
      <c r="AL42" s="2">
        <f>IF($AD$1='Suivi Présence'!$D$6,SUMIF(Nom_pre,'BD Stats'!$A42,'Suivi Présence'!$M$11:$M$26),0)</f>
        <v>0</v>
      </c>
      <c r="AM42" s="2">
        <f t="shared" si="16"/>
        <v>0</v>
      </c>
      <c r="AN42" s="16">
        <f t="shared" si="17"/>
        <v>0</v>
      </c>
      <c r="AO42" s="95">
        <f t="shared" si="18"/>
        <v>0</v>
      </c>
      <c r="AP42" s="2">
        <f>IF($AP$1='Suivi Présence'!$D$6,SUMIF(Nom_pre,'BD Stats'!$A42,'Suivi Présence'!$E$11:$E$26),0)</f>
        <v>0</v>
      </c>
      <c r="AQ42" s="2">
        <f>IF($AP$1='Suivi Présence'!$D$6,SUMIF(Nom_pre,'BD Stats'!$A42,'Suivi Présence'!$F$11:$F$26),0)</f>
        <v>0</v>
      </c>
      <c r="AR42" s="2">
        <f>IF($AP$1='Suivi Présence'!$D$6,SUMIF(Nom_pre,'BD Stats'!$A42,'Suivi Présence'!$G$11:$G$26),0)</f>
        <v>0</v>
      </c>
      <c r="AS42" s="2">
        <f>IF($AP$1='Suivi Présence'!$D$6,SUMIF(Nom_pre,'BD Stats'!$A42,'Suivi Présence'!$H$11:$H$26),0)</f>
        <v>0</v>
      </c>
      <c r="AT42" s="2">
        <f>IF($AP$1='Suivi Présence'!$D$6,SUMIF(Nom_pre,'BD Stats'!$A42,'Suivi Présence'!$I$11:$I$26),0)</f>
        <v>0</v>
      </c>
      <c r="AU42" s="2">
        <f>IF($AP$1='Suivi Présence'!$D$6,SUMIF(Nom_pre,'BD Stats'!$A42,'Suivi Présence'!$J$11:$J$26),0)</f>
        <v>0</v>
      </c>
      <c r="AV42" s="2">
        <f>IF($AP$1='Suivi Présence'!$D$6,SUMIF(Nom_pre,'BD Stats'!$A42,'Suivi Présence'!$K$11:$K$26),0)</f>
        <v>0</v>
      </c>
      <c r="AW42" s="2">
        <f>IF($AP$1='Suivi Présence'!$D$6,SUMIF(Nom_pre,'BD Stats'!$A42,'Suivi Présence'!$L$11:$L$26),0)</f>
        <v>0</v>
      </c>
      <c r="AX42" s="2">
        <f>IF($AP$1='Suivi Présence'!$D$6,SUMIF(Nom_pre,'BD Stats'!$A42,'Suivi Présence'!$M$11:$M$26),0)</f>
        <v>0</v>
      </c>
      <c r="AY42" s="2">
        <f t="shared" si="19"/>
        <v>0</v>
      </c>
      <c r="AZ42" s="16">
        <f t="shared" si="20"/>
        <v>0</v>
      </c>
      <c r="BA42" s="95">
        <f t="shared" si="21"/>
        <v>0</v>
      </c>
      <c r="BB42" s="2">
        <f>IF($BB$1='Suivi Présence'!$D$6,SUMIF(Nom_pre,'BD Stats'!$A42,'Suivi Présence'!$E$11:$E$26),0)</f>
        <v>0</v>
      </c>
      <c r="BC42" s="2">
        <f>IF($BB$1='Suivi Présence'!$D$6,SUMIF(Nom_pre,'BD Stats'!$A42,'Suivi Présence'!$F$11:$F$26),0)</f>
        <v>0</v>
      </c>
      <c r="BD42" s="2">
        <f>IF($BB$1='Suivi Présence'!$D$6,SUMIF(Nom_pre,'BD Stats'!$A42,'Suivi Présence'!$G$11:$G$26),0)</f>
        <v>0</v>
      </c>
      <c r="BE42" s="2">
        <f>IF($BB$1='Suivi Présence'!$D$6,SUMIF(Nom_pre,'BD Stats'!$A42,'Suivi Présence'!$H$11:$H$26),0)</f>
        <v>0</v>
      </c>
      <c r="BF42" s="2">
        <f>IF($BB$1='Suivi Présence'!$D$6,SUMIF(Nom_pre,'BD Stats'!$A42,'Suivi Présence'!$I$11:$I$26),0)</f>
        <v>0</v>
      </c>
      <c r="BG42" s="2">
        <f>IF($BB$1='Suivi Présence'!$D$6,SUMIF(Nom_pre,'BD Stats'!$A42,'Suivi Présence'!$J$11:$J$26),0)</f>
        <v>0</v>
      </c>
      <c r="BH42" s="2">
        <f>IF($BB$1='Suivi Présence'!$D$6,SUMIF(Nom_pre,'BD Stats'!$A42,'Suivi Présence'!$K$11:$K$26),0)</f>
        <v>0</v>
      </c>
      <c r="BI42" s="2">
        <f>IF($BB$1='Suivi Présence'!$D$6,SUMIF(Nom_pre,'BD Stats'!$A42,'Suivi Présence'!$L$11:$L$26),0)</f>
        <v>0</v>
      </c>
      <c r="BJ42" s="2">
        <f>IF($BB$1='Suivi Présence'!$D$6,SUMIF(Nom_pre,'BD Stats'!$A42,'Suivi Présence'!$M$11:$M$26),0)</f>
        <v>0</v>
      </c>
      <c r="BK42" s="2">
        <f t="shared" si="22"/>
        <v>0</v>
      </c>
      <c r="BL42" s="16">
        <f t="shared" si="23"/>
        <v>0</v>
      </c>
      <c r="BM42" s="95">
        <f t="shared" si="24"/>
        <v>0</v>
      </c>
      <c r="BN42" s="2">
        <f>IF($BN$1='Suivi Présence'!$D$6,SUMIF(Nom_pre,'BD Stats'!$A42,'Suivi Présence'!$E$11:$E$26),0)</f>
        <v>0</v>
      </c>
      <c r="BO42" s="2">
        <f>IF($BN$1='Suivi Présence'!$D$6,SUMIF(Nom_pre,'BD Stats'!$A42,'Suivi Présence'!$F$11:$F$26),0)</f>
        <v>0</v>
      </c>
      <c r="BP42" s="2">
        <f>IF($BN$1='Suivi Présence'!$D$6,SUMIF(Nom_pre,'BD Stats'!$A42,'Suivi Présence'!$G$11:$G$26),0)</f>
        <v>0</v>
      </c>
      <c r="BQ42" s="2">
        <f>IF($BN$1='Suivi Présence'!$D$6,SUMIF(Nom_pre,'BD Stats'!$A42,'Suivi Présence'!$H$11:$H$26),0)</f>
        <v>0</v>
      </c>
      <c r="BR42" s="2">
        <f>IF($BN$1='Suivi Présence'!$D$6,SUMIF(Nom_pre,'BD Stats'!$A42,'Suivi Présence'!$I$11:$I$26),0)</f>
        <v>0</v>
      </c>
      <c r="BS42" s="2">
        <f>IF($BN$1='Suivi Présence'!$D$6,SUMIF(Nom_pre,'BD Stats'!$A42,'Suivi Présence'!$J$11:$J$26),0)</f>
        <v>0</v>
      </c>
      <c r="BT42" s="2">
        <f>IF($BN$1='Suivi Présence'!$D$6,SUMIF(Nom_pre,'BD Stats'!$A42,'Suivi Présence'!$K$11:$K$26),0)</f>
        <v>0</v>
      </c>
      <c r="BU42" s="2">
        <f>IF($BN$1='Suivi Présence'!$D$6,SUMIF(Nom_pre,'BD Stats'!$A42,'Suivi Présence'!$L$11:$L$26),0)</f>
        <v>0</v>
      </c>
      <c r="BV42" s="2">
        <f>IF($BN$1='Suivi Présence'!$D$6,SUMIF(Nom_pre,'BD Stats'!$A42,'Suivi Présence'!$M$11:$M$26),0)</f>
        <v>0</v>
      </c>
      <c r="BW42" s="2">
        <f t="shared" si="25"/>
        <v>0</v>
      </c>
      <c r="BX42" s="16">
        <f t="shared" si="26"/>
        <v>0</v>
      </c>
      <c r="BY42" s="95">
        <f t="shared" si="27"/>
        <v>0</v>
      </c>
    </row>
    <row r="43" spans="1:77" x14ac:dyDescent="0.25">
      <c r="A43" s="15" t="s">
        <v>142</v>
      </c>
      <c r="B43" s="33" t="s">
        <v>134</v>
      </c>
      <c r="C43" s="34" t="s">
        <v>159</v>
      </c>
      <c r="D43" s="50" t="s">
        <v>63</v>
      </c>
      <c r="E43" s="96" t="s">
        <v>203</v>
      </c>
      <c r="F43" s="100">
        <f t="shared" ca="1" si="1"/>
        <v>0</v>
      </c>
      <c r="G43" s="2">
        <f t="shared" ca="1" si="2"/>
        <v>0</v>
      </c>
      <c r="H43" s="2">
        <f t="shared" ca="1" si="3"/>
        <v>0</v>
      </c>
      <c r="I43" s="2">
        <f t="shared" ca="1" si="4"/>
        <v>0</v>
      </c>
      <c r="J43" s="2">
        <f t="shared" ca="1" si="5"/>
        <v>0</v>
      </c>
      <c r="K43" s="2">
        <f t="shared" ca="1" si="6"/>
        <v>0</v>
      </c>
      <c r="L43" s="2">
        <f t="shared" ca="1" si="7"/>
        <v>0</v>
      </c>
      <c r="M43" s="2">
        <f t="shared" ca="1" si="8"/>
        <v>0</v>
      </c>
      <c r="N43" s="2">
        <f t="shared" ca="1" si="9"/>
        <v>0</v>
      </c>
      <c r="O43" s="2">
        <f t="shared" ca="1" si="10"/>
        <v>0</v>
      </c>
      <c r="P43" s="16">
        <f t="shared" ca="1" si="11"/>
        <v>0</v>
      </c>
      <c r="Q43" s="101">
        <f t="shared" ca="1" si="12"/>
        <v>0</v>
      </c>
      <c r="R43" s="34">
        <f ca="1">IF($R$1='Suivi Présence'!$D$6,SUMIF(Nom_pre,'BD Stats'!$A43,'Suivi Présence'!$E$11:$E$26),0)</f>
        <v>0</v>
      </c>
      <c r="S43" s="2">
        <f ca="1">IF($R$1='Suivi Présence'!$D$6,SUMIF(Nom_pre,'BD Stats'!$A43,'Suivi Présence'!$F$11:$F$26),0)</f>
        <v>0</v>
      </c>
      <c r="T43" s="2">
        <f ca="1">IF($R$1='Suivi Présence'!$D$6,SUMIF(Nom_pre,'BD Stats'!$A43,'Suivi Présence'!$G$11:$G$26),0)</f>
        <v>0</v>
      </c>
      <c r="U43" s="2">
        <f ca="1">IF($R$1='Suivi Présence'!$D$6,SUMIF(Nom_pre,'BD Stats'!$A43,'Suivi Présence'!$H$11:$H$26),0)</f>
        <v>0</v>
      </c>
      <c r="V43" s="2">
        <f ca="1">IF($R$1='Suivi Présence'!$D$6,SUMIF(Nom_pre,'BD Stats'!$A43,'Suivi Présence'!$I$11:$I$26),0)</f>
        <v>0</v>
      </c>
      <c r="W43" s="2">
        <f ca="1">IF($R$1='Suivi Présence'!$D$6,SUMIF(Nom_pre,'BD Stats'!$A43,'Suivi Présence'!$J$11:$J$26),0)</f>
        <v>0</v>
      </c>
      <c r="X43" s="2">
        <f ca="1">IF($R$1='Suivi Présence'!$D$6,SUMIF(Nom_pre,'BD Stats'!$A43,'Suivi Présence'!$K$11:$K$26),0)</f>
        <v>0</v>
      </c>
      <c r="Y43" s="2">
        <f ca="1">IF($R$1='Suivi Présence'!$D$6,SUMIF(Nom_pre,'BD Stats'!$A43,'Suivi Présence'!$L$11:$L$26),0)</f>
        <v>0</v>
      </c>
      <c r="Z43" s="2">
        <f ca="1">IF($R$1='Suivi Présence'!$D$6,SUMIF(Nom_pre,'BD Stats'!$A43,'Suivi Présence'!$M$11:$M$26),0)</f>
        <v>0</v>
      </c>
      <c r="AA43" s="2">
        <f t="shared" ca="1" si="13"/>
        <v>0</v>
      </c>
      <c r="AB43" s="16">
        <f t="shared" ca="1" si="14"/>
        <v>0</v>
      </c>
      <c r="AC43" s="95">
        <f t="shared" ca="1" si="15"/>
        <v>0</v>
      </c>
      <c r="AD43" s="2">
        <f>IF($AD$1='Suivi Présence'!$D$6,SUMIF(Nom_pre,'BD Stats'!$A43,'Suivi Présence'!$E$11:$E$26),0)</f>
        <v>0</v>
      </c>
      <c r="AE43" s="2">
        <f>IF($AD$1='Suivi Présence'!$D$6,SUMIF(Nom_pre,'BD Stats'!$A43,'Suivi Présence'!$F$11:$F$26),0)</f>
        <v>0</v>
      </c>
      <c r="AF43" s="2">
        <f>IF($AD$1='Suivi Présence'!$D$6,SUMIF(Nom_pre,'BD Stats'!$A43,'Suivi Présence'!$G$11:$G$26),0)</f>
        <v>0</v>
      </c>
      <c r="AG43" s="2">
        <f>IF($AD$1='Suivi Présence'!$D$6,SUMIF(Nom_pre,'BD Stats'!$A43,'Suivi Présence'!$H$11:$H$26),0)</f>
        <v>0</v>
      </c>
      <c r="AH43" s="2">
        <f>IF($AD$1='Suivi Présence'!$D$6,SUMIF(Nom_pre,'BD Stats'!$A43,'Suivi Présence'!$I$11:$I$26),0)</f>
        <v>0</v>
      </c>
      <c r="AI43" s="2">
        <f>IF($AD$1='Suivi Présence'!$D$6,SUMIF(Nom_pre,'BD Stats'!$A43,'Suivi Présence'!$J$11:$J$26),0)</f>
        <v>0</v>
      </c>
      <c r="AJ43" s="2">
        <f>IF($AD$1='Suivi Présence'!$D$6,SUMIF(Nom_pre,'BD Stats'!$A43,'Suivi Présence'!$K$11:$K$26),0)</f>
        <v>0</v>
      </c>
      <c r="AK43" s="2">
        <f>IF($AD$1='Suivi Présence'!$D$6,SUMIF(Nom_pre,'BD Stats'!$A43,'Suivi Présence'!$L$11:$L$26),0)</f>
        <v>0</v>
      </c>
      <c r="AL43" s="2">
        <f>IF($AD$1='Suivi Présence'!$D$6,SUMIF(Nom_pre,'BD Stats'!$A43,'Suivi Présence'!$M$11:$M$26),0)</f>
        <v>0</v>
      </c>
      <c r="AM43" s="2">
        <f t="shared" si="16"/>
        <v>0</v>
      </c>
      <c r="AN43" s="16">
        <f t="shared" si="17"/>
        <v>0</v>
      </c>
      <c r="AO43" s="95">
        <f t="shared" si="18"/>
        <v>0</v>
      </c>
      <c r="AP43" s="2">
        <f>IF($AP$1='Suivi Présence'!$D$6,SUMIF(Nom_pre,'BD Stats'!$A43,'Suivi Présence'!$E$11:$E$26),0)</f>
        <v>0</v>
      </c>
      <c r="AQ43" s="2">
        <f>IF($AP$1='Suivi Présence'!$D$6,SUMIF(Nom_pre,'BD Stats'!$A43,'Suivi Présence'!$F$11:$F$26),0)</f>
        <v>0</v>
      </c>
      <c r="AR43" s="2">
        <f>IF($AP$1='Suivi Présence'!$D$6,SUMIF(Nom_pre,'BD Stats'!$A43,'Suivi Présence'!$G$11:$G$26),0)</f>
        <v>0</v>
      </c>
      <c r="AS43" s="2">
        <f>IF($AP$1='Suivi Présence'!$D$6,SUMIF(Nom_pre,'BD Stats'!$A43,'Suivi Présence'!$H$11:$H$26),0)</f>
        <v>0</v>
      </c>
      <c r="AT43" s="2">
        <f>IF($AP$1='Suivi Présence'!$D$6,SUMIF(Nom_pre,'BD Stats'!$A43,'Suivi Présence'!$I$11:$I$26),0)</f>
        <v>0</v>
      </c>
      <c r="AU43" s="2">
        <f>IF($AP$1='Suivi Présence'!$D$6,SUMIF(Nom_pre,'BD Stats'!$A43,'Suivi Présence'!$J$11:$J$26),0)</f>
        <v>0</v>
      </c>
      <c r="AV43" s="2">
        <f>IF($AP$1='Suivi Présence'!$D$6,SUMIF(Nom_pre,'BD Stats'!$A43,'Suivi Présence'!$K$11:$K$26),0)</f>
        <v>0</v>
      </c>
      <c r="AW43" s="2">
        <f>IF($AP$1='Suivi Présence'!$D$6,SUMIF(Nom_pre,'BD Stats'!$A43,'Suivi Présence'!$L$11:$L$26),0)</f>
        <v>0</v>
      </c>
      <c r="AX43" s="2">
        <f>IF($AP$1='Suivi Présence'!$D$6,SUMIF(Nom_pre,'BD Stats'!$A43,'Suivi Présence'!$M$11:$M$26),0)</f>
        <v>0</v>
      </c>
      <c r="AY43" s="2">
        <f t="shared" si="19"/>
        <v>0</v>
      </c>
      <c r="AZ43" s="16">
        <f t="shared" si="20"/>
        <v>0</v>
      </c>
      <c r="BA43" s="95">
        <f t="shared" si="21"/>
        <v>0</v>
      </c>
      <c r="BB43" s="2">
        <f>IF($BB$1='Suivi Présence'!$D$6,SUMIF(Nom_pre,'BD Stats'!$A43,'Suivi Présence'!$E$11:$E$26),0)</f>
        <v>0</v>
      </c>
      <c r="BC43" s="2">
        <f>IF($BB$1='Suivi Présence'!$D$6,SUMIF(Nom_pre,'BD Stats'!$A43,'Suivi Présence'!$F$11:$F$26),0)</f>
        <v>0</v>
      </c>
      <c r="BD43" s="2">
        <f>IF($BB$1='Suivi Présence'!$D$6,SUMIF(Nom_pre,'BD Stats'!$A43,'Suivi Présence'!$G$11:$G$26),0)</f>
        <v>0</v>
      </c>
      <c r="BE43" s="2">
        <f>IF($BB$1='Suivi Présence'!$D$6,SUMIF(Nom_pre,'BD Stats'!$A43,'Suivi Présence'!$H$11:$H$26),0)</f>
        <v>0</v>
      </c>
      <c r="BF43" s="2">
        <f>IF($BB$1='Suivi Présence'!$D$6,SUMIF(Nom_pre,'BD Stats'!$A43,'Suivi Présence'!$I$11:$I$26),0)</f>
        <v>0</v>
      </c>
      <c r="BG43" s="2">
        <f>IF($BB$1='Suivi Présence'!$D$6,SUMIF(Nom_pre,'BD Stats'!$A43,'Suivi Présence'!$J$11:$J$26),0)</f>
        <v>0</v>
      </c>
      <c r="BH43" s="2">
        <f>IF($BB$1='Suivi Présence'!$D$6,SUMIF(Nom_pre,'BD Stats'!$A43,'Suivi Présence'!$K$11:$K$26),0)</f>
        <v>0</v>
      </c>
      <c r="BI43" s="2">
        <f>IF($BB$1='Suivi Présence'!$D$6,SUMIF(Nom_pre,'BD Stats'!$A43,'Suivi Présence'!$L$11:$L$26),0)</f>
        <v>0</v>
      </c>
      <c r="BJ43" s="2">
        <f>IF($BB$1='Suivi Présence'!$D$6,SUMIF(Nom_pre,'BD Stats'!$A43,'Suivi Présence'!$M$11:$M$26),0)</f>
        <v>0</v>
      </c>
      <c r="BK43" s="2">
        <f t="shared" si="22"/>
        <v>0</v>
      </c>
      <c r="BL43" s="16">
        <f t="shared" si="23"/>
        <v>0</v>
      </c>
      <c r="BM43" s="95">
        <f t="shared" si="24"/>
        <v>0</v>
      </c>
      <c r="BN43" s="2">
        <f>IF($BN$1='Suivi Présence'!$D$6,SUMIF(Nom_pre,'BD Stats'!$A43,'Suivi Présence'!$E$11:$E$26),0)</f>
        <v>0</v>
      </c>
      <c r="BO43" s="2">
        <f>IF($BN$1='Suivi Présence'!$D$6,SUMIF(Nom_pre,'BD Stats'!$A43,'Suivi Présence'!$F$11:$F$26),0)</f>
        <v>0</v>
      </c>
      <c r="BP43" s="2">
        <f>IF($BN$1='Suivi Présence'!$D$6,SUMIF(Nom_pre,'BD Stats'!$A43,'Suivi Présence'!$G$11:$G$26),0)</f>
        <v>0</v>
      </c>
      <c r="BQ43" s="2">
        <f>IF($BN$1='Suivi Présence'!$D$6,SUMIF(Nom_pre,'BD Stats'!$A43,'Suivi Présence'!$H$11:$H$26),0)</f>
        <v>0</v>
      </c>
      <c r="BR43" s="2">
        <f>IF($BN$1='Suivi Présence'!$D$6,SUMIF(Nom_pre,'BD Stats'!$A43,'Suivi Présence'!$I$11:$I$26),0)</f>
        <v>0</v>
      </c>
      <c r="BS43" s="2">
        <f>IF($BN$1='Suivi Présence'!$D$6,SUMIF(Nom_pre,'BD Stats'!$A43,'Suivi Présence'!$J$11:$J$26),0)</f>
        <v>0</v>
      </c>
      <c r="BT43" s="2">
        <f>IF($BN$1='Suivi Présence'!$D$6,SUMIF(Nom_pre,'BD Stats'!$A43,'Suivi Présence'!$K$11:$K$26),0)</f>
        <v>0</v>
      </c>
      <c r="BU43" s="2">
        <f>IF($BN$1='Suivi Présence'!$D$6,SUMIF(Nom_pre,'BD Stats'!$A43,'Suivi Présence'!$L$11:$L$26),0)</f>
        <v>0</v>
      </c>
      <c r="BV43" s="2">
        <f>IF($BN$1='Suivi Présence'!$D$6,SUMIF(Nom_pre,'BD Stats'!$A43,'Suivi Présence'!$M$11:$M$26),0)</f>
        <v>0</v>
      </c>
      <c r="BW43" s="2">
        <f t="shared" si="25"/>
        <v>0</v>
      </c>
      <c r="BX43" s="16">
        <f t="shared" si="26"/>
        <v>0</v>
      </c>
      <c r="BY43" s="95">
        <f t="shared" si="27"/>
        <v>0</v>
      </c>
    </row>
    <row r="44" spans="1:77" x14ac:dyDescent="0.25">
      <c r="A44" s="15" t="s">
        <v>143</v>
      </c>
      <c r="B44" s="33" t="s">
        <v>144</v>
      </c>
      <c r="C44" s="34" t="s">
        <v>159</v>
      </c>
      <c r="D44" s="50" t="s">
        <v>63</v>
      </c>
      <c r="E44" s="96" t="s">
        <v>204</v>
      </c>
      <c r="F44" s="100">
        <f t="shared" ca="1" si="1"/>
        <v>0</v>
      </c>
      <c r="G44" s="2">
        <f t="shared" ca="1" si="2"/>
        <v>0</v>
      </c>
      <c r="H44" s="2">
        <f t="shared" ca="1" si="3"/>
        <v>0</v>
      </c>
      <c r="I44" s="2">
        <f t="shared" ca="1" si="4"/>
        <v>0</v>
      </c>
      <c r="J44" s="2">
        <f t="shared" ca="1" si="5"/>
        <v>0</v>
      </c>
      <c r="K44" s="2">
        <f t="shared" ca="1" si="6"/>
        <v>0</v>
      </c>
      <c r="L44" s="2">
        <f t="shared" ca="1" si="7"/>
        <v>0</v>
      </c>
      <c r="M44" s="2">
        <f t="shared" ca="1" si="8"/>
        <v>0</v>
      </c>
      <c r="N44" s="2">
        <f t="shared" ca="1" si="9"/>
        <v>0</v>
      </c>
      <c r="O44" s="2">
        <f t="shared" ca="1" si="10"/>
        <v>0</v>
      </c>
      <c r="P44" s="16">
        <f t="shared" ca="1" si="11"/>
        <v>0</v>
      </c>
      <c r="Q44" s="101">
        <f t="shared" ca="1" si="12"/>
        <v>0</v>
      </c>
      <c r="R44" s="34">
        <f ca="1">IF($R$1='Suivi Présence'!$D$6,SUMIF(Nom_pre,'BD Stats'!$A44,'Suivi Présence'!$E$11:$E$26),0)</f>
        <v>0</v>
      </c>
      <c r="S44" s="2">
        <f ca="1">IF($R$1='Suivi Présence'!$D$6,SUMIF(Nom_pre,'BD Stats'!$A44,'Suivi Présence'!$F$11:$F$26),0)</f>
        <v>0</v>
      </c>
      <c r="T44" s="2">
        <f ca="1">IF($R$1='Suivi Présence'!$D$6,SUMIF(Nom_pre,'BD Stats'!$A44,'Suivi Présence'!$G$11:$G$26),0)</f>
        <v>0</v>
      </c>
      <c r="U44" s="2">
        <f ca="1">IF($R$1='Suivi Présence'!$D$6,SUMIF(Nom_pre,'BD Stats'!$A44,'Suivi Présence'!$H$11:$H$26),0)</f>
        <v>0</v>
      </c>
      <c r="V44" s="2">
        <f ca="1">IF($R$1='Suivi Présence'!$D$6,SUMIF(Nom_pre,'BD Stats'!$A44,'Suivi Présence'!$I$11:$I$26),0)</f>
        <v>0</v>
      </c>
      <c r="W44" s="2">
        <f ca="1">IF($R$1='Suivi Présence'!$D$6,SUMIF(Nom_pre,'BD Stats'!$A44,'Suivi Présence'!$J$11:$J$26),0)</f>
        <v>0</v>
      </c>
      <c r="X44" s="2">
        <f ca="1">IF($R$1='Suivi Présence'!$D$6,SUMIF(Nom_pre,'BD Stats'!$A44,'Suivi Présence'!$K$11:$K$26),0)</f>
        <v>0</v>
      </c>
      <c r="Y44" s="2">
        <f ca="1">IF($R$1='Suivi Présence'!$D$6,SUMIF(Nom_pre,'BD Stats'!$A44,'Suivi Présence'!$L$11:$L$26),0)</f>
        <v>0</v>
      </c>
      <c r="Z44" s="2">
        <f ca="1">IF($R$1='Suivi Présence'!$D$6,SUMIF(Nom_pre,'BD Stats'!$A44,'Suivi Présence'!$M$11:$M$26),0)</f>
        <v>0</v>
      </c>
      <c r="AA44" s="2">
        <f t="shared" ca="1" si="13"/>
        <v>0</v>
      </c>
      <c r="AB44" s="16">
        <f t="shared" ca="1" si="14"/>
        <v>0</v>
      </c>
      <c r="AC44" s="95">
        <f t="shared" ca="1" si="15"/>
        <v>0</v>
      </c>
      <c r="AD44" s="2">
        <f>IF($AD$1='Suivi Présence'!$D$6,SUMIF(Nom_pre,'BD Stats'!$A44,'Suivi Présence'!$E$11:$E$26),0)</f>
        <v>0</v>
      </c>
      <c r="AE44" s="2">
        <f>IF($AD$1='Suivi Présence'!$D$6,SUMIF(Nom_pre,'BD Stats'!$A44,'Suivi Présence'!$F$11:$F$26),0)</f>
        <v>0</v>
      </c>
      <c r="AF44" s="2">
        <f>IF($AD$1='Suivi Présence'!$D$6,SUMIF(Nom_pre,'BD Stats'!$A44,'Suivi Présence'!$G$11:$G$26),0)</f>
        <v>0</v>
      </c>
      <c r="AG44" s="2">
        <f>IF($AD$1='Suivi Présence'!$D$6,SUMIF(Nom_pre,'BD Stats'!$A44,'Suivi Présence'!$H$11:$H$26),0)</f>
        <v>0</v>
      </c>
      <c r="AH44" s="2">
        <f>IF($AD$1='Suivi Présence'!$D$6,SUMIF(Nom_pre,'BD Stats'!$A44,'Suivi Présence'!$I$11:$I$26),0)</f>
        <v>0</v>
      </c>
      <c r="AI44" s="2">
        <f>IF($AD$1='Suivi Présence'!$D$6,SUMIF(Nom_pre,'BD Stats'!$A44,'Suivi Présence'!$J$11:$J$26),0)</f>
        <v>0</v>
      </c>
      <c r="AJ44" s="2">
        <f>IF($AD$1='Suivi Présence'!$D$6,SUMIF(Nom_pre,'BD Stats'!$A44,'Suivi Présence'!$K$11:$K$26),0)</f>
        <v>0</v>
      </c>
      <c r="AK44" s="2">
        <f>IF($AD$1='Suivi Présence'!$D$6,SUMIF(Nom_pre,'BD Stats'!$A44,'Suivi Présence'!$L$11:$L$26),0)</f>
        <v>0</v>
      </c>
      <c r="AL44" s="2">
        <f>IF($AD$1='Suivi Présence'!$D$6,SUMIF(Nom_pre,'BD Stats'!$A44,'Suivi Présence'!$M$11:$M$26),0)</f>
        <v>0</v>
      </c>
      <c r="AM44" s="2">
        <f t="shared" si="16"/>
        <v>0</v>
      </c>
      <c r="AN44" s="16">
        <f t="shared" si="17"/>
        <v>0</v>
      </c>
      <c r="AO44" s="95">
        <f t="shared" si="18"/>
        <v>0</v>
      </c>
      <c r="AP44" s="2">
        <f>IF($AP$1='Suivi Présence'!$D$6,SUMIF(Nom_pre,'BD Stats'!$A44,'Suivi Présence'!$E$11:$E$26),0)</f>
        <v>0</v>
      </c>
      <c r="AQ44" s="2">
        <f>IF($AP$1='Suivi Présence'!$D$6,SUMIF(Nom_pre,'BD Stats'!$A44,'Suivi Présence'!$F$11:$F$26),0)</f>
        <v>0</v>
      </c>
      <c r="AR44" s="2">
        <f>IF($AP$1='Suivi Présence'!$D$6,SUMIF(Nom_pre,'BD Stats'!$A44,'Suivi Présence'!$G$11:$G$26),0)</f>
        <v>0</v>
      </c>
      <c r="AS44" s="2">
        <f>IF($AP$1='Suivi Présence'!$D$6,SUMIF(Nom_pre,'BD Stats'!$A44,'Suivi Présence'!$H$11:$H$26),0)</f>
        <v>0</v>
      </c>
      <c r="AT44" s="2">
        <f>IF($AP$1='Suivi Présence'!$D$6,SUMIF(Nom_pre,'BD Stats'!$A44,'Suivi Présence'!$I$11:$I$26),0)</f>
        <v>0</v>
      </c>
      <c r="AU44" s="2">
        <f>IF($AP$1='Suivi Présence'!$D$6,SUMIF(Nom_pre,'BD Stats'!$A44,'Suivi Présence'!$J$11:$J$26),0)</f>
        <v>0</v>
      </c>
      <c r="AV44" s="2">
        <f>IF($AP$1='Suivi Présence'!$D$6,SUMIF(Nom_pre,'BD Stats'!$A44,'Suivi Présence'!$K$11:$K$26),0)</f>
        <v>0</v>
      </c>
      <c r="AW44" s="2">
        <f>IF($AP$1='Suivi Présence'!$D$6,SUMIF(Nom_pre,'BD Stats'!$A44,'Suivi Présence'!$L$11:$L$26),0)</f>
        <v>0</v>
      </c>
      <c r="AX44" s="2">
        <f>IF($AP$1='Suivi Présence'!$D$6,SUMIF(Nom_pre,'BD Stats'!$A44,'Suivi Présence'!$M$11:$M$26),0)</f>
        <v>0</v>
      </c>
      <c r="AY44" s="2">
        <f t="shared" si="19"/>
        <v>0</v>
      </c>
      <c r="AZ44" s="16">
        <f t="shared" si="20"/>
        <v>0</v>
      </c>
      <c r="BA44" s="95">
        <f t="shared" si="21"/>
        <v>0</v>
      </c>
      <c r="BB44" s="2">
        <f>IF($BB$1='Suivi Présence'!$D$6,SUMIF(Nom_pre,'BD Stats'!$A44,'Suivi Présence'!$E$11:$E$26),0)</f>
        <v>0</v>
      </c>
      <c r="BC44" s="2">
        <f>IF($BB$1='Suivi Présence'!$D$6,SUMIF(Nom_pre,'BD Stats'!$A44,'Suivi Présence'!$F$11:$F$26),0)</f>
        <v>0</v>
      </c>
      <c r="BD44" s="2">
        <f>IF($BB$1='Suivi Présence'!$D$6,SUMIF(Nom_pre,'BD Stats'!$A44,'Suivi Présence'!$G$11:$G$26),0)</f>
        <v>0</v>
      </c>
      <c r="BE44" s="2">
        <f>IF($BB$1='Suivi Présence'!$D$6,SUMIF(Nom_pre,'BD Stats'!$A44,'Suivi Présence'!$H$11:$H$26),0)</f>
        <v>0</v>
      </c>
      <c r="BF44" s="2">
        <f>IF($BB$1='Suivi Présence'!$D$6,SUMIF(Nom_pre,'BD Stats'!$A44,'Suivi Présence'!$I$11:$I$26),0)</f>
        <v>0</v>
      </c>
      <c r="BG44" s="2">
        <f>IF($BB$1='Suivi Présence'!$D$6,SUMIF(Nom_pre,'BD Stats'!$A44,'Suivi Présence'!$J$11:$J$26),0)</f>
        <v>0</v>
      </c>
      <c r="BH44" s="2">
        <f>IF($BB$1='Suivi Présence'!$D$6,SUMIF(Nom_pre,'BD Stats'!$A44,'Suivi Présence'!$K$11:$K$26),0)</f>
        <v>0</v>
      </c>
      <c r="BI44" s="2">
        <f>IF($BB$1='Suivi Présence'!$D$6,SUMIF(Nom_pre,'BD Stats'!$A44,'Suivi Présence'!$L$11:$L$26),0)</f>
        <v>0</v>
      </c>
      <c r="BJ44" s="2">
        <f>IF($BB$1='Suivi Présence'!$D$6,SUMIF(Nom_pre,'BD Stats'!$A44,'Suivi Présence'!$M$11:$M$26),0)</f>
        <v>0</v>
      </c>
      <c r="BK44" s="2">
        <f t="shared" si="22"/>
        <v>0</v>
      </c>
      <c r="BL44" s="16">
        <f t="shared" si="23"/>
        <v>0</v>
      </c>
      <c r="BM44" s="95">
        <f t="shared" si="24"/>
        <v>0</v>
      </c>
      <c r="BN44" s="2">
        <f>IF($BN$1='Suivi Présence'!$D$6,SUMIF(Nom_pre,'BD Stats'!$A44,'Suivi Présence'!$E$11:$E$26),0)</f>
        <v>0</v>
      </c>
      <c r="BO44" s="2">
        <f>IF($BN$1='Suivi Présence'!$D$6,SUMIF(Nom_pre,'BD Stats'!$A44,'Suivi Présence'!$F$11:$F$26),0)</f>
        <v>0</v>
      </c>
      <c r="BP44" s="2">
        <f>IF($BN$1='Suivi Présence'!$D$6,SUMIF(Nom_pre,'BD Stats'!$A44,'Suivi Présence'!$G$11:$G$26),0)</f>
        <v>0</v>
      </c>
      <c r="BQ44" s="2">
        <f>IF($BN$1='Suivi Présence'!$D$6,SUMIF(Nom_pre,'BD Stats'!$A44,'Suivi Présence'!$H$11:$H$26),0)</f>
        <v>0</v>
      </c>
      <c r="BR44" s="2">
        <f>IF($BN$1='Suivi Présence'!$D$6,SUMIF(Nom_pre,'BD Stats'!$A44,'Suivi Présence'!$I$11:$I$26),0)</f>
        <v>0</v>
      </c>
      <c r="BS44" s="2">
        <f>IF($BN$1='Suivi Présence'!$D$6,SUMIF(Nom_pre,'BD Stats'!$A44,'Suivi Présence'!$J$11:$J$26),0)</f>
        <v>0</v>
      </c>
      <c r="BT44" s="2">
        <f>IF($BN$1='Suivi Présence'!$D$6,SUMIF(Nom_pre,'BD Stats'!$A44,'Suivi Présence'!$K$11:$K$26),0)</f>
        <v>0</v>
      </c>
      <c r="BU44" s="2">
        <f>IF($BN$1='Suivi Présence'!$D$6,SUMIF(Nom_pre,'BD Stats'!$A44,'Suivi Présence'!$L$11:$L$26),0)</f>
        <v>0</v>
      </c>
      <c r="BV44" s="2">
        <f>IF($BN$1='Suivi Présence'!$D$6,SUMIF(Nom_pre,'BD Stats'!$A44,'Suivi Présence'!$M$11:$M$26),0)</f>
        <v>0</v>
      </c>
      <c r="BW44" s="2">
        <f t="shared" si="25"/>
        <v>0</v>
      </c>
      <c r="BX44" s="16">
        <f t="shared" si="26"/>
        <v>0</v>
      </c>
      <c r="BY44" s="95">
        <f t="shared" si="27"/>
        <v>0</v>
      </c>
    </row>
    <row r="45" spans="1:77" x14ac:dyDescent="0.25">
      <c r="A45" s="15" t="s">
        <v>145</v>
      </c>
      <c r="B45" s="33" t="s">
        <v>95</v>
      </c>
      <c r="C45" s="34" t="s">
        <v>159</v>
      </c>
      <c r="D45" s="50" t="s">
        <v>160</v>
      </c>
      <c r="E45" s="96" t="s">
        <v>205</v>
      </c>
      <c r="F45" s="100">
        <f t="shared" ca="1" si="1"/>
        <v>0</v>
      </c>
      <c r="G45" s="2">
        <f t="shared" ca="1" si="2"/>
        <v>0</v>
      </c>
      <c r="H45" s="2">
        <f t="shared" ca="1" si="3"/>
        <v>0</v>
      </c>
      <c r="I45" s="2">
        <f t="shared" ca="1" si="4"/>
        <v>0</v>
      </c>
      <c r="J45" s="2">
        <f t="shared" ca="1" si="5"/>
        <v>0</v>
      </c>
      <c r="K45" s="2">
        <f t="shared" ca="1" si="6"/>
        <v>0</v>
      </c>
      <c r="L45" s="2">
        <f t="shared" ca="1" si="7"/>
        <v>0</v>
      </c>
      <c r="M45" s="2">
        <f t="shared" ca="1" si="8"/>
        <v>0</v>
      </c>
      <c r="N45" s="2">
        <f t="shared" ca="1" si="9"/>
        <v>0</v>
      </c>
      <c r="O45" s="2">
        <f t="shared" ca="1" si="10"/>
        <v>0</v>
      </c>
      <c r="P45" s="16">
        <f t="shared" ca="1" si="11"/>
        <v>0</v>
      </c>
      <c r="Q45" s="101">
        <f t="shared" ca="1" si="12"/>
        <v>0</v>
      </c>
      <c r="R45" s="34">
        <f ca="1">IF($R$1='Suivi Présence'!$D$6,SUMIF(Nom_pre,'BD Stats'!$A45,'Suivi Présence'!$E$11:$E$26),0)</f>
        <v>0</v>
      </c>
      <c r="S45" s="2">
        <f ca="1">IF($R$1='Suivi Présence'!$D$6,SUMIF(Nom_pre,'BD Stats'!$A45,'Suivi Présence'!$F$11:$F$26),0)</f>
        <v>0</v>
      </c>
      <c r="T45" s="2">
        <f ca="1">IF($R$1='Suivi Présence'!$D$6,SUMIF(Nom_pre,'BD Stats'!$A45,'Suivi Présence'!$G$11:$G$26),0)</f>
        <v>0</v>
      </c>
      <c r="U45" s="2">
        <f ca="1">IF($R$1='Suivi Présence'!$D$6,SUMIF(Nom_pre,'BD Stats'!$A45,'Suivi Présence'!$H$11:$H$26),0)</f>
        <v>0</v>
      </c>
      <c r="V45" s="2">
        <f ca="1">IF($R$1='Suivi Présence'!$D$6,SUMIF(Nom_pre,'BD Stats'!$A45,'Suivi Présence'!$I$11:$I$26),0)</f>
        <v>0</v>
      </c>
      <c r="W45" s="2">
        <f ca="1">IF($R$1='Suivi Présence'!$D$6,SUMIF(Nom_pre,'BD Stats'!$A45,'Suivi Présence'!$J$11:$J$26),0)</f>
        <v>0</v>
      </c>
      <c r="X45" s="2">
        <f ca="1">IF($R$1='Suivi Présence'!$D$6,SUMIF(Nom_pre,'BD Stats'!$A45,'Suivi Présence'!$K$11:$K$26),0)</f>
        <v>0</v>
      </c>
      <c r="Y45" s="2">
        <f ca="1">IF($R$1='Suivi Présence'!$D$6,SUMIF(Nom_pre,'BD Stats'!$A45,'Suivi Présence'!$L$11:$L$26),0)</f>
        <v>0</v>
      </c>
      <c r="Z45" s="2">
        <f ca="1">IF($R$1='Suivi Présence'!$D$6,SUMIF(Nom_pre,'BD Stats'!$A45,'Suivi Présence'!$M$11:$M$26),0)</f>
        <v>0</v>
      </c>
      <c r="AA45" s="2">
        <f t="shared" ca="1" si="13"/>
        <v>0</v>
      </c>
      <c r="AB45" s="16">
        <f t="shared" ca="1" si="14"/>
        <v>0</v>
      </c>
      <c r="AC45" s="95">
        <f t="shared" ca="1" si="15"/>
        <v>0</v>
      </c>
      <c r="AD45" s="2">
        <f>IF($AD$1='Suivi Présence'!$D$6,SUMIF(Nom_pre,'BD Stats'!$A45,'Suivi Présence'!$E$11:$E$26),0)</f>
        <v>0</v>
      </c>
      <c r="AE45" s="2">
        <f>IF($AD$1='Suivi Présence'!$D$6,SUMIF(Nom_pre,'BD Stats'!$A45,'Suivi Présence'!$F$11:$F$26),0)</f>
        <v>0</v>
      </c>
      <c r="AF45" s="2">
        <f>IF($AD$1='Suivi Présence'!$D$6,SUMIF(Nom_pre,'BD Stats'!$A45,'Suivi Présence'!$G$11:$G$26),0)</f>
        <v>0</v>
      </c>
      <c r="AG45" s="2">
        <f>IF($AD$1='Suivi Présence'!$D$6,SUMIF(Nom_pre,'BD Stats'!$A45,'Suivi Présence'!$H$11:$H$26),0)</f>
        <v>0</v>
      </c>
      <c r="AH45" s="2">
        <f>IF($AD$1='Suivi Présence'!$D$6,SUMIF(Nom_pre,'BD Stats'!$A45,'Suivi Présence'!$I$11:$I$26),0)</f>
        <v>0</v>
      </c>
      <c r="AI45" s="2">
        <f>IF($AD$1='Suivi Présence'!$D$6,SUMIF(Nom_pre,'BD Stats'!$A45,'Suivi Présence'!$J$11:$J$26),0)</f>
        <v>0</v>
      </c>
      <c r="AJ45" s="2">
        <f>IF($AD$1='Suivi Présence'!$D$6,SUMIF(Nom_pre,'BD Stats'!$A45,'Suivi Présence'!$K$11:$K$26),0)</f>
        <v>0</v>
      </c>
      <c r="AK45" s="2">
        <f>IF($AD$1='Suivi Présence'!$D$6,SUMIF(Nom_pre,'BD Stats'!$A45,'Suivi Présence'!$L$11:$L$26),0)</f>
        <v>0</v>
      </c>
      <c r="AL45" s="2">
        <f>IF($AD$1='Suivi Présence'!$D$6,SUMIF(Nom_pre,'BD Stats'!$A45,'Suivi Présence'!$M$11:$M$26),0)</f>
        <v>0</v>
      </c>
      <c r="AM45" s="2">
        <f t="shared" si="16"/>
        <v>0</v>
      </c>
      <c r="AN45" s="16">
        <f t="shared" si="17"/>
        <v>0</v>
      </c>
      <c r="AO45" s="95">
        <f t="shared" si="18"/>
        <v>0</v>
      </c>
      <c r="AP45" s="2">
        <f>IF($AP$1='Suivi Présence'!$D$6,SUMIF(Nom_pre,'BD Stats'!$A45,'Suivi Présence'!$E$11:$E$26),0)</f>
        <v>0</v>
      </c>
      <c r="AQ45" s="2">
        <f>IF($AP$1='Suivi Présence'!$D$6,SUMIF(Nom_pre,'BD Stats'!$A45,'Suivi Présence'!$F$11:$F$26),0)</f>
        <v>0</v>
      </c>
      <c r="AR45" s="2">
        <f>IF($AP$1='Suivi Présence'!$D$6,SUMIF(Nom_pre,'BD Stats'!$A45,'Suivi Présence'!$G$11:$G$26),0)</f>
        <v>0</v>
      </c>
      <c r="AS45" s="2">
        <f>IF($AP$1='Suivi Présence'!$D$6,SUMIF(Nom_pre,'BD Stats'!$A45,'Suivi Présence'!$H$11:$H$26),0)</f>
        <v>0</v>
      </c>
      <c r="AT45" s="2">
        <f>IF($AP$1='Suivi Présence'!$D$6,SUMIF(Nom_pre,'BD Stats'!$A45,'Suivi Présence'!$I$11:$I$26),0)</f>
        <v>0</v>
      </c>
      <c r="AU45" s="2">
        <f>IF($AP$1='Suivi Présence'!$D$6,SUMIF(Nom_pre,'BD Stats'!$A45,'Suivi Présence'!$J$11:$J$26),0)</f>
        <v>0</v>
      </c>
      <c r="AV45" s="2">
        <f>IF($AP$1='Suivi Présence'!$D$6,SUMIF(Nom_pre,'BD Stats'!$A45,'Suivi Présence'!$K$11:$K$26),0)</f>
        <v>0</v>
      </c>
      <c r="AW45" s="2">
        <f>IF($AP$1='Suivi Présence'!$D$6,SUMIF(Nom_pre,'BD Stats'!$A45,'Suivi Présence'!$L$11:$L$26),0)</f>
        <v>0</v>
      </c>
      <c r="AX45" s="2">
        <f>IF($AP$1='Suivi Présence'!$D$6,SUMIF(Nom_pre,'BD Stats'!$A45,'Suivi Présence'!$M$11:$M$26),0)</f>
        <v>0</v>
      </c>
      <c r="AY45" s="2">
        <f t="shared" si="19"/>
        <v>0</v>
      </c>
      <c r="AZ45" s="16">
        <f t="shared" si="20"/>
        <v>0</v>
      </c>
      <c r="BA45" s="95">
        <f t="shared" si="21"/>
        <v>0</v>
      </c>
      <c r="BB45" s="2">
        <f>IF($BB$1='Suivi Présence'!$D$6,SUMIF(Nom_pre,'BD Stats'!$A45,'Suivi Présence'!$E$11:$E$26),0)</f>
        <v>0</v>
      </c>
      <c r="BC45" s="2">
        <f>IF($BB$1='Suivi Présence'!$D$6,SUMIF(Nom_pre,'BD Stats'!$A45,'Suivi Présence'!$F$11:$F$26),0)</f>
        <v>0</v>
      </c>
      <c r="BD45" s="2">
        <f>IF($BB$1='Suivi Présence'!$D$6,SUMIF(Nom_pre,'BD Stats'!$A45,'Suivi Présence'!$G$11:$G$26),0)</f>
        <v>0</v>
      </c>
      <c r="BE45" s="2">
        <f>IF($BB$1='Suivi Présence'!$D$6,SUMIF(Nom_pre,'BD Stats'!$A45,'Suivi Présence'!$H$11:$H$26),0)</f>
        <v>0</v>
      </c>
      <c r="BF45" s="2">
        <f>IF($BB$1='Suivi Présence'!$D$6,SUMIF(Nom_pre,'BD Stats'!$A45,'Suivi Présence'!$I$11:$I$26),0)</f>
        <v>0</v>
      </c>
      <c r="BG45" s="2">
        <f>IF($BB$1='Suivi Présence'!$D$6,SUMIF(Nom_pre,'BD Stats'!$A45,'Suivi Présence'!$J$11:$J$26),0)</f>
        <v>0</v>
      </c>
      <c r="BH45" s="2">
        <f>IF($BB$1='Suivi Présence'!$D$6,SUMIF(Nom_pre,'BD Stats'!$A45,'Suivi Présence'!$K$11:$K$26),0)</f>
        <v>0</v>
      </c>
      <c r="BI45" s="2">
        <f>IF($BB$1='Suivi Présence'!$D$6,SUMIF(Nom_pre,'BD Stats'!$A45,'Suivi Présence'!$L$11:$L$26),0)</f>
        <v>0</v>
      </c>
      <c r="BJ45" s="2">
        <f>IF($BB$1='Suivi Présence'!$D$6,SUMIF(Nom_pre,'BD Stats'!$A45,'Suivi Présence'!$M$11:$M$26),0)</f>
        <v>0</v>
      </c>
      <c r="BK45" s="2">
        <f t="shared" si="22"/>
        <v>0</v>
      </c>
      <c r="BL45" s="16">
        <f t="shared" si="23"/>
        <v>0</v>
      </c>
      <c r="BM45" s="95">
        <f t="shared" si="24"/>
        <v>0</v>
      </c>
      <c r="BN45" s="2">
        <f>IF($BN$1='Suivi Présence'!$D$6,SUMIF(Nom_pre,'BD Stats'!$A45,'Suivi Présence'!$E$11:$E$26),0)</f>
        <v>0</v>
      </c>
      <c r="BO45" s="2">
        <f>IF($BN$1='Suivi Présence'!$D$6,SUMIF(Nom_pre,'BD Stats'!$A45,'Suivi Présence'!$F$11:$F$26),0)</f>
        <v>0</v>
      </c>
      <c r="BP45" s="2">
        <f>IF($BN$1='Suivi Présence'!$D$6,SUMIF(Nom_pre,'BD Stats'!$A45,'Suivi Présence'!$G$11:$G$26),0)</f>
        <v>0</v>
      </c>
      <c r="BQ45" s="2">
        <f>IF($BN$1='Suivi Présence'!$D$6,SUMIF(Nom_pre,'BD Stats'!$A45,'Suivi Présence'!$H$11:$H$26),0)</f>
        <v>0</v>
      </c>
      <c r="BR45" s="2">
        <f>IF($BN$1='Suivi Présence'!$D$6,SUMIF(Nom_pre,'BD Stats'!$A45,'Suivi Présence'!$I$11:$I$26),0)</f>
        <v>0</v>
      </c>
      <c r="BS45" s="2">
        <f>IF($BN$1='Suivi Présence'!$D$6,SUMIF(Nom_pre,'BD Stats'!$A45,'Suivi Présence'!$J$11:$J$26),0)</f>
        <v>0</v>
      </c>
      <c r="BT45" s="2">
        <f>IF($BN$1='Suivi Présence'!$D$6,SUMIF(Nom_pre,'BD Stats'!$A45,'Suivi Présence'!$K$11:$K$26),0)</f>
        <v>0</v>
      </c>
      <c r="BU45" s="2">
        <f>IF($BN$1='Suivi Présence'!$D$6,SUMIF(Nom_pre,'BD Stats'!$A45,'Suivi Présence'!$L$11:$L$26),0)</f>
        <v>0</v>
      </c>
      <c r="BV45" s="2">
        <f>IF($BN$1='Suivi Présence'!$D$6,SUMIF(Nom_pre,'BD Stats'!$A45,'Suivi Présence'!$M$11:$M$26),0)</f>
        <v>0</v>
      </c>
      <c r="BW45" s="2">
        <f t="shared" si="25"/>
        <v>0</v>
      </c>
      <c r="BX45" s="16">
        <f t="shared" si="26"/>
        <v>0</v>
      </c>
      <c r="BY45" s="95">
        <f t="shared" si="27"/>
        <v>0</v>
      </c>
    </row>
    <row r="46" spans="1:77" x14ac:dyDescent="0.25">
      <c r="A46" s="15" t="s">
        <v>146</v>
      </c>
      <c r="B46" s="33" t="s">
        <v>138</v>
      </c>
      <c r="C46" s="34" t="s">
        <v>159</v>
      </c>
      <c r="D46" s="50" t="s">
        <v>63</v>
      </c>
      <c r="E46" s="96" t="s">
        <v>206</v>
      </c>
      <c r="F46" s="100">
        <f t="shared" ca="1" si="1"/>
        <v>0</v>
      </c>
      <c r="G46" s="2">
        <f t="shared" ca="1" si="2"/>
        <v>0</v>
      </c>
      <c r="H46" s="2">
        <f t="shared" ca="1" si="3"/>
        <v>0</v>
      </c>
      <c r="I46" s="2">
        <f t="shared" ca="1" si="4"/>
        <v>0</v>
      </c>
      <c r="J46" s="2">
        <f t="shared" ca="1" si="5"/>
        <v>0</v>
      </c>
      <c r="K46" s="2">
        <f t="shared" ca="1" si="6"/>
        <v>0</v>
      </c>
      <c r="L46" s="2">
        <f t="shared" ca="1" si="7"/>
        <v>0</v>
      </c>
      <c r="M46" s="2">
        <f t="shared" ca="1" si="8"/>
        <v>0</v>
      </c>
      <c r="N46" s="2">
        <f t="shared" ca="1" si="9"/>
        <v>0</v>
      </c>
      <c r="O46" s="2">
        <f t="shared" ca="1" si="10"/>
        <v>0</v>
      </c>
      <c r="P46" s="16">
        <f t="shared" ca="1" si="11"/>
        <v>0</v>
      </c>
      <c r="Q46" s="101">
        <f t="shared" ca="1" si="12"/>
        <v>0</v>
      </c>
      <c r="R46" s="34">
        <f ca="1">IF($R$1='Suivi Présence'!$D$6,SUMIF(Nom_pre,'BD Stats'!$A46,'Suivi Présence'!$E$11:$E$26),0)</f>
        <v>0</v>
      </c>
      <c r="S46" s="2">
        <f ca="1">IF($R$1='Suivi Présence'!$D$6,SUMIF(Nom_pre,'BD Stats'!$A46,'Suivi Présence'!$F$11:$F$26),0)</f>
        <v>0</v>
      </c>
      <c r="T46" s="2">
        <f ca="1">IF($R$1='Suivi Présence'!$D$6,SUMIF(Nom_pre,'BD Stats'!$A46,'Suivi Présence'!$G$11:$G$26),0)</f>
        <v>0</v>
      </c>
      <c r="U46" s="2">
        <f ca="1">IF($R$1='Suivi Présence'!$D$6,SUMIF(Nom_pre,'BD Stats'!$A46,'Suivi Présence'!$H$11:$H$26),0)</f>
        <v>0</v>
      </c>
      <c r="V46" s="2">
        <f ca="1">IF($R$1='Suivi Présence'!$D$6,SUMIF(Nom_pre,'BD Stats'!$A46,'Suivi Présence'!$I$11:$I$26),0)</f>
        <v>0</v>
      </c>
      <c r="W46" s="2">
        <f ca="1">IF($R$1='Suivi Présence'!$D$6,SUMIF(Nom_pre,'BD Stats'!$A46,'Suivi Présence'!$J$11:$J$26),0)</f>
        <v>0</v>
      </c>
      <c r="X46" s="2">
        <f ca="1">IF($R$1='Suivi Présence'!$D$6,SUMIF(Nom_pre,'BD Stats'!$A46,'Suivi Présence'!$K$11:$K$26),0)</f>
        <v>0</v>
      </c>
      <c r="Y46" s="2">
        <f ca="1">IF($R$1='Suivi Présence'!$D$6,SUMIF(Nom_pre,'BD Stats'!$A46,'Suivi Présence'!$L$11:$L$26),0)</f>
        <v>0</v>
      </c>
      <c r="Z46" s="2">
        <f ca="1">IF($R$1='Suivi Présence'!$D$6,SUMIF(Nom_pre,'BD Stats'!$A46,'Suivi Présence'!$M$11:$M$26),0)</f>
        <v>0</v>
      </c>
      <c r="AA46" s="2">
        <f t="shared" ca="1" si="13"/>
        <v>0</v>
      </c>
      <c r="AB46" s="16">
        <f t="shared" ca="1" si="14"/>
        <v>0</v>
      </c>
      <c r="AC46" s="95">
        <f t="shared" ca="1" si="15"/>
        <v>0</v>
      </c>
      <c r="AD46" s="2">
        <f>IF($AD$1='Suivi Présence'!$D$6,SUMIF(Nom_pre,'BD Stats'!$A46,'Suivi Présence'!$E$11:$E$26),0)</f>
        <v>0</v>
      </c>
      <c r="AE46" s="2">
        <f>IF($AD$1='Suivi Présence'!$D$6,SUMIF(Nom_pre,'BD Stats'!$A46,'Suivi Présence'!$F$11:$F$26),0)</f>
        <v>0</v>
      </c>
      <c r="AF46" s="2">
        <f>IF($AD$1='Suivi Présence'!$D$6,SUMIF(Nom_pre,'BD Stats'!$A46,'Suivi Présence'!$G$11:$G$26),0)</f>
        <v>0</v>
      </c>
      <c r="AG46" s="2">
        <f>IF($AD$1='Suivi Présence'!$D$6,SUMIF(Nom_pre,'BD Stats'!$A46,'Suivi Présence'!$H$11:$H$26),0)</f>
        <v>0</v>
      </c>
      <c r="AH46" s="2">
        <f>IF($AD$1='Suivi Présence'!$D$6,SUMIF(Nom_pre,'BD Stats'!$A46,'Suivi Présence'!$I$11:$I$26),0)</f>
        <v>0</v>
      </c>
      <c r="AI46" s="2">
        <f>IF($AD$1='Suivi Présence'!$D$6,SUMIF(Nom_pre,'BD Stats'!$A46,'Suivi Présence'!$J$11:$J$26),0)</f>
        <v>0</v>
      </c>
      <c r="AJ46" s="2">
        <f>IF($AD$1='Suivi Présence'!$D$6,SUMIF(Nom_pre,'BD Stats'!$A46,'Suivi Présence'!$K$11:$K$26),0)</f>
        <v>0</v>
      </c>
      <c r="AK46" s="2">
        <f>IF($AD$1='Suivi Présence'!$D$6,SUMIF(Nom_pre,'BD Stats'!$A46,'Suivi Présence'!$L$11:$L$26),0)</f>
        <v>0</v>
      </c>
      <c r="AL46" s="2">
        <f>IF($AD$1='Suivi Présence'!$D$6,SUMIF(Nom_pre,'BD Stats'!$A46,'Suivi Présence'!$M$11:$M$26),0)</f>
        <v>0</v>
      </c>
      <c r="AM46" s="2">
        <f t="shared" si="16"/>
        <v>0</v>
      </c>
      <c r="AN46" s="16">
        <f t="shared" si="17"/>
        <v>0</v>
      </c>
      <c r="AO46" s="95">
        <f t="shared" si="18"/>
        <v>0</v>
      </c>
      <c r="AP46" s="2">
        <f>IF($AP$1='Suivi Présence'!$D$6,SUMIF(Nom_pre,'BD Stats'!$A46,'Suivi Présence'!$E$11:$E$26),0)</f>
        <v>0</v>
      </c>
      <c r="AQ46" s="2">
        <f>IF($AP$1='Suivi Présence'!$D$6,SUMIF(Nom_pre,'BD Stats'!$A46,'Suivi Présence'!$F$11:$F$26),0)</f>
        <v>0</v>
      </c>
      <c r="AR46" s="2">
        <f>IF($AP$1='Suivi Présence'!$D$6,SUMIF(Nom_pre,'BD Stats'!$A46,'Suivi Présence'!$G$11:$G$26),0)</f>
        <v>0</v>
      </c>
      <c r="AS46" s="2">
        <f>IF($AP$1='Suivi Présence'!$D$6,SUMIF(Nom_pre,'BD Stats'!$A46,'Suivi Présence'!$H$11:$H$26),0)</f>
        <v>0</v>
      </c>
      <c r="AT46" s="2">
        <f>IF($AP$1='Suivi Présence'!$D$6,SUMIF(Nom_pre,'BD Stats'!$A46,'Suivi Présence'!$I$11:$I$26),0)</f>
        <v>0</v>
      </c>
      <c r="AU46" s="2">
        <f>IF($AP$1='Suivi Présence'!$D$6,SUMIF(Nom_pre,'BD Stats'!$A46,'Suivi Présence'!$J$11:$J$26),0)</f>
        <v>0</v>
      </c>
      <c r="AV46" s="2">
        <f>IF($AP$1='Suivi Présence'!$D$6,SUMIF(Nom_pre,'BD Stats'!$A46,'Suivi Présence'!$K$11:$K$26),0)</f>
        <v>0</v>
      </c>
      <c r="AW46" s="2">
        <f>IF($AP$1='Suivi Présence'!$D$6,SUMIF(Nom_pre,'BD Stats'!$A46,'Suivi Présence'!$L$11:$L$26),0)</f>
        <v>0</v>
      </c>
      <c r="AX46" s="2">
        <f>IF($AP$1='Suivi Présence'!$D$6,SUMIF(Nom_pre,'BD Stats'!$A46,'Suivi Présence'!$M$11:$M$26),0)</f>
        <v>0</v>
      </c>
      <c r="AY46" s="2">
        <f t="shared" si="19"/>
        <v>0</v>
      </c>
      <c r="AZ46" s="16">
        <f t="shared" si="20"/>
        <v>0</v>
      </c>
      <c r="BA46" s="95">
        <f t="shared" si="21"/>
        <v>0</v>
      </c>
      <c r="BB46" s="2">
        <f>IF($BB$1='Suivi Présence'!$D$6,SUMIF(Nom_pre,'BD Stats'!$A46,'Suivi Présence'!$E$11:$E$26),0)</f>
        <v>0</v>
      </c>
      <c r="BC46" s="2">
        <f>IF($BB$1='Suivi Présence'!$D$6,SUMIF(Nom_pre,'BD Stats'!$A46,'Suivi Présence'!$F$11:$F$26),0)</f>
        <v>0</v>
      </c>
      <c r="BD46" s="2">
        <f>IF($BB$1='Suivi Présence'!$D$6,SUMIF(Nom_pre,'BD Stats'!$A46,'Suivi Présence'!$G$11:$G$26),0)</f>
        <v>0</v>
      </c>
      <c r="BE46" s="2">
        <f>IF($BB$1='Suivi Présence'!$D$6,SUMIF(Nom_pre,'BD Stats'!$A46,'Suivi Présence'!$H$11:$H$26),0)</f>
        <v>0</v>
      </c>
      <c r="BF46" s="2">
        <f>IF($BB$1='Suivi Présence'!$D$6,SUMIF(Nom_pre,'BD Stats'!$A46,'Suivi Présence'!$I$11:$I$26),0)</f>
        <v>0</v>
      </c>
      <c r="BG46" s="2">
        <f>IF($BB$1='Suivi Présence'!$D$6,SUMIF(Nom_pre,'BD Stats'!$A46,'Suivi Présence'!$J$11:$J$26),0)</f>
        <v>0</v>
      </c>
      <c r="BH46" s="2">
        <f>IF($BB$1='Suivi Présence'!$D$6,SUMIF(Nom_pre,'BD Stats'!$A46,'Suivi Présence'!$K$11:$K$26),0)</f>
        <v>0</v>
      </c>
      <c r="BI46" s="2">
        <f>IF($BB$1='Suivi Présence'!$D$6,SUMIF(Nom_pre,'BD Stats'!$A46,'Suivi Présence'!$L$11:$L$26),0)</f>
        <v>0</v>
      </c>
      <c r="BJ46" s="2">
        <f>IF($BB$1='Suivi Présence'!$D$6,SUMIF(Nom_pre,'BD Stats'!$A46,'Suivi Présence'!$M$11:$M$26),0)</f>
        <v>0</v>
      </c>
      <c r="BK46" s="2">
        <f t="shared" si="22"/>
        <v>0</v>
      </c>
      <c r="BL46" s="16">
        <f t="shared" si="23"/>
        <v>0</v>
      </c>
      <c r="BM46" s="95">
        <f t="shared" si="24"/>
        <v>0</v>
      </c>
      <c r="BN46" s="2">
        <f>IF($BN$1='Suivi Présence'!$D$6,SUMIF(Nom_pre,'BD Stats'!$A46,'Suivi Présence'!$E$11:$E$26),0)</f>
        <v>0</v>
      </c>
      <c r="BO46" s="2">
        <f>IF($BN$1='Suivi Présence'!$D$6,SUMIF(Nom_pre,'BD Stats'!$A46,'Suivi Présence'!$F$11:$F$26),0)</f>
        <v>0</v>
      </c>
      <c r="BP46" s="2">
        <f>IF($BN$1='Suivi Présence'!$D$6,SUMIF(Nom_pre,'BD Stats'!$A46,'Suivi Présence'!$G$11:$G$26),0)</f>
        <v>0</v>
      </c>
      <c r="BQ46" s="2">
        <f>IF($BN$1='Suivi Présence'!$D$6,SUMIF(Nom_pre,'BD Stats'!$A46,'Suivi Présence'!$H$11:$H$26),0)</f>
        <v>0</v>
      </c>
      <c r="BR46" s="2">
        <f>IF($BN$1='Suivi Présence'!$D$6,SUMIF(Nom_pre,'BD Stats'!$A46,'Suivi Présence'!$I$11:$I$26),0)</f>
        <v>0</v>
      </c>
      <c r="BS46" s="2">
        <f>IF($BN$1='Suivi Présence'!$D$6,SUMIF(Nom_pre,'BD Stats'!$A46,'Suivi Présence'!$J$11:$J$26),0)</f>
        <v>0</v>
      </c>
      <c r="BT46" s="2">
        <f>IF($BN$1='Suivi Présence'!$D$6,SUMIF(Nom_pre,'BD Stats'!$A46,'Suivi Présence'!$K$11:$K$26),0)</f>
        <v>0</v>
      </c>
      <c r="BU46" s="2">
        <f>IF($BN$1='Suivi Présence'!$D$6,SUMIF(Nom_pre,'BD Stats'!$A46,'Suivi Présence'!$L$11:$L$26),0)</f>
        <v>0</v>
      </c>
      <c r="BV46" s="2">
        <f>IF($BN$1='Suivi Présence'!$D$6,SUMIF(Nom_pre,'BD Stats'!$A46,'Suivi Présence'!$M$11:$M$26),0)</f>
        <v>0</v>
      </c>
      <c r="BW46" s="2">
        <f t="shared" si="25"/>
        <v>0</v>
      </c>
      <c r="BX46" s="16">
        <f t="shared" si="26"/>
        <v>0</v>
      </c>
      <c r="BY46" s="95">
        <f t="shared" si="27"/>
        <v>0</v>
      </c>
    </row>
    <row r="47" spans="1:77" x14ac:dyDescent="0.25">
      <c r="A47" s="15" t="s">
        <v>147</v>
      </c>
      <c r="B47" s="33" t="s">
        <v>148</v>
      </c>
      <c r="C47" s="34" t="s">
        <v>159</v>
      </c>
      <c r="D47" s="50" t="s">
        <v>160</v>
      </c>
      <c r="E47" s="96" t="s">
        <v>207</v>
      </c>
      <c r="F47" s="100">
        <f t="shared" ca="1" si="1"/>
        <v>0</v>
      </c>
      <c r="G47" s="2">
        <f t="shared" ca="1" si="2"/>
        <v>0</v>
      </c>
      <c r="H47" s="2">
        <f t="shared" ca="1" si="3"/>
        <v>0</v>
      </c>
      <c r="I47" s="2">
        <f t="shared" ca="1" si="4"/>
        <v>0</v>
      </c>
      <c r="J47" s="2">
        <f t="shared" ca="1" si="5"/>
        <v>0</v>
      </c>
      <c r="K47" s="2">
        <f t="shared" ca="1" si="6"/>
        <v>0</v>
      </c>
      <c r="L47" s="2">
        <f t="shared" ca="1" si="7"/>
        <v>0</v>
      </c>
      <c r="M47" s="2">
        <f t="shared" ca="1" si="8"/>
        <v>0</v>
      </c>
      <c r="N47" s="2">
        <f t="shared" ca="1" si="9"/>
        <v>0</v>
      </c>
      <c r="O47" s="2">
        <f t="shared" ca="1" si="10"/>
        <v>0</v>
      </c>
      <c r="P47" s="16">
        <f t="shared" ca="1" si="11"/>
        <v>0</v>
      </c>
      <c r="Q47" s="101">
        <f t="shared" ca="1" si="12"/>
        <v>0</v>
      </c>
      <c r="R47" s="34">
        <f ca="1">IF($R$1='Suivi Présence'!$D$6,SUMIF(Nom_pre,'BD Stats'!$A47,'Suivi Présence'!$E$11:$E$26),0)</f>
        <v>0</v>
      </c>
      <c r="S47" s="2">
        <f ca="1">IF($R$1='Suivi Présence'!$D$6,SUMIF(Nom_pre,'BD Stats'!$A47,'Suivi Présence'!$F$11:$F$26),0)</f>
        <v>0</v>
      </c>
      <c r="T47" s="2">
        <f ca="1">IF($R$1='Suivi Présence'!$D$6,SUMIF(Nom_pre,'BD Stats'!$A47,'Suivi Présence'!$G$11:$G$26),0)</f>
        <v>0</v>
      </c>
      <c r="U47" s="2">
        <f ca="1">IF($R$1='Suivi Présence'!$D$6,SUMIF(Nom_pre,'BD Stats'!$A47,'Suivi Présence'!$H$11:$H$26),0)</f>
        <v>0</v>
      </c>
      <c r="V47" s="2">
        <f ca="1">IF($R$1='Suivi Présence'!$D$6,SUMIF(Nom_pre,'BD Stats'!$A47,'Suivi Présence'!$I$11:$I$26),0)</f>
        <v>0</v>
      </c>
      <c r="W47" s="2">
        <f ca="1">IF($R$1='Suivi Présence'!$D$6,SUMIF(Nom_pre,'BD Stats'!$A47,'Suivi Présence'!$J$11:$J$26),0)</f>
        <v>0</v>
      </c>
      <c r="X47" s="2">
        <f ca="1">IF($R$1='Suivi Présence'!$D$6,SUMIF(Nom_pre,'BD Stats'!$A47,'Suivi Présence'!$K$11:$K$26),0)</f>
        <v>0</v>
      </c>
      <c r="Y47" s="2">
        <f ca="1">IF($R$1='Suivi Présence'!$D$6,SUMIF(Nom_pre,'BD Stats'!$A47,'Suivi Présence'!$L$11:$L$26),0)</f>
        <v>0</v>
      </c>
      <c r="Z47" s="2">
        <f ca="1">IF($R$1='Suivi Présence'!$D$6,SUMIF(Nom_pre,'BD Stats'!$A47,'Suivi Présence'!$M$11:$M$26),0)</f>
        <v>0</v>
      </c>
      <c r="AA47" s="2">
        <f t="shared" ca="1" si="13"/>
        <v>0</v>
      </c>
      <c r="AB47" s="16">
        <f t="shared" ca="1" si="14"/>
        <v>0</v>
      </c>
      <c r="AC47" s="95">
        <f t="shared" ca="1" si="15"/>
        <v>0</v>
      </c>
      <c r="AD47" s="2">
        <f>IF($AD$1='Suivi Présence'!$D$6,SUMIF(Nom_pre,'BD Stats'!$A47,'Suivi Présence'!$E$11:$E$26),0)</f>
        <v>0</v>
      </c>
      <c r="AE47" s="2">
        <f>IF($AD$1='Suivi Présence'!$D$6,SUMIF(Nom_pre,'BD Stats'!$A47,'Suivi Présence'!$F$11:$F$26),0)</f>
        <v>0</v>
      </c>
      <c r="AF47" s="2">
        <f>IF($AD$1='Suivi Présence'!$D$6,SUMIF(Nom_pre,'BD Stats'!$A47,'Suivi Présence'!$G$11:$G$26),0)</f>
        <v>0</v>
      </c>
      <c r="AG47" s="2">
        <f>IF($AD$1='Suivi Présence'!$D$6,SUMIF(Nom_pre,'BD Stats'!$A47,'Suivi Présence'!$H$11:$H$26),0)</f>
        <v>0</v>
      </c>
      <c r="AH47" s="2">
        <f>IF($AD$1='Suivi Présence'!$D$6,SUMIF(Nom_pre,'BD Stats'!$A47,'Suivi Présence'!$I$11:$I$26),0)</f>
        <v>0</v>
      </c>
      <c r="AI47" s="2">
        <f>IF($AD$1='Suivi Présence'!$D$6,SUMIF(Nom_pre,'BD Stats'!$A47,'Suivi Présence'!$J$11:$J$26),0)</f>
        <v>0</v>
      </c>
      <c r="AJ47" s="2">
        <f>IF($AD$1='Suivi Présence'!$D$6,SUMIF(Nom_pre,'BD Stats'!$A47,'Suivi Présence'!$K$11:$K$26),0)</f>
        <v>0</v>
      </c>
      <c r="AK47" s="2">
        <f>IF($AD$1='Suivi Présence'!$D$6,SUMIF(Nom_pre,'BD Stats'!$A47,'Suivi Présence'!$L$11:$L$26),0)</f>
        <v>0</v>
      </c>
      <c r="AL47" s="2">
        <f>IF($AD$1='Suivi Présence'!$D$6,SUMIF(Nom_pre,'BD Stats'!$A47,'Suivi Présence'!$M$11:$M$26),0)</f>
        <v>0</v>
      </c>
      <c r="AM47" s="2">
        <f t="shared" si="16"/>
        <v>0</v>
      </c>
      <c r="AN47" s="16">
        <f t="shared" si="17"/>
        <v>0</v>
      </c>
      <c r="AO47" s="95">
        <f t="shared" si="18"/>
        <v>0</v>
      </c>
      <c r="AP47" s="2">
        <f>IF($AP$1='Suivi Présence'!$D$6,SUMIF(Nom_pre,'BD Stats'!$A47,'Suivi Présence'!$E$11:$E$26),0)</f>
        <v>0</v>
      </c>
      <c r="AQ47" s="2">
        <f>IF($AP$1='Suivi Présence'!$D$6,SUMIF(Nom_pre,'BD Stats'!$A47,'Suivi Présence'!$F$11:$F$26),0)</f>
        <v>0</v>
      </c>
      <c r="AR47" s="2">
        <f>IF($AP$1='Suivi Présence'!$D$6,SUMIF(Nom_pre,'BD Stats'!$A47,'Suivi Présence'!$G$11:$G$26),0)</f>
        <v>0</v>
      </c>
      <c r="AS47" s="2">
        <f>IF($AP$1='Suivi Présence'!$D$6,SUMIF(Nom_pre,'BD Stats'!$A47,'Suivi Présence'!$H$11:$H$26),0)</f>
        <v>0</v>
      </c>
      <c r="AT47" s="2">
        <f>IF($AP$1='Suivi Présence'!$D$6,SUMIF(Nom_pre,'BD Stats'!$A47,'Suivi Présence'!$I$11:$I$26),0)</f>
        <v>0</v>
      </c>
      <c r="AU47" s="2">
        <f>IF($AP$1='Suivi Présence'!$D$6,SUMIF(Nom_pre,'BD Stats'!$A47,'Suivi Présence'!$J$11:$J$26),0)</f>
        <v>0</v>
      </c>
      <c r="AV47" s="2">
        <f>IF($AP$1='Suivi Présence'!$D$6,SUMIF(Nom_pre,'BD Stats'!$A47,'Suivi Présence'!$K$11:$K$26),0)</f>
        <v>0</v>
      </c>
      <c r="AW47" s="2">
        <f>IF($AP$1='Suivi Présence'!$D$6,SUMIF(Nom_pre,'BD Stats'!$A47,'Suivi Présence'!$L$11:$L$26),0)</f>
        <v>0</v>
      </c>
      <c r="AX47" s="2">
        <f>IF($AP$1='Suivi Présence'!$D$6,SUMIF(Nom_pre,'BD Stats'!$A47,'Suivi Présence'!$M$11:$M$26),0)</f>
        <v>0</v>
      </c>
      <c r="AY47" s="2">
        <f t="shared" si="19"/>
        <v>0</v>
      </c>
      <c r="AZ47" s="16">
        <f t="shared" si="20"/>
        <v>0</v>
      </c>
      <c r="BA47" s="95">
        <f t="shared" si="21"/>
        <v>0</v>
      </c>
      <c r="BB47" s="2">
        <f>IF($BB$1='Suivi Présence'!$D$6,SUMIF(Nom_pre,'BD Stats'!$A47,'Suivi Présence'!$E$11:$E$26),0)</f>
        <v>0</v>
      </c>
      <c r="BC47" s="2">
        <f>IF($BB$1='Suivi Présence'!$D$6,SUMIF(Nom_pre,'BD Stats'!$A47,'Suivi Présence'!$F$11:$F$26),0)</f>
        <v>0</v>
      </c>
      <c r="BD47" s="2">
        <f>IF($BB$1='Suivi Présence'!$D$6,SUMIF(Nom_pre,'BD Stats'!$A47,'Suivi Présence'!$G$11:$G$26),0)</f>
        <v>0</v>
      </c>
      <c r="BE47" s="2">
        <f>IF($BB$1='Suivi Présence'!$D$6,SUMIF(Nom_pre,'BD Stats'!$A47,'Suivi Présence'!$H$11:$H$26),0)</f>
        <v>0</v>
      </c>
      <c r="BF47" s="2">
        <f>IF($BB$1='Suivi Présence'!$D$6,SUMIF(Nom_pre,'BD Stats'!$A47,'Suivi Présence'!$I$11:$I$26),0)</f>
        <v>0</v>
      </c>
      <c r="BG47" s="2">
        <f>IF($BB$1='Suivi Présence'!$D$6,SUMIF(Nom_pre,'BD Stats'!$A47,'Suivi Présence'!$J$11:$J$26),0)</f>
        <v>0</v>
      </c>
      <c r="BH47" s="2">
        <f>IF($BB$1='Suivi Présence'!$D$6,SUMIF(Nom_pre,'BD Stats'!$A47,'Suivi Présence'!$K$11:$K$26),0)</f>
        <v>0</v>
      </c>
      <c r="BI47" s="2">
        <f>IF($BB$1='Suivi Présence'!$D$6,SUMIF(Nom_pre,'BD Stats'!$A47,'Suivi Présence'!$L$11:$L$26),0)</f>
        <v>0</v>
      </c>
      <c r="BJ47" s="2">
        <f>IF($BB$1='Suivi Présence'!$D$6,SUMIF(Nom_pre,'BD Stats'!$A47,'Suivi Présence'!$M$11:$M$26),0)</f>
        <v>0</v>
      </c>
      <c r="BK47" s="2">
        <f t="shared" si="22"/>
        <v>0</v>
      </c>
      <c r="BL47" s="16">
        <f t="shared" si="23"/>
        <v>0</v>
      </c>
      <c r="BM47" s="95">
        <f t="shared" si="24"/>
        <v>0</v>
      </c>
      <c r="BN47" s="2">
        <f>IF($BN$1='Suivi Présence'!$D$6,SUMIF(Nom_pre,'BD Stats'!$A47,'Suivi Présence'!$E$11:$E$26),0)</f>
        <v>0</v>
      </c>
      <c r="BO47" s="2">
        <f>IF($BN$1='Suivi Présence'!$D$6,SUMIF(Nom_pre,'BD Stats'!$A47,'Suivi Présence'!$F$11:$F$26),0)</f>
        <v>0</v>
      </c>
      <c r="BP47" s="2">
        <f>IF($BN$1='Suivi Présence'!$D$6,SUMIF(Nom_pre,'BD Stats'!$A47,'Suivi Présence'!$G$11:$G$26),0)</f>
        <v>0</v>
      </c>
      <c r="BQ47" s="2">
        <f>IF($BN$1='Suivi Présence'!$D$6,SUMIF(Nom_pre,'BD Stats'!$A47,'Suivi Présence'!$H$11:$H$26),0)</f>
        <v>0</v>
      </c>
      <c r="BR47" s="2">
        <f>IF($BN$1='Suivi Présence'!$D$6,SUMIF(Nom_pre,'BD Stats'!$A47,'Suivi Présence'!$I$11:$I$26),0)</f>
        <v>0</v>
      </c>
      <c r="BS47" s="2">
        <f>IF($BN$1='Suivi Présence'!$D$6,SUMIF(Nom_pre,'BD Stats'!$A47,'Suivi Présence'!$J$11:$J$26),0)</f>
        <v>0</v>
      </c>
      <c r="BT47" s="2">
        <f>IF($BN$1='Suivi Présence'!$D$6,SUMIF(Nom_pre,'BD Stats'!$A47,'Suivi Présence'!$K$11:$K$26),0)</f>
        <v>0</v>
      </c>
      <c r="BU47" s="2">
        <f>IF($BN$1='Suivi Présence'!$D$6,SUMIF(Nom_pre,'BD Stats'!$A47,'Suivi Présence'!$L$11:$L$26),0)</f>
        <v>0</v>
      </c>
      <c r="BV47" s="2">
        <f>IF($BN$1='Suivi Présence'!$D$6,SUMIF(Nom_pre,'BD Stats'!$A47,'Suivi Présence'!$M$11:$M$26),0)</f>
        <v>0</v>
      </c>
      <c r="BW47" s="2">
        <f t="shared" si="25"/>
        <v>0</v>
      </c>
      <c r="BX47" s="16">
        <f t="shared" si="26"/>
        <v>0</v>
      </c>
      <c r="BY47" s="95">
        <f t="shared" si="27"/>
        <v>0</v>
      </c>
    </row>
    <row r="48" spans="1:77" x14ac:dyDescent="0.25">
      <c r="A48" s="15" t="s">
        <v>149</v>
      </c>
      <c r="B48" s="33" t="s">
        <v>132</v>
      </c>
      <c r="C48" s="34" t="s">
        <v>159</v>
      </c>
      <c r="D48" s="50" t="s">
        <v>160</v>
      </c>
      <c r="E48" s="96" t="s">
        <v>208</v>
      </c>
      <c r="F48" s="100">
        <f t="shared" ca="1" si="1"/>
        <v>0</v>
      </c>
      <c r="G48" s="2">
        <f t="shared" ca="1" si="2"/>
        <v>0</v>
      </c>
      <c r="H48" s="2">
        <f t="shared" ca="1" si="3"/>
        <v>0</v>
      </c>
      <c r="I48" s="2">
        <f t="shared" ca="1" si="4"/>
        <v>0</v>
      </c>
      <c r="J48" s="2">
        <f t="shared" ca="1" si="5"/>
        <v>0</v>
      </c>
      <c r="K48" s="2">
        <f t="shared" ca="1" si="6"/>
        <v>0</v>
      </c>
      <c r="L48" s="2">
        <f t="shared" ca="1" si="7"/>
        <v>0</v>
      </c>
      <c r="M48" s="2">
        <f t="shared" ca="1" si="8"/>
        <v>0</v>
      </c>
      <c r="N48" s="2">
        <f t="shared" ca="1" si="9"/>
        <v>0</v>
      </c>
      <c r="O48" s="2">
        <f t="shared" ca="1" si="10"/>
        <v>0</v>
      </c>
      <c r="P48" s="16">
        <f t="shared" ca="1" si="11"/>
        <v>0</v>
      </c>
      <c r="Q48" s="101">
        <f t="shared" ca="1" si="12"/>
        <v>0</v>
      </c>
      <c r="R48" s="34">
        <f ca="1">IF($R$1='Suivi Présence'!$D$6,SUMIF(Nom_pre,'BD Stats'!$A48,'Suivi Présence'!$E$11:$E$26),0)</f>
        <v>0</v>
      </c>
      <c r="S48" s="2">
        <f ca="1">IF($R$1='Suivi Présence'!$D$6,SUMIF(Nom_pre,'BD Stats'!$A48,'Suivi Présence'!$F$11:$F$26),0)</f>
        <v>0</v>
      </c>
      <c r="T48" s="2">
        <f ca="1">IF($R$1='Suivi Présence'!$D$6,SUMIF(Nom_pre,'BD Stats'!$A48,'Suivi Présence'!$G$11:$G$26),0)</f>
        <v>0</v>
      </c>
      <c r="U48" s="2">
        <f ca="1">IF($R$1='Suivi Présence'!$D$6,SUMIF(Nom_pre,'BD Stats'!$A48,'Suivi Présence'!$H$11:$H$26),0)</f>
        <v>0</v>
      </c>
      <c r="V48" s="2">
        <f ca="1">IF($R$1='Suivi Présence'!$D$6,SUMIF(Nom_pre,'BD Stats'!$A48,'Suivi Présence'!$I$11:$I$26),0)</f>
        <v>0</v>
      </c>
      <c r="W48" s="2">
        <f ca="1">IF($R$1='Suivi Présence'!$D$6,SUMIF(Nom_pre,'BD Stats'!$A48,'Suivi Présence'!$J$11:$J$26),0)</f>
        <v>0</v>
      </c>
      <c r="X48" s="2">
        <f ca="1">IF($R$1='Suivi Présence'!$D$6,SUMIF(Nom_pre,'BD Stats'!$A48,'Suivi Présence'!$K$11:$K$26),0)</f>
        <v>0</v>
      </c>
      <c r="Y48" s="2">
        <f ca="1">IF($R$1='Suivi Présence'!$D$6,SUMIF(Nom_pre,'BD Stats'!$A48,'Suivi Présence'!$L$11:$L$26),0)</f>
        <v>0</v>
      </c>
      <c r="Z48" s="2">
        <f ca="1">IF($R$1='Suivi Présence'!$D$6,SUMIF(Nom_pre,'BD Stats'!$A48,'Suivi Présence'!$M$11:$M$26),0)</f>
        <v>0</v>
      </c>
      <c r="AA48" s="2">
        <f t="shared" ca="1" si="13"/>
        <v>0</v>
      </c>
      <c r="AB48" s="16">
        <f t="shared" ca="1" si="14"/>
        <v>0</v>
      </c>
      <c r="AC48" s="95">
        <f t="shared" ca="1" si="15"/>
        <v>0</v>
      </c>
      <c r="AD48" s="2">
        <f>IF($AD$1='Suivi Présence'!$D$6,SUMIF(Nom_pre,'BD Stats'!$A48,'Suivi Présence'!$E$11:$E$26),0)</f>
        <v>0</v>
      </c>
      <c r="AE48" s="2">
        <f>IF($AD$1='Suivi Présence'!$D$6,SUMIF(Nom_pre,'BD Stats'!$A48,'Suivi Présence'!$F$11:$F$26),0)</f>
        <v>0</v>
      </c>
      <c r="AF48" s="2">
        <f>IF($AD$1='Suivi Présence'!$D$6,SUMIF(Nom_pre,'BD Stats'!$A48,'Suivi Présence'!$G$11:$G$26),0)</f>
        <v>0</v>
      </c>
      <c r="AG48" s="2">
        <f>IF($AD$1='Suivi Présence'!$D$6,SUMIF(Nom_pre,'BD Stats'!$A48,'Suivi Présence'!$H$11:$H$26),0)</f>
        <v>0</v>
      </c>
      <c r="AH48" s="2">
        <f>IF($AD$1='Suivi Présence'!$D$6,SUMIF(Nom_pre,'BD Stats'!$A48,'Suivi Présence'!$I$11:$I$26),0)</f>
        <v>0</v>
      </c>
      <c r="AI48" s="2">
        <f>IF($AD$1='Suivi Présence'!$D$6,SUMIF(Nom_pre,'BD Stats'!$A48,'Suivi Présence'!$J$11:$J$26),0)</f>
        <v>0</v>
      </c>
      <c r="AJ48" s="2">
        <f>IF($AD$1='Suivi Présence'!$D$6,SUMIF(Nom_pre,'BD Stats'!$A48,'Suivi Présence'!$K$11:$K$26),0)</f>
        <v>0</v>
      </c>
      <c r="AK48" s="2">
        <f>IF($AD$1='Suivi Présence'!$D$6,SUMIF(Nom_pre,'BD Stats'!$A48,'Suivi Présence'!$L$11:$L$26),0)</f>
        <v>0</v>
      </c>
      <c r="AL48" s="2">
        <f>IF($AD$1='Suivi Présence'!$D$6,SUMIF(Nom_pre,'BD Stats'!$A48,'Suivi Présence'!$M$11:$M$26),0)</f>
        <v>0</v>
      </c>
      <c r="AM48" s="2">
        <f t="shared" si="16"/>
        <v>0</v>
      </c>
      <c r="AN48" s="16">
        <f t="shared" si="17"/>
        <v>0</v>
      </c>
      <c r="AO48" s="95">
        <f t="shared" si="18"/>
        <v>0</v>
      </c>
      <c r="AP48" s="2">
        <f>IF($AP$1='Suivi Présence'!$D$6,SUMIF(Nom_pre,'BD Stats'!$A48,'Suivi Présence'!$E$11:$E$26),0)</f>
        <v>0</v>
      </c>
      <c r="AQ48" s="2">
        <f>IF($AP$1='Suivi Présence'!$D$6,SUMIF(Nom_pre,'BD Stats'!$A48,'Suivi Présence'!$F$11:$F$26),0)</f>
        <v>0</v>
      </c>
      <c r="AR48" s="2">
        <f>IF($AP$1='Suivi Présence'!$D$6,SUMIF(Nom_pre,'BD Stats'!$A48,'Suivi Présence'!$G$11:$G$26),0)</f>
        <v>0</v>
      </c>
      <c r="AS48" s="2">
        <f>IF($AP$1='Suivi Présence'!$D$6,SUMIF(Nom_pre,'BD Stats'!$A48,'Suivi Présence'!$H$11:$H$26),0)</f>
        <v>0</v>
      </c>
      <c r="AT48" s="2">
        <f>IF($AP$1='Suivi Présence'!$D$6,SUMIF(Nom_pre,'BD Stats'!$A48,'Suivi Présence'!$I$11:$I$26),0)</f>
        <v>0</v>
      </c>
      <c r="AU48" s="2">
        <f>IF($AP$1='Suivi Présence'!$D$6,SUMIF(Nom_pre,'BD Stats'!$A48,'Suivi Présence'!$J$11:$J$26),0)</f>
        <v>0</v>
      </c>
      <c r="AV48" s="2">
        <f>IF($AP$1='Suivi Présence'!$D$6,SUMIF(Nom_pre,'BD Stats'!$A48,'Suivi Présence'!$K$11:$K$26),0)</f>
        <v>0</v>
      </c>
      <c r="AW48" s="2">
        <f>IF($AP$1='Suivi Présence'!$D$6,SUMIF(Nom_pre,'BD Stats'!$A48,'Suivi Présence'!$L$11:$L$26),0)</f>
        <v>0</v>
      </c>
      <c r="AX48" s="2">
        <f>IF($AP$1='Suivi Présence'!$D$6,SUMIF(Nom_pre,'BD Stats'!$A48,'Suivi Présence'!$M$11:$M$26),0)</f>
        <v>0</v>
      </c>
      <c r="AY48" s="2">
        <f t="shared" si="19"/>
        <v>0</v>
      </c>
      <c r="AZ48" s="16">
        <f t="shared" si="20"/>
        <v>0</v>
      </c>
      <c r="BA48" s="95">
        <f t="shared" si="21"/>
        <v>0</v>
      </c>
      <c r="BB48" s="2">
        <f>IF($BB$1='Suivi Présence'!$D$6,SUMIF(Nom_pre,'BD Stats'!$A48,'Suivi Présence'!$E$11:$E$26),0)</f>
        <v>0</v>
      </c>
      <c r="BC48" s="2">
        <f>IF($BB$1='Suivi Présence'!$D$6,SUMIF(Nom_pre,'BD Stats'!$A48,'Suivi Présence'!$F$11:$F$26),0)</f>
        <v>0</v>
      </c>
      <c r="BD48" s="2">
        <f>IF($BB$1='Suivi Présence'!$D$6,SUMIF(Nom_pre,'BD Stats'!$A48,'Suivi Présence'!$G$11:$G$26),0)</f>
        <v>0</v>
      </c>
      <c r="BE48" s="2">
        <f>IF($BB$1='Suivi Présence'!$D$6,SUMIF(Nom_pre,'BD Stats'!$A48,'Suivi Présence'!$H$11:$H$26),0)</f>
        <v>0</v>
      </c>
      <c r="BF48" s="2">
        <f>IF($BB$1='Suivi Présence'!$D$6,SUMIF(Nom_pre,'BD Stats'!$A48,'Suivi Présence'!$I$11:$I$26),0)</f>
        <v>0</v>
      </c>
      <c r="BG48" s="2">
        <f>IF($BB$1='Suivi Présence'!$D$6,SUMIF(Nom_pre,'BD Stats'!$A48,'Suivi Présence'!$J$11:$J$26),0)</f>
        <v>0</v>
      </c>
      <c r="BH48" s="2">
        <f>IF($BB$1='Suivi Présence'!$D$6,SUMIF(Nom_pre,'BD Stats'!$A48,'Suivi Présence'!$K$11:$K$26),0)</f>
        <v>0</v>
      </c>
      <c r="BI48" s="2">
        <f>IF($BB$1='Suivi Présence'!$D$6,SUMIF(Nom_pre,'BD Stats'!$A48,'Suivi Présence'!$L$11:$L$26),0)</f>
        <v>0</v>
      </c>
      <c r="BJ48" s="2">
        <f>IF($BB$1='Suivi Présence'!$D$6,SUMIF(Nom_pre,'BD Stats'!$A48,'Suivi Présence'!$M$11:$M$26),0)</f>
        <v>0</v>
      </c>
      <c r="BK48" s="2">
        <f t="shared" si="22"/>
        <v>0</v>
      </c>
      <c r="BL48" s="16">
        <f t="shared" si="23"/>
        <v>0</v>
      </c>
      <c r="BM48" s="95">
        <f t="shared" si="24"/>
        <v>0</v>
      </c>
      <c r="BN48" s="2">
        <f>IF($BN$1='Suivi Présence'!$D$6,SUMIF(Nom_pre,'BD Stats'!$A48,'Suivi Présence'!$E$11:$E$26),0)</f>
        <v>0</v>
      </c>
      <c r="BO48" s="2">
        <f>IF($BN$1='Suivi Présence'!$D$6,SUMIF(Nom_pre,'BD Stats'!$A48,'Suivi Présence'!$F$11:$F$26),0)</f>
        <v>0</v>
      </c>
      <c r="BP48" s="2">
        <f>IF($BN$1='Suivi Présence'!$D$6,SUMIF(Nom_pre,'BD Stats'!$A48,'Suivi Présence'!$G$11:$G$26),0)</f>
        <v>0</v>
      </c>
      <c r="BQ48" s="2">
        <f>IF($BN$1='Suivi Présence'!$D$6,SUMIF(Nom_pre,'BD Stats'!$A48,'Suivi Présence'!$H$11:$H$26),0)</f>
        <v>0</v>
      </c>
      <c r="BR48" s="2">
        <f>IF($BN$1='Suivi Présence'!$D$6,SUMIF(Nom_pre,'BD Stats'!$A48,'Suivi Présence'!$I$11:$I$26),0)</f>
        <v>0</v>
      </c>
      <c r="BS48" s="2">
        <f>IF($BN$1='Suivi Présence'!$D$6,SUMIF(Nom_pre,'BD Stats'!$A48,'Suivi Présence'!$J$11:$J$26),0)</f>
        <v>0</v>
      </c>
      <c r="BT48" s="2">
        <f>IF($BN$1='Suivi Présence'!$D$6,SUMIF(Nom_pre,'BD Stats'!$A48,'Suivi Présence'!$K$11:$K$26),0)</f>
        <v>0</v>
      </c>
      <c r="BU48" s="2">
        <f>IF($BN$1='Suivi Présence'!$D$6,SUMIF(Nom_pre,'BD Stats'!$A48,'Suivi Présence'!$L$11:$L$26),0)</f>
        <v>0</v>
      </c>
      <c r="BV48" s="2">
        <f>IF($BN$1='Suivi Présence'!$D$6,SUMIF(Nom_pre,'BD Stats'!$A48,'Suivi Présence'!$M$11:$M$26),0)</f>
        <v>0</v>
      </c>
      <c r="BW48" s="2">
        <f t="shared" si="25"/>
        <v>0</v>
      </c>
      <c r="BX48" s="16">
        <f t="shared" si="26"/>
        <v>0</v>
      </c>
      <c r="BY48" s="95">
        <f t="shared" si="27"/>
        <v>0</v>
      </c>
    </row>
    <row r="49" spans="1:77" x14ac:dyDescent="0.25">
      <c r="A49" s="15" t="s">
        <v>150</v>
      </c>
      <c r="B49" s="33" t="s">
        <v>61</v>
      </c>
      <c r="C49" s="34" t="s">
        <v>159</v>
      </c>
      <c r="D49" s="50" t="s">
        <v>160</v>
      </c>
      <c r="E49" s="96" t="s">
        <v>209</v>
      </c>
      <c r="F49" s="100">
        <f t="shared" ca="1" si="1"/>
        <v>0</v>
      </c>
      <c r="G49" s="2">
        <f t="shared" ca="1" si="2"/>
        <v>0</v>
      </c>
      <c r="H49" s="2">
        <f t="shared" ca="1" si="3"/>
        <v>0</v>
      </c>
      <c r="I49" s="2">
        <f t="shared" ca="1" si="4"/>
        <v>0</v>
      </c>
      <c r="J49" s="2">
        <f t="shared" ca="1" si="5"/>
        <v>0</v>
      </c>
      <c r="K49" s="2">
        <f t="shared" ca="1" si="6"/>
        <v>0</v>
      </c>
      <c r="L49" s="2">
        <f t="shared" ca="1" si="7"/>
        <v>0</v>
      </c>
      <c r="M49" s="2">
        <f t="shared" ca="1" si="8"/>
        <v>0</v>
      </c>
      <c r="N49" s="2">
        <f t="shared" ca="1" si="9"/>
        <v>0</v>
      </c>
      <c r="O49" s="2">
        <f t="shared" ca="1" si="10"/>
        <v>0</v>
      </c>
      <c r="P49" s="16">
        <f t="shared" ca="1" si="11"/>
        <v>0</v>
      </c>
      <c r="Q49" s="101">
        <f t="shared" ca="1" si="12"/>
        <v>0</v>
      </c>
      <c r="R49" s="34">
        <f ca="1">IF($R$1='Suivi Présence'!$D$6,SUMIF(Nom_pre,'BD Stats'!$A49,'Suivi Présence'!$E$11:$E$26),0)</f>
        <v>0</v>
      </c>
      <c r="S49" s="2">
        <f ca="1">IF($R$1='Suivi Présence'!$D$6,SUMIF(Nom_pre,'BD Stats'!$A49,'Suivi Présence'!$F$11:$F$26),0)</f>
        <v>0</v>
      </c>
      <c r="T49" s="2">
        <f ca="1">IF($R$1='Suivi Présence'!$D$6,SUMIF(Nom_pre,'BD Stats'!$A49,'Suivi Présence'!$G$11:$G$26),0)</f>
        <v>0</v>
      </c>
      <c r="U49" s="2">
        <f ca="1">IF($R$1='Suivi Présence'!$D$6,SUMIF(Nom_pre,'BD Stats'!$A49,'Suivi Présence'!$H$11:$H$26),0)</f>
        <v>0</v>
      </c>
      <c r="V49" s="2">
        <f ca="1">IF($R$1='Suivi Présence'!$D$6,SUMIF(Nom_pre,'BD Stats'!$A49,'Suivi Présence'!$I$11:$I$26),0)</f>
        <v>0</v>
      </c>
      <c r="W49" s="2">
        <f ca="1">IF($R$1='Suivi Présence'!$D$6,SUMIF(Nom_pre,'BD Stats'!$A49,'Suivi Présence'!$J$11:$J$26),0)</f>
        <v>0</v>
      </c>
      <c r="X49" s="2">
        <f ca="1">IF($R$1='Suivi Présence'!$D$6,SUMIF(Nom_pre,'BD Stats'!$A49,'Suivi Présence'!$K$11:$K$26),0)</f>
        <v>0</v>
      </c>
      <c r="Y49" s="2">
        <f ca="1">IF($R$1='Suivi Présence'!$D$6,SUMIF(Nom_pre,'BD Stats'!$A49,'Suivi Présence'!$L$11:$L$26),0)</f>
        <v>0</v>
      </c>
      <c r="Z49" s="2">
        <f ca="1">IF($R$1='Suivi Présence'!$D$6,SUMIF(Nom_pre,'BD Stats'!$A49,'Suivi Présence'!$M$11:$M$26),0)</f>
        <v>0</v>
      </c>
      <c r="AA49" s="2">
        <f t="shared" ca="1" si="13"/>
        <v>0</v>
      </c>
      <c r="AB49" s="16">
        <f t="shared" ca="1" si="14"/>
        <v>0</v>
      </c>
      <c r="AC49" s="95">
        <f t="shared" ca="1" si="15"/>
        <v>0</v>
      </c>
      <c r="AD49" s="2">
        <f>IF($AD$1='Suivi Présence'!$D$6,SUMIF(Nom_pre,'BD Stats'!$A49,'Suivi Présence'!$E$11:$E$26),0)</f>
        <v>0</v>
      </c>
      <c r="AE49" s="2">
        <f>IF($AD$1='Suivi Présence'!$D$6,SUMIF(Nom_pre,'BD Stats'!$A49,'Suivi Présence'!$F$11:$F$26),0)</f>
        <v>0</v>
      </c>
      <c r="AF49" s="2">
        <f>IF($AD$1='Suivi Présence'!$D$6,SUMIF(Nom_pre,'BD Stats'!$A49,'Suivi Présence'!$G$11:$G$26),0)</f>
        <v>0</v>
      </c>
      <c r="AG49" s="2">
        <f>IF($AD$1='Suivi Présence'!$D$6,SUMIF(Nom_pre,'BD Stats'!$A49,'Suivi Présence'!$H$11:$H$26),0)</f>
        <v>0</v>
      </c>
      <c r="AH49" s="2">
        <f>IF($AD$1='Suivi Présence'!$D$6,SUMIF(Nom_pre,'BD Stats'!$A49,'Suivi Présence'!$I$11:$I$26),0)</f>
        <v>0</v>
      </c>
      <c r="AI49" s="2">
        <f>IF($AD$1='Suivi Présence'!$D$6,SUMIF(Nom_pre,'BD Stats'!$A49,'Suivi Présence'!$J$11:$J$26),0)</f>
        <v>0</v>
      </c>
      <c r="AJ49" s="2">
        <f>IF($AD$1='Suivi Présence'!$D$6,SUMIF(Nom_pre,'BD Stats'!$A49,'Suivi Présence'!$K$11:$K$26),0)</f>
        <v>0</v>
      </c>
      <c r="AK49" s="2">
        <f>IF($AD$1='Suivi Présence'!$D$6,SUMIF(Nom_pre,'BD Stats'!$A49,'Suivi Présence'!$L$11:$L$26),0)</f>
        <v>0</v>
      </c>
      <c r="AL49" s="2">
        <f>IF($AD$1='Suivi Présence'!$D$6,SUMIF(Nom_pre,'BD Stats'!$A49,'Suivi Présence'!$M$11:$M$26),0)</f>
        <v>0</v>
      </c>
      <c r="AM49" s="2">
        <f t="shared" si="16"/>
        <v>0</v>
      </c>
      <c r="AN49" s="16">
        <f t="shared" si="17"/>
        <v>0</v>
      </c>
      <c r="AO49" s="95">
        <f t="shared" si="18"/>
        <v>0</v>
      </c>
      <c r="AP49" s="2">
        <f>IF($AP$1='Suivi Présence'!$D$6,SUMIF(Nom_pre,'BD Stats'!$A49,'Suivi Présence'!$E$11:$E$26),0)</f>
        <v>0</v>
      </c>
      <c r="AQ49" s="2">
        <f>IF($AP$1='Suivi Présence'!$D$6,SUMIF(Nom_pre,'BD Stats'!$A49,'Suivi Présence'!$F$11:$F$26),0)</f>
        <v>0</v>
      </c>
      <c r="AR49" s="2">
        <f>IF($AP$1='Suivi Présence'!$D$6,SUMIF(Nom_pre,'BD Stats'!$A49,'Suivi Présence'!$G$11:$G$26),0)</f>
        <v>0</v>
      </c>
      <c r="AS49" s="2">
        <f>IF($AP$1='Suivi Présence'!$D$6,SUMIF(Nom_pre,'BD Stats'!$A49,'Suivi Présence'!$H$11:$H$26),0)</f>
        <v>0</v>
      </c>
      <c r="AT49" s="2">
        <f>IF($AP$1='Suivi Présence'!$D$6,SUMIF(Nom_pre,'BD Stats'!$A49,'Suivi Présence'!$I$11:$I$26),0)</f>
        <v>0</v>
      </c>
      <c r="AU49" s="2">
        <f>IF($AP$1='Suivi Présence'!$D$6,SUMIF(Nom_pre,'BD Stats'!$A49,'Suivi Présence'!$J$11:$J$26),0)</f>
        <v>0</v>
      </c>
      <c r="AV49" s="2">
        <f>IF($AP$1='Suivi Présence'!$D$6,SUMIF(Nom_pre,'BD Stats'!$A49,'Suivi Présence'!$K$11:$K$26),0)</f>
        <v>0</v>
      </c>
      <c r="AW49" s="2">
        <f>IF($AP$1='Suivi Présence'!$D$6,SUMIF(Nom_pre,'BD Stats'!$A49,'Suivi Présence'!$L$11:$L$26),0)</f>
        <v>0</v>
      </c>
      <c r="AX49" s="2">
        <f>IF($AP$1='Suivi Présence'!$D$6,SUMIF(Nom_pre,'BD Stats'!$A49,'Suivi Présence'!$M$11:$M$26),0)</f>
        <v>0</v>
      </c>
      <c r="AY49" s="2">
        <f t="shared" si="19"/>
        <v>0</v>
      </c>
      <c r="AZ49" s="16">
        <f t="shared" si="20"/>
        <v>0</v>
      </c>
      <c r="BA49" s="95">
        <f t="shared" si="21"/>
        <v>0</v>
      </c>
      <c r="BB49" s="2">
        <f>IF($BB$1='Suivi Présence'!$D$6,SUMIF(Nom_pre,'BD Stats'!$A49,'Suivi Présence'!$E$11:$E$26),0)</f>
        <v>0</v>
      </c>
      <c r="BC49" s="2">
        <f>IF($BB$1='Suivi Présence'!$D$6,SUMIF(Nom_pre,'BD Stats'!$A49,'Suivi Présence'!$F$11:$F$26),0)</f>
        <v>0</v>
      </c>
      <c r="BD49" s="2">
        <f>IF($BB$1='Suivi Présence'!$D$6,SUMIF(Nom_pre,'BD Stats'!$A49,'Suivi Présence'!$G$11:$G$26),0)</f>
        <v>0</v>
      </c>
      <c r="BE49" s="2">
        <f>IF($BB$1='Suivi Présence'!$D$6,SUMIF(Nom_pre,'BD Stats'!$A49,'Suivi Présence'!$H$11:$H$26),0)</f>
        <v>0</v>
      </c>
      <c r="BF49" s="2">
        <f>IF($BB$1='Suivi Présence'!$D$6,SUMIF(Nom_pre,'BD Stats'!$A49,'Suivi Présence'!$I$11:$I$26),0)</f>
        <v>0</v>
      </c>
      <c r="BG49" s="2">
        <f>IF($BB$1='Suivi Présence'!$D$6,SUMIF(Nom_pre,'BD Stats'!$A49,'Suivi Présence'!$J$11:$J$26),0)</f>
        <v>0</v>
      </c>
      <c r="BH49" s="2">
        <f>IF($BB$1='Suivi Présence'!$D$6,SUMIF(Nom_pre,'BD Stats'!$A49,'Suivi Présence'!$K$11:$K$26),0)</f>
        <v>0</v>
      </c>
      <c r="BI49" s="2">
        <f>IF($BB$1='Suivi Présence'!$D$6,SUMIF(Nom_pre,'BD Stats'!$A49,'Suivi Présence'!$L$11:$L$26),0)</f>
        <v>0</v>
      </c>
      <c r="BJ49" s="2">
        <f>IF($BB$1='Suivi Présence'!$D$6,SUMIF(Nom_pre,'BD Stats'!$A49,'Suivi Présence'!$M$11:$M$26),0)</f>
        <v>0</v>
      </c>
      <c r="BK49" s="2">
        <f t="shared" si="22"/>
        <v>0</v>
      </c>
      <c r="BL49" s="16">
        <f t="shared" si="23"/>
        <v>0</v>
      </c>
      <c r="BM49" s="95">
        <f t="shared" si="24"/>
        <v>0</v>
      </c>
      <c r="BN49" s="2">
        <f>IF($BN$1='Suivi Présence'!$D$6,SUMIF(Nom_pre,'BD Stats'!$A49,'Suivi Présence'!$E$11:$E$26),0)</f>
        <v>0</v>
      </c>
      <c r="BO49" s="2">
        <f>IF($BN$1='Suivi Présence'!$D$6,SUMIF(Nom_pre,'BD Stats'!$A49,'Suivi Présence'!$F$11:$F$26),0)</f>
        <v>0</v>
      </c>
      <c r="BP49" s="2">
        <f>IF($BN$1='Suivi Présence'!$D$6,SUMIF(Nom_pre,'BD Stats'!$A49,'Suivi Présence'!$G$11:$G$26),0)</f>
        <v>0</v>
      </c>
      <c r="BQ49" s="2">
        <f>IF($BN$1='Suivi Présence'!$D$6,SUMIF(Nom_pre,'BD Stats'!$A49,'Suivi Présence'!$H$11:$H$26),0)</f>
        <v>0</v>
      </c>
      <c r="BR49" s="2">
        <f>IF($BN$1='Suivi Présence'!$D$6,SUMIF(Nom_pre,'BD Stats'!$A49,'Suivi Présence'!$I$11:$I$26),0)</f>
        <v>0</v>
      </c>
      <c r="BS49" s="2">
        <f>IF($BN$1='Suivi Présence'!$D$6,SUMIF(Nom_pre,'BD Stats'!$A49,'Suivi Présence'!$J$11:$J$26),0)</f>
        <v>0</v>
      </c>
      <c r="BT49" s="2">
        <f>IF($BN$1='Suivi Présence'!$D$6,SUMIF(Nom_pre,'BD Stats'!$A49,'Suivi Présence'!$K$11:$K$26),0)</f>
        <v>0</v>
      </c>
      <c r="BU49" s="2">
        <f>IF($BN$1='Suivi Présence'!$D$6,SUMIF(Nom_pre,'BD Stats'!$A49,'Suivi Présence'!$L$11:$L$26),0)</f>
        <v>0</v>
      </c>
      <c r="BV49" s="2">
        <f>IF($BN$1='Suivi Présence'!$D$6,SUMIF(Nom_pre,'BD Stats'!$A49,'Suivi Présence'!$M$11:$M$26),0)</f>
        <v>0</v>
      </c>
      <c r="BW49" s="2">
        <f t="shared" si="25"/>
        <v>0</v>
      </c>
      <c r="BX49" s="16">
        <f t="shared" si="26"/>
        <v>0</v>
      </c>
      <c r="BY49" s="95">
        <f t="shared" si="27"/>
        <v>0</v>
      </c>
    </row>
    <row r="50" spans="1:77" x14ac:dyDescent="0.25">
      <c r="A50" s="15" t="s">
        <v>151</v>
      </c>
      <c r="B50" s="33" t="s">
        <v>152</v>
      </c>
      <c r="C50" s="34" t="s">
        <v>159</v>
      </c>
      <c r="D50" s="50" t="s">
        <v>160</v>
      </c>
      <c r="E50" s="96" t="s">
        <v>210</v>
      </c>
      <c r="F50" s="100">
        <f t="shared" ca="1" si="1"/>
        <v>0</v>
      </c>
      <c r="G50" s="2">
        <f t="shared" ca="1" si="2"/>
        <v>0</v>
      </c>
      <c r="H50" s="2">
        <f t="shared" ca="1" si="3"/>
        <v>0</v>
      </c>
      <c r="I50" s="2">
        <f t="shared" ca="1" si="4"/>
        <v>0</v>
      </c>
      <c r="J50" s="2">
        <f t="shared" ca="1" si="5"/>
        <v>0</v>
      </c>
      <c r="K50" s="2">
        <f t="shared" ca="1" si="6"/>
        <v>0</v>
      </c>
      <c r="L50" s="2">
        <f t="shared" ca="1" si="7"/>
        <v>0</v>
      </c>
      <c r="M50" s="2">
        <f t="shared" ca="1" si="8"/>
        <v>0</v>
      </c>
      <c r="N50" s="2">
        <f t="shared" ca="1" si="9"/>
        <v>0</v>
      </c>
      <c r="O50" s="2">
        <f t="shared" ca="1" si="10"/>
        <v>0</v>
      </c>
      <c r="P50" s="16">
        <f t="shared" ca="1" si="11"/>
        <v>0</v>
      </c>
      <c r="Q50" s="101">
        <f t="shared" ca="1" si="12"/>
        <v>0</v>
      </c>
      <c r="R50" s="34">
        <f ca="1">IF($R$1='Suivi Présence'!$D$6,SUMIF(Nom_pre,'BD Stats'!$A50,'Suivi Présence'!$E$11:$E$26),0)</f>
        <v>0</v>
      </c>
      <c r="S50" s="2">
        <f ca="1">IF($R$1='Suivi Présence'!$D$6,SUMIF(Nom_pre,'BD Stats'!$A50,'Suivi Présence'!$F$11:$F$26),0)</f>
        <v>0</v>
      </c>
      <c r="T50" s="2">
        <f ca="1">IF($R$1='Suivi Présence'!$D$6,SUMIF(Nom_pre,'BD Stats'!$A50,'Suivi Présence'!$G$11:$G$26),0)</f>
        <v>0</v>
      </c>
      <c r="U50" s="2">
        <f ca="1">IF($R$1='Suivi Présence'!$D$6,SUMIF(Nom_pre,'BD Stats'!$A50,'Suivi Présence'!$H$11:$H$26),0)</f>
        <v>0</v>
      </c>
      <c r="V50" s="2">
        <f ca="1">IF($R$1='Suivi Présence'!$D$6,SUMIF(Nom_pre,'BD Stats'!$A50,'Suivi Présence'!$I$11:$I$26),0)</f>
        <v>0</v>
      </c>
      <c r="W50" s="2">
        <f ca="1">IF($R$1='Suivi Présence'!$D$6,SUMIF(Nom_pre,'BD Stats'!$A50,'Suivi Présence'!$J$11:$J$26),0)</f>
        <v>0</v>
      </c>
      <c r="X50" s="2">
        <f ca="1">IF($R$1='Suivi Présence'!$D$6,SUMIF(Nom_pre,'BD Stats'!$A50,'Suivi Présence'!$K$11:$K$26),0)</f>
        <v>0</v>
      </c>
      <c r="Y50" s="2">
        <f ca="1">IF($R$1='Suivi Présence'!$D$6,SUMIF(Nom_pre,'BD Stats'!$A50,'Suivi Présence'!$L$11:$L$26),0)</f>
        <v>0</v>
      </c>
      <c r="Z50" s="2">
        <f ca="1">IF($R$1='Suivi Présence'!$D$6,SUMIF(Nom_pre,'BD Stats'!$A50,'Suivi Présence'!$M$11:$M$26),0)</f>
        <v>0</v>
      </c>
      <c r="AA50" s="2">
        <f t="shared" ca="1" si="13"/>
        <v>0</v>
      </c>
      <c r="AB50" s="16">
        <f t="shared" ca="1" si="14"/>
        <v>0</v>
      </c>
      <c r="AC50" s="95">
        <f t="shared" ca="1" si="15"/>
        <v>0</v>
      </c>
      <c r="AD50" s="2">
        <f>IF($AD$1='Suivi Présence'!$D$6,SUMIF(Nom_pre,'BD Stats'!$A50,'Suivi Présence'!$E$11:$E$26),0)</f>
        <v>0</v>
      </c>
      <c r="AE50" s="2">
        <f>IF($AD$1='Suivi Présence'!$D$6,SUMIF(Nom_pre,'BD Stats'!$A50,'Suivi Présence'!$F$11:$F$26),0)</f>
        <v>0</v>
      </c>
      <c r="AF50" s="2">
        <f>IF($AD$1='Suivi Présence'!$D$6,SUMIF(Nom_pre,'BD Stats'!$A50,'Suivi Présence'!$G$11:$G$26),0)</f>
        <v>0</v>
      </c>
      <c r="AG50" s="2">
        <f>IF($AD$1='Suivi Présence'!$D$6,SUMIF(Nom_pre,'BD Stats'!$A50,'Suivi Présence'!$H$11:$H$26),0)</f>
        <v>0</v>
      </c>
      <c r="AH50" s="2">
        <f>IF($AD$1='Suivi Présence'!$D$6,SUMIF(Nom_pre,'BD Stats'!$A50,'Suivi Présence'!$I$11:$I$26),0)</f>
        <v>0</v>
      </c>
      <c r="AI50" s="2">
        <f>IF($AD$1='Suivi Présence'!$D$6,SUMIF(Nom_pre,'BD Stats'!$A50,'Suivi Présence'!$J$11:$J$26),0)</f>
        <v>0</v>
      </c>
      <c r="AJ50" s="2">
        <f>IF($AD$1='Suivi Présence'!$D$6,SUMIF(Nom_pre,'BD Stats'!$A50,'Suivi Présence'!$K$11:$K$26),0)</f>
        <v>0</v>
      </c>
      <c r="AK50" s="2">
        <f>IF($AD$1='Suivi Présence'!$D$6,SUMIF(Nom_pre,'BD Stats'!$A50,'Suivi Présence'!$L$11:$L$26),0)</f>
        <v>0</v>
      </c>
      <c r="AL50" s="2">
        <f>IF($AD$1='Suivi Présence'!$D$6,SUMIF(Nom_pre,'BD Stats'!$A50,'Suivi Présence'!$M$11:$M$26),0)</f>
        <v>0</v>
      </c>
      <c r="AM50" s="2">
        <f t="shared" si="16"/>
        <v>0</v>
      </c>
      <c r="AN50" s="16">
        <f t="shared" si="17"/>
        <v>0</v>
      </c>
      <c r="AO50" s="95">
        <f t="shared" si="18"/>
        <v>0</v>
      </c>
      <c r="AP50" s="2">
        <f>IF($AP$1='Suivi Présence'!$D$6,SUMIF(Nom_pre,'BD Stats'!$A50,'Suivi Présence'!$E$11:$E$26),0)</f>
        <v>0</v>
      </c>
      <c r="AQ50" s="2">
        <f>IF($AP$1='Suivi Présence'!$D$6,SUMIF(Nom_pre,'BD Stats'!$A50,'Suivi Présence'!$F$11:$F$26),0)</f>
        <v>0</v>
      </c>
      <c r="AR50" s="2">
        <f>IF($AP$1='Suivi Présence'!$D$6,SUMIF(Nom_pre,'BD Stats'!$A50,'Suivi Présence'!$G$11:$G$26),0)</f>
        <v>0</v>
      </c>
      <c r="AS50" s="2">
        <f>IF($AP$1='Suivi Présence'!$D$6,SUMIF(Nom_pre,'BD Stats'!$A50,'Suivi Présence'!$H$11:$H$26),0)</f>
        <v>0</v>
      </c>
      <c r="AT50" s="2">
        <f>IF($AP$1='Suivi Présence'!$D$6,SUMIF(Nom_pre,'BD Stats'!$A50,'Suivi Présence'!$I$11:$I$26),0)</f>
        <v>0</v>
      </c>
      <c r="AU50" s="2">
        <f>IF($AP$1='Suivi Présence'!$D$6,SUMIF(Nom_pre,'BD Stats'!$A50,'Suivi Présence'!$J$11:$J$26),0)</f>
        <v>0</v>
      </c>
      <c r="AV50" s="2">
        <f>IF($AP$1='Suivi Présence'!$D$6,SUMIF(Nom_pre,'BD Stats'!$A50,'Suivi Présence'!$K$11:$K$26),0)</f>
        <v>0</v>
      </c>
      <c r="AW50" s="2">
        <f>IF($AP$1='Suivi Présence'!$D$6,SUMIF(Nom_pre,'BD Stats'!$A50,'Suivi Présence'!$L$11:$L$26),0)</f>
        <v>0</v>
      </c>
      <c r="AX50" s="2">
        <f>IF($AP$1='Suivi Présence'!$D$6,SUMIF(Nom_pre,'BD Stats'!$A50,'Suivi Présence'!$M$11:$M$26),0)</f>
        <v>0</v>
      </c>
      <c r="AY50" s="2">
        <f t="shared" si="19"/>
        <v>0</v>
      </c>
      <c r="AZ50" s="16">
        <f t="shared" si="20"/>
        <v>0</v>
      </c>
      <c r="BA50" s="95">
        <f t="shared" si="21"/>
        <v>0</v>
      </c>
      <c r="BB50" s="2">
        <f>IF($BB$1='Suivi Présence'!$D$6,SUMIF(Nom_pre,'BD Stats'!$A50,'Suivi Présence'!$E$11:$E$26),0)</f>
        <v>0</v>
      </c>
      <c r="BC50" s="2">
        <f>IF($BB$1='Suivi Présence'!$D$6,SUMIF(Nom_pre,'BD Stats'!$A50,'Suivi Présence'!$F$11:$F$26),0)</f>
        <v>0</v>
      </c>
      <c r="BD50" s="2">
        <f>IF($BB$1='Suivi Présence'!$D$6,SUMIF(Nom_pre,'BD Stats'!$A50,'Suivi Présence'!$G$11:$G$26),0)</f>
        <v>0</v>
      </c>
      <c r="BE50" s="2">
        <f>IF($BB$1='Suivi Présence'!$D$6,SUMIF(Nom_pre,'BD Stats'!$A50,'Suivi Présence'!$H$11:$H$26),0)</f>
        <v>0</v>
      </c>
      <c r="BF50" s="2">
        <f>IF($BB$1='Suivi Présence'!$D$6,SUMIF(Nom_pre,'BD Stats'!$A50,'Suivi Présence'!$I$11:$I$26),0)</f>
        <v>0</v>
      </c>
      <c r="BG50" s="2">
        <f>IF($BB$1='Suivi Présence'!$D$6,SUMIF(Nom_pre,'BD Stats'!$A50,'Suivi Présence'!$J$11:$J$26),0)</f>
        <v>0</v>
      </c>
      <c r="BH50" s="2">
        <f>IF($BB$1='Suivi Présence'!$D$6,SUMIF(Nom_pre,'BD Stats'!$A50,'Suivi Présence'!$K$11:$K$26),0)</f>
        <v>0</v>
      </c>
      <c r="BI50" s="2">
        <f>IF($BB$1='Suivi Présence'!$D$6,SUMIF(Nom_pre,'BD Stats'!$A50,'Suivi Présence'!$L$11:$L$26),0)</f>
        <v>0</v>
      </c>
      <c r="BJ50" s="2">
        <f>IF($BB$1='Suivi Présence'!$D$6,SUMIF(Nom_pre,'BD Stats'!$A50,'Suivi Présence'!$M$11:$M$26),0)</f>
        <v>0</v>
      </c>
      <c r="BK50" s="2">
        <f t="shared" si="22"/>
        <v>0</v>
      </c>
      <c r="BL50" s="16">
        <f t="shared" si="23"/>
        <v>0</v>
      </c>
      <c r="BM50" s="95">
        <f t="shared" si="24"/>
        <v>0</v>
      </c>
      <c r="BN50" s="2">
        <f>IF($BN$1='Suivi Présence'!$D$6,SUMIF(Nom_pre,'BD Stats'!$A50,'Suivi Présence'!$E$11:$E$26),0)</f>
        <v>0</v>
      </c>
      <c r="BO50" s="2">
        <f>IF($BN$1='Suivi Présence'!$D$6,SUMIF(Nom_pre,'BD Stats'!$A50,'Suivi Présence'!$F$11:$F$26),0)</f>
        <v>0</v>
      </c>
      <c r="BP50" s="2">
        <f>IF($BN$1='Suivi Présence'!$D$6,SUMIF(Nom_pre,'BD Stats'!$A50,'Suivi Présence'!$G$11:$G$26),0)</f>
        <v>0</v>
      </c>
      <c r="BQ50" s="2">
        <f>IF($BN$1='Suivi Présence'!$D$6,SUMIF(Nom_pre,'BD Stats'!$A50,'Suivi Présence'!$H$11:$H$26),0)</f>
        <v>0</v>
      </c>
      <c r="BR50" s="2">
        <f>IF($BN$1='Suivi Présence'!$D$6,SUMIF(Nom_pre,'BD Stats'!$A50,'Suivi Présence'!$I$11:$I$26),0)</f>
        <v>0</v>
      </c>
      <c r="BS50" s="2">
        <f>IF($BN$1='Suivi Présence'!$D$6,SUMIF(Nom_pre,'BD Stats'!$A50,'Suivi Présence'!$J$11:$J$26),0)</f>
        <v>0</v>
      </c>
      <c r="BT50" s="2">
        <f>IF($BN$1='Suivi Présence'!$D$6,SUMIF(Nom_pre,'BD Stats'!$A50,'Suivi Présence'!$K$11:$K$26),0)</f>
        <v>0</v>
      </c>
      <c r="BU50" s="2">
        <f>IF($BN$1='Suivi Présence'!$D$6,SUMIF(Nom_pre,'BD Stats'!$A50,'Suivi Présence'!$L$11:$L$26),0)</f>
        <v>0</v>
      </c>
      <c r="BV50" s="2">
        <f>IF($BN$1='Suivi Présence'!$D$6,SUMIF(Nom_pre,'BD Stats'!$A50,'Suivi Présence'!$M$11:$M$26),0)</f>
        <v>0</v>
      </c>
      <c r="BW50" s="2">
        <f t="shared" si="25"/>
        <v>0</v>
      </c>
      <c r="BX50" s="16">
        <f t="shared" si="26"/>
        <v>0</v>
      </c>
      <c r="BY50" s="95">
        <f t="shared" si="27"/>
        <v>0</v>
      </c>
    </row>
    <row r="51" spans="1:77" x14ac:dyDescent="0.25">
      <c r="A51" s="15" t="s">
        <v>153</v>
      </c>
      <c r="B51" s="33" t="s">
        <v>154</v>
      </c>
      <c r="C51" s="34" t="s">
        <v>159</v>
      </c>
      <c r="D51" s="50" t="s">
        <v>63</v>
      </c>
      <c r="E51" s="96" t="s">
        <v>211</v>
      </c>
      <c r="F51" s="100">
        <f t="shared" ca="1" si="1"/>
        <v>0</v>
      </c>
      <c r="G51" s="2">
        <f t="shared" ca="1" si="2"/>
        <v>0</v>
      </c>
      <c r="H51" s="2">
        <f t="shared" ca="1" si="3"/>
        <v>0</v>
      </c>
      <c r="I51" s="2">
        <f t="shared" ca="1" si="4"/>
        <v>0</v>
      </c>
      <c r="J51" s="2">
        <f t="shared" ca="1" si="5"/>
        <v>0</v>
      </c>
      <c r="K51" s="2">
        <f t="shared" ca="1" si="6"/>
        <v>0</v>
      </c>
      <c r="L51" s="2">
        <f t="shared" ca="1" si="7"/>
        <v>0</v>
      </c>
      <c r="M51" s="2">
        <f t="shared" ca="1" si="8"/>
        <v>0</v>
      </c>
      <c r="N51" s="2">
        <f t="shared" ca="1" si="9"/>
        <v>0</v>
      </c>
      <c r="O51" s="2">
        <f t="shared" ca="1" si="10"/>
        <v>0</v>
      </c>
      <c r="P51" s="16">
        <f t="shared" ca="1" si="11"/>
        <v>0</v>
      </c>
      <c r="Q51" s="101">
        <f t="shared" ca="1" si="12"/>
        <v>0</v>
      </c>
      <c r="R51" s="34">
        <f ca="1">IF($R$1='Suivi Présence'!$D$6,SUMIF(Nom_pre,'BD Stats'!$A51,'Suivi Présence'!$E$11:$E$26),0)</f>
        <v>0</v>
      </c>
      <c r="S51" s="2">
        <f ca="1">IF($R$1='Suivi Présence'!$D$6,SUMIF(Nom_pre,'BD Stats'!$A51,'Suivi Présence'!$F$11:$F$26),0)</f>
        <v>0</v>
      </c>
      <c r="T51" s="2">
        <f ca="1">IF($R$1='Suivi Présence'!$D$6,SUMIF(Nom_pre,'BD Stats'!$A51,'Suivi Présence'!$G$11:$G$26),0)</f>
        <v>0</v>
      </c>
      <c r="U51" s="2">
        <f ca="1">IF($R$1='Suivi Présence'!$D$6,SUMIF(Nom_pre,'BD Stats'!$A51,'Suivi Présence'!$H$11:$H$26),0)</f>
        <v>0</v>
      </c>
      <c r="V51" s="2">
        <f ca="1">IF($R$1='Suivi Présence'!$D$6,SUMIF(Nom_pre,'BD Stats'!$A51,'Suivi Présence'!$I$11:$I$26),0)</f>
        <v>0</v>
      </c>
      <c r="W51" s="2">
        <f ca="1">IF($R$1='Suivi Présence'!$D$6,SUMIF(Nom_pre,'BD Stats'!$A51,'Suivi Présence'!$J$11:$J$26),0)</f>
        <v>0</v>
      </c>
      <c r="X51" s="2">
        <f ca="1">IF($R$1='Suivi Présence'!$D$6,SUMIF(Nom_pre,'BD Stats'!$A51,'Suivi Présence'!$K$11:$K$26),0)</f>
        <v>0</v>
      </c>
      <c r="Y51" s="2">
        <f ca="1">IF($R$1='Suivi Présence'!$D$6,SUMIF(Nom_pre,'BD Stats'!$A51,'Suivi Présence'!$L$11:$L$26),0)</f>
        <v>0</v>
      </c>
      <c r="Z51" s="2">
        <f ca="1">IF($R$1='Suivi Présence'!$D$6,SUMIF(Nom_pre,'BD Stats'!$A51,'Suivi Présence'!$M$11:$M$26),0)</f>
        <v>0</v>
      </c>
      <c r="AA51" s="2">
        <f t="shared" ca="1" si="13"/>
        <v>0</v>
      </c>
      <c r="AB51" s="16">
        <f t="shared" ca="1" si="14"/>
        <v>0</v>
      </c>
      <c r="AC51" s="95">
        <f t="shared" ca="1" si="15"/>
        <v>0</v>
      </c>
      <c r="AD51" s="2">
        <f>IF($AD$1='Suivi Présence'!$D$6,SUMIF(Nom_pre,'BD Stats'!$A51,'Suivi Présence'!$E$11:$E$26),0)</f>
        <v>0</v>
      </c>
      <c r="AE51" s="2">
        <f>IF($AD$1='Suivi Présence'!$D$6,SUMIF(Nom_pre,'BD Stats'!$A51,'Suivi Présence'!$F$11:$F$26),0)</f>
        <v>0</v>
      </c>
      <c r="AF51" s="2">
        <f>IF($AD$1='Suivi Présence'!$D$6,SUMIF(Nom_pre,'BD Stats'!$A51,'Suivi Présence'!$G$11:$G$26),0)</f>
        <v>0</v>
      </c>
      <c r="AG51" s="2">
        <f>IF($AD$1='Suivi Présence'!$D$6,SUMIF(Nom_pre,'BD Stats'!$A51,'Suivi Présence'!$H$11:$H$26),0)</f>
        <v>0</v>
      </c>
      <c r="AH51" s="2">
        <f>IF($AD$1='Suivi Présence'!$D$6,SUMIF(Nom_pre,'BD Stats'!$A51,'Suivi Présence'!$I$11:$I$26),0)</f>
        <v>0</v>
      </c>
      <c r="AI51" s="2">
        <f>IF($AD$1='Suivi Présence'!$D$6,SUMIF(Nom_pre,'BD Stats'!$A51,'Suivi Présence'!$J$11:$J$26),0)</f>
        <v>0</v>
      </c>
      <c r="AJ51" s="2">
        <f>IF($AD$1='Suivi Présence'!$D$6,SUMIF(Nom_pre,'BD Stats'!$A51,'Suivi Présence'!$K$11:$K$26),0)</f>
        <v>0</v>
      </c>
      <c r="AK51" s="2">
        <f>IF($AD$1='Suivi Présence'!$D$6,SUMIF(Nom_pre,'BD Stats'!$A51,'Suivi Présence'!$L$11:$L$26),0)</f>
        <v>0</v>
      </c>
      <c r="AL51" s="2">
        <f>IF($AD$1='Suivi Présence'!$D$6,SUMIF(Nom_pre,'BD Stats'!$A51,'Suivi Présence'!$M$11:$M$26),0)</f>
        <v>0</v>
      </c>
      <c r="AM51" s="2">
        <f t="shared" si="16"/>
        <v>0</v>
      </c>
      <c r="AN51" s="16">
        <f t="shared" si="17"/>
        <v>0</v>
      </c>
      <c r="AO51" s="95">
        <f t="shared" si="18"/>
        <v>0</v>
      </c>
      <c r="AP51" s="2">
        <f>IF($AP$1='Suivi Présence'!$D$6,SUMIF(Nom_pre,'BD Stats'!$A51,'Suivi Présence'!$E$11:$E$26),0)</f>
        <v>0</v>
      </c>
      <c r="AQ51" s="2">
        <f>IF($AP$1='Suivi Présence'!$D$6,SUMIF(Nom_pre,'BD Stats'!$A51,'Suivi Présence'!$F$11:$F$26),0)</f>
        <v>0</v>
      </c>
      <c r="AR51" s="2">
        <f>IF($AP$1='Suivi Présence'!$D$6,SUMIF(Nom_pre,'BD Stats'!$A51,'Suivi Présence'!$G$11:$G$26),0)</f>
        <v>0</v>
      </c>
      <c r="AS51" s="2">
        <f>IF($AP$1='Suivi Présence'!$D$6,SUMIF(Nom_pre,'BD Stats'!$A51,'Suivi Présence'!$H$11:$H$26),0)</f>
        <v>0</v>
      </c>
      <c r="AT51" s="2">
        <f>IF($AP$1='Suivi Présence'!$D$6,SUMIF(Nom_pre,'BD Stats'!$A51,'Suivi Présence'!$I$11:$I$26),0)</f>
        <v>0</v>
      </c>
      <c r="AU51" s="2">
        <f>IF($AP$1='Suivi Présence'!$D$6,SUMIF(Nom_pre,'BD Stats'!$A51,'Suivi Présence'!$J$11:$J$26),0)</f>
        <v>0</v>
      </c>
      <c r="AV51" s="2">
        <f>IF($AP$1='Suivi Présence'!$D$6,SUMIF(Nom_pre,'BD Stats'!$A51,'Suivi Présence'!$K$11:$K$26),0)</f>
        <v>0</v>
      </c>
      <c r="AW51" s="2">
        <f>IF($AP$1='Suivi Présence'!$D$6,SUMIF(Nom_pre,'BD Stats'!$A51,'Suivi Présence'!$L$11:$L$26),0)</f>
        <v>0</v>
      </c>
      <c r="AX51" s="2">
        <f>IF($AP$1='Suivi Présence'!$D$6,SUMIF(Nom_pre,'BD Stats'!$A51,'Suivi Présence'!$M$11:$M$26),0)</f>
        <v>0</v>
      </c>
      <c r="AY51" s="2">
        <f t="shared" si="19"/>
        <v>0</v>
      </c>
      <c r="AZ51" s="16">
        <f t="shared" si="20"/>
        <v>0</v>
      </c>
      <c r="BA51" s="95">
        <f t="shared" si="21"/>
        <v>0</v>
      </c>
      <c r="BB51" s="2">
        <f>IF($BB$1='Suivi Présence'!$D$6,SUMIF(Nom_pre,'BD Stats'!$A51,'Suivi Présence'!$E$11:$E$26),0)</f>
        <v>0</v>
      </c>
      <c r="BC51" s="2">
        <f>IF($BB$1='Suivi Présence'!$D$6,SUMIF(Nom_pre,'BD Stats'!$A51,'Suivi Présence'!$F$11:$F$26),0)</f>
        <v>0</v>
      </c>
      <c r="BD51" s="2">
        <f>IF($BB$1='Suivi Présence'!$D$6,SUMIF(Nom_pre,'BD Stats'!$A51,'Suivi Présence'!$G$11:$G$26),0)</f>
        <v>0</v>
      </c>
      <c r="BE51" s="2">
        <f>IF($BB$1='Suivi Présence'!$D$6,SUMIF(Nom_pre,'BD Stats'!$A51,'Suivi Présence'!$H$11:$H$26),0)</f>
        <v>0</v>
      </c>
      <c r="BF51" s="2">
        <f>IF($BB$1='Suivi Présence'!$D$6,SUMIF(Nom_pre,'BD Stats'!$A51,'Suivi Présence'!$I$11:$I$26),0)</f>
        <v>0</v>
      </c>
      <c r="BG51" s="2">
        <f>IF($BB$1='Suivi Présence'!$D$6,SUMIF(Nom_pre,'BD Stats'!$A51,'Suivi Présence'!$J$11:$J$26),0)</f>
        <v>0</v>
      </c>
      <c r="BH51" s="2">
        <f>IF($BB$1='Suivi Présence'!$D$6,SUMIF(Nom_pre,'BD Stats'!$A51,'Suivi Présence'!$K$11:$K$26),0)</f>
        <v>0</v>
      </c>
      <c r="BI51" s="2">
        <f>IF($BB$1='Suivi Présence'!$D$6,SUMIF(Nom_pre,'BD Stats'!$A51,'Suivi Présence'!$L$11:$L$26),0)</f>
        <v>0</v>
      </c>
      <c r="BJ51" s="2">
        <f>IF($BB$1='Suivi Présence'!$D$6,SUMIF(Nom_pre,'BD Stats'!$A51,'Suivi Présence'!$M$11:$M$26),0)</f>
        <v>0</v>
      </c>
      <c r="BK51" s="2">
        <f t="shared" si="22"/>
        <v>0</v>
      </c>
      <c r="BL51" s="16">
        <f t="shared" si="23"/>
        <v>0</v>
      </c>
      <c r="BM51" s="95">
        <f t="shared" si="24"/>
        <v>0</v>
      </c>
      <c r="BN51" s="2">
        <f>IF($BN$1='Suivi Présence'!$D$6,SUMIF(Nom_pre,'BD Stats'!$A51,'Suivi Présence'!$E$11:$E$26),0)</f>
        <v>0</v>
      </c>
      <c r="BO51" s="2">
        <f>IF($BN$1='Suivi Présence'!$D$6,SUMIF(Nom_pre,'BD Stats'!$A51,'Suivi Présence'!$F$11:$F$26),0)</f>
        <v>0</v>
      </c>
      <c r="BP51" s="2">
        <f>IF($BN$1='Suivi Présence'!$D$6,SUMIF(Nom_pre,'BD Stats'!$A51,'Suivi Présence'!$G$11:$G$26),0)</f>
        <v>0</v>
      </c>
      <c r="BQ51" s="2">
        <f>IF($BN$1='Suivi Présence'!$D$6,SUMIF(Nom_pre,'BD Stats'!$A51,'Suivi Présence'!$H$11:$H$26),0)</f>
        <v>0</v>
      </c>
      <c r="BR51" s="2">
        <f>IF($BN$1='Suivi Présence'!$D$6,SUMIF(Nom_pre,'BD Stats'!$A51,'Suivi Présence'!$I$11:$I$26),0)</f>
        <v>0</v>
      </c>
      <c r="BS51" s="2">
        <f>IF($BN$1='Suivi Présence'!$D$6,SUMIF(Nom_pre,'BD Stats'!$A51,'Suivi Présence'!$J$11:$J$26),0)</f>
        <v>0</v>
      </c>
      <c r="BT51" s="2">
        <f>IF($BN$1='Suivi Présence'!$D$6,SUMIF(Nom_pre,'BD Stats'!$A51,'Suivi Présence'!$K$11:$K$26),0)</f>
        <v>0</v>
      </c>
      <c r="BU51" s="2">
        <f>IF($BN$1='Suivi Présence'!$D$6,SUMIF(Nom_pre,'BD Stats'!$A51,'Suivi Présence'!$L$11:$L$26),0)</f>
        <v>0</v>
      </c>
      <c r="BV51" s="2">
        <f>IF($BN$1='Suivi Présence'!$D$6,SUMIF(Nom_pre,'BD Stats'!$A51,'Suivi Présence'!$M$11:$M$26),0)</f>
        <v>0</v>
      </c>
      <c r="BW51" s="2">
        <f t="shared" si="25"/>
        <v>0</v>
      </c>
      <c r="BX51" s="16">
        <f t="shared" si="26"/>
        <v>0</v>
      </c>
      <c r="BY51" s="95">
        <f t="shared" si="27"/>
        <v>0</v>
      </c>
    </row>
    <row r="52" spans="1:77" x14ac:dyDescent="0.25">
      <c r="A52" s="15" t="s">
        <v>155</v>
      </c>
      <c r="B52" s="33" t="s">
        <v>99</v>
      </c>
      <c r="C52" s="34" t="s">
        <v>159</v>
      </c>
      <c r="D52" s="50" t="s">
        <v>160</v>
      </c>
      <c r="E52" s="96" t="s">
        <v>212</v>
      </c>
      <c r="F52" s="100">
        <f t="shared" ca="1" si="1"/>
        <v>0</v>
      </c>
      <c r="G52" s="2">
        <f t="shared" ca="1" si="2"/>
        <v>0</v>
      </c>
      <c r="H52" s="2">
        <f t="shared" ca="1" si="3"/>
        <v>0</v>
      </c>
      <c r="I52" s="2">
        <f t="shared" ca="1" si="4"/>
        <v>0</v>
      </c>
      <c r="J52" s="2">
        <f t="shared" ca="1" si="5"/>
        <v>0</v>
      </c>
      <c r="K52" s="2">
        <f t="shared" ca="1" si="6"/>
        <v>0</v>
      </c>
      <c r="L52" s="2">
        <f t="shared" ca="1" si="7"/>
        <v>0</v>
      </c>
      <c r="M52" s="2">
        <f t="shared" ca="1" si="8"/>
        <v>0</v>
      </c>
      <c r="N52" s="2">
        <f t="shared" ca="1" si="9"/>
        <v>0</v>
      </c>
      <c r="O52" s="2">
        <f t="shared" ca="1" si="10"/>
        <v>0</v>
      </c>
      <c r="P52" s="16">
        <f t="shared" ca="1" si="11"/>
        <v>0</v>
      </c>
      <c r="Q52" s="101">
        <f t="shared" ca="1" si="12"/>
        <v>0</v>
      </c>
      <c r="R52" s="34">
        <f ca="1">IF($R$1='Suivi Présence'!$D$6,SUMIF(Nom_pre,'BD Stats'!$A52,'Suivi Présence'!$E$11:$E$26),0)</f>
        <v>0</v>
      </c>
      <c r="S52" s="2">
        <f ca="1">IF($R$1='Suivi Présence'!$D$6,SUMIF(Nom_pre,'BD Stats'!$A52,'Suivi Présence'!$F$11:$F$26),0)</f>
        <v>0</v>
      </c>
      <c r="T52" s="2">
        <f ca="1">IF($R$1='Suivi Présence'!$D$6,SUMIF(Nom_pre,'BD Stats'!$A52,'Suivi Présence'!$G$11:$G$26),0)</f>
        <v>0</v>
      </c>
      <c r="U52" s="2">
        <f ca="1">IF($R$1='Suivi Présence'!$D$6,SUMIF(Nom_pre,'BD Stats'!$A52,'Suivi Présence'!$H$11:$H$26),0)</f>
        <v>0</v>
      </c>
      <c r="V52" s="2">
        <f ca="1">IF($R$1='Suivi Présence'!$D$6,SUMIF(Nom_pre,'BD Stats'!$A52,'Suivi Présence'!$I$11:$I$26),0)</f>
        <v>0</v>
      </c>
      <c r="W52" s="2">
        <f ca="1">IF($R$1='Suivi Présence'!$D$6,SUMIF(Nom_pre,'BD Stats'!$A52,'Suivi Présence'!$J$11:$J$26),0)</f>
        <v>0</v>
      </c>
      <c r="X52" s="2">
        <f ca="1">IF($R$1='Suivi Présence'!$D$6,SUMIF(Nom_pre,'BD Stats'!$A52,'Suivi Présence'!$K$11:$K$26),0)</f>
        <v>0</v>
      </c>
      <c r="Y52" s="2">
        <f ca="1">IF($R$1='Suivi Présence'!$D$6,SUMIF(Nom_pre,'BD Stats'!$A52,'Suivi Présence'!$L$11:$L$26),0)</f>
        <v>0</v>
      </c>
      <c r="Z52" s="2">
        <f ca="1">IF($R$1='Suivi Présence'!$D$6,SUMIF(Nom_pre,'BD Stats'!$A52,'Suivi Présence'!$M$11:$M$26),0)</f>
        <v>0</v>
      </c>
      <c r="AA52" s="2">
        <f t="shared" ca="1" si="13"/>
        <v>0</v>
      </c>
      <c r="AB52" s="16">
        <f t="shared" ca="1" si="14"/>
        <v>0</v>
      </c>
      <c r="AC52" s="95">
        <f t="shared" ca="1" si="15"/>
        <v>0</v>
      </c>
      <c r="AD52" s="2">
        <f>IF($AD$1='Suivi Présence'!$D$6,SUMIF(Nom_pre,'BD Stats'!$A52,'Suivi Présence'!$E$11:$E$26),0)</f>
        <v>0</v>
      </c>
      <c r="AE52" s="2">
        <f>IF($AD$1='Suivi Présence'!$D$6,SUMIF(Nom_pre,'BD Stats'!$A52,'Suivi Présence'!$F$11:$F$26),0)</f>
        <v>0</v>
      </c>
      <c r="AF52" s="2">
        <f>IF($AD$1='Suivi Présence'!$D$6,SUMIF(Nom_pre,'BD Stats'!$A52,'Suivi Présence'!$G$11:$G$26),0)</f>
        <v>0</v>
      </c>
      <c r="AG52" s="2">
        <f>IF($AD$1='Suivi Présence'!$D$6,SUMIF(Nom_pre,'BD Stats'!$A52,'Suivi Présence'!$H$11:$H$26),0)</f>
        <v>0</v>
      </c>
      <c r="AH52" s="2">
        <f>IF($AD$1='Suivi Présence'!$D$6,SUMIF(Nom_pre,'BD Stats'!$A52,'Suivi Présence'!$I$11:$I$26),0)</f>
        <v>0</v>
      </c>
      <c r="AI52" s="2">
        <f>IF($AD$1='Suivi Présence'!$D$6,SUMIF(Nom_pre,'BD Stats'!$A52,'Suivi Présence'!$J$11:$J$26),0)</f>
        <v>0</v>
      </c>
      <c r="AJ52" s="2">
        <f>IF($AD$1='Suivi Présence'!$D$6,SUMIF(Nom_pre,'BD Stats'!$A52,'Suivi Présence'!$K$11:$K$26),0)</f>
        <v>0</v>
      </c>
      <c r="AK52" s="2">
        <f>IF($AD$1='Suivi Présence'!$D$6,SUMIF(Nom_pre,'BD Stats'!$A52,'Suivi Présence'!$L$11:$L$26),0)</f>
        <v>0</v>
      </c>
      <c r="AL52" s="2">
        <f>IF($AD$1='Suivi Présence'!$D$6,SUMIF(Nom_pre,'BD Stats'!$A52,'Suivi Présence'!$M$11:$M$26),0)</f>
        <v>0</v>
      </c>
      <c r="AM52" s="2">
        <f t="shared" si="16"/>
        <v>0</v>
      </c>
      <c r="AN52" s="16">
        <f t="shared" si="17"/>
        <v>0</v>
      </c>
      <c r="AO52" s="95">
        <f t="shared" si="18"/>
        <v>0</v>
      </c>
      <c r="AP52" s="2">
        <f>IF($AP$1='Suivi Présence'!$D$6,SUMIF(Nom_pre,'BD Stats'!$A52,'Suivi Présence'!$E$11:$E$26),0)</f>
        <v>0</v>
      </c>
      <c r="AQ52" s="2">
        <f>IF($AP$1='Suivi Présence'!$D$6,SUMIF(Nom_pre,'BD Stats'!$A52,'Suivi Présence'!$F$11:$F$26),0)</f>
        <v>0</v>
      </c>
      <c r="AR52" s="2">
        <f>IF($AP$1='Suivi Présence'!$D$6,SUMIF(Nom_pre,'BD Stats'!$A52,'Suivi Présence'!$G$11:$G$26),0)</f>
        <v>0</v>
      </c>
      <c r="AS52" s="2">
        <f>IF($AP$1='Suivi Présence'!$D$6,SUMIF(Nom_pre,'BD Stats'!$A52,'Suivi Présence'!$H$11:$H$26),0)</f>
        <v>0</v>
      </c>
      <c r="AT52" s="2">
        <f>IF($AP$1='Suivi Présence'!$D$6,SUMIF(Nom_pre,'BD Stats'!$A52,'Suivi Présence'!$I$11:$I$26),0)</f>
        <v>0</v>
      </c>
      <c r="AU52" s="2">
        <f>IF($AP$1='Suivi Présence'!$D$6,SUMIF(Nom_pre,'BD Stats'!$A52,'Suivi Présence'!$J$11:$J$26),0)</f>
        <v>0</v>
      </c>
      <c r="AV52" s="2">
        <f>IF($AP$1='Suivi Présence'!$D$6,SUMIF(Nom_pre,'BD Stats'!$A52,'Suivi Présence'!$K$11:$K$26),0)</f>
        <v>0</v>
      </c>
      <c r="AW52" s="2">
        <f>IF($AP$1='Suivi Présence'!$D$6,SUMIF(Nom_pre,'BD Stats'!$A52,'Suivi Présence'!$L$11:$L$26),0)</f>
        <v>0</v>
      </c>
      <c r="AX52" s="2">
        <f>IF($AP$1='Suivi Présence'!$D$6,SUMIF(Nom_pre,'BD Stats'!$A52,'Suivi Présence'!$M$11:$M$26),0)</f>
        <v>0</v>
      </c>
      <c r="AY52" s="2">
        <f t="shared" si="19"/>
        <v>0</v>
      </c>
      <c r="AZ52" s="16">
        <f t="shared" si="20"/>
        <v>0</v>
      </c>
      <c r="BA52" s="95">
        <f t="shared" si="21"/>
        <v>0</v>
      </c>
      <c r="BB52" s="2">
        <f>IF($BB$1='Suivi Présence'!$D$6,SUMIF(Nom_pre,'BD Stats'!$A52,'Suivi Présence'!$E$11:$E$26),0)</f>
        <v>0</v>
      </c>
      <c r="BC52" s="2">
        <f>IF($BB$1='Suivi Présence'!$D$6,SUMIF(Nom_pre,'BD Stats'!$A52,'Suivi Présence'!$F$11:$F$26),0)</f>
        <v>0</v>
      </c>
      <c r="BD52" s="2">
        <f>IF($BB$1='Suivi Présence'!$D$6,SUMIF(Nom_pre,'BD Stats'!$A52,'Suivi Présence'!$G$11:$G$26),0)</f>
        <v>0</v>
      </c>
      <c r="BE52" s="2">
        <f>IF($BB$1='Suivi Présence'!$D$6,SUMIF(Nom_pre,'BD Stats'!$A52,'Suivi Présence'!$H$11:$H$26),0)</f>
        <v>0</v>
      </c>
      <c r="BF52" s="2">
        <f>IF($BB$1='Suivi Présence'!$D$6,SUMIF(Nom_pre,'BD Stats'!$A52,'Suivi Présence'!$I$11:$I$26),0)</f>
        <v>0</v>
      </c>
      <c r="BG52" s="2">
        <f>IF($BB$1='Suivi Présence'!$D$6,SUMIF(Nom_pre,'BD Stats'!$A52,'Suivi Présence'!$J$11:$J$26),0)</f>
        <v>0</v>
      </c>
      <c r="BH52" s="2">
        <f>IF($BB$1='Suivi Présence'!$D$6,SUMIF(Nom_pre,'BD Stats'!$A52,'Suivi Présence'!$K$11:$K$26),0)</f>
        <v>0</v>
      </c>
      <c r="BI52" s="2">
        <f>IF($BB$1='Suivi Présence'!$D$6,SUMIF(Nom_pre,'BD Stats'!$A52,'Suivi Présence'!$L$11:$L$26),0)</f>
        <v>0</v>
      </c>
      <c r="BJ52" s="2">
        <f>IF($BB$1='Suivi Présence'!$D$6,SUMIF(Nom_pre,'BD Stats'!$A52,'Suivi Présence'!$M$11:$M$26),0)</f>
        <v>0</v>
      </c>
      <c r="BK52" s="2">
        <f t="shared" si="22"/>
        <v>0</v>
      </c>
      <c r="BL52" s="16">
        <f t="shared" si="23"/>
        <v>0</v>
      </c>
      <c r="BM52" s="95">
        <f t="shared" si="24"/>
        <v>0</v>
      </c>
      <c r="BN52" s="2">
        <f>IF($BN$1='Suivi Présence'!$D$6,SUMIF(Nom_pre,'BD Stats'!$A52,'Suivi Présence'!$E$11:$E$26),0)</f>
        <v>0</v>
      </c>
      <c r="BO52" s="2">
        <f>IF($BN$1='Suivi Présence'!$D$6,SUMIF(Nom_pre,'BD Stats'!$A52,'Suivi Présence'!$F$11:$F$26),0)</f>
        <v>0</v>
      </c>
      <c r="BP52" s="2">
        <f>IF($BN$1='Suivi Présence'!$D$6,SUMIF(Nom_pre,'BD Stats'!$A52,'Suivi Présence'!$G$11:$G$26),0)</f>
        <v>0</v>
      </c>
      <c r="BQ52" s="2">
        <f>IF($BN$1='Suivi Présence'!$D$6,SUMIF(Nom_pre,'BD Stats'!$A52,'Suivi Présence'!$H$11:$H$26),0)</f>
        <v>0</v>
      </c>
      <c r="BR52" s="2">
        <f>IF($BN$1='Suivi Présence'!$D$6,SUMIF(Nom_pre,'BD Stats'!$A52,'Suivi Présence'!$I$11:$I$26),0)</f>
        <v>0</v>
      </c>
      <c r="BS52" s="2">
        <f>IF($BN$1='Suivi Présence'!$D$6,SUMIF(Nom_pre,'BD Stats'!$A52,'Suivi Présence'!$J$11:$J$26),0)</f>
        <v>0</v>
      </c>
      <c r="BT52" s="2">
        <f>IF($BN$1='Suivi Présence'!$D$6,SUMIF(Nom_pre,'BD Stats'!$A52,'Suivi Présence'!$K$11:$K$26),0)</f>
        <v>0</v>
      </c>
      <c r="BU52" s="2">
        <f>IF($BN$1='Suivi Présence'!$D$6,SUMIF(Nom_pre,'BD Stats'!$A52,'Suivi Présence'!$L$11:$L$26),0)</f>
        <v>0</v>
      </c>
      <c r="BV52" s="2">
        <f>IF($BN$1='Suivi Présence'!$D$6,SUMIF(Nom_pre,'BD Stats'!$A52,'Suivi Présence'!$M$11:$M$26),0)</f>
        <v>0</v>
      </c>
      <c r="BW52" s="2">
        <f t="shared" si="25"/>
        <v>0</v>
      </c>
      <c r="BX52" s="16">
        <f t="shared" si="26"/>
        <v>0</v>
      </c>
      <c r="BY52" s="95">
        <f t="shared" si="27"/>
        <v>0</v>
      </c>
    </row>
    <row r="53" spans="1:77" x14ac:dyDescent="0.25">
      <c r="A53" s="15" t="s">
        <v>156</v>
      </c>
      <c r="B53" s="33" t="s">
        <v>144</v>
      </c>
      <c r="C53" s="34" t="s">
        <v>159</v>
      </c>
      <c r="D53" s="50" t="s">
        <v>160</v>
      </c>
      <c r="E53" s="96" t="s">
        <v>213</v>
      </c>
      <c r="F53" s="100">
        <f t="shared" ca="1" si="1"/>
        <v>0</v>
      </c>
      <c r="G53" s="2">
        <f t="shared" ca="1" si="2"/>
        <v>0</v>
      </c>
      <c r="H53" s="2">
        <f t="shared" ca="1" si="3"/>
        <v>0</v>
      </c>
      <c r="I53" s="2">
        <f t="shared" ca="1" si="4"/>
        <v>0</v>
      </c>
      <c r="J53" s="2">
        <f t="shared" ca="1" si="5"/>
        <v>0</v>
      </c>
      <c r="K53" s="2">
        <f t="shared" ca="1" si="6"/>
        <v>0</v>
      </c>
      <c r="L53" s="2">
        <f t="shared" ca="1" si="7"/>
        <v>0</v>
      </c>
      <c r="M53" s="2">
        <f t="shared" ca="1" si="8"/>
        <v>0</v>
      </c>
      <c r="N53" s="2">
        <f t="shared" ca="1" si="9"/>
        <v>0</v>
      </c>
      <c r="O53" s="2">
        <f t="shared" ca="1" si="10"/>
        <v>0</v>
      </c>
      <c r="P53" s="16">
        <f t="shared" ca="1" si="11"/>
        <v>0</v>
      </c>
      <c r="Q53" s="101">
        <f t="shared" ca="1" si="12"/>
        <v>0</v>
      </c>
      <c r="R53" s="34">
        <f ca="1">IF($R$1='Suivi Présence'!$D$6,SUMIF(Nom_pre,'BD Stats'!$A53,'Suivi Présence'!$E$11:$E$26),0)</f>
        <v>0</v>
      </c>
      <c r="S53" s="2">
        <f ca="1">IF($R$1='Suivi Présence'!$D$6,SUMIF(Nom_pre,'BD Stats'!$A53,'Suivi Présence'!$F$11:$F$26),0)</f>
        <v>0</v>
      </c>
      <c r="T53" s="2">
        <f ca="1">IF($R$1='Suivi Présence'!$D$6,SUMIF(Nom_pre,'BD Stats'!$A53,'Suivi Présence'!$G$11:$G$26),0)</f>
        <v>0</v>
      </c>
      <c r="U53" s="2">
        <f ca="1">IF($R$1='Suivi Présence'!$D$6,SUMIF(Nom_pre,'BD Stats'!$A53,'Suivi Présence'!$H$11:$H$26),0)</f>
        <v>0</v>
      </c>
      <c r="V53" s="2">
        <f ca="1">IF($R$1='Suivi Présence'!$D$6,SUMIF(Nom_pre,'BD Stats'!$A53,'Suivi Présence'!$I$11:$I$26),0)</f>
        <v>0</v>
      </c>
      <c r="W53" s="2">
        <f ca="1">IF($R$1='Suivi Présence'!$D$6,SUMIF(Nom_pre,'BD Stats'!$A53,'Suivi Présence'!$J$11:$J$26),0)</f>
        <v>0</v>
      </c>
      <c r="X53" s="2">
        <f ca="1">IF($R$1='Suivi Présence'!$D$6,SUMIF(Nom_pre,'BD Stats'!$A53,'Suivi Présence'!$K$11:$K$26),0)</f>
        <v>0</v>
      </c>
      <c r="Y53" s="2">
        <f ca="1">IF($R$1='Suivi Présence'!$D$6,SUMIF(Nom_pre,'BD Stats'!$A53,'Suivi Présence'!$L$11:$L$26),0)</f>
        <v>0</v>
      </c>
      <c r="Z53" s="2">
        <f ca="1">IF($R$1='Suivi Présence'!$D$6,SUMIF(Nom_pre,'BD Stats'!$A53,'Suivi Présence'!$M$11:$M$26),0)</f>
        <v>0</v>
      </c>
      <c r="AA53" s="2">
        <f t="shared" ca="1" si="13"/>
        <v>0</v>
      </c>
      <c r="AB53" s="16">
        <f t="shared" ca="1" si="14"/>
        <v>0</v>
      </c>
      <c r="AC53" s="95">
        <f t="shared" ca="1" si="15"/>
        <v>0</v>
      </c>
      <c r="AD53" s="2">
        <f>IF($AD$1='Suivi Présence'!$D$6,SUMIF(Nom_pre,'BD Stats'!$A53,'Suivi Présence'!$E$11:$E$26),0)</f>
        <v>0</v>
      </c>
      <c r="AE53" s="2">
        <f>IF($AD$1='Suivi Présence'!$D$6,SUMIF(Nom_pre,'BD Stats'!$A53,'Suivi Présence'!$F$11:$F$26),0)</f>
        <v>0</v>
      </c>
      <c r="AF53" s="2">
        <f>IF($AD$1='Suivi Présence'!$D$6,SUMIF(Nom_pre,'BD Stats'!$A53,'Suivi Présence'!$G$11:$G$26),0)</f>
        <v>0</v>
      </c>
      <c r="AG53" s="2">
        <f>IF($AD$1='Suivi Présence'!$D$6,SUMIF(Nom_pre,'BD Stats'!$A53,'Suivi Présence'!$H$11:$H$26),0)</f>
        <v>0</v>
      </c>
      <c r="AH53" s="2">
        <f>IF($AD$1='Suivi Présence'!$D$6,SUMIF(Nom_pre,'BD Stats'!$A53,'Suivi Présence'!$I$11:$I$26),0)</f>
        <v>0</v>
      </c>
      <c r="AI53" s="2">
        <f>IF($AD$1='Suivi Présence'!$D$6,SUMIF(Nom_pre,'BD Stats'!$A53,'Suivi Présence'!$J$11:$J$26),0)</f>
        <v>0</v>
      </c>
      <c r="AJ53" s="2">
        <f>IF($AD$1='Suivi Présence'!$D$6,SUMIF(Nom_pre,'BD Stats'!$A53,'Suivi Présence'!$K$11:$K$26),0)</f>
        <v>0</v>
      </c>
      <c r="AK53" s="2">
        <f>IF($AD$1='Suivi Présence'!$D$6,SUMIF(Nom_pre,'BD Stats'!$A53,'Suivi Présence'!$L$11:$L$26),0)</f>
        <v>0</v>
      </c>
      <c r="AL53" s="2">
        <f>IF($AD$1='Suivi Présence'!$D$6,SUMIF(Nom_pre,'BD Stats'!$A53,'Suivi Présence'!$M$11:$M$26),0)</f>
        <v>0</v>
      </c>
      <c r="AM53" s="2">
        <f t="shared" si="16"/>
        <v>0</v>
      </c>
      <c r="AN53" s="16">
        <f t="shared" si="17"/>
        <v>0</v>
      </c>
      <c r="AO53" s="95">
        <f t="shared" si="18"/>
        <v>0</v>
      </c>
      <c r="AP53" s="2">
        <f>IF($AP$1='Suivi Présence'!$D$6,SUMIF(Nom_pre,'BD Stats'!$A53,'Suivi Présence'!$E$11:$E$26),0)</f>
        <v>0</v>
      </c>
      <c r="AQ53" s="2">
        <f>IF($AP$1='Suivi Présence'!$D$6,SUMIF(Nom_pre,'BD Stats'!$A53,'Suivi Présence'!$F$11:$F$26),0)</f>
        <v>0</v>
      </c>
      <c r="AR53" s="2">
        <f>IF($AP$1='Suivi Présence'!$D$6,SUMIF(Nom_pre,'BD Stats'!$A53,'Suivi Présence'!$G$11:$G$26),0)</f>
        <v>0</v>
      </c>
      <c r="AS53" s="2">
        <f>IF($AP$1='Suivi Présence'!$D$6,SUMIF(Nom_pre,'BD Stats'!$A53,'Suivi Présence'!$H$11:$H$26),0)</f>
        <v>0</v>
      </c>
      <c r="AT53" s="2">
        <f>IF($AP$1='Suivi Présence'!$D$6,SUMIF(Nom_pre,'BD Stats'!$A53,'Suivi Présence'!$I$11:$I$26),0)</f>
        <v>0</v>
      </c>
      <c r="AU53" s="2">
        <f>IF($AP$1='Suivi Présence'!$D$6,SUMIF(Nom_pre,'BD Stats'!$A53,'Suivi Présence'!$J$11:$J$26),0)</f>
        <v>0</v>
      </c>
      <c r="AV53" s="2">
        <f>IF($AP$1='Suivi Présence'!$D$6,SUMIF(Nom_pre,'BD Stats'!$A53,'Suivi Présence'!$K$11:$K$26),0)</f>
        <v>0</v>
      </c>
      <c r="AW53" s="2">
        <f>IF($AP$1='Suivi Présence'!$D$6,SUMIF(Nom_pre,'BD Stats'!$A53,'Suivi Présence'!$L$11:$L$26),0)</f>
        <v>0</v>
      </c>
      <c r="AX53" s="2">
        <f>IF($AP$1='Suivi Présence'!$D$6,SUMIF(Nom_pre,'BD Stats'!$A53,'Suivi Présence'!$M$11:$M$26),0)</f>
        <v>0</v>
      </c>
      <c r="AY53" s="2">
        <f t="shared" si="19"/>
        <v>0</v>
      </c>
      <c r="AZ53" s="16">
        <f t="shared" si="20"/>
        <v>0</v>
      </c>
      <c r="BA53" s="95">
        <f t="shared" si="21"/>
        <v>0</v>
      </c>
      <c r="BB53" s="2">
        <f>IF($BB$1='Suivi Présence'!$D$6,SUMIF(Nom_pre,'BD Stats'!$A53,'Suivi Présence'!$E$11:$E$26),0)</f>
        <v>0</v>
      </c>
      <c r="BC53" s="2">
        <f>IF($BB$1='Suivi Présence'!$D$6,SUMIF(Nom_pre,'BD Stats'!$A53,'Suivi Présence'!$F$11:$F$26),0)</f>
        <v>0</v>
      </c>
      <c r="BD53" s="2">
        <f>IF($BB$1='Suivi Présence'!$D$6,SUMIF(Nom_pre,'BD Stats'!$A53,'Suivi Présence'!$G$11:$G$26),0)</f>
        <v>0</v>
      </c>
      <c r="BE53" s="2">
        <f>IF($BB$1='Suivi Présence'!$D$6,SUMIF(Nom_pre,'BD Stats'!$A53,'Suivi Présence'!$H$11:$H$26),0)</f>
        <v>0</v>
      </c>
      <c r="BF53" s="2">
        <f>IF($BB$1='Suivi Présence'!$D$6,SUMIF(Nom_pre,'BD Stats'!$A53,'Suivi Présence'!$I$11:$I$26),0)</f>
        <v>0</v>
      </c>
      <c r="BG53" s="2">
        <f>IF($BB$1='Suivi Présence'!$D$6,SUMIF(Nom_pre,'BD Stats'!$A53,'Suivi Présence'!$J$11:$J$26),0)</f>
        <v>0</v>
      </c>
      <c r="BH53" s="2">
        <f>IF($BB$1='Suivi Présence'!$D$6,SUMIF(Nom_pre,'BD Stats'!$A53,'Suivi Présence'!$K$11:$K$26),0)</f>
        <v>0</v>
      </c>
      <c r="BI53" s="2">
        <f>IF($BB$1='Suivi Présence'!$D$6,SUMIF(Nom_pre,'BD Stats'!$A53,'Suivi Présence'!$L$11:$L$26),0)</f>
        <v>0</v>
      </c>
      <c r="BJ53" s="2">
        <f>IF($BB$1='Suivi Présence'!$D$6,SUMIF(Nom_pre,'BD Stats'!$A53,'Suivi Présence'!$M$11:$M$26),0)</f>
        <v>0</v>
      </c>
      <c r="BK53" s="2">
        <f t="shared" si="22"/>
        <v>0</v>
      </c>
      <c r="BL53" s="16">
        <f t="shared" si="23"/>
        <v>0</v>
      </c>
      <c r="BM53" s="95">
        <f t="shared" si="24"/>
        <v>0</v>
      </c>
      <c r="BN53" s="2">
        <f>IF($BN$1='Suivi Présence'!$D$6,SUMIF(Nom_pre,'BD Stats'!$A53,'Suivi Présence'!$E$11:$E$26),0)</f>
        <v>0</v>
      </c>
      <c r="BO53" s="2">
        <f>IF($BN$1='Suivi Présence'!$D$6,SUMIF(Nom_pre,'BD Stats'!$A53,'Suivi Présence'!$F$11:$F$26),0)</f>
        <v>0</v>
      </c>
      <c r="BP53" s="2">
        <f>IF($BN$1='Suivi Présence'!$D$6,SUMIF(Nom_pre,'BD Stats'!$A53,'Suivi Présence'!$G$11:$G$26),0)</f>
        <v>0</v>
      </c>
      <c r="BQ53" s="2">
        <f>IF($BN$1='Suivi Présence'!$D$6,SUMIF(Nom_pre,'BD Stats'!$A53,'Suivi Présence'!$H$11:$H$26),0)</f>
        <v>0</v>
      </c>
      <c r="BR53" s="2">
        <f>IF($BN$1='Suivi Présence'!$D$6,SUMIF(Nom_pre,'BD Stats'!$A53,'Suivi Présence'!$I$11:$I$26),0)</f>
        <v>0</v>
      </c>
      <c r="BS53" s="2">
        <f>IF($BN$1='Suivi Présence'!$D$6,SUMIF(Nom_pre,'BD Stats'!$A53,'Suivi Présence'!$J$11:$J$26),0)</f>
        <v>0</v>
      </c>
      <c r="BT53" s="2">
        <f>IF($BN$1='Suivi Présence'!$D$6,SUMIF(Nom_pre,'BD Stats'!$A53,'Suivi Présence'!$K$11:$K$26),0)</f>
        <v>0</v>
      </c>
      <c r="BU53" s="2">
        <f>IF($BN$1='Suivi Présence'!$D$6,SUMIF(Nom_pre,'BD Stats'!$A53,'Suivi Présence'!$L$11:$L$26),0)</f>
        <v>0</v>
      </c>
      <c r="BV53" s="2">
        <f>IF($BN$1='Suivi Présence'!$D$6,SUMIF(Nom_pre,'BD Stats'!$A53,'Suivi Présence'!$M$11:$M$26),0)</f>
        <v>0</v>
      </c>
      <c r="BW53" s="2">
        <f t="shared" si="25"/>
        <v>0</v>
      </c>
      <c r="BX53" s="16">
        <f t="shared" si="26"/>
        <v>0</v>
      </c>
      <c r="BY53" s="95">
        <f t="shared" si="27"/>
        <v>0</v>
      </c>
    </row>
    <row r="54" spans="1:77" ht="15.75" thickBot="1" x14ac:dyDescent="0.3">
      <c r="A54" s="15" t="s">
        <v>157</v>
      </c>
      <c r="B54" s="33" t="s">
        <v>158</v>
      </c>
      <c r="C54" s="34" t="s">
        <v>159</v>
      </c>
      <c r="D54" s="50" t="s">
        <v>160</v>
      </c>
      <c r="E54" s="96" t="s">
        <v>214</v>
      </c>
      <c r="F54" s="102">
        <f t="shared" ca="1" si="1"/>
        <v>0</v>
      </c>
      <c r="G54" s="103">
        <f t="shared" ca="1" si="2"/>
        <v>0</v>
      </c>
      <c r="H54" s="103">
        <f t="shared" ca="1" si="3"/>
        <v>0</v>
      </c>
      <c r="I54" s="103">
        <f t="shared" ca="1" si="4"/>
        <v>0</v>
      </c>
      <c r="J54" s="103">
        <f t="shared" ca="1" si="5"/>
        <v>0</v>
      </c>
      <c r="K54" s="103">
        <f t="shared" ca="1" si="6"/>
        <v>0</v>
      </c>
      <c r="L54" s="103">
        <f t="shared" ca="1" si="7"/>
        <v>0</v>
      </c>
      <c r="M54" s="103">
        <f t="shared" ca="1" si="8"/>
        <v>0</v>
      </c>
      <c r="N54" s="103">
        <f t="shared" ca="1" si="9"/>
        <v>0</v>
      </c>
      <c r="O54" s="103">
        <f t="shared" ca="1" si="10"/>
        <v>0</v>
      </c>
      <c r="P54" s="104">
        <f t="shared" ca="1" si="11"/>
        <v>0</v>
      </c>
      <c r="Q54" s="105">
        <f t="shared" ca="1" si="12"/>
        <v>0</v>
      </c>
      <c r="R54" s="34">
        <f ca="1">IF($R$1='Suivi Présence'!$D$6,SUMIF(Nom_pre,'BD Stats'!$A54,'Suivi Présence'!$E$11:$E$26),0)</f>
        <v>0</v>
      </c>
      <c r="S54" s="2">
        <f ca="1">IF($R$1='Suivi Présence'!$D$6,SUMIF(Nom_pre,'BD Stats'!$A54,'Suivi Présence'!$F$11:$F$26),0)</f>
        <v>0</v>
      </c>
      <c r="T54" s="2">
        <f ca="1">IF($R$1='Suivi Présence'!$D$6,SUMIF(Nom_pre,'BD Stats'!$A54,'Suivi Présence'!$G$11:$G$26),0)</f>
        <v>0</v>
      </c>
      <c r="U54" s="2">
        <f ca="1">IF($R$1='Suivi Présence'!$D$6,SUMIF(Nom_pre,'BD Stats'!$A54,'Suivi Présence'!$H$11:$H$26),0)</f>
        <v>0</v>
      </c>
      <c r="V54" s="2">
        <f ca="1">IF($R$1='Suivi Présence'!$D$6,SUMIF(Nom_pre,'BD Stats'!$A54,'Suivi Présence'!$I$11:$I$26),0)</f>
        <v>0</v>
      </c>
      <c r="W54" s="2">
        <f ca="1">IF($R$1='Suivi Présence'!$D$6,SUMIF(Nom_pre,'BD Stats'!$A54,'Suivi Présence'!$J$11:$J$26),0)</f>
        <v>0</v>
      </c>
      <c r="X54" s="2">
        <f ca="1">IF($R$1='Suivi Présence'!$D$6,SUMIF(Nom_pre,'BD Stats'!$A54,'Suivi Présence'!$K$11:$K$26),0)</f>
        <v>0</v>
      </c>
      <c r="Y54" s="2">
        <f ca="1">IF($R$1='Suivi Présence'!$D$6,SUMIF(Nom_pre,'BD Stats'!$A54,'Suivi Présence'!$L$11:$L$26),0)</f>
        <v>0</v>
      </c>
      <c r="Z54" s="2">
        <f ca="1">IF($R$1='Suivi Présence'!$D$6,SUMIF(Nom_pre,'BD Stats'!$A54,'Suivi Présence'!$M$11:$M$26),0)</f>
        <v>0</v>
      </c>
      <c r="AA54" s="2">
        <f t="shared" ca="1" si="13"/>
        <v>0</v>
      </c>
      <c r="AB54" s="16">
        <f t="shared" ca="1" si="14"/>
        <v>0</v>
      </c>
      <c r="AC54" s="95">
        <f t="shared" ca="1" si="15"/>
        <v>0</v>
      </c>
      <c r="AD54" s="2">
        <f>IF($AD$1='Suivi Présence'!$D$6,SUMIF(Nom_pre,'BD Stats'!$A54,'Suivi Présence'!$E$11:$E$26),0)</f>
        <v>0</v>
      </c>
      <c r="AE54" s="2">
        <f>IF($AD$1='Suivi Présence'!$D$6,SUMIF(Nom_pre,'BD Stats'!$A54,'Suivi Présence'!$F$11:$F$26),0)</f>
        <v>0</v>
      </c>
      <c r="AF54" s="2">
        <f>IF($AD$1='Suivi Présence'!$D$6,SUMIF(Nom_pre,'BD Stats'!$A54,'Suivi Présence'!$G$11:$G$26),0)</f>
        <v>0</v>
      </c>
      <c r="AG54" s="2">
        <f>IF($AD$1='Suivi Présence'!$D$6,SUMIF(Nom_pre,'BD Stats'!$A54,'Suivi Présence'!$H$11:$H$26),0)</f>
        <v>0</v>
      </c>
      <c r="AH54" s="2">
        <f>IF($AD$1='Suivi Présence'!$D$6,SUMIF(Nom_pre,'BD Stats'!$A54,'Suivi Présence'!$I$11:$I$26),0)</f>
        <v>0</v>
      </c>
      <c r="AI54" s="2">
        <f>IF($AD$1='Suivi Présence'!$D$6,SUMIF(Nom_pre,'BD Stats'!$A54,'Suivi Présence'!$J$11:$J$26),0)</f>
        <v>0</v>
      </c>
      <c r="AJ54" s="2">
        <f>IF($AD$1='Suivi Présence'!$D$6,SUMIF(Nom_pre,'BD Stats'!$A54,'Suivi Présence'!$K$11:$K$26),0)</f>
        <v>0</v>
      </c>
      <c r="AK54" s="2">
        <f>IF($AD$1='Suivi Présence'!$D$6,SUMIF(Nom_pre,'BD Stats'!$A54,'Suivi Présence'!$L$11:$L$26),0)</f>
        <v>0</v>
      </c>
      <c r="AL54" s="2">
        <f>IF($AD$1='Suivi Présence'!$D$6,SUMIF(Nom_pre,'BD Stats'!$A54,'Suivi Présence'!$M$11:$M$26),0)</f>
        <v>0</v>
      </c>
      <c r="AM54" s="2">
        <f t="shared" si="16"/>
        <v>0</v>
      </c>
      <c r="AN54" s="16">
        <f t="shared" si="17"/>
        <v>0</v>
      </c>
      <c r="AO54" s="95">
        <f t="shared" si="18"/>
        <v>0</v>
      </c>
      <c r="AP54" s="2">
        <f>IF($AP$1='Suivi Présence'!$D$6,SUMIF(Nom_pre,'BD Stats'!$A54,'Suivi Présence'!$E$11:$E$26),0)</f>
        <v>0</v>
      </c>
      <c r="AQ54" s="2">
        <f>IF($AP$1='Suivi Présence'!$D$6,SUMIF(Nom_pre,'BD Stats'!$A54,'Suivi Présence'!$F$11:$F$26),0)</f>
        <v>0</v>
      </c>
      <c r="AR54" s="2">
        <f>IF($AP$1='Suivi Présence'!$D$6,SUMIF(Nom_pre,'BD Stats'!$A54,'Suivi Présence'!$G$11:$G$26),0)</f>
        <v>0</v>
      </c>
      <c r="AS54" s="2">
        <f>IF($AP$1='Suivi Présence'!$D$6,SUMIF(Nom_pre,'BD Stats'!$A54,'Suivi Présence'!$H$11:$H$26),0)</f>
        <v>0</v>
      </c>
      <c r="AT54" s="2">
        <f>IF($AP$1='Suivi Présence'!$D$6,SUMIF(Nom_pre,'BD Stats'!$A54,'Suivi Présence'!$I$11:$I$26),0)</f>
        <v>0</v>
      </c>
      <c r="AU54" s="2">
        <f>IF($AP$1='Suivi Présence'!$D$6,SUMIF(Nom_pre,'BD Stats'!$A54,'Suivi Présence'!$J$11:$J$26),0)</f>
        <v>0</v>
      </c>
      <c r="AV54" s="2">
        <f>IF($AP$1='Suivi Présence'!$D$6,SUMIF(Nom_pre,'BD Stats'!$A54,'Suivi Présence'!$K$11:$K$26),0)</f>
        <v>0</v>
      </c>
      <c r="AW54" s="2">
        <f>IF($AP$1='Suivi Présence'!$D$6,SUMIF(Nom_pre,'BD Stats'!$A54,'Suivi Présence'!$L$11:$L$26),0)</f>
        <v>0</v>
      </c>
      <c r="AX54" s="2">
        <f>IF($AP$1='Suivi Présence'!$D$6,SUMIF(Nom_pre,'BD Stats'!$A54,'Suivi Présence'!$M$11:$M$26),0)</f>
        <v>0</v>
      </c>
      <c r="AY54" s="2">
        <f t="shared" si="19"/>
        <v>0</v>
      </c>
      <c r="AZ54" s="16">
        <f t="shared" si="20"/>
        <v>0</v>
      </c>
      <c r="BA54" s="95">
        <f t="shared" si="21"/>
        <v>0</v>
      </c>
      <c r="BB54" s="2">
        <f>IF($BB$1='Suivi Présence'!$D$6,SUMIF(Nom_pre,'BD Stats'!$A54,'Suivi Présence'!$E$11:$E$26),0)</f>
        <v>0</v>
      </c>
      <c r="BC54" s="2">
        <f>IF($BB$1='Suivi Présence'!$D$6,SUMIF(Nom_pre,'BD Stats'!$A54,'Suivi Présence'!$F$11:$F$26),0)</f>
        <v>0</v>
      </c>
      <c r="BD54" s="2">
        <f>IF($BB$1='Suivi Présence'!$D$6,SUMIF(Nom_pre,'BD Stats'!$A54,'Suivi Présence'!$G$11:$G$26),0)</f>
        <v>0</v>
      </c>
      <c r="BE54" s="2">
        <f>IF($BB$1='Suivi Présence'!$D$6,SUMIF(Nom_pre,'BD Stats'!$A54,'Suivi Présence'!$H$11:$H$26),0)</f>
        <v>0</v>
      </c>
      <c r="BF54" s="2">
        <f>IF($BB$1='Suivi Présence'!$D$6,SUMIF(Nom_pre,'BD Stats'!$A54,'Suivi Présence'!$I$11:$I$26),0)</f>
        <v>0</v>
      </c>
      <c r="BG54" s="2">
        <f>IF($BB$1='Suivi Présence'!$D$6,SUMIF(Nom_pre,'BD Stats'!$A54,'Suivi Présence'!$J$11:$J$26),0)</f>
        <v>0</v>
      </c>
      <c r="BH54" s="2">
        <f>IF($BB$1='Suivi Présence'!$D$6,SUMIF(Nom_pre,'BD Stats'!$A54,'Suivi Présence'!$K$11:$K$26),0)</f>
        <v>0</v>
      </c>
      <c r="BI54" s="2">
        <f>IF($BB$1='Suivi Présence'!$D$6,SUMIF(Nom_pre,'BD Stats'!$A54,'Suivi Présence'!$L$11:$L$26),0)</f>
        <v>0</v>
      </c>
      <c r="BJ54" s="2">
        <f>IF($BB$1='Suivi Présence'!$D$6,SUMIF(Nom_pre,'BD Stats'!$A54,'Suivi Présence'!$M$11:$M$26),0)</f>
        <v>0</v>
      </c>
      <c r="BK54" s="2">
        <f t="shared" si="22"/>
        <v>0</v>
      </c>
      <c r="BL54" s="16">
        <f t="shared" si="23"/>
        <v>0</v>
      </c>
      <c r="BM54" s="95">
        <f t="shared" si="24"/>
        <v>0</v>
      </c>
      <c r="BN54" s="2">
        <f>IF($BN$1='Suivi Présence'!$D$6,SUMIF(Nom_pre,'BD Stats'!$A54,'Suivi Présence'!$E$11:$E$26),0)</f>
        <v>0</v>
      </c>
      <c r="BO54" s="2">
        <f>IF($BN$1='Suivi Présence'!$D$6,SUMIF(Nom_pre,'BD Stats'!$A54,'Suivi Présence'!$F$11:$F$26),0)</f>
        <v>0</v>
      </c>
      <c r="BP54" s="2">
        <f>IF($BN$1='Suivi Présence'!$D$6,SUMIF(Nom_pre,'BD Stats'!$A54,'Suivi Présence'!$G$11:$G$26),0)</f>
        <v>0</v>
      </c>
      <c r="BQ54" s="2">
        <f>IF($BN$1='Suivi Présence'!$D$6,SUMIF(Nom_pre,'BD Stats'!$A54,'Suivi Présence'!$H$11:$H$26),0)</f>
        <v>0</v>
      </c>
      <c r="BR54" s="2">
        <f>IF($BN$1='Suivi Présence'!$D$6,SUMIF(Nom_pre,'BD Stats'!$A54,'Suivi Présence'!$I$11:$I$26),0)</f>
        <v>0</v>
      </c>
      <c r="BS54" s="2">
        <f>IF($BN$1='Suivi Présence'!$D$6,SUMIF(Nom_pre,'BD Stats'!$A54,'Suivi Présence'!$J$11:$J$26),0)</f>
        <v>0</v>
      </c>
      <c r="BT54" s="2">
        <f>IF($BN$1='Suivi Présence'!$D$6,SUMIF(Nom_pre,'BD Stats'!$A54,'Suivi Présence'!$K$11:$K$26),0)</f>
        <v>0</v>
      </c>
      <c r="BU54" s="2">
        <f>IF($BN$1='Suivi Présence'!$D$6,SUMIF(Nom_pre,'BD Stats'!$A54,'Suivi Présence'!$L$11:$L$26),0)</f>
        <v>0</v>
      </c>
      <c r="BV54" s="2">
        <f>IF($BN$1='Suivi Présence'!$D$6,SUMIF(Nom_pre,'BD Stats'!$A54,'Suivi Présence'!$M$11:$M$26),0)</f>
        <v>0</v>
      </c>
      <c r="BW54" s="2">
        <f t="shared" si="25"/>
        <v>0</v>
      </c>
      <c r="BX54" s="16">
        <f t="shared" si="26"/>
        <v>0</v>
      </c>
      <c r="BY54" s="95">
        <f t="shared" si="27"/>
        <v>0</v>
      </c>
    </row>
  </sheetData>
  <mergeCells count="10">
    <mergeCell ref="A1:A2"/>
    <mergeCell ref="B1:B2"/>
    <mergeCell ref="C1:C2"/>
    <mergeCell ref="D1:D2"/>
    <mergeCell ref="AD1:AO1"/>
    <mergeCell ref="AP1:BA1"/>
    <mergeCell ref="BB1:BM1"/>
    <mergeCell ref="BN1:BY1"/>
    <mergeCell ref="F1:Q1"/>
    <mergeCell ref="R1:AC1"/>
  </mergeCells>
  <phoneticPr fontId="3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9CAB37-B0C1-400B-9054-BD180E8E4D6C}">
  <sheetPr codeName="Feuil12"/>
  <dimension ref="A1:BR30"/>
  <sheetViews>
    <sheetView zoomScaleNormal="100" workbookViewId="0">
      <selection activeCell="H2" sqref="H2:U4"/>
    </sheetView>
  </sheetViews>
  <sheetFormatPr baseColWidth="10" defaultRowHeight="15" x14ac:dyDescent="0.25"/>
  <cols>
    <col min="1" max="52" width="3.28515625" customWidth="1"/>
    <col min="53" max="53" width="10.7109375" customWidth="1"/>
    <col min="54" max="59" width="3.28515625" customWidth="1"/>
    <col min="60" max="61" width="11" customWidth="1"/>
    <col min="62" max="66" width="3.28515625" customWidth="1"/>
    <col min="68" max="68" width="6" bestFit="1" customWidth="1"/>
    <col min="70" max="70" width="0" hidden="1" customWidth="1"/>
  </cols>
  <sheetData>
    <row r="1" spans="1:70" x14ac:dyDescent="0.25">
      <c r="A1" s="17"/>
      <c r="B1" s="17"/>
      <c r="C1" s="17"/>
      <c r="D1" s="17"/>
      <c r="E1" s="17"/>
      <c r="F1" s="17"/>
      <c r="G1" s="17"/>
      <c r="H1" s="17"/>
      <c r="I1" s="17"/>
      <c r="J1" s="17"/>
      <c r="K1" s="17"/>
      <c r="L1" s="17"/>
      <c r="M1" s="17"/>
      <c r="N1" s="17"/>
      <c r="O1" s="17"/>
      <c r="P1" s="17"/>
      <c r="Q1" s="17"/>
      <c r="R1" s="17"/>
      <c r="S1" s="17"/>
      <c r="T1" s="17"/>
      <c r="U1" s="17"/>
      <c r="V1" s="17"/>
      <c r="W1" s="17"/>
      <c r="X1" s="17"/>
      <c r="Y1" s="17"/>
      <c r="Z1" s="17"/>
      <c r="AA1" s="17"/>
      <c r="AB1" s="17"/>
      <c r="AC1" s="17"/>
      <c r="AD1" s="17"/>
      <c r="AE1" s="17"/>
      <c r="AF1" s="17"/>
      <c r="AG1" s="17"/>
      <c r="AH1" s="17"/>
      <c r="AI1" s="17"/>
      <c r="AJ1" s="17"/>
      <c r="AK1" s="17"/>
      <c r="AL1" s="17"/>
      <c r="AM1" s="17"/>
      <c r="AN1" s="17"/>
      <c r="AO1" s="17"/>
      <c r="AP1" s="17"/>
      <c r="AQ1" s="17"/>
      <c r="AR1" s="17"/>
      <c r="AS1" s="17"/>
      <c r="AT1" s="17"/>
      <c r="AU1" s="17"/>
      <c r="AV1" s="17"/>
      <c r="AW1" s="17"/>
      <c r="AX1" s="17"/>
      <c r="AY1" s="17"/>
      <c r="AZ1" s="17"/>
      <c r="BA1" s="17"/>
      <c r="BB1" s="17"/>
      <c r="BC1" s="17"/>
      <c r="BD1" s="17"/>
      <c r="BE1" s="17"/>
      <c r="BF1" s="17"/>
      <c r="BG1" s="17"/>
      <c r="BH1" s="17"/>
      <c r="BI1" s="17"/>
      <c r="BJ1" s="17"/>
      <c r="BK1" s="17"/>
      <c r="BL1" s="17"/>
      <c r="BM1" s="17"/>
      <c r="BN1" s="17"/>
    </row>
    <row r="2" spans="1:70" ht="15" customHeight="1" x14ac:dyDescent="0.25">
      <c r="A2" s="17"/>
      <c r="B2" s="17"/>
      <c r="C2" s="17"/>
      <c r="D2" s="17"/>
      <c r="E2" s="17"/>
      <c r="F2" s="17"/>
      <c r="G2" s="17"/>
      <c r="H2" s="187" t="s">
        <v>314</v>
      </c>
      <c r="I2" s="187"/>
      <c r="J2" s="187"/>
      <c r="K2" s="187"/>
      <c r="L2" s="187"/>
      <c r="M2" s="187"/>
      <c r="N2" s="187"/>
      <c r="O2" s="187"/>
      <c r="P2" s="187"/>
      <c r="Q2" s="187"/>
      <c r="R2" s="187"/>
      <c r="S2" s="187"/>
      <c r="T2" s="187"/>
      <c r="U2" s="187"/>
      <c r="V2" s="17"/>
      <c r="W2" s="116" t="s">
        <v>323</v>
      </c>
      <c r="X2" s="117"/>
      <c r="Y2" s="117"/>
      <c r="Z2" s="117"/>
      <c r="AA2" s="117"/>
      <c r="AB2" s="117"/>
      <c r="AC2" s="118"/>
      <c r="AD2" s="163"/>
      <c r="AE2" s="163"/>
      <c r="AF2" s="152" t="s">
        <v>324</v>
      </c>
      <c r="AG2" s="153"/>
      <c r="AH2" s="153"/>
      <c r="AI2" s="153"/>
      <c r="AJ2" s="153"/>
      <c r="AK2" s="154"/>
      <c r="AL2" s="157"/>
      <c r="AM2" s="157"/>
      <c r="AN2" s="155" t="s">
        <v>327</v>
      </c>
      <c r="AO2" s="155"/>
      <c r="AP2" s="155"/>
      <c r="AQ2" s="155"/>
      <c r="AR2" s="155"/>
      <c r="AS2" s="155"/>
      <c r="AT2" s="17"/>
      <c r="AU2" s="17"/>
      <c r="AV2" s="17"/>
      <c r="AW2" s="17"/>
      <c r="AX2" s="17"/>
      <c r="AY2" s="17"/>
      <c r="AZ2" s="17"/>
      <c r="BA2" s="17"/>
      <c r="BB2" s="17"/>
      <c r="BC2" s="17"/>
      <c r="BD2" s="17"/>
      <c r="BE2" s="17"/>
      <c r="BF2" s="17"/>
      <c r="BG2" s="17"/>
      <c r="BH2" s="17"/>
      <c r="BI2" s="17"/>
      <c r="BJ2" s="17"/>
      <c r="BK2" s="17"/>
      <c r="BL2" s="17"/>
      <c r="BM2" s="17"/>
      <c r="BN2" s="17"/>
    </row>
    <row r="3" spans="1:70" ht="15" customHeight="1" x14ac:dyDescent="0.25">
      <c r="A3" s="17"/>
      <c r="B3" s="17"/>
      <c r="C3" s="17"/>
      <c r="D3" s="17"/>
      <c r="E3" s="17"/>
      <c r="F3" s="17"/>
      <c r="G3" s="17"/>
      <c r="H3" s="187"/>
      <c r="I3" s="187"/>
      <c r="J3" s="187"/>
      <c r="K3" s="187"/>
      <c r="L3" s="187"/>
      <c r="M3" s="187"/>
      <c r="N3" s="187"/>
      <c r="O3" s="187"/>
      <c r="P3" s="187"/>
      <c r="Q3" s="187"/>
      <c r="R3" s="187"/>
      <c r="S3" s="187"/>
      <c r="T3" s="187"/>
      <c r="U3" s="187"/>
      <c r="V3" s="17"/>
      <c r="W3" s="146"/>
      <c r="X3" s="147"/>
      <c r="Y3" s="147"/>
      <c r="Z3" s="147"/>
      <c r="AA3" s="147"/>
      <c r="AB3" s="147"/>
      <c r="AC3" s="170"/>
      <c r="AD3" s="164"/>
      <c r="AE3" s="164"/>
      <c r="AF3" s="152" t="s">
        <v>325</v>
      </c>
      <c r="AG3" s="153"/>
      <c r="AH3" s="153"/>
      <c r="AI3" s="153"/>
      <c r="AJ3" s="153"/>
      <c r="AK3" s="154"/>
      <c r="AL3" s="158"/>
      <c r="AM3" s="158"/>
      <c r="AN3" s="155" t="s">
        <v>331</v>
      </c>
      <c r="AO3" s="155"/>
      <c r="AP3" s="155"/>
      <c r="AQ3" s="155"/>
      <c r="AR3" s="155"/>
      <c r="AS3" s="155"/>
      <c r="AT3" s="17"/>
      <c r="AU3" s="17"/>
      <c r="AV3" s="17"/>
      <c r="AW3" s="17"/>
      <c r="AX3" s="17"/>
      <c r="AY3" s="17"/>
      <c r="AZ3" s="17"/>
      <c r="BA3" s="17"/>
      <c r="BB3" s="17"/>
      <c r="BC3" s="17"/>
      <c r="BD3" s="17"/>
      <c r="BE3" s="17"/>
      <c r="BF3" s="17"/>
      <c r="BG3" s="17"/>
      <c r="BH3" s="17"/>
      <c r="BI3" s="17"/>
      <c r="BJ3" s="17"/>
      <c r="BK3" s="17"/>
      <c r="BL3" s="17"/>
      <c r="BM3" s="17"/>
      <c r="BN3" s="17"/>
    </row>
    <row r="4" spans="1:70" ht="15" customHeight="1" x14ac:dyDescent="0.25">
      <c r="A4" s="17"/>
      <c r="B4" s="17"/>
      <c r="C4" s="17"/>
      <c r="D4" s="17"/>
      <c r="E4" s="17"/>
      <c r="F4" s="17"/>
      <c r="G4" s="17"/>
      <c r="H4" s="187"/>
      <c r="I4" s="187"/>
      <c r="J4" s="187"/>
      <c r="K4" s="187"/>
      <c r="L4" s="187"/>
      <c r="M4" s="187"/>
      <c r="N4" s="187"/>
      <c r="O4" s="187"/>
      <c r="P4" s="187"/>
      <c r="Q4" s="187"/>
      <c r="R4" s="187"/>
      <c r="S4" s="187"/>
      <c r="T4" s="187"/>
      <c r="U4" s="187"/>
      <c r="V4" s="17"/>
      <c r="W4" s="119"/>
      <c r="X4" s="120"/>
      <c r="Y4" s="120"/>
      <c r="Z4" s="120"/>
      <c r="AA4" s="120"/>
      <c r="AB4" s="120"/>
      <c r="AC4" s="121"/>
      <c r="AD4" s="165"/>
      <c r="AE4" s="165"/>
      <c r="AF4" s="152" t="s">
        <v>326</v>
      </c>
      <c r="AG4" s="153"/>
      <c r="AH4" s="153"/>
      <c r="AI4" s="153"/>
      <c r="AJ4" s="153"/>
      <c r="AK4" s="154"/>
      <c r="AL4" s="159"/>
      <c r="AM4" s="159"/>
      <c r="AN4" s="155" t="s">
        <v>328</v>
      </c>
      <c r="AO4" s="155"/>
      <c r="AP4" s="155"/>
      <c r="AQ4" s="155"/>
      <c r="AR4" s="155"/>
      <c r="AS4" s="155"/>
      <c r="AT4" s="17"/>
      <c r="AU4" s="17"/>
      <c r="AV4" s="17"/>
      <c r="AW4" s="17"/>
      <c r="AX4" s="156" t="s">
        <v>223</v>
      </c>
      <c r="AY4" s="156"/>
      <c r="AZ4" s="156"/>
      <c r="BA4" s="85" t="str">
        <f>Accueil!O3</f>
        <v>U11-1</v>
      </c>
      <c r="BB4" s="17"/>
      <c r="BC4" s="17"/>
      <c r="BD4" s="17"/>
      <c r="BE4" s="17"/>
      <c r="BF4" s="17"/>
      <c r="BG4" s="17"/>
      <c r="BH4" s="17"/>
      <c r="BI4" s="17"/>
      <c r="BJ4" s="17"/>
      <c r="BK4" s="17"/>
      <c r="BL4" s="17"/>
      <c r="BM4" s="17"/>
      <c r="BN4" s="17"/>
    </row>
    <row r="5" spans="1:70" x14ac:dyDescent="0.25">
      <c r="A5" s="17"/>
      <c r="B5" s="17"/>
      <c r="C5" s="17"/>
      <c r="D5" s="17"/>
      <c r="E5" s="17"/>
      <c r="F5" s="17"/>
      <c r="G5" s="17"/>
      <c r="H5" s="17"/>
      <c r="I5" s="17"/>
      <c r="J5" s="17"/>
      <c r="K5" s="17"/>
      <c r="L5" s="17"/>
      <c r="M5" s="17"/>
      <c r="N5" s="17"/>
      <c r="O5" s="17"/>
      <c r="P5" s="17"/>
      <c r="Q5" s="17"/>
      <c r="R5" s="17"/>
      <c r="S5" s="17"/>
      <c r="T5" s="17"/>
      <c r="U5" s="17"/>
      <c r="V5" s="17"/>
      <c r="W5" s="17"/>
      <c r="X5" s="17"/>
      <c r="Y5" s="17"/>
      <c r="Z5" s="17"/>
      <c r="AA5" s="17"/>
      <c r="AB5" s="17"/>
      <c r="AC5" s="17"/>
      <c r="AD5" s="17"/>
      <c r="AE5" s="17"/>
      <c r="AF5" s="17"/>
      <c r="AG5" s="17"/>
      <c r="AH5" s="17"/>
      <c r="AI5" s="17"/>
      <c r="AJ5" s="17"/>
      <c r="AK5" s="17"/>
      <c r="AL5" s="17"/>
      <c r="AM5" s="17"/>
      <c r="AN5" s="17"/>
      <c r="AO5" s="17"/>
      <c r="AP5" s="17"/>
      <c r="AQ5" s="17"/>
      <c r="AR5" s="17"/>
      <c r="AS5" s="17"/>
      <c r="AT5" s="17"/>
      <c r="AU5" s="17"/>
      <c r="AV5" s="17"/>
      <c r="AW5" s="17"/>
      <c r="AX5" s="17"/>
      <c r="AY5" s="17"/>
      <c r="AZ5" s="17"/>
      <c r="BA5" s="17"/>
      <c r="BB5" s="17"/>
      <c r="BC5" s="17"/>
      <c r="BD5" s="17"/>
      <c r="BE5" s="17"/>
      <c r="BF5" s="17"/>
      <c r="BG5" s="17"/>
      <c r="BH5" s="17"/>
      <c r="BI5" s="17"/>
      <c r="BJ5" s="17"/>
      <c r="BK5" s="17"/>
      <c r="BL5" s="17"/>
      <c r="BM5" s="17"/>
      <c r="BN5" s="17"/>
    </row>
    <row r="6" spans="1:70" x14ac:dyDescent="0.25">
      <c r="A6" s="17"/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  <c r="AV6" s="17"/>
      <c r="AW6" s="17"/>
      <c r="AX6" s="17"/>
      <c r="AY6" s="17"/>
      <c r="AZ6" s="17"/>
      <c r="BA6" s="17"/>
      <c r="BB6" s="17"/>
      <c r="BC6" s="17"/>
      <c r="BD6" s="17"/>
      <c r="BE6" s="17"/>
      <c r="BF6" s="17"/>
      <c r="BG6" s="17"/>
      <c r="BH6" s="17"/>
      <c r="BI6" s="17"/>
      <c r="BJ6" s="17"/>
      <c r="BK6" s="17"/>
      <c r="BL6" s="17"/>
      <c r="BM6" s="17"/>
      <c r="BN6" s="17"/>
      <c r="BR6" t="s">
        <v>64</v>
      </c>
    </row>
    <row r="7" spans="1:70" ht="15.75" x14ac:dyDescent="0.25">
      <c r="A7" s="17"/>
      <c r="B7" s="169" t="s">
        <v>7</v>
      </c>
      <c r="C7" s="169"/>
      <c r="D7" s="169"/>
      <c r="E7" s="169"/>
      <c r="F7" s="169"/>
      <c r="G7" s="169"/>
      <c r="H7" s="169"/>
      <c r="I7" s="169"/>
      <c r="J7" s="169"/>
      <c r="K7" s="169"/>
      <c r="L7" s="169"/>
      <c r="M7" s="169"/>
      <c r="N7" s="169"/>
      <c r="O7" s="169"/>
      <c r="P7" s="169"/>
      <c r="Q7" s="169"/>
      <c r="R7" s="169"/>
      <c r="S7" s="169"/>
      <c r="T7" s="169"/>
      <c r="U7" s="169"/>
      <c r="V7" s="17"/>
      <c r="W7" s="17"/>
      <c r="X7" s="169" t="s">
        <v>8</v>
      </c>
      <c r="Y7" s="169"/>
      <c r="Z7" s="169"/>
      <c r="AA7" s="169"/>
      <c r="AB7" s="169"/>
      <c r="AC7" s="169"/>
      <c r="AD7" s="169"/>
      <c r="AE7" s="169"/>
      <c r="AF7" s="169"/>
      <c r="AG7" s="169"/>
      <c r="AH7" s="169"/>
      <c r="AI7" s="169"/>
      <c r="AJ7" s="169"/>
      <c r="AK7" s="169"/>
      <c r="AL7" s="169"/>
      <c r="AM7" s="169"/>
      <c r="AN7" s="169"/>
      <c r="AO7" s="169"/>
      <c r="AP7" s="169"/>
      <c r="AQ7" s="169"/>
      <c r="AR7" s="17"/>
      <c r="AS7" s="17"/>
      <c r="AT7" s="169" t="s">
        <v>10</v>
      </c>
      <c r="AU7" s="169"/>
      <c r="AV7" s="169"/>
      <c r="AW7" s="169"/>
      <c r="AX7" s="169"/>
      <c r="AY7" s="169"/>
      <c r="AZ7" s="169"/>
      <c r="BA7" s="169"/>
      <c r="BB7" s="169"/>
      <c r="BC7" s="169"/>
      <c r="BD7" s="169"/>
      <c r="BE7" s="169"/>
      <c r="BF7" s="169"/>
      <c r="BG7" s="169"/>
      <c r="BH7" s="169"/>
      <c r="BI7" s="17"/>
      <c r="BJ7" s="17"/>
      <c r="BK7" s="17"/>
      <c r="BL7" s="17"/>
      <c r="BM7" s="17"/>
      <c r="BN7" s="17"/>
      <c r="BR7" t="s">
        <v>112</v>
      </c>
    </row>
    <row r="8" spans="1:70" x14ac:dyDescent="0.25">
      <c r="A8" s="17"/>
      <c r="B8" s="90" t="s">
        <v>315</v>
      </c>
      <c r="C8" s="90" t="s">
        <v>287</v>
      </c>
      <c r="D8" s="90" t="s">
        <v>287</v>
      </c>
      <c r="E8" s="90" t="s">
        <v>316</v>
      </c>
      <c r="F8" s="90" t="s">
        <v>317</v>
      </c>
      <c r="G8" s="90" t="s">
        <v>318</v>
      </c>
      <c r="H8" s="90" t="s">
        <v>319</v>
      </c>
      <c r="I8" s="168" t="s">
        <v>320</v>
      </c>
      <c r="J8" s="168"/>
      <c r="K8" s="168"/>
      <c r="L8" s="168"/>
      <c r="M8" s="150" t="s">
        <v>334</v>
      </c>
      <c r="N8" s="151"/>
      <c r="O8" s="168" t="s">
        <v>321</v>
      </c>
      <c r="P8" s="168"/>
      <c r="Q8" s="168" t="s">
        <v>322</v>
      </c>
      <c r="R8" s="168"/>
      <c r="S8" s="168"/>
      <c r="T8" s="168"/>
      <c r="U8" s="168"/>
      <c r="V8" s="17"/>
      <c r="W8" s="17"/>
      <c r="X8" s="90" t="s">
        <v>315</v>
      </c>
      <c r="Y8" s="90" t="s">
        <v>287</v>
      </c>
      <c r="Z8" s="90" t="s">
        <v>287</v>
      </c>
      <c r="AA8" s="90" t="s">
        <v>316</v>
      </c>
      <c r="AB8" s="90" t="s">
        <v>317</v>
      </c>
      <c r="AC8" s="90" t="s">
        <v>318</v>
      </c>
      <c r="AD8" s="90" t="s">
        <v>319</v>
      </c>
      <c r="AE8" s="168" t="s">
        <v>320</v>
      </c>
      <c r="AF8" s="168"/>
      <c r="AG8" s="168"/>
      <c r="AH8" s="168"/>
      <c r="AI8" s="150" t="s">
        <v>334</v>
      </c>
      <c r="AJ8" s="151"/>
      <c r="AK8" s="168" t="s">
        <v>321</v>
      </c>
      <c r="AL8" s="168"/>
      <c r="AM8" s="168" t="s">
        <v>322</v>
      </c>
      <c r="AN8" s="168"/>
      <c r="AO8" s="168"/>
      <c r="AP8" s="168"/>
      <c r="AQ8" s="168"/>
      <c r="AR8" s="17"/>
      <c r="AS8" s="17"/>
      <c r="AT8" s="90" t="s">
        <v>315</v>
      </c>
      <c r="AU8" s="90" t="s">
        <v>287</v>
      </c>
      <c r="AV8" s="90" t="s">
        <v>287</v>
      </c>
      <c r="AW8" s="90" t="s">
        <v>316</v>
      </c>
      <c r="AX8" s="90" t="s">
        <v>317</v>
      </c>
      <c r="AY8" s="90" t="s">
        <v>318</v>
      </c>
      <c r="AZ8" s="90" t="s">
        <v>319</v>
      </c>
      <c r="BA8" s="88" t="s">
        <v>320</v>
      </c>
      <c r="BB8" s="150" t="s">
        <v>334</v>
      </c>
      <c r="BC8" s="151"/>
      <c r="BD8" s="168" t="s">
        <v>321</v>
      </c>
      <c r="BE8" s="168"/>
      <c r="BF8" s="168" t="s">
        <v>322</v>
      </c>
      <c r="BG8" s="168"/>
      <c r="BH8" s="168"/>
      <c r="BI8" s="17"/>
      <c r="BJ8" s="17"/>
      <c r="BK8" s="17"/>
      <c r="BL8" s="17"/>
      <c r="BM8" s="17"/>
      <c r="BN8" s="17"/>
      <c r="BR8" t="s">
        <v>63</v>
      </c>
    </row>
    <row r="9" spans="1:70" x14ac:dyDescent="0.25">
      <c r="A9" s="17"/>
      <c r="B9" s="160"/>
      <c r="C9" s="161"/>
      <c r="D9" s="161"/>
      <c r="E9" s="161"/>
      <c r="F9" s="162"/>
      <c r="G9" s="92">
        <v>1</v>
      </c>
      <c r="H9" s="92">
        <v>2</v>
      </c>
      <c r="I9" s="167"/>
      <c r="J9" s="167"/>
      <c r="K9" s="167"/>
      <c r="L9" s="167"/>
      <c r="M9" s="148"/>
      <c r="N9" s="149"/>
      <c r="O9" s="167"/>
      <c r="P9" s="167"/>
      <c r="Q9" s="167"/>
      <c r="R9" s="167"/>
      <c r="S9" s="167"/>
      <c r="T9" s="167"/>
      <c r="U9" s="167"/>
      <c r="V9" s="17"/>
      <c r="W9" s="17"/>
      <c r="X9" s="89"/>
      <c r="Y9" s="50">
        <v>1</v>
      </c>
      <c r="Z9" s="50">
        <v>2</v>
      </c>
      <c r="AA9" s="50">
        <v>3</v>
      </c>
      <c r="AB9" s="50">
        <v>4</v>
      </c>
      <c r="AC9" s="50">
        <v>5</v>
      </c>
      <c r="AD9" s="50">
        <v>6</v>
      </c>
      <c r="AE9" s="167"/>
      <c r="AF9" s="167"/>
      <c r="AG9" s="167"/>
      <c r="AH9" s="167"/>
      <c r="AI9" s="148"/>
      <c r="AJ9" s="149"/>
      <c r="AK9" s="167"/>
      <c r="AL9" s="167"/>
      <c r="AM9" s="167"/>
      <c r="AN9" s="167"/>
      <c r="AO9" s="167"/>
      <c r="AP9" s="167"/>
      <c r="AQ9" s="167"/>
      <c r="AR9" s="17"/>
      <c r="AS9" s="17"/>
      <c r="AT9" s="160"/>
      <c r="AU9" s="161"/>
      <c r="AV9" s="162"/>
      <c r="AW9" s="50">
        <v>1</v>
      </c>
      <c r="AX9" s="50">
        <v>2</v>
      </c>
      <c r="AY9" s="50">
        <v>3</v>
      </c>
      <c r="AZ9" s="50">
        <v>4</v>
      </c>
      <c r="BA9" s="50"/>
      <c r="BB9" s="148"/>
      <c r="BC9" s="149"/>
      <c r="BD9" s="167"/>
      <c r="BE9" s="167"/>
      <c r="BF9" s="167"/>
      <c r="BG9" s="167"/>
      <c r="BH9" s="167"/>
      <c r="BI9" s="17"/>
      <c r="BJ9" s="17"/>
      <c r="BK9" s="17"/>
      <c r="BL9" s="17"/>
      <c r="BM9" s="17"/>
      <c r="BN9" s="17"/>
      <c r="BR9" t="s">
        <v>160</v>
      </c>
    </row>
    <row r="10" spans="1:70" x14ac:dyDescent="0.25">
      <c r="A10" s="17"/>
      <c r="B10" s="92">
        <v>3</v>
      </c>
      <c r="C10" s="92">
        <v>4</v>
      </c>
      <c r="D10" s="92">
        <v>5</v>
      </c>
      <c r="E10" s="92">
        <v>6</v>
      </c>
      <c r="F10" s="92">
        <v>7</v>
      </c>
      <c r="G10" s="92">
        <v>8</v>
      </c>
      <c r="H10" s="92">
        <v>9</v>
      </c>
      <c r="I10" s="167"/>
      <c r="J10" s="167"/>
      <c r="K10" s="167"/>
      <c r="L10" s="167"/>
      <c r="M10" s="148"/>
      <c r="N10" s="149"/>
      <c r="O10" s="167"/>
      <c r="P10" s="167"/>
      <c r="Q10" s="167"/>
      <c r="R10" s="167"/>
      <c r="S10" s="167"/>
      <c r="T10" s="167"/>
      <c r="U10" s="167"/>
      <c r="V10" s="17"/>
      <c r="W10" s="17"/>
      <c r="X10" s="50">
        <v>7</v>
      </c>
      <c r="Y10" s="50">
        <v>8</v>
      </c>
      <c r="Z10" s="50">
        <v>9</v>
      </c>
      <c r="AA10" s="50">
        <v>10</v>
      </c>
      <c r="AB10" s="50">
        <v>11</v>
      </c>
      <c r="AC10" s="50">
        <v>12</v>
      </c>
      <c r="AD10" s="50">
        <v>13</v>
      </c>
      <c r="AE10" s="167"/>
      <c r="AF10" s="167"/>
      <c r="AG10" s="167"/>
      <c r="AH10" s="167"/>
      <c r="AI10" s="148"/>
      <c r="AJ10" s="149"/>
      <c r="AK10" s="167"/>
      <c r="AL10" s="167"/>
      <c r="AM10" s="167"/>
      <c r="AN10" s="167"/>
      <c r="AO10" s="167"/>
      <c r="AP10" s="167"/>
      <c r="AQ10" s="167"/>
      <c r="AR10" s="17"/>
      <c r="AS10" s="17"/>
      <c r="AT10" s="50">
        <v>5</v>
      </c>
      <c r="AU10" s="50">
        <v>6</v>
      </c>
      <c r="AV10" s="50">
        <v>7</v>
      </c>
      <c r="AW10" s="50">
        <v>8</v>
      </c>
      <c r="AX10" s="50">
        <v>9</v>
      </c>
      <c r="AY10" s="50">
        <v>10</v>
      </c>
      <c r="AZ10" s="50">
        <v>11</v>
      </c>
      <c r="BA10" s="50"/>
      <c r="BB10" s="148"/>
      <c r="BC10" s="149"/>
      <c r="BD10" s="167"/>
      <c r="BE10" s="167"/>
      <c r="BF10" s="167"/>
      <c r="BG10" s="167"/>
      <c r="BH10" s="167"/>
      <c r="BI10" s="17"/>
      <c r="BJ10" s="17"/>
      <c r="BK10" s="17"/>
      <c r="BL10" s="17"/>
      <c r="BM10" s="17"/>
      <c r="BN10" s="17"/>
      <c r="BR10" t="s">
        <v>62</v>
      </c>
    </row>
    <row r="11" spans="1:70" x14ac:dyDescent="0.25">
      <c r="A11" s="17"/>
      <c r="B11" s="92">
        <v>10</v>
      </c>
      <c r="C11" s="92">
        <v>11</v>
      </c>
      <c r="D11" s="92">
        <v>12</v>
      </c>
      <c r="E11" s="92">
        <v>13</v>
      </c>
      <c r="F11" s="92">
        <v>14</v>
      </c>
      <c r="G11" s="92">
        <v>15</v>
      </c>
      <c r="H11" s="92">
        <v>16</v>
      </c>
      <c r="I11" s="167"/>
      <c r="J11" s="167"/>
      <c r="K11" s="167"/>
      <c r="L11" s="167"/>
      <c r="M11" s="148"/>
      <c r="N11" s="149"/>
      <c r="O11" s="167"/>
      <c r="P11" s="167"/>
      <c r="Q11" s="167"/>
      <c r="R11" s="167"/>
      <c r="S11" s="167"/>
      <c r="T11" s="167"/>
      <c r="U11" s="167"/>
      <c r="V11" s="17"/>
      <c r="W11" s="17"/>
      <c r="X11" s="50">
        <v>14</v>
      </c>
      <c r="Y11" s="50">
        <v>15</v>
      </c>
      <c r="Z11" s="50">
        <v>16</v>
      </c>
      <c r="AA11" s="50">
        <v>17</v>
      </c>
      <c r="AB11" s="50">
        <v>18</v>
      </c>
      <c r="AC11" s="50">
        <v>19</v>
      </c>
      <c r="AD11" s="50">
        <v>20</v>
      </c>
      <c r="AE11" s="167"/>
      <c r="AF11" s="167"/>
      <c r="AG11" s="167"/>
      <c r="AH11" s="167"/>
      <c r="AI11" s="148"/>
      <c r="AJ11" s="149"/>
      <c r="AK11" s="167"/>
      <c r="AL11" s="167"/>
      <c r="AM11" s="167"/>
      <c r="AN11" s="167"/>
      <c r="AO11" s="167"/>
      <c r="AP11" s="167"/>
      <c r="AQ11" s="167"/>
      <c r="AR11" s="17"/>
      <c r="AS11" s="17"/>
      <c r="AT11" s="50">
        <v>12</v>
      </c>
      <c r="AU11" s="50">
        <v>13</v>
      </c>
      <c r="AV11" s="50">
        <v>14</v>
      </c>
      <c r="AW11" s="50">
        <v>15</v>
      </c>
      <c r="AX11" s="50">
        <v>16</v>
      </c>
      <c r="AY11" s="50">
        <v>17</v>
      </c>
      <c r="AZ11" s="50">
        <v>18</v>
      </c>
      <c r="BA11" s="50"/>
      <c r="BB11" s="148"/>
      <c r="BC11" s="149"/>
      <c r="BD11" s="167"/>
      <c r="BE11" s="167"/>
      <c r="BF11" s="167"/>
      <c r="BG11" s="167"/>
      <c r="BH11" s="167"/>
      <c r="BI11" s="17"/>
      <c r="BJ11" s="17"/>
      <c r="BK11" s="17"/>
      <c r="BL11" s="17"/>
      <c r="BM11" s="17"/>
      <c r="BN11" s="17"/>
      <c r="BR11" t="s">
        <v>216</v>
      </c>
    </row>
    <row r="12" spans="1:70" x14ac:dyDescent="0.25">
      <c r="A12" s="17"/>
      <c r="B12" s="92">
        <v>17</v>
      </c>
      <c r="C12" s="92">
        <v>18</v>
      </c>
      <c r="D12" s="92">
        <v>19</v>
      </c>
      <c r="E12" s="92">
        <v>20</v>
      </c>
      <c r="F12" s="92">
        <v>21</v>
      </c>
      <c r="G12" s="92">
        <v>22</v>
      </c>
      <c r="H12" s="92">
        <v>23</v>
      </c>
      <c r="I12" s="167"/>
      <c r="J12" s="167"/>
      <c r="K12" s="167"/>
      <c r="L12" s="167"/>
      <c r="M12" s="148"/>
      <c r="N12" s="149"/>
      <c r="O12" s="167"/>
      <c r="P12" s="167"/>
      <c r="Q12" s="167"/>
      <c r="R12" s="167"/>
      <c r="S12" s="167"/>
      <c r="T12" s="167"/>
      <c r="U12" s="167"/>
      <c r="V12" s="17"/>
      <c r="W12" s="17"/>
      <c r="X12" s="50">
        <v>21</v>
      </c>
      <c r="Y12" s="50">
        <v>22</v>
      </c>
      <c r="Z12" s="50">
        <v>23</v>
      </c>
      <c r="AA12" s="50">
        <v>24</v>
      </c>
      <c r="AB12" s="50">
        <v>25</v>
      </c>
      <c r="AC12" s="50">
        <v>26</v>
      </c>
      <c r="AD12" s="50">
        <v>27</v>
      </c>
      <c r="AE12" s="167"/>
      <c r="AF12" s="167"/>
      <c r="AG12" s="167"/>
      <c r="AH12" s="167"/>
      <c r="AI12" s="148"/>
      <c r="AJ12" s="149"/>
      <c r="AK12" s="167"/>
      <c r="AL12" s="167"/>
      <c r="AM12" s="167"/>
      <c r="AN12" s="167"/>
      <c r="AO12" s="167"/>
      <c r="AP12" s="167"/>
      <c r="AQ12" s="167"/>
      <c r="AR12" s="17"/>
      <c r="AS12" s="17"/>
      <c r="AT12" s="93">
        <v>19</v>
      </c>
      <c r="AU12" s="93">
        <v>20</v>
      </c>
      <c r="AV12" s="93">
        <v>21</v>
      </c>
      <c r="AW12" s="93">
        <v>22</v>
      </c>
      <c r="AX12" s="93">
        <v>23</v>
      </c>
      <c r="AY12" s="92">
        <v>24</v>
      </c>
      <c r="AZ12" s="92">
        <v>25</v>
      </c>
      <c r="BA12" s="108" t="s">
        <v>341</v>
      </c>
      <c r="BB12" s="148" t="s">
        <v>337</v>
      </c>
      <c r="BC12" s="149"/>
      <c r="BD12" s="167"/>
      <c r="BE12" s="167"/>
      <c r="BF12" s="167" t="s">
        <v>338</v>
      </c>
      <c r="BG12" s="167"/>
      <c r="BH12" s="167"/>
      <c r="BI12" s="17"/>
      <c r="BJ12" s="17"/>
      <c r="BK12" s="17"/>
      <c r="BL12" s="17"/>
      <c r="BM12" s="17"/>
      <c r="BN12" s="17"/>
      <c r="BR12" t="s">
        <v>217</v>
      </c>
    </row>
    <row r="13" spans="1:70" x14ac:dyDescent="0.25">
      <c r="A13" s="17"/>
      <c r="B13" s="50">
        <v>24</v>
      </c>
      <c r="C13" s="50">
        <v>25</v>
      </c>
      <c r="D13" s="50">
        <v>26</v>
      </c>
      <c r="E13" s="50">
        <v>27</v>
      </c>
      <c r="F13" s="50">
        <v>28</v>
      </c>
      <c r="G13" s="50">
        <v>29</v>
      </c>
      <c r="H13" s="50">
        <v>30</v>
      </c>
      <c r="I13" s="167"/>
      <c r="J13" s="167"/>
      <c r="K13" s="167"/>
      <c r="L13" s="167"/>
      <c r="M13" s="148"/>
      <c r="N13" s="149"/>
      <c r="O13" s="167"/>
      <c r="P13" s="167"/>
      <c r="Q13" s="167"/>
      <c r="R13" s="167"/>
      <c r="S13" s="167"/>
      <c r="T13" s="167"/>
      <c r="U13" s="167"/>
      <c r="V13" s="17"/>
      <c r="W13" s="17"/>
      <c r="X13" s="50">
        <v>28</v>
      </c>
      <c r="Y13" s="50">
        <v>29</v>
      </c>
      <c r="Z13" s="50">
        <v>30</v>
      </c>
      <c r="AA13" s="166"/>
      <c r="AB13" s="166"/>
      <c r="AC13" s="166"/>
      <c r="AD13" s="166"/>
      <c r="AE13" s="167"/>
      <c r="AF13" s="167"/>
      <c r="AG13" s="167"/>
      <c r="AH13" s="167"/>
      <c r="AI13" s="148"/>
      <c r="AJ13" s="149"/>
      <c r="AK13" s="167"/>
      <c r="AL13" s="167"/>
      <c r="AM13" s="167"/>
      <c r="AN13" s="167"/>
      <c r="AO13" s="167"/>
      <c r="AP13" s="167"/>
      <c r="AQ13" s="167"/>
      <c r="AR13" s="17"/>
      <c r="AS13" s="17"/>
      <c r="AT13" s="92">
        <v>26</v>
      </c>
      <c r="AU13" s="92">
        <v>27</v>
      </c>
      <c r="AV13" s="92">
        <v>28</v>
      </c>
      <c r="AW13" s="92">
        <v>29</v>
      </c>
      <c r="AX13" s="92">
        <v>30</v>
      </c>
      <c r="AY13" s="92">
        <v>31</v>
      </c>
      <c r="AZ13" s="89"/>
      <c r="BA13" s="50"/>
      <c r="BB13" s="148"/>
      <c r="BC13" s="149"/>
      <c r="BD13" s="167"/>
      <c r="BE13" s="167"/>
      <c r="BF13" s="167"/>
      <c r="BG13" s="167"/>
      <c r="BH13" s="167"/>
      <c r="BI13" s="17"/>
      <c r="BJ13" s="17"/>
      <c r="BK13" s="17"/>
      <c r="BL13" s="17"/>
      <c r="BM13" s="17"/>
      <c r="BN13" s="17"/>
      <c r="BR13" t="s">
        <v>218</v>
      </c>
    </row>
    <row r="14" spans="1:70" x14ac:dyDescent="0.25">
      <c r="A14" s="17"/>
      <c r="B14" s="50">
        <v>31</v>
      </c>
      <c r="C14" s="160"/>
      <c r="D14" s="161"/>
      <c r="E14" s="161"/>
      <c r="F14" s="161"/>
      <c r="G14" s="161"/>
      <c r="H14" s="162"/>
      <c r="I14" s="167"/>
      <c r="J14" s="167"/>
      <c r="K14" s="167"/>
      <c r="L14" s="167"/>
      <c r="M14" s="148"/>
      <c r="N14" s="149"/>
      <c r="O14" s="167"/>
      <c r="P14" s="167"/>
      <c r="Q14" s="167"/>
      <c r="R14" s="167"/>
      <c r="S14" s="167"/>
      <c r="T14" s="167"/>
      <c r="U14" s="167"/>
      <c r="V14" s="17"/>
      <c r="W14" s="17"/>
      <c r="X14" s="160"/>
      <c r="Y14" s="161"/>
      <c r="Z14" s="161"/>
      <c r="AA14" s="161"/>
      <c r="AB14" s="161"/>
      <c r="AC14" s="161"/>
      <c r="AD14" s="162"/>
      <c r="AE14" s="167"/>
      <c r="AF14" s="167"/>
      <c r="AG14" s="167"/>
      <c r="AH14" s="167"/>
      <c r="AI14" s="148"/>
      <c r="AJ14" s="149"/>
      <c r="AK14" s="167"/>
      <c r="AL14" s="167"/>
      <c r="AM14" s="167"/>
      <c r="AN14" s="167"/>
      <c r="AO14" s="167"/>
      <c r="AP14" s="167"/>
      <c r="AQ14" s="167"/>
      <c r="AR14" s="17"/>
      <c r="AS14" s="17"/>
      <c r="AT14" s="160"/>
      <c r="AU14" s="161"/>
      <c r="AV14" s="161"/>
      <c r="AW14" s="161"/>
      <c r="AX14" s="161"/>
      <c r="AY14" s="161"/>
      <c r="AZ14" s="162"/>
      <c r="BA14" s="50"/>
      <c r="BB14" s="148"/>
      <c r="BC14" s="149"/>
      <c r="BD14" s="167"/>
      <c r="BE14" s="167"/>
      <c r="BF14" s="167"/>
      <c r="BG14" s="167"/>
      <c r="BH14" s="167"/>
      <c r="BI14" s="17"/>
      <c r="BJ14" s="17"/>
      <c r="BK14" s="17"/>
      <c r="BL14" s="17"/>
      <c r="BM14" s="17"/>
      <c r="BN14" s="17"/>
      <c r="BR14" t="s">
        <v>219</v>
      </c>
    </row>
    <row r="15" spans="1:70" x14ac:dyDescent="0.25">
      <c r="A15" s="17"/>
      <c r="B15" s="17"/>
      <c r="C15" s="17"/>
      <c r="D15" s="17"/>
      <c r="E15" s="17"/>
      <c r="F15" s="17"/>
      <c r="G15" s="17"/>
      <c r="H15" s="17"/>
      <c r="I15" s="17"/>
      <c r="J15" s="17"/>
      <c r="K15" s="17"/>
      <c r="L15" s="17"/>
      <c r="M15" s="17"/>
      <c r="N15" s="17"/>
      <c r="O15" s="17"/>
      <c r="P15" s="17"/>
      <c r="Q15" s="17"/>
      <c r="R15" s="17"/>
      <c r="S15" s="17"/>
      <c r="T15" s="17"/>
      <c r="U15" s="17"/>
      <c r="V15" s="17"/>
      <c r="W15" s="17"/>
      <c r="X15" s="17"/>
      <c r="Y15" s="17"/>
      <c r="Z15" s="17"/>
      <c r="AA15" s="17"/>
      <c r="AB15" s="17"/>
      <c r="AC15" s="17"/>
      <c r="AD15" s="17"/>
      <c r="AE15" s="17"/>
      <c r="AF15" s="17"/>
      <c r="AG15" s="17"/>
      <c r="AH15" s="17"/>
      <c r="AI15" s="17"/>
      <c r="AJ15" s="17"/>
      <c r="AK15" s="17"/>
      <c r="AL15" s="17"/>
      <c r="AM15" s="17"/>
      <c r="AN15" s="17"/>
      <c r="AO15" s="17"/>
      <c r="AP15" s="17"/>
      <c r="AQ15" s="17"/>
      <c r="AR15" s="17"/>
      <c r="AS15" s="17"/>
      <c r="AT15" s="17"/>
      <c r="AU15" s="17"/>
      <c r="AV15" s="17"/>
      <c r="AW15" s="17"/>
      <c r="AX15" s="17"/>
      <c r="AY15" s="17"/>
      <c r="AZ15" s="17"/>
      <c r="BA15" s="17"/>
      <c r="BB15" s="17"/>
      <c r="BC15" s="17"/>
      <c r="BD15" s="17"/>
      <c r="BE15" s="17"/>
      <c r="BF15" s="17"/>
      <c r="BG15" s="17"/>
      <c r="BH15" s="17"/>
      <c r="BI15" s="17"/>
      <c r="BJ15" s="17"/>
      <c r="BK15" s="17"/>
      <c r="BL15" s="17"/>
      <c r="BM15" s="17"/>
      <c r="BN15" s="17"/>
    </row>
    <row r="16" spans="1:70" x14ac:dyDescent="0.25">
      <c r="A16" s="17"/>
      <c r="B16" s="17"/>
      <c r="C16" s="17"/>
      <c r="D16" s="17"/>
      <c r="E16" s="17"/>
      <c r="F16" s="17"/>
      <c r="G16" s="17"/>
      <c r="H16" s="17"/>
      <c r="I16" s="17"/>
      <c r="J16" s="17"/>
      <c r="K16" s="17"/>
      <c r="L16" s="17"/>
      <c r="M16" s="17"/>
      <c r="N16" s="17"/>
      <c r="O16" s="17"/>
      <c r="P16" s="17"/>
      <c r="Q16" s="17"/>
      <c r="R16" s="17"/>
      <c r="S16" s="17"/>
      <c r="T16" s="17"/>
      <c r="U16" s="17"/>
      <c r="V16" s="17"/>
      <c r="W16" s="17"/>
      <c r="X16" s="17"/>
      <c r="Y16" s="17"/>
      <c r="Z16" s="17"/>
      <c r="AA16" s="17"/>
      <c r="AB16" s="17"/>
      <c r="AC16" s="17"/>
      <c r="AD16" s="17"/>
      <c r="AE16" s="17"/>
      <c r="AF16" s="17"/>
      <c r="AG16" s="17"/>
      <c r="AH16" s="17"/>
      <c r="AI16" s="17"/>
      <c r="AJ16" s="17"/>
      <c r="AK16" s="17"/>
      <c r="AL16" s="17"/>
      <c r="AM16" s="17"/>
      <c r="AN16" s="17"/>
      <c r="AO16" s="17"/>
      <c r="AP16" s="17"/>
      <c r="AQ16" s="17"/>
      <c r="AR16" s="17"/>
      <c r="AS16" s="17"/>
      <c r="AT16" s="17"/>
      <c r="AU16" s="17"/>
      <c r="AV16" s="17"/>
      <c r="AW16" s="17"/>
      <c r="AX16" s="17"/>
      <c r="AY16" s="17"/>
      <c r="AZ16" s="17"/>
      <c r="BA16" s="17"/>
      <c r="BB16" s="17"/>
      <c r="BC16" s="17"/>
      <c r="BD16" s="17"/>
      <c r="BE16" s="17"/>
      <c r="BF16" s="17"/>
      <c r="BG16" s="17"/>
      <c r="BH16" s="17"/>
      <c r="BI16" s="17"/>
      <c r="BJ16" s="17"/>
      <c r="BK16" s="17"/>
      <c r="BL16" s="17"/>
      <c r="BM16" s="17"/>
      <c r="BN16" s="17"/>
    </row>
    <row r="17" spans="1:66" x14ac:dyDescent="0.25">
      <c r="A17" s="17"/>
      <c r="B17" s="17"/>
      <c r="C17" s="17"/>
      <c r="D17" s="17"/>
      <c r="E17" s="17"/>
      <c r="F17" s="17"/>
      <c r="G17" s="17"/>
      <c r="H17" s="17"/>
      <c r="I17" s="17"/>
      <c r="J17" s="17"/>
      <c r="K17" s="17"/>
      <c r="L17" s="17"/>
      <c r="M17" s="17"/>
      <c r="N17" s="17"/>
      <c r="O17" s="17"/>
      <c r="P17" s="17"/>
      <c r="Q17" s="17"/>
      <c r="R17" s="17"/>
      <c r="S17" s="17"/>
      <c r="T17" s="17"/>
      <c r="U17" s="17"/>
      <c r="V17" s="17"/>
      <c r="W17" s="17"/>
      <c r="X17" s="17"/>
      <c r="Y17" s="17"/>
      <c r="Z17" s="17"/>
      <c r="AA17" s="17"/>
      <c r="AB17" s="17"/>
      <c r="AC17" s="17"/>
      <c r="AD17" s="17"/>
      <c r="AE17" s="17"/>
      <c r="AF17" s="17"/>
      <c r="AG17" s="17"/>
      <c r="AH17" s="17"/>
      <c r="AI17" s="17"/>
      <c r="AJ17" s="17"/>
      <c r="AK17" s="17"/>
      <c r="AL17" s="17"/>
      <c r="AM17" s="17"/>
      <c r="AN17" s="17"/>
      <c r="AO17" s="17"/>
      <c r="AP17" s="17"/>
      <c r="AQ17" s="17"/>
      <c r="AR17" s="17"/>
      <c r="AS17" s="17"/>
      <c r="AT17" s="17"/>
      <c r="AU17" s="17"/>
      <c r="AV17" s="17"/>
      <c r="AW17" s="17"/>
      <c r="AX17" s="17"/>
      <c r="AY17" s="17"/>
      <c r="AZ17" s="17"/>
      <c r="BA17" s="17"/>
      <c r="BB17" s="17"/>
      <c r="BC17" s="17"/>
      <c r="BD17" s="17"/>
      <c r="BE17" s="17"/>
      <c r="BF17" s="17"/>
      <c r="BG17" s="17"/>
      <c r="BH17" s="17"/>
      <c r="BI17" s="17"/>
      <c r="BJ17" s="17"/>
      <c r="BK17" s="17"/>
      <c r="BL17" s="17"/>
      <c r="BM17" s="17"/>
      <c r="BN17" s="17"/>
    </row>
    <row r="18" spans="1:66" ht="15.75" x14ac:dyDescent="0.25">
      <c r="A18" s="17"/>
      <c r="B18" s="169" t="s">
        <v>283</v>
      </c>
      <c r="C18" s="169"/>
      <c r="D18" s="169"/>
      <c r="E18" s="169"/>
      <c r="F18" s="169"/>
      <c r="G18" s="169"/>
      <c r="H18" s="169"/>
      <c r="I18" s="169"/>
      <c r="J18" s="169"/>
      <c r="K18" s="169"/>
      <c r="L18" s="169"/>
      <c r="M18" s="169"/>
      <c r="N18" s="169"/>
      <c r="O18" s="169"/>
      <c r="P18" s="169"/>
      <c r="Q18" s="169"/>
      <c r="R18" s="169"/>
      <c r="S18" s="169"/>
      <c r="T18" s="169"/>
      <c r="U18" s="169"/>
      <c r="V18" s="17"/>
      <c r="W18" s="17"/>
      <c r="X18" s="169" t="s">
        <v>284</v>
      </c>
      <c r="Y18" s="169"/>
      <c r="Z18" s="169"/>
      <c r="AA18" s="169"/>
      <c r="AB18" s="169"/>
      <c r="AC18" s="169"/>
      <c r="AD18" s="169"/>
      <c r="AE18" s="169"/>
      <c r="AF18" s="169"/>
      <c r="AG18" s="169"/>
      <c r="AH18" s="169"/>
      <c r="AI18" s="169"/>
      <c r="AJ18" s="169"/>
      <c r="AK18" s="169"/>
      <c r="AL18" s="169"/>
      <c r="AM18" s="169"/>
      <c r="AN18" s="169"/>
      <c r="AO18" s="169"/>
      <c r="AP18" s="169"/>
      <c r="AQ18" s="169"/>
      <c r="AR18" s="17"/>
      <c r="AS18" s="17"/>
      <c r="AT18" s="17"/>
      <c r="AU18" s="17"/>
      <c r="AV18" s="17"/>
      <c r="AW18" s="17"/>
      <c r="AX18" s="17"/>
      <c r="AY18" s="17"/>
      <c r="AZ18" s="17"/>
      <c r="BA18" s="17"/>
      <c r="BB18" s="17"/>
      <c r="BC18" s="17"/>
      <c r="BD18" s="17"/>
      <c r="BE18" s="17"/>
      <c r="BF18" s="17"/>
      <c r="BG18" s="17"/>
      <c r="BH18" s="17"/>
      <c r="BI18" s="17"/>
      <c r="BJ18" s="17"/>
      <c r="BK18" s="17"/>
      <c r="BL18" s="17"/>
      <c r="BM18" s="17"/>
      <c r="BN18" s="17"/>
    </row>
    <row r="19" spans="1:66" x14ac:dyDescent="0.25">
      <c r="A19" s="17"/>
      <c r="B19" s="90" t="s">
        <v>315</v>
      </c>
      <c r="C19" s="90" t="s">
        <v>287</v>
      </c>
      <c r="D19" s="90" t="s">
        <v>287</v>
      </c>
      <c r="E19" s="90" t="s">
        <v>316</v>
      </c>
      <c r="F19" s="90" t="s">
        <v>317</v>
      </c>
      <c r="G19" s="90" t="s">
        <v>318</v>
      </c>
      <c r="H19" s="90" t="s">
        <v>319</v>
      </c>
      <c r="I19" s="168" t="s">
        <v>320</v>
      </c>
      <c r="J19" s="168"/>
      <c r="K19" s="168"/>
      <c r="L19" s="168"/>
      <c r="M19" s="150" t="s">
        <v>334</v>
      </c>
      <c r="N19" s="151"/>
      <c r="O19" s="168" t="s">
        <v>321</v>
      </c>
      <c r="P19" s="168"/>
      <c r="Q19" s="168" t="s">
        <v>322</v>
      </c>
      <c r="R19" s="168"/>
      <c r="S19" s="168"/>
      <c r="T19" s="168"/>
      <c r="U19" s="168"/>
      <c r="V19" s="17"/>
      <c r="W19" s="17"/>
      <c r="X19" s="90" t="s">
        <v>315</v>
      </c>
      <c r="Y19" s="90" t="s">
        <v>287</v>
      </c>
      <c r="Z19" s="90" t="s">
        <v>287</v>
      </c>
      <c r="AA19" s="90" t="s">
        <v>316</v>
      </c>
      <c r="AB19" s="90" t="s">
        <v>317</v>
      </c>
      <c r="AC19" s="90" t="s">
        <v>318</v>
      </c>
      <c r="AD19" s="90" t="s">
        <v>319</v>
      </c>
      <c r="AE19" s="168" t="s">
        <v>320</v>
      </c>
      <c r="AF19" s="168"/>
      <c r="AG19" s="168"/>
      <c r="AH19" s="168"/>
      <c r="AI19" s="150" t="s">
        <v>334</v>
      </c>
      <c r="AJ19" s="151"/>
      <c r="AK19" s="168" t="s">
        <v>321</v>
      </c>
      <c r="AL19" s="168"/>
      <c r="AM19" s="168" t="s">
        <v>322</v>
      </c>
      <c r="AN19" s="168"/>
      <c r="AO19" s="168"/>
      <c r="AP19" s="168"/>
      <c r="AQ19" s="168"/>
      <c r="AR19" s="17"/>
      <c r="AS19" s="17"/>
      <c r="AT19" s="17"/>
      <c r="AU19" s="17"/>
      <c r="AV19" s="17"/>
      <c r="AW19" s="17"/>
      <c r="AX19" s="17"/>
      <c r="AY19" s="17"/>
      <c r="AZ19" s="17"/>
      <c r="BA19" s="17"/>
      <c r="BB19" s="17"/>
      <c r="BC19" s="17"/>
      <c r="BD19" s="17"/>
      <c r="BE19" s="17"/>
      <c r="BF19" s="17"/>
      <c r="BG19" s="17"/>
      <c r="BH19" s="17"/>
      <c r="BI19" s="17"/>
      <c r="BJ19" s="17"/>
      <c r="BK19" s="17"/>
      <c r="BL19" s="17"/>
      <c r="BM19" s="17"/>
      <c r="BN19" s="17"/>
    </row>
    <row r="20" spans="1:66" x14ac:dyDescent="0.25">
      <c r="A20" s="17"/>
      <c r="B20" s="160"/>
      <c r="C20" s="161"/>
      <c r="D20" s="161"/>
      <c r="E20" s="161"/>
      <c r="F20" s="161"/>
      <c r="G20" s="162"/>
      <c r="H20" s="92">
        <v>1</v>
      </c>
      <c r="I20" s="167"/>
      <c r="J20" s="167"/>
      <c r="K20" s="167"/>
      <c r="L20" s="167"/>
      <c r="M20" s="148"/>
      <c r="N20" s="149"/>
      <c r="O20" s="167"/>
      <c r="P20" s="167"/>
      <c r="Q20" s="167"/>
      <c r="R20" s="167"/>
      <c r="S20" s="167"/>
      <c r="T20" s="167"/>
      <c r="U20" s="167"/>
      <c r="V20" s="17"/>
      <c r="W20" s="17"/>
      <c r="X20" s="89"/>
      <c r="Y20" s="50">
        <v>1</v>
      </c>
      <c r="Z20" s="50">
        <v>2</v>
      </c>
      <c r="AA20" s="50">
        <v>3</v>
      </c>
      <c r="AB20" s="50">
        <v>4</v>
      </c>
      <c r="AC20" s="50">
        <v>5</v>
      </c>
      <c r="AD20" s="50">
        <v>6</v>
      </c>
      <c r="AE20" s="167"/>
      <c r="AF20" s="167"/>
      <c r="AG20" s="167"/>
      <c r="AH20" s="167"/>
      <c r="AI20" s="148"/>
      <c r="AJ20" s="149"/>
      <c r="AK20" s="167"/>
      <c r="AL20" s="167"/>
      <c r="AM20" s="167"/>
      <c r="AN20" s="167"/>
      <c r="AO20" s="167"/>
      <c r="AP20" s="167"/>
      <c r="AQ20" s="167"/>
      <c r="AR20" s="17"/>
      <c r="AS20" s="17"/>
      <c r="AT20" s="17"/>
      <c r="AU20" s="17"/>
      <c r="AV20" s="17"/>
      <c r="AW20" s="17"/>
      <c r="AX20" s="17"/>
      <c r="AY20" s="17"/>
      <c r="AZ20" s="17"/>
      <c r="BA20" s="17"/>
      <c r="BB20" s="17"/>
      <c r="BC20" s="17"/>
      <c r="BD20" s="17"/>
      <c r="BE20" s="17"/>
      <c r="BF20" s="17"/>
      <c r="BG20" s="17"/>
      <c r="BH20" s="17"/>
      <c r="BI20" s="17"/>
      <c r="BJ20" s="17"/>
      <c r="BK20" s="17"/>
      <c r="BL20" s="17"/>
      <c r="BM20" s="17"/>
      <c r="BN20" s="17"/>
    </row>
    <row r="21" spans="1:66" x14ac:dyDescent="0.25">
      <c r="A21" s="17"/>
      <c r="B21" s="50">
        <v>2</v>
      </c>
      <c r="C21" s="50">
        <v>3</v>
      </c>
      <c r="D21" s="50">
        <v>4</v>
      </c>
      <c r="E21" s="50">
        <v>5</v>
      </c>
      <c r="F21" s="50">
        <v>6</v>
      </c>
      <c r="G21" s="50">
        <v>7</v>
      </c>
      <c r="H21" s="50">
        <v>8</v>
      </c>
      <c r="I21" s="167"/>
      <c r="J21" s="167"/>
      <c r="K21" s="167"/>
      <c r="L21" s="167"/>
      <c r="M21" s="148"/>
      <c r="N21" s="149"/>
      <c r="O21" s="167"/>
      <c r="P21" s="167"/>
      <c r="Q21" s="167"/>
      <c r="R21" s="167"/>
      <c r="S21" s="167"/>
      <c r="T21" s="167"/>
      <c r="U21" s="167"/>
      <c r="V21" s="17"/>
      <c r="W21" s="17"/>
      <c r="X21" s="50">
        <v>7</v>
      </c>
      <c r="Y21" s="50">
        <v>8</v>
      </c>
      <c r="Z21" s="50">
        <v>9</v>
      </c>
      <c r="AA21" s="50">
        <v>10</v>
      </c>
      <c r="AB21" s="50">
        <v>11</v>
      </c>
      <c r="AC21" s="50">
        <v>12</v>
      </c>
      <c r="AD21" s="50">
        <v>13</v>
      </c>
      <c r="AE21" s="167"/>
      <c r="AF21" s="167"/>
      <c r="AG21" s="167"/>
      <c r="AH21" s="167"/>
      <c r="AI21" s="148"/>
      <c r="AJ21" s="149"/>
      <c r="AK21" s="167"/>
      <c r="AL21" s="167"/>
      <c r="AM21" s="167"/>
      <c r="AN21" s="167"/>
      <c r="AO21" s="167"/>
      <c r="AP21" s="167"/>
      <c r="AQ21" s="167"/>
      <c r="AR21" s="17"/>
      <c r="AS21" s="17"/>
      <c r="AT21" s="17"/>
      <c r="AU21" s="17"/>
      <c r="AV21" s="17"/>
      <c r="AW21" s="17"/>
      <c r="AX21" s="17"/>
      <c r="AY21" s="17"/>
      <c r="AZ21" s="17"/>
      <c r="BA21" s="17"/>
      <c r="BB21" s="17"/>
      <c r="BC21" s="17"/>
      <c r="BD21" s="17"/>
      <c r="BE21" s="17"/>
      <c r="BF21" s="17"/>
      <c r="BG21" s="17"/>
      <c r="BH21" s="17"/>
      <c r="BI21" s="17"/>
      <c r="BJ21" s="17"/>
      <c r="BK21" s="17"/>
      <c r="BL21" s="17"/>
      <c r="BM21" s="17"/>
      <c r="BN21" s="17"/>
    </row>
    <row r="22" spans="1:66" x14ac:dyDescent="0.25">
      <c r="A22" s="17"/>
      <c r="B22" s="50">
        <v>9</v>
      </c>
      <c r="C22" s="50">
        <v>10</v>
      </c>
      <c r="D22" s="50">
        <v>11</v>
      </c>
      <c r="E22" s="50">
        <v>12</v>
      </c>
      <c r="F22" s="50">
        <v>13</v>
      </c>
      <c r="G22" s="50">
        <v>14</v>
      </c>
      <c r="H22" s="50">
        <v>15</v>
      </c>
      <c r="I22" s="167"/>
      <c r="J22" s="167"/>
      <c r="K22" s="167"/>
      <c r="L22" s="167"/>
      <c r="M22" s="148"/>
      <c r="N22" s="149"/>
      <c r="O22" s="167"/>
      <c r="P22" s="167"/>
      <c r="Q22" s="167"/>
      <c r="R22" s="167"/>
      <c r="S22" s="167"/>
      <c r="T22" s="167"/>
      <c r="U22" s="167"/>
      <c r="V22" s="17"/>
      <c r="W22" s="17"/>
      <c r="X22" s="50">
        <v>14</v>
      </c>
      <c r="Y22" s="50">
        <v>15</v>
      </c>
      <c r="Z22" s="50">
        <v>16</v>
      </c>
      <c r="AA22" s="50">
        <v>17</v>
      </c>
      <c r="AB22" s="50">
        <v>18</v>
      </c>
      <c r="AC22" s="50">
        <v>19</v>
      </c>
      <c r="AD22" s="92">
        <v>20</v>
      </c>
      <c r="AE22" s="167"/>
      <c r="AF22" s="167"/>
      <c r="AG22" s="167"/>
      <c r="AH22" s="167"/>
      <c r="AI22" s="148"/>
      <c r="AJ22" s="149"/>
      <c r="AK22" s="167"/>
      <c r="AL22" s="167"/>
      <c r="AM22" s="167"/>
      <c r="AN22" s="167"/>
      <c r="AO22" s="167"/>
      <c r="AP22" s="167"/>
      <c r="AQ22" s="167"/>
      <c r="AR22" s="17"/>
      <c r="AS22" s="17"/>
      <c r="AT22" s="17"/>
      <c r="AU22" s="17"/>
      <c r="AV22" s="17"/>
      <c r="AW22" s="17"/>
      <c r="AX22" s="17"/>
      <c r="AY22" s="17"/>
      <c r="AZ22" s="17"/>
      <c r="BA22" s="17"/>
      <c r="BB22" s="17"/>
      <c r="BC22" s="17"/>
      <c r="BD22" s="17"/>
      <c r="BE22" s="17"/>
      <c r="BF22" s="17"/>
      <c r="BG22" s="17"/>
      <c r="BH22" s="17"/>
      <c r="BI22" s="17"/>
      <c r="BJ22" s="17"/>
      <c r="BK22" s="17"/>
      <c r="BL22" s="17"/>
      <c r="BM22" s="17"/>
      <c r="BN22" s="17"/>
    </row>
    <row r="23" spans="1:66" x14ac:dyDescent="0.25">
      <c r="A23" s="17"/>
      <c r="B23" s="50">
        <v>16</v>
      </c>
      <c r="C23" s="50">
        <v>17</v>
      </c>
      <c r="D23" s="50">
        <v>18</v>
      </c>
      <c r="E23" s="50">
        <v>19</v>
      </c>
      <c r="F23" s="50">
        <v>20</v>
      </c>
      <c r="G23" s="50">
        <v>21</v>
      </c>
      <c r="H23" s="50">
        <v>22</v>
      </c>
      <c r="I23" s="167"/>
      <c r="J23" s="167"/>
      <c r="K23" s="167"/>
      <c r="L23" s="167"/>
      <c r="M23" s="148"/>
      <c r="N23" s="149"/>
      <c r="O23" s="167"/>
      <c r="P23" s="167"/>
      <c r="Q23" s="167"/>
      <c r="R23" s="167"/>
      <c r="S23" s="167"/>
      <c r="T23" s="167"/>
      <c r="U23" s="167"/>
      <c r="V23" s="17"/>
      <c r="W23" s="17"/>
      <c r="X23" s="92">
        <v>21</v>
      </c>
      <c r="Y23" s="92">
        <v>22</v>
      </c>
      <c r="Z23" s="92">
        <v>23</v>
      </c>
      <c r="AA23" s="92">
        <v>24</v>
      </c>
      <c r="AB23" s="92">
        <v>25</v>
      </c>
      <c r="AC23" s="92">
        <v>26</v>
      </c>
      <c r="AD23" s="92">
        <v>27</v>
      </c>
      <c r="AE23" s="167"/>
      <c r="AF23" s="167"/>
      <c r="AG23" s="167"/>
      <c r="AH23" s="167"/>
      <c r="AI23" s="148"/>
      <c r="AJ23" s="149"/>
      <c r="AK23" s="167"/>
      <c r="AL23" s="167"/>
      <c r="AM23" s="167"/>
      <c r="AN23" s="167"/>
      <c r="AO23" s="167"/>
      <c r="AP23" s="167"/>
      <c r="AQ23" s="167"/>
      <c r="AR23" s="17"/>
      <c r="AS23" s="17"/>
      <c r="AT23" s="17"/>
      <c r="AU23" s="17"/>
      <c r="AV23" s="17"/>
      <c r="AW23" s="17"/>
      <c r="AX23" s="17"/>
      <c r="AY23" s="17"/>
      <c r="AZ23" s="17"/>
      <c r="BA23" s="17"/>
      <c r="BB23" s="17"/>
      <c r="BC23" s="17"/>
      <c r="BD23" s="17"/>
      <c r="BE23" s="17"/>
      <c r="BF23" s="17"/>
      <c r="BG23" s="17"/>
      <c r="BH23" s="17"/>
      <c r="BI23" s="17"/>
      <c r="BJ23" s="17"/>
      <c r="BK23" s="17"/>
      <c r="BL23" s="17"/>
      <c r="BM23" s="17"/>
      <c r="BN23" s="17"/>
    </row>
    <row r="24" spans="1:66" x14ac:dyDescent="0.25">
      <c r="A24" s="17"/>
      <c r="B24" s="50">
        <v>23</v>
      </c>
      <c r="C24" s="50">
        <v>24</v>
      </c>
      <c r="D24" s="50">
        <v>25</v>
      </c>
      <c r="E24" s="50">
        <v>26</v>
      </c>
      <c r="F24" s="50">
        <v>27</v>
      </c>
      <c r="G24" s="50">
        <v>28</v>
      </c>
      <c r="H24" s="50">
        <v>29</v>
      </c>
      <c r="I24" s="167"/>
      <c r="J24" s="167"/>
      <c r="K24" s="167"/>
      <c r="L24" s="167"/>
      <c r="M24" s="148"/>
      <c r="N24" s="149"/>
      <c r="O24" s="167"/>
      <c r="P24" s="167"/>
      <c r="Q24" s="167"/>
      <c r="R24" s="167"/>
      <c r="S24" s="167"/>
      <c r="T24" s="167"/>
      <c r="U24" s="167"/>
      <c r="V24" s="17"/>
      <c r="W24" s="17"/>
      <c r="X24" s="92">
        <v>28</v>
      </c>
      <c r="Y24" s="92">
        <v>29</v>
      </c>
      <c r="Z24" s="92">
        <v>30</v>
      </c>
      <c r="AA24" s="92">
        <v>31</v>
      </c>
      <c r="AB24" s="160"/>
      <c r="AC24" s="161"/>
      <c r="AD24" s="162"/>
      <c r="AE24" s="167"/>
      <c r="AF24" s="167"/>
      <c r="AG24" s="167"/>
      <c r="AH24" s="167"/>
      <c r="AI24" s="148"/>
      <c r="AJ24" s="149"/>
      <c r="AK24" s="167"/>
      <c r="AL24" s="167"/>
      <c r="AM24" s="167"/>
      <c r="AN24" s="167"/>
      <c r="AO24" s="167"/>
      <c r="AP24" s="167"/>
      <c r="AQ24" s="167"/>
      <c r="AR24" s="17"/>
      <c r="AS24" s="17"/>
      <c r="AT24" s="17"/>
      <c r="AU24" s="17"/>
      <c r="AV24" s="17"/>
      <c r="AW24" s="17"/>
      <c r="AX24" s="17"/>
      <c r="AY24" s="17"/>
      <c r="AZ24" s="17"/>
      <c r="BA24" s="17"/>
      <c r="BB24" s="17"/>
      <c r="BC24" s="17"/>
      <c r="BD24" s="17"/>
      <c r="BE24" s="17"/>
      <c r="BF24" s="17"/>
      <c r="BG24" s="17"/>
      <c r="BH24" s="17"/>
      <c r="BI24" s="17"/>
      <c r="BJ24" s="17"/>
      <c r="BK24" s="17"/>
      <c r="BL24" s="17"/>
      <c r="BM24" s="17"/>
      <c r="BN24" s="17"/>
    </row>
    <row r="25" spans="1:66" x14ac:dyDescent="0.25">
      <c r="A25" s="17"/>
      <c r="B25" s="50">
        <v>30</v>
      </c>
      <c r="C25" s="160"/>
      <c r="D25" s="161"/>
      <c r="E25" s="161"/>
      <c r="F25" s="161"/>
      <c r="G25" s="161"/>
      <c r="H25" s="162"/>
      <c r="I25" s="167"/>
      <c r="J25" s="167"/>
      <c r="K25" s="167"/>
      <c r="L25" s="167"/>
      <c r="M25" s="148"/>
      <c r="N25" s="149"/>
      <c r="O25" s="167"/>
      <c r="P25" s="167"/>
      <c r="Q25" s="167"/>
      <c r="R25" s="167"/>
      <c r="S25" s="167"/>
      <c r="T25" s="167"/>
      <c r="U25" s="167"/>
      <c r="V25" s="17"/>
      <c r="W25" s="17"/>
      <c r="X25" s="160"/>
      <c r="Y25" s="161"/>
      <c r="Z25" s="161"/>
      <c r="AA25" s="161"/>
      <c r="AB25" s="161"/>
      <c r="AC25" s="161"/>
      <c r="AD25" s="162"/>
      <c r="AE25" s="167"/>
      <c r="AF25" s="167"/>
      <c r="AG25" s="167"/>
      <c r="AH25" s="167"/>
      <c r="AI25" s="148"/>
      <c r="AJ25" s="149"/>
      <c r="AK25" s="167"/>
      <c r="AL25" s="167"/>
      <c r="AM25" s="167"/>
      <c r="AN25" s="167"/>
      <c r="AO25" s="167"/>
      <c r="AP25" s="167"/>
      <c r="AQ25" s="167"/>
      <c r="AR25" s="17"/>
      <c r="AS25" s="17"/>
      <c r="AT25" s="17"/>
      <c r="AU25" s="17"/>
      <c r="AV25" s="17"/>
      <c r="AW25" s="17"/>
      <c r="AX25" s="17"/>
      <c r="AY25" s="17"/>
      <c r="AZ25" s="17"/>
      <c r="BA25" s="17"/>
      <c r="BB25" s="17"/>
      <c r="BC25" s="17"/>
      <c r="BD25" s="17"/>
      <c r="BE25" s="17"/>
      <c r="BF25" s="17"/>
      <c r="BG25" s="17"/>
      <c r="BH25" s="17"/>
      <c r="BI25" s="17"/>
      <c r="BJ25" s="17"/>
      <c r="BK25" s="17"/>
      <c r="BL25" s="17"/>
      <c r="BM25" s="17"/>
      <c r="BN25" s="17"/>
    </row>
    <row r="26" spans="1:66" x14ac:dyDescent="0.25">
      <c r="A26" s="17"/>
      <c r="B26" s="17"/>
      <c r="C26" s="17"/>
      <c r="D26" s="17"/>
      <c r="E26" s="17"/>
      <c r="F26" s="17"/>
      <c r="G26" s="17"/>
      <c r="H26" s="17"/>
      <c r="I26" s="17"/>
      <c r="J26" s="17"/>
      <c r="K26" s="17"/>
      <c r="L26" s="17"/>
      <c r="M26" s="17"/>
      <c r="N26" s="17"/>
      <c r="O26" s="17"/>
      <c r="P26" s="17"/>
      <c r="Q26" s="17"/>
      <c r="R26" s="17"/>
      <c r="S26" s="17"/>
      <c r="T26" s="17"/>
      <c r="U26" s="17"/>
      <c r="V26" s="17"/>
      <c r="W26" s="17"/>
      <c r="X26" s="17"/>
      <c r="Y26" s="17"/>
      <c r="Z26" s="17"/>
      <c r="AA26" s="17"/>
      <c r="AB26" s="17"/>
      <c r="AC26" s="17"/>
      <c r="AD26" s="17"/>
      <c r="AE26" s="17"/>
      <c r="AF26" s="17"/>
      <c r="AG26" s="17"/>
      <c r="AH26" s="17"/>
      <c r="AI26" s="17"/>
      <c r="AJ26" s="17"/>
      <c r="AK26" s="17"/>
      <c r="AL26" s="17"/>
      <c r="AM26" s="17"/>
      <c r="AN26" s="17"/>
      <c r="AO26" s="17"/>
      <c r="AP26" s="17"/>
      <c r="AQ26" s="17"/>
      <c r="AR26" s="17"/>
      <c r="AS26" s="17"/>
      <c r="AT26" s="17"/>
      <c r="AU26" s="17"/>
      <c r="AV26" s="17"/>
      <c r="AW26" s="17"/>
      <c r="AX26" s="17"/>
      <c r="AY26" s="17"/>
      <c r="AZ26" s="17"/>
      <c r="BA26" s="17"/>
      <c r="BB26" s="17"/>
      <c r="BC26" s="17"/>
      <c r="BD26" s="17"/>
      <c r="BE26" s="17"/>
      <c r="BF26" s="17"/>
      <c r="BG26" s="17"/>
      <c r="BH26" s="17"/>
      <c r="BI26" s="17"/>
      <c r="BJ26" s="17"/>
      <c r="BK26" s="17"/>
      <c r="BL26" s="17"/>
      <c r="BM26" s="17"/>
      <c r="BN26" s="17"/>
    </row>
    <row r="27" spans="1:66" x14ac:dyDescent="0.25">
      <c r="A27" s="17"/>
      <c r="B27" s="17"/>
      <c r="C27" s="17"/>
      <c r="D27" s="17"/>
      <c r="E27" s="17"/>
      <c r="F27" s="17"/>
      <c r="G27" s="17"/>
      <c r="H27" s="17"/>
      <c r="I27" s="17"/>
      <c r="J27" s="17"/>
      <c r="K27" s="17"/>
      <c r="L27" s="17"/>
      <c r="M27" s="17"/>
      <c r="N27" s="17"/>
      <c r="O27" s="17"/>
      <c r="P27" s="17"/>
      <c r="Q27" s="17"/>
      <c r="R27" s="17"/>
      <c r="S27" s="17"/>
      <c r="T27" s="17"/>
      <c r="U27" s="17"/>
      <c r="V27" s="17"/>
      <c r="W27" s="17"/>
      <c r="X27" s="17"/>
      <c r="Y27" s="17"/>
      <c r="Z27" s="17"/>
      <c r="AA27" s="17"/>
      <c r="AB27" s="17"/>
      <c r="AC27" s="17"/>
      <c r="AD27" s="17"/>
      <c r="AE27" s="17"/>
      <c r="AF27" s="17"/>
      <c r="AG27" s="17"/>
      <c r="AH27" s="17"/>
      <c r="AI27" s="17"/>
      <c r="AJ27" s="17"/>
      <c r="AK27" s="17"/>
      <c r="AL27" s="17"/>
      <c r="AM27" s="17"/>
      <c r="AN27" s="17"/>
      <c r="AO27" s="17"/>
      <c r="AP27" s="17"/>
      <c r="AQ27" s="17"/>
      <c r="AR27" s="17"/>
      <c r="AS27" s="17"/>
      <c r="AT27" s="17"/>
      <c r="AU27" s="17"/>
      <c r="AV27" s="17"/>
      <c r="AW27" s="17"/>
      <c r="AX27" s="17"/>
      <c r="AY27" s="17"/>
      <c r="AZ27" s="17"/>
      <c r="BA27" s="17"/>
      <c r="BB27" s="17"/>
      <c r="BC27" s="17"/>
      <c r="BD27" s="17"/>
      <c r="BE27" s="17"/>
      <c r="BF27" s="17"/>
      <c r="BG27" s="17"/>
      <c r="BH27" s="17"/>
      <c r="BI27" s="17"/>
      <c r="BJ27" s="17"/>
      <c r="BK27" s="17"/>
      <c r="BL27" s="17"/>
      <c r="BM27" s="17"/>
      <c r="BN27" s="17"/>
    </row>
    <row r="28" spans="1:66" x14ac:dyDescent="0.25">
      <c r="A28" s="17"/>
      <c r="B28" s="17"/>
      <c r="C28" s="17"/>
      <c r="D28" s="17"/>
      <c r="E28" s="17"/>
      <c r="F28" s="17"/>
      <c r="G28" s="17"/>
      <c r="H28" s="17"/>
      <c r="I28" s="17"/>
      <c r="J28" s="17"/>
      <c r="K28" s="17"/>
      <c r="L28" s="17"/>
      <c r="M28" s="17"/>
      <c r="N28" s="17"/>
      <c r="O28" s="17"/>
      <c r="P28" s="17"/>
      <c r="Q28" s="17"/>
      <c r="R28" s="17"/>
      <c r="S28" s="17"/>
      <c r="T28" s="17"/>
      <c r="U28" s="17"/>
      <c r="V28" s="17"/>
      <c r="W28" s="17"/>
      <c r="X28" s="17"/>
      <c r="Y28" s="17"/>
      <c r="Z28" s="17"/>
      <c r="AA28" s="17"/>
      <c r="AB28" s="17"/>
      <c r="AC28" s="17"/>
      <c r="AD28" s="17"/>
      <c r="AE28" s="17"/>
      <c r="AF28" s="17"/>
      <c r="AG28" s="17"/>
      <c r="AH28" s="17"/>
      <c r="AI28" s="17"/>
      <c r="AJ28" s="17"/>
      <c r="AK28" s="17"/>
      <c r="AL28" s="17"/>
      <c r="AM28" s="17"/>
      <c r="AN28" s="17"/>
      <c r="AO28" s="17"/>
      <c r="AP28" s="17"/>
      <c r="AQ28" s="17"/>
      <c r="AR28" s="17"/>
      <c r="AS28" s="17"/>
      <c r="AT28" s="17"/>
      <c r="AU28" s="17"/>
      <c r="AV28" s="17"/>
      <c r="AW28" s="17"/>
      <c r="AX28" s="17"/>
      <c r="AY28" s="17"/>
      <c r="AZ28" s="17"/>
      <c r="BA28" s="17"/>
      <c r="BB28" s="17"/>
      <c r="BC28" s="17"/>
      <c r="BD28" s="17"/>
      <c r="BE28" s="17"/>
      <c r="BF28" s="17"/>
      <c r="BG28" s="17"/>
      <c r="BH28" s="17"/>
      <c r="BI28" s="17"/>
      <c r="BJ28" s="17"/>
      <c r="BK28" s="17"/>
      <c r="BL28" s="17"/>
      <c r="BM28" s="17"/>
      <c r="BN28" s="17"/>
    </row>
    <row r="29" spans="1:66" x14ac:dyDescent="0.25">
      <c r="A29" s="17"/>
      <c r="B29" s="17"/>
      <c r="C29" s="17"/>
      <c r="D29" s="17"/>
      <c r="E29" s="17"/>
      <c r="F29" s="17"/>
      <c r="G29" s="17"/>
      <c r="H29" s="17"/>
      <c r="I29" s="17"/>
      <c r="J29" s="17"/>
      <c r="K29" s="17"/>
      <c r="L29" s="17"/>
      <c r="M29" s="17"/>
      <c r="N29" s="17"/>
      <c r="O29" s="17"/>
      <c r="P29" s="17"/>
      <c r="Q29" s="17"/>
      <c r="R29" s="17"/>
      <c r="S29" s="17"/>
      <c r="T29" s="17"/>
      <c r="U29" s="17"/>
      <c r="V29" s="17"/>
      <c r="W29" s="17"/>
      <c r="X29" s="17"/>
      <c r="Y29" s="17"/>
      <c r="Z29" s="17"/>
      <c r="AA29" s="17"/>
      <c r="AB29" s="17"/>
      <c r="AC29" s="17"/>
      <c r="AD29" s="17"/>
      <c r="AE29" s="17"/>
      <c r="AF29" s="17"/>
      <c r="AG29" s="17"/>
      <c r="AH29" s="17"/>
      <c r="AI29" s="17"/>
      <c r="AJ29" s="17"/>
      <c r="AK29" s="17"/>
      <c r="AL29" s="17"/>
      <c r="AM29" s="17"/>
      <c r="AN29" s="17"/>
      <c r="AO29" s="17"/>
      <c r="AP29" s="17"/>
      <c r="AQ29" s="17"/>
      <c r="AR29" s="17"/>
      <c r="AS29" s="17"/>
      <c r="AT29" s="17"/>
      <c r="AU29" s="17"/>
      <c r="AV29" s="17"/>
      <c r="AW29" s="17"/>
      <c r="AX29" s="17"/>
      <c r="AY29" s="17"/>
      <c r="AZ29" s="17"/>
      <c r="BA29" s="17"/>
      <c r="BB29" s="17"/>
      <c r="BC29" s="17"/>
      <c r="BD29" s="17"/>
      <c r="BE29" s="17"/>
      <c r="BF29" s="17"/>
      <c r="BG29" s="17"/>
      <c r="BH29" s="17"/>
      <c r="BI29" s="17"/>
      <c r="BJ29" s="17"/>
      <c r="BK29" s="17"/>
      <c r="BL29" s="17"/>
      <c r="BM29" s="17"/>
      <c r="BN29" s="17"/>
    </row>
    <row r="30" spans="1:66" x14ac:dyDescent="0.25">
      <c r="A30" s="17"/>
      <c r="B30" s="17"/>
      <c r="C30" s="17"/>
      <c r="D30" s="17"/>
      <c r="E30" s="17"/>
      <c r="F30" s="17"/>
      <c r="G30" s="17"/>
      <c r="H30" s="17"/>
      <c r="I30" s="17"/>
      <c r="J30" s="17"/>
      <c r="K30" s="17"/>
      <c r="L30" s="17"/>
      <c r="M30" s="17"/>
      <c r="N30" s="17"/>
      <c r="O30" s="17"/>
      <c r="P30" s="17"/>
      <c r="Q30" s="17"/>
      <c r="R30" s="17"/>
      <c r="S30" s="17"/>
      <c r="T30" s="17"/>
      <c r="U30" s="17"/>
      <c r="V30" s="17"/>
      <c r="W30" s="17"/>
      <c r="X30" s="17"/>
      <c r="Y30" s="17"/>
      <c r="Z30" s="17"/>
      <c r="AA30" s="17"/>
      <c r="AB30" s="17"/>
      <c r="AC30" s="17"/>
      <c r="AD30" s="17"/>
      <c r="AE30" s="17"/>
      <c r="AF30" s="17"/>
      <c r="AG30" s="17"/>
      <c r="AH30" s="17"/>
      <c r="AI30" s="17"/>
      <c r="AJ30" s="17"/>
      <c r="AK30" s="17"/>
      <c r="AL30" s="17"/>
      <c r="AM30" s="17"/>
      <c r="AN30" s="17"/>
      <c r="AO30" s="17"/>
      <c r="AP30" s="17"/>
      <c r="AQ30" s="17"/>
      <c r="AR30" s="17"/>
      <c r="AS30" s="17"/>
      <c r="AT30" s="17"/>
      <c r="AU30" s="17"/>
      <c r="AV30" s="17"/>
      <c r="AW30" s="17"/>
      <c r="AX30" s="17"/>
      <c r="AY30" s="17"/>
      <c r="AZ30" s="17"/>
      <c r="BA30" s="17"/>
      <c r="BB30" s="17"/>
      <c r="BC30" s="17"/>
      <c r="BD30" s="17"/>
      <c r="BE30" s="17"/>
      <c r="BF30" s="17"/>
      <c r="BG30" s="17"/>
      <c r="BH30" s="17"/>
      <c r="BI30" s="17"/>
      <c r="BJ30" s="17"/>
      <c r="BK30" s="17"/>
      <c r="BL30" s="17"/>
      <c r="BM30" s="17"/>
      <c r="BN30" s="17"/>
    </row>
  </sheetData>
  <mergeCells count="163">
    <mergeCell ref="I8:L8"/>
    <mergeCell ref="O8:P8"/>
    <mergeCell ref="Q8:U8"/>
    <mergeCell ref="B7:U7"/>
    <mergeCell ref="W2:AC4"/>
    <mergeCell ref="Q14:U14"/>
    <mergeCell ref="M14:N14"/>
    <mergeCell ref="I11:L11"/>
    <mergeCell ref="O11:P11"/>
    <mergeCell ref="Q11:U11"/>
    <mergeCell ref="I12:L12"/>
    <mergeCell ref="O12:P12"/>
    <mergeCell ref="Q12:U12"/>
    <mergeCell ref="I9:L9"/>
    <mergeCell ref="O9:P9"/>
    <mergeCell ref="Q9:U9"/>
    <mergeCell ref="I10:L10"/>
    <mergeCell ref="O10:P10"/>
    <mergeCell ref="Q10:U10"/>
    <mergeCell ref="I24:L24"/>
    <mergeCell ref="O24:P24"/>
    <mergeCell ref="Q24:U24"/>
    <mergeCell ref="M23:N23"/>
    <mergeCell ref="M24:N24"/>
    <mergeCell ref="I21:L21"/>
    <mergeCell ref="O21:P21"/>
    <mergeCell ref="Q21:U21"/>
    <mergeCell ref="I22:L22"/>
    <mergeCell ref="O22:P22"/>
    <mergeCell ref="Q22:U22"/>
    <mergeCell ref="M21:N21"/>
    <mergeCell ref="M22:N22"/>
    <mergeCell ref="AE8:AH8"/>
    <mergeCell ref="AK8:AL8"/>
    <mergeCell ref="AM8:AQ8"/>
    <mergeCell ref="AE9:AH9"/>
    <mergeCell ref="AK9:AL9"/>
    <mergeCell ref="AM9:AQ9"/>
    <mergeCell ref="I23:L23"/>
    <mergeCell ref="O23:P23"/>
    <mergeCell ref="Q23:U23"/>
    <mergeCell ref="B18:U18"/>
    <mergeCell ref="I19:L19"/>
    <mergeCell ref="O19:P19"/>
    <mergeCell ref="Q19:U19"/>
    <mergeCell ref="I20:L20"/>
    <mergeCell ref="O20:P20"/>
    <mergeCell ref="Q20:U20"/>
    <mergeCell ref="B20:G20"/>
    <mergeCell ref="M19:N19"/>
    <mergeCell ref="M20:N20"/>
    <mergeCell ref="I13:L13"/>
    <mergeCell ref="O13:P13"/>
    <mergeCell ref="Q13:U13"/>
    <mergeCell ref="I14:L14"/>
    <mergeCell ref="O14:P14"/>
    <mergeCell ref="AM19:AQ19"/>
    <mergeCell ref="AI14:AJ14"/>
    <mergeCell ref="AE12:AH12"/>
    <mergeCell ref="AK12:AL12"/>
    <mergeCell ref="AM12:AQ12"/>
    <mergeCell ref="AE13:AH13"/>
    <mergeCell ref="AK13:AL13"/>
    <mergeCell ref="AM13:AQ13"/>
    <mergeCell ref="AE10:AH10"/>
    <mergeCell ref="AK10:AL10"/>
    <mergeCell ref="AM10:AQ10"/>
    <mergeCell ref="AE11:AH11"/>
    <mergeCell ref="AK11:AL11"/>
    <mergeCell ref="AM11:AQ11"/>
    <mergeCell ref="AT7:BH7"/>
    <mergeCell ref="AE24:AH24"/>
    <mergeCell ref="AK24:AL24"/>
    <mergeCell ref="AM24:AQ24"/>
    <mergeCell ref="AE25:AH25"/>
    <mergeCell ref="AK25:AL25"/>
    <mergeCell ref="AM25:AQ25"/>
    <mergeCell ref="AE22:AH22"/>
    <mergeCell ref="AK22:AL22"/>
    <mergeCell ref="AM22:AQ22"/>
    <mergeCell ref="AE23:AH23"/>
    <mergeCell ref="AK23:AL23"/>
    <mergeCell ref="AM23:AQ23"/>
    <mergeCell ref="AE20:AH20"/>
    <mergeCell ref="AK20:AL20"/>
    <mergeCell ref="AM20:AQ20"/>
    <mergeCell ref="AE21:AH21"/>
    <mergeCell ref="AK21:AL21"/>
    <mergeCell ref="AM21:AQ21"/>
    <mergeCell ref="AE14:AH14"/>
    <mergeCell ref="AK14:AL14"/>
    <mergeCell ref="AM14:AQ14"/>
    <mergeCell ref="X18:AQ18"/>
    <mergeCell ref="AE19:AH19"/>
    <mergeCell ref="BD10:BE10"/>
    <mergeCell ref="BF10:BH10"/>
    <mergeCell ref="BD11:BE11"/>
    <mergeCell ref="BF11:BH11"/>
    <mergeCell ref="BB10:BC10"/>
    <mergeCell ref="BB11:BC11"/>
    <mergeCell ref="BD8:BE8"/>
    <mergeCell ref="BF8:BH8"/>
    <mergeCell ref="BD9:BE9"/>
    <mergeCell ref="BF9:BH9"/>
    <mergeCell ref="BB8:BC8"/>
    <mergeCell ref="BB9:BC9"/>
    <mergeCell ref="BD14:BE14"/>
    <mergeCell ref="BF14:BH14"/>
    <mergeCell ref="BB14:BC14"/>
    <mergeCell ref="BD12:BE12"/>
    <mergeCell ref="BF12:BH12"/>
    <mergeCell ref="BD13:BE13"/>
    <mergeCell ref="BF13:BH13"/>
    <mergeCell ref="BB12:BC12"/>
    <mergeCell ref="BB13:BC13"/>
    <mergeCell ref="AN2:AS2"/>
    <mergeCell ref="AN3:AS3"/>
    <mergeCell ref="AN4:AS4"/>
    <mergeCell ref="AX4:AZ4"/>
    <mergeCell ref="AL2:AM2"/>
    <mergeCell ref="AL3:AM3"/>
    <mergeCell ref="AL4:AM4"/>
    <mergeCell ref="C25:H25"/>
    <mergeCell ref="AB24:AD24"/>
    <mergeCell ref="X25:AD25"/>
    <mergeCell ref="AD2:AE2"/>
    <mergeCell ref="AD3:AE3"/>
    <mergeCell ref="AD4:AE4"/>
    <mergeCell ref="M8:N8"/>
    <mergeCell ref="M9:N9"/>
    <mergeCell ref="C14:H14"/>
    <mergeCell ref="B9:F9"/>
    <mergeCell ref="AA13:AD13"/>
    <mergeCell ref="X14:AD14"/>
    <mergeCell ref="AT9:AV9"/>
    <mergeCell ref="AT14:AZ14"/>
    <mergeCell ref="M10:N10"/>
    <mergeCell ref="M11:N11"/>
    <mergeCell ref="M12:N12"/>
    <mergeCell ref="H2:U4"/>
    <mergeCell ref="M25:N25"/>
    <mergeCell ref="AI19:AJ19"/>
    <mergeCell ref="AI20:AJ20"/>
    <mergeCell ref="AI21:AJ21"/>
    <mergeCell ref="AI22:AJ22"/>
    <mergeCell ref="AI23:AJ23"/>
    <mergeCell ref="AI24:AJ24"/>
    <mergeCell ref="AI25:AJ25"/>
    <mergeCell ref="AI8:AJ8"/>
    <mergeCell ref="AI9:AJ9"/>
    <mergeCell ref="AI10:AJ10"/>
    <mergeCell ref="AI11:AJ11"/>
    <mergeCell ref="AI12:AJ12"/>
    <mergeCell ref="AI13:AJ13"/>
    <mergeCell ref="AF2:AK2"/>
    <mergeCell ref="AF3:AK3"/>
    <mergeCell ref="AF4:AK4"/>
    <mergeCell ref="M13:N13"/>
    <mergeCell ref="AK19:AL19"/>
    <mergeCell ref="I25:L25"/>
    <mergeCell ref="O25:P25"/>
    <mergeCell ref="Q25:U25"/>
    <mergeCell ref="X7:AQ7"/>
  </mergeCells>
  <dataValidations count="1">
    <dataValidation type="list" allowBlank="1" showInputMessage="1" showErrorMessage="1" sqref="BA4" xr:uid="{2016004E-BFD8-494E-B930-4551C5666CAB}">
      <formula1>$BR$5:$BR$14</formula1>
    </dataValidation>
  </dataValidations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DD21EC-1E5A-45E8-A40E-7589D9F7F90F}">
  <sheetPr codeName="Feuil11"/>
  <dimension ref="A1:J253"/>
  <sheetViews>
    <sheetView topLeftCell="A2" workbookViewId="0">
      <selection activeCell="B3" sqref="B3"/>
    </sheetView>
  </sheetViews>
  <sheetFormatPr baseColWidth="10" defaultRowHeight="15" x14ac:dyDescent="0.25"/>
  <sheetData>
    <row r="1" spans="1:10" x14ac:dyDescent="0.25">
      <c r="A1" t="s">
        <v>311</v>
      </c>
      <c r="B1" s="1" t="s">
        <v>5</v>
      </c>
      <c r="C1" s="171" t="s">
        <v>6</v>
      </c>
      <c r="D1" s="171"/>
    </row>
    <row r="2" spans="1:10" x14ac:dyDescent="0.25">
      <c r="A2" t="s">
        <v>306</v>
      </c>
      <c r="B2" s="76">
        <v>35</v>
      </c>
      <c r="C2" s="72">
        <v>44067</v>
      </c>
      <c r="D2" s="1" t="str">
        <f>PROPER(TEXT($C2,"jjj jj"))</f>
        <v>Lun 24</v>
      </c>
      <c r="E2" s="1" t="str">
        <f>PROPER(TEXT($C2,"mmm"))</f>
        <v>Août</v>
      </c>
      <c r="I2" s="1"/>
      <c r="J2" s="1"/>
    </row>
    <row r="3" spans="1:10" x14ac:dyDescent="0.25">
      <c r="A3" t="s">
        <v>306</v>
      </c>
      <c r="B3" s="76">
        <v>36</v>
      </c>
      <c r="C3" s="72">
        <v>44068</v>
      </c>
      <c r="D3" s="1" t="str">
        <f t="shared" ref="D3:D9" si="0">PROPER(TEXT($C3,"jjj jj"))</f>
        <v>Mar 25</v>
      </c>
      <c r="E3" s="1" t="str">
        <f t="shared" ref="E3:E66" si="1">PROPER(TEXT($C3,"mmm"))</f>
        <v>Août</v>
      </c>
    </row>
    <row r="4" spans="1:10" x14ac:dyDescent="0.25">
      <c r="A4" t="s">
        <v>306</v>
      </c>
      <c r="B4" s="76">
        <v>37</v>
      </c>
      <c r="C4" s="72">
        <v>44069</v>
      </c>
      <c r="D4" s="1" t="str">
        <f t="shared" si="0"/>
        <v>Mer 26</v>
      </c>
      <c r="E4" s="1" t="str">
        <f t="shared" si="1"/>
        <v>Août</v>
      </c>
    </row>
    <row r="5" spans="1:10" x14ac:dyDescent="0.25">
      <c r="A5" t="s">
        <v>306</v>
      </c>
      <c r="B5" s="76">
        <v>38</v>
      </c>
      <c r="C5" s="72">
        <v>44070</v>
      </c>
      <c r="D5" s="1" t="str">
        <f t="shared" si="0"/>
        <v>Jeu 27</v>
      </c>
      <c r="E5" s="1" t="str">
        <f t="shared" si="1"/>
        <v>Août</v>
      </c>
    </row>
    <row r="6" spans="1:10" x14ac:dyDescent="0.25">
      <c r="A6" t="s">
        <v>306</v>
      </c>
      <c r="B6" s="76">
        <v>39</v>
      </c>
      <c r="C6" s="72">
        <v>44071</v>
      </c>
      <c r="D6" s="1" t="str">
        <f t="shared" si="0"/>
        <v>Ven 28</v>
      </c>
      <c r="E6" s="1" t="str">
        <f t="shared" si="1"/>
        <v>Août</v>
      </c>
    </row>
    <row r="7" spans="1:10" x14ac:dyDescent="0.25">
      <c r="A7" t="s">
        <v>306</v>
      </c>
      <c r="B7" s="76">
        <v>40</v>
      </c>
      <c r="C7" s="72">
        <v>44072</v>
      </c>
      <c r="D7" s="1" t="str">
        <f t="shared" si="0"/>
        <v>Sam 29</v>
      </c>
      <c r="E7" s="1" t="str">
        <f t="shared" si="1"/>
        <v>Août</v>
      </c>
    </row>
    <row r="8" spans="1:10" x14ac:dyDescent="0.25">
      <c r="A8" t="s">
        <v>306</v>
      </c>
      <c r="B8" s="76">
        <v>41</v>
      </c>
      <c r="C8" s="72">
        <v>44073</v>
      </c>
      <c r="D8" s="1" t="str">
        <f t="shared" si="0"/>
        <v>Dim 30</v>
      </c>
      <c r="E8" s="1" t="str">
        <f t="shared" si="1"/>
        <v>Août</v>
      </c>
    </row>
    <row r="9" spans="1:10" x14ac:dyDescent="0.25">
      <c r="A9" t="s">
        <v>306</v>
      </c>
      <c r="B9" s="76">
        <v>42</v>
      </c>
      <c r="C9" s="72">
        <v>44074</v>
      </c>
      <c r="D9" s="1" t="str">
        <f t="shared" si="0"/>
        <v>Lun 31</v>
      </c>
      <c r="E9" s="1" t="str">
        <f t="shared" si="1"/>
        <v>Août</v>
      </c>
    </row>
    <row r="10" spans="1:10" x14ac:dyDescent="0.25">
      <c r="A10" t="s">
        <v>306</v>
      </c>
      <c r="C10" s="72">
        <v>44075</v>
      </c>
      <c r="D10" s="1" t="str">
        <f t="shared" ref="D10:D67" si="2">PROPER(TEXT(C10,"jjj jj"))</f>
        <v>Mar 01</v>
      </c>
      <c r="E10" s="1" t="str">
        <f t="shared" si="1"/>
        <v>Sept</v>
      </c>
    </row>
    <row r="11" spans="1:10" x14ac:dyDescent="0.25">
      <c r="A11" t="s">
        <v>306</v>
      </c>
      <c r="C11" s="72">
        <v>44076</v>
      </c>
      <c r="D11" s="1" t="str">
        <f t="shared" si="2"/>
        <v>Mer 02</v>
      </c>
      <c r="E11" s="1" t="str">
        <f t="shared" si="1"/>
        <v>Sept</v>
      </c>
    </row>
    <row r="12" spans="1:10" x14ac:dyDescent="0.25">
      <c r="A12" t="s">
        <v>306</v>
      </c>
      <c r="C12" s="72">
        <v>44077</v>
      </c>
      <c r="D12" s="1" t="str">
        <f t="shared" si="2"/>
        <v>Jeu 03</v>
      </c>
      <c r="E12" s="1" t="str">
        <f t="shared" si="1"/>
        <v>Sept</v>
      </c>
    </row>
    <row r="13" spans="1:10" x14ac:dyDescent="0.25">
      <c r="A13" t="s">
        <v>306</v>
      </c>
      <c r="C13" s="72">
        <v>44078</v>
      </c>
      <c r="D13" s="1" t="str">
        <f t="shared" si="2"/>
        <v>Ven 04</v>
      </c>
      <c r="E13" s="1" t="str">
        <f t="shared" si="1"/>
        <v>Sept</v>
      </c>
    </row>
    <row r="14" spans="1:10" x14ac:dyDescent="0.25">
      <c r="A14" t="s">
        <v>306</v>
      </c>
      <c r="C14" s="72">
        <v>44079</v>
      </c>
      <c r="D14" s="1" t="str">
        <f t="shared" si="2"/>
        <v>Sam 05</v>
      </c>
      <c r="E14" s="1" t="str">
        <f t="shared" si="1"/>
        <v>Sept</v>
      </c>
    </row>
    <row r="15" spans="1:10" x14ac:dyDescent="0.25">
      <c r="A15" t="s">
        <v>306</v>
      </c>
      <c r="C15" s="72">
        <v>44080</v>
      </c>
      <c r="D15" s="1" t="str">
        <f t="shared" si="2"/>
        <v>Dim 06</v>
      </c>
      <c r="E15" s="1" t="str">
        <f t="shared" si="1"/>
        <v>Sept</v>
      </c>
    </row>
    <row r="16" spans="1:10" x14ac:dyDescent="0.25">
      <c r="A16" t="s">
        <v>306</v>
      </c>
      <c r="C16" s="72">
        <v>44081</v>
      </c>
      <c r="D16" s="1" t="str">
        <f t="shared" si="2"/>
        <v>Lun 07</v>
      </c>
      <c r="E16" s="1" t="str">
        <f t="shared" si="1"/>
        <v>Sept</v>
      </c>
    </row>
    <row r="17" spans="1:5" x14ac:dyDescent="0.25">
      <c r="A17" t="s">
        <v>306</v>
      </c>
      <c r="C17" s="72">
        <v>44082</v>
      </c>
      <c r="D17" s="1" t="str">
        <f t="shared" si="2"/>
        <v>Mar 08</v>
      </c>
      <c r="E17" s="1" t="str">
        <f t="shared" si="1"/>
        <v>Sept</v>
      </c>
    </row>
    <row r="18" spans="1:5" x14ac:dyDescent="0.25">
      <c r="A18" t="s">
        <v>306</v>
      </c>
      <c r="C18" s="72">
        <v>44083</v>
      </c>
      <c r="D18" s="1" t="str">
        <f t="shared" si="2"/>
        <v>Mer 09</v>
      </c>
      <c r="E18" s="1" t="str">
        <f t="shared" si="1"/>
        <v>Sept</v>
      </c>
    </row>
    <row r="19" spans="1:5" x14ac:dyDescent="0.25">
      <c r="A19" t="s">
        <v>306</v>
      </c>
      <c r="C19" s="72">
        <v>44084</v>
      </c>
      <c r="D19" s="1" t="str">
        <f t="shared" si="2"/>
        <v>Jeu 10</v>
      </c>
      <c r="E19" s="1" t="str">
        <f t="shared" si="1"/>
        <v>Sept</v>
      </c>
    </row>
    <row r="20" spans="1:5" x14ac:dyDescent="0.25">
      <c r="A20" t="s">
        <v>306</v>
      </c>
      <c r="C20" s="72">
        <v>44085</v>
      </c>
      <c r="D20" s="1" t="str">
        <f t="shared" si="2"/>
        <v>Ven 11</v>
      </c>
      <c r="E20" s="1" t="str">
        <f t="shared" si="1"/>
        <v>Sept</v>
      </c>
    </row>
    <row r="21" spans="1:5" x14ac:dyDescent="0.25">
      <c r="A21" t="s">
        <v>306</v>
      </c>
      <c r="C21" s="72">
        <v>44086</v>
      </c>
      <c r="D21" s="1" t="str">
        <f t="shared" si="2"/>
        <v>Sam 12</v>
      </c>
      <c r="E21" s="1" t="str">
        <f t="shared" si="1"/>
        <v>Sept</v>
      </c>
    </row>
    <row r="22" spans="1:5" x14ac:dyDescent="0.25">
      <c r="A22" t="s">
        <v>306</v>
      </c>
      <c r="C22" s="72">
        <v>44087</v>
      </c>
      <c r="D22" s="1" t="str">
        <f t="shared" si="2"/>
        <v>Dim 13</v>
      </c>
      <c r="E22" s="1" t="str">
        <f t="shared" si="1"/>
        <v>Sept</v>
      </c>
    </row>
    <row r="23" spans="1:5" x14ac:dyDescent="0.25">
      <c r="A23" t="s">
        <v>306</v>
      </c>
      <c r="C23" s="72">
        <v>44088</v>
      </c>
      <c r="D23" s="1" t="str">
        <f t="shared" si="2"/>
        <v>Lun 14</v>
      </c>
      <c r="E23" s="1" t="str">
        <f t="shared" si="1"/>
        <v>Sept</v>
      </c>
    </row>
    <row r="24" spans="1:5" x14ac:dyDescent="0.25">
      <c r="A24" t="s">
        <v>306</v>
      </c>
      <c r="C24" s="72">
        <v>44089</v>
      </c>
      <c r="D24" s="1" t="str">
        <f t="shared" si="2"/>
        <v>Mar 15</v>
      </c>
      <c r="E24" s="1" t="str">
        <f t="shared" si="1"/>
        <v>Sept</v>
      </c>
    </row>
    <row r="25" spans="1:5" x14ac:dyDescent="0.25">
      <c r="A25" t="s">
        <v>306</v>
      </c>
      <c r="C25" s="72">
        <v>44090</v>
      </c>
      <c r="D25" s="1" t="str">
        <f t="shared" si="2"/>
        <v>Mer 16</v>
      </c>
      <c r="E25" s="1" t="str">
        <f t="shared" si="1"/>
        <v>Sept</v>
      </c>
    </row>
    <row r="26" spans="1:5" x14ac:dyDescent="0.25">
      <c r="A26" t="s">
        <v>306</v>
      </c>
      <c r="C26" s="72">
        <v>44091</v>
      </c>
      <c r="D26" s="1" t="str">
        <f t="shared" si="2"/>
        <v>Jeu 17</v>
      </c>
      <c r="E26" s="1" t="str">
        <f t="shared" si="1"/>
        <v>Sept</v>
      </c>
    </row>
    <row r="27" spans="1:5" x14ac:dyDescent="0.25">
      <c r="A27" t="s">
        <v>306</v>
      </c>
      <c r="C27" s="72">
        <v>44092</v>
      </c>
      <c r="D27" s="1" t="str">
        <f t="shared" si="2"/>
        <v>Ven 18</v>
      </c>
      <c r="E27" s="1" t="str">
        <f t="shared" si="1"/>
        <v>Sept</v>
      </c>
    </row>
    <row r="28" spans="1:5" x14ac:dyDescent="0.25">
      <c r="A28" t="s">
        <v>306</v>
      </c>
      <c r="C28" s="72">
        <v>44093</v>
      </c>
      <c r="D28" s="1" t="str">
        <f t="shared" si="2"/>
        <v>Sam 19</v>
      </c>
      <c r="E28" s="1" t="str">
        <f t="shared" si="1"/>
        <v>Sept</v>
      </c>
    </row>
    <row r="29" spans="1:5" x14ac:dyDescent="0.25">
      <c r="A29" t="s">
        <v>306</v>
      </c>
      <c r="C29" s="72">
        <v>44094</v>
      </c>
      <c r="D29" s="1" t="str">
        <f t="shared" si="2"/>
        <v>Dim 20</v>
      </c>
      <c r="E29" s="1" t="str">
        <f t="shared" si="1"/>
        <v>Sept</v>
      </c>
    </row>
    <row r="30" spans="1:5" x14ac:dyDescent="0.25">
      <c r="A30" t="s">
        <v>306</v>
      </c>
      <c r="C30" s="72">
        <v>44095</v>
      </c>
      <c r="D30" s="1" t="str">
        <f t="shared" si="2"/>
        <v>Lun 21</v>
      </c>
      <c r="E30" s="1" t="str">
        <f t="shared" si="1"/>
        <v>Sept</v>
      </c>
    </row>
    <row r="31" spans="1:5" x14ac:dyDescent="0.25">
      <c r="A31" t="s">
        <v>306</v>
      </c>
      <c r="C31" s="72">
        <v>44096</v>
      </c>
      <c r="D31" s="1" t="str">
        <f t="shared" si="2"/>
        <v>Mar 22</v>
      </c>
      <c r="E31" s="1" t="str">
        <f t="shared" si="1"/>
        <v>Sept</v>
      </c>
    </row>
    <row r="32" spans="1:5" x14ac:dyDescent="0.25">
      <c r="A32" t="s">
        <v>306</v>
      </c>
      <c r="C32" s="72">
        <v>44097</v>
      </c>
      <c r="D32" s="1" t="str">
        <f t="shared" si="2"/>
        <v>Mer 23</v>
      </c>
      <c r="E32" s="1" t="str">
        <f t="shared" si="1"/>
        <v>Sept</v>
      </c>
    </row>
    <row r="33" spans="1:5" x14ac:dyDescent="0.25">
      <c r="A33" t="s">
        <v>306</v>
      </c>
      <c r="C33" s="72">
        <v>44098</v>
      </c>
      <c r="D33" s="1" t="str">
        <f t="shared" si="2"/>
        <v>Jeu 24</v>
      </c>
      <c r="E33" s="1" t="str">
        <f t="shared" si="1"/>
        <v>Sept</v>
      </c>
    </row>
    <row r="34" spans="1:5" x14ac:dyDescent="0.25">
      <c r="A34" t="s">
        <v>306</v>
      </c>
      <c r="C34" s="72">
        <v>44099</v>
      </c>
      <c r="D34" s="1" t="str">
        <f t="shared" si="2"/>
        <v>Ven 25</v>
      </c>
      <c r="E34" s="1" t="str">
        <f t="shared" si="1"/>
        <v>Sept</v>
      </c>
    </row>
    <row r="35" spans="1:5" x14ac:dyDescent="0.25">
      <c r="A35" t="s">
        <v>306</v>
      </c>
      <c r="C35" s="72">
        <v>44100</v>
      </c>
      <c r="D35" s="1" t="str">
        <f t="shared" si="2"/>
        <v>Sam 26</v>
      </c>
      <c r="E35" s="1" t="str">
        <f t="shared" si="1"/>
        <v>Sept</v>
      </c>
    </row>
    <row r="36" spans="1:5" x14ac:dyDescent="0.25">
      <c r="A36" t="s">
        <v>306</v>
      </c>
      <c r="C36" s="72">
        <v>44101</v>
      </c>
      <c r="D36" s="1" t="str">
        <f t="shared" si="2"/>
        <v>Dim 27</v>
      </c>
      <c r="E36" s="1" t="str">
        <f t="shared" si="1"/>
        <v>Sept</v>
      </c>
    </row>
    <row r="37" spans="1:5" x14ac:dyDescent="0.25">
      <c r="A37" t="s">
        <v>306</v>
      </c>
      <c r="C37" s="72">
        <v>44102</v>
      </c>
      <c r="D37" s="1" t="str">
        <f t="shared" si="2"/>
        <v>Lun 28</v>
      </c>
      <c r="E37" s="1" t="str">
        <f t="shared" si="1"/>
        <v>Sept</v>
      </c>
    </row>
    <row r="38" spans="1:5" x14ac:dyDescent="0.25">
      <c r="A38" t="s">
        <v>306</v>
      </c>
      <c r="C38" s="72">
        <v>44103</v>
      </c>
      <c r="D38" s="1" t="str">
        <f t="shared" si="2"/>
        <v>Mar 29</v>
      </c>
      <c r="E38" s="1" t="str">
        <f t="shared" si="1"/>
        <v>Sept</v>
      </c>
    </row>
    <row r="39" spans="1:5" x14ac:dyDescent="0.25">
      <c r="A39" t="s">
        <v>306</v>
      </c>
      <c r="C39" s="72">
        <v>44104</v>
      </c>
      <c r="D39" s="1" t="str">
        <f t="shared" si="2"/>
        <v>Mer 30</v>
      </c>
      <c r="E39" s="1" t="str">
        <f t="shared" si="1"/>
        <v>Sept</v>
      </c>
    </row>
    <row r="40" spans="1:5" x14ac:dyDescent="0.25">
      <c r="A40" t="s">
        <v>306</v>
      </c>
      <c r="C40" s="72">
        <v>44105</v>
      </c>
      <c r="D40" s="1" t="str">
        <f t="shared" si="2"/>
        <v>Jeu 01</v>
      </c>
      <c r="E40" s="1" t="str">
        <f t="shared" si="1"/>
        <v>Oct</v>
      </c>
    </row>
    <row r="41" spans="1:5" x14ac:dyDescent="0.25">
      <c r="A41" t="s">
        <v>306</v>
      </c>
      <c r="C41" s="72">
        <v>44106</v>
      </c>
      <c r="D41" s="1" t="str">
        <f t="shared" si="2"/>
        <v>Ven 02</v>
      </c>
      <c r="E41" s="1" t="str">
        <f t="shared" si="1"/>
        <v>Oct</v>
      </c>
    </row>
    <row r="42" spans="1:5" x14ac:dyDescent="0.25">
      <c r="A42" t="s">
        <v>306</v>
      </c>
      <c r="C42" s="72">
        <v>44107</v>
      </c>
      <c r="D42" s="1" t="str">
        <f t="shared" si="2"/>
        <v>Sam 03</v>
      </c>
      <c r="E42" s="1" t="str">
        <f t="shared" si="1"/>
        <v>Oct</v>
      </c>
    </row>
    <row r="43" spans="1:5" x14ac:dyDescent="0.25">
      <c r="A43" t="s">
        <v>306</v>
      </c>
      <c r="C43" s="72">
        <v>44108</v>
      </c>
      <c r="D43" s="1" t="str">
        <f t="shared" si="2"/>
        <v>Dim 04</v>
      </c>
      <c r="E43" s="1" t="str">
        <f t="shared" si="1"/>
        <v>Oct</v>
      </c>
    </row>
    <row r="44" spans="1:5" x14ac:dyDescent="0.25">
      <c r="A44" t="s">
        <v>306</v>
      </c>
      <c r="C44" s="72">
        <v>44109</v>
      </c>
      <c r="D44" s="1" t="str">
        <f t="shared" si="2"/>
        <v>Lun 05</v>
      </c>
      <c r="E44" s="1" t="str">
        <f t="shared" si="1"/>
        <v>Oct</v>
      </c>
    </row>
    <row r="45" spans="1:5" x14ac:dyDescent="0.25">
      <c r="A45" t="s">
        <v>306</v>
      </c>
      <c r="C45" s="72">
        <v>44110</v>
      </c>
      <c r="D45" s="1" t="str">
        <f t="shared" si="2"/>
        <v>Mar 06</v>
      </c>
      <c r="E45" s="1" t="str">
        <f t="shared" si="1"/>
        <v>Oct</v>
      </c>
    </row>
    <row r="46" spans="1:5" x14ac:dyDescent="0.25">
      <c r="A46" t="s">
        <v>306</v>
      </c>
      <c r="C46" s="72">
        <v>44111</v>
      </c>
      <c r="D46" s="1" t="str">
        <f t="shared" si="2"/>
        <v>Mer 07</v>
      </c>
      <c r="E46" s="1" t="str">
        <f t="shared" si="1"/>
        <v>Oct</v>
      </c>
    </row>
    <row r="47" spans="1:5" x14ac:dyDescent="0.25">
      <c r="A47" t="s">
        <v>306</v>
      </c>
      <c r="C47" s="72">
        <v>44112</v>
      </c>
      <c r="D47" s="1" t="str">
        <f t="shared" si="2"/>
        <v>Jeu 08</v>
      </c>
      <c r="E47" s="1" t="str">
        <f t="shared" si="1"/>
        <v>Oct</v>
      </c>
    </row>
    <row r="48" spans="1:5" x14ac:dyDescent="0.25">
      <c r="A48" t="s">
        <v>306</v>
      </c>
      <c r="C48" s="72">
        <v>44113</v>
      </c>
      <c r="D48" s="1" t="str">
        <f t="shared" si="2"/>
        <v>Ven 09</v>
      </c>
      <c r="E48" s="1" t="str">
        <f t="shared" si="1"/>
        <v>Oct</v>
      </c>
    </row>
    <row r="49" spans="1:5" x14ac:dyDescent="0.25">
      <c r="A49" t="s">
        <v>306</v>
      </c>
      <c r="C49" s="72">
        <v>44114</v>
      </c>
      <c r="D49" s="1" t="str">
        <f t="shared" si="2"/>
        <v>Sam 10</v>
      </c>
      <c r="E49" s="1" t="str">
        <f t="shared" si="1"/>
        <v>Oct</v>
      </c>
    </row>
    <row r="50" spans="1:5" x14ac:dyDescent="0.25">
      <c r="A50" t="s">
        <v>306</v>
      </c>
      <c r="C50" s="72">
        <v>44115</v>
      </c>
      <c r="D50" s="1" t="str">
        <f t="shared" si="2"/>
        <v>Dim 11</v>
      </c>
      <c r="E50" s="1" t="str">
        <f t="shared" si="1"/>
        <v>Oct</v>
      </c>
    </row>
    <row r="51" spans="1:5" x14ac:dyDescent="0.25">
      <c r="A51" t="s">
        <v>306</v>
      </c>
      <c r="C51" s="72">
        <v>44116</v>
      </c>
      <c r="D51" s="1" t="str">
        <f t="shared" si="2"/>
        <v>Lun 12</v>
      </c>
      <c r="E51" s="1" t="str">
        <f t="shared" si="1"/>
        <v>Oct</v>
      </c>
    </row>
    <row r="52" spans="1:5" x14ac:dyDescent="0.25">
      <c r="A52" t="s">
        <v>306</v>
      </c>
      <c r="C52" s="72">
        <v>44117</v>
      </c>
      <c r="D52" s="1" t="str">
        <f t="shared" si="2"/>
        <v>Mar 13</v>
      </c>
      <c r="E52" s="1" t="str">
        <f t="shared" si="1"/>
        <v>Oct</v>
      </c>
    </row>
    <row r="53" spans="1:5" x14ac:dyDescent="0.25">
      <c r="A53" t="s">
        <v>306</v>
      </c>
      <c r="C53" s="72">
        <v>44118</v>
      </c>
      <c r="D53" s="1" t="str">
        <f t="shared" si="2"/>
        <v>Mer 14</v>
      </c>
      <c r="E53" s="1" t="str">
        <f t="shared" si="1"/>
        <v>Oct</v>
      </c>
    </row>
    <row r="54" spans="1:5" x14ac:dyDescent="0.25">
      <c r="A54" t="s">
        <v>306</v>
      </c>
      <c r="C54" s="72">
        <v>44119</v>
      </c>
      <c r="D54" s="1" t="str">
        <f t="shared" si="2"/>
        <v>Jeu 15</v>
      </c>
      <c r="E54" s="1" t="str">
        <f t="shared" si="1"/>
        <v>Oct</v>
      </c>
    </row>
    <row r="55" spans="1:5" x14ac:dyDescent="0.25">
      <c r="A55" t="s">
        <v>306</v>
      </c>
      <c r="C55" s="72">
        <v>44120</v>
      </c>
      <c r="D55" s="1" t="str">
        <f t="shared" si="2"/>
        <v>Ven 16</v>
      </c>
      <c r="E55" s="1" t="str">
        <f t="shared" si="1"/>
        <v>Oct</v>
      </c>
    </row>
    <row r="56" spans="1:5" x14ac:dyDescent="0.25">
      <c r="A56" t="s">
        <v>306</v>
      </c>
      <c r="C56" s="72">
        <v>44121</v>
      </c>
      <c r="D56" s="1" t="str">
        <f t="shared" si="2"/>
        <v>Sam 17</v>
      </c>
      <c r="E56" s="1" t="str">
        <f t="shared" si="1"/>
        <v>Oct</v>
      </c>
    </row>
    <row r="57" spans="1:5" x14ac:dyDescent="0.25">
      <c r="A57" t="s">
        <v>306</v>
      </c>
      <c r="C57" s="72">
        <v>44122</v>
      </c>
      <c r="D57" s="1" t="str">
        <f t="shared" si="2"/>
        <v>Dim 18</v>
      </c>
      <c r="E57" s="1" t="str">
        <f t="shared" si="1"/>
        <v>Oct</v>
      </c>
    </row>
    <row r="58" spans="1:5" x14ac:dyDescent="0.25">
      <c r="A58" t="s">
        <v>307</v>
      </c>
      <c r="B58" s="83">
        <v>45</v>
      </c>
      <c r="C58" s="72">
        <v>44137</v>
      </c>
      <c r="D58" s="1" t="str">
        <f t="shared" si="2"/>
        <v>Lun 02</v>
      </c>
      <c r="E58" s="1" t="str">
        <f t="shared" si="1"/>
        <v>Nov</v>
      </c>
    </row>
    <row r="59" spans="1:5" x14ac:dyDescent="0.25">
      <c r="A59" t="s">
        <v>307</v>
      </c>
      <c r="B59" s="83">
        <v>46</v>
      </c>
      <c r="C59" s="72">
        <v>44138</v>
      </c>
      <c r="D59" s="1" t="str">
        <f t="shared" si="2"/>
        <v>Mar 03</v>
      </c>
      <c r="E59" s="1" t="str">
        <f t="shared" si="1"/>
        <v>Nov</v>
      </c>
    </row>
    <row r="60" spans="1:5" x14ac:dyDescent="0.25">
      <c r="A60" t="s">
        <v>307</v>
      </c>
      <c r="B60" s="83">
        <v>47</v>
      </c>
      <c r="C60" s="72">
        <v>44139</v>
      </c>
      <c r="D60" s="1" t="str">
        <f t="shared" si="2"/>
        <v>Mer 04</v>
      </c>
      <c r="E60" s="1" t="str">
        <f t="shared" si="1"/>
        <v>Nov</v>
      </c>
    </row>
    <row r="61" spans="1:5" x14ac:dyDescent="0.25">
      <c r="A61" t="s">
        <v>307</v>
      </c>
      <c r="B61" s="83">
        <v>48</v>
      </c>
      <c r="C61" s="72">
        <v>44140</v>
      </c>
      <c r="D61" s="1" t="str">
        <f t="shared" si="2"/>
        <v>Jeu 05</v>
      </c>
      <c r="E61" s="1" t="str">
        <f t="shared" si="1"/>
        <v>Nov</v>
      </c>
    </row>
    <row r="62" spans="1:5" x14ac:dyDescent="0.25">
      <c r="A62" t="s">
        <v>307</v>
      </c>
      <c r="B62" s="83">
        <v>49</v>
      </c>
      <c r="C62" s="72">
        <v>44141</v>
      </c>
      <c r="D62" s="1" t="str">
        <f t="shared" si="2"/>
        <v>Ven 06</v>
      </c>
      <c r="E62" s="1" t="str">
        <f t="shared" si="1"/>
        <v>Nov</v>
      </c>
    </row>
    <row r="63" spans="1:5" x14ac:dyDescent="0.25">
      <c r="A63" t="s">
        <v>307</v>
      </c>
      <c r="B63" s="83">
        <v>50</v>
      </c>
      <c r="C63" s="72">
        <v>44142</v>
      </c>
      <c r="D63" s="1" t="str">
        <f t="shared" si="2"/>
        <v>Sam 07</v>
      </c>
      <c r="E63" s="1" t="str">
        <f t="shared" si="1"/>
        <v>Nov</v>
      </c>
    </row>
    <row r="64" spans="1:5" x14ac:dyDescent="0.25">
      <c r="A64" t="s">
        <v>307</v>
      </c>
      <c r="B64" s="83">
        <v>51</v>
      </c>
      <c r="C64" s="72">
        <v>44143</v>
      </c>
      <c r="D64" s="1" t="str">
        <f t="shared" si="2"/>
        <v>Dim 08</v>
      </c>
      <c r="E64" s="1" t="str">
        <f t="shared" si="1"/>
        <v>Nov</v>
      </c>
    </row>
    <row r="65" spans="1:5" x14ac:dyDescent="0.25">
      <c r="A65" t="s">
        <v>307</v>
      </c>
      <c r="C65" s="72">
        <v>44144</v>
      </c>
      <c r="D65" s="1" t="str">
        <f t="shared" si="2"/>
        <v>Lun 09</v>
      </c>
      <c r="E65" s="1" t="str">
        <f t="shared" si="1"/>
        <v>Nov</v>
      </c>
    </row>
    <row r="66" spans="1:5" x14ac:dyDescent="0.25">
      <c r="A66" t="s">
        <v>307</v>
      </c>
      <c r="C66" s="72">
        <v>44145</v>
      </c>
      <c r="D66" s="1" t="str">
        <f t="shared" si="2"/>
        <v>Mar 10</v>
      </c>
      <c r="E66" s="1" t="str">
        <f t="shared" si="1"/>
        <v>Nov</v>
      </c>
    </row>
    <row r="67" spans="1:5" x14ac:dyDescent="0.25">
      <c r="A67" t="s">
        <v>307</v>
      </c>
      <c r="C67" s="72">
        <v>44146</v>
      </c>
      <c r="D67" s="1" t="str">
        <f t="shared" si="2"/>
        <v>Mer 11</v>
      </c>
      <c r="E67" s="1" t="str">
        <f t="shared" ref="E67:E130" si="3">PROPER(TEXT($C67,"mmm"))</f>
        <v>Nov</v>
      </c>
    </row>
    <row r="68" spans="1:5" x14ac:dyDescent="0.25">
      <c r="A68" t="s">
        <v>307</v>
      </c>
      <c r="C68" s="72">
        <v>44147</v>
      </c>
      <c r="D68" s="1" t="str">
        <f t="shared" ref="D68:D131" si="4">PROPER(TEXT(C68,"jjj jj"))</f>
        <v>Jeu 12</v>
      </c>
      <c r="E68" s="1" t="str">
        <f t="shared" si="3"/>
        <v>Nov</v>
      </c>
    </row>
    <row r="69" spans="1:5" x14ac:dyDescent="0.25">
      <c r="A69" t="s">
        <v>307</v>
      </c>
      <c r="C69" s="72">
        <v>44148</v>
      </c>
      <c r="D69" s="1" t="str">
        <f t="shared" si="4"/>
        <v>Ven 13</v>
      </c>
      <c r="E69" s="1" t="str">
        <f t="shared" si="3"/>
        <v>Nov</v>
      </c>
    </row>
    <row r="70" spans="1:5" x14ac:dyDescent="0.25">
      <c r="A70" t="s">
        <v>307</v>
      </c>
      <c r="C70" s="72">
        <v>44149</v>
      </c>
      <c r="D70" s="1" t="str">
        <f t="shared" si="4"/>
        <v>Sam 14</v>
      </c>
      <c r="E70" s="1" t="str">
        <f t="shared" si="3"/>
        <v>Nov</v>
      </c>
    </row>
    <row r="71" spans="1:5" x14ac:dyDescent="0.25">
      <c r="A71" t="s">
        <v>307</v>
      </c>
      <c r="C71" s="72">
        <v>44150</v>
      </c>
      <c r="D71" s="1" t="str">
        <f t="shared" si="4"/>
        <v>Dim 15</v>
      </c>
      <c r="E71" s="1" t="str">
        <f t="shared" si="3"/>
        <v>Nov</v>
      </c>
    </row>
    <row r="72" spans="1:5" x14ac:dyDescent="0.25">
      <c r="A72" t="s">
        <v>307</v>
      </c>
      <c r="C72" s="72">
        <v>44151</v>
      </c>
      <c r="D72" s="1" t="str">
        <f t="shared" si="4"/>
        <v>Lun 16</v>
      </c>
      <c r="E72" s="1" t="str">
        <f t="shared" si="3"/>
        <v>Nov</v>
      </c>
    </row>
    <row r="73" spans="1:5" x14ac:dyDescent="0.25">
      <c r="A73" t="s">
        <v>307</v>
      </c>
      <c r="C73" s="72">
        <v>44152</v>
      </c>
      <c r="D73" s="1" t="str">
        <f t="shared" si="4"/>
        <v>Mar 17</v>
      </c>
      <c r="E73" s="1" t="str">
        <f t="shared" si="3"/>
        <v>Nov</v>
      </c>
    </row>
    <row r="74" spans="1:5" x14ac:dyDescent="0.25">
      <c r="A74" t="s">
        <v>307</v>
      </c>
      <c r="C74" s="72">
        <v>44153</v>
      </c>
      <c r="D74" s="1" t="str">
        <f t="shared" si="4"/>
        <v>Mer 18</v>
      </c>
      <c r="E74" s="1" t="str">
        <f t="shared" si="3"/>
        <v>Nov</v>
      </c>
    </row>
    <row r="75" spans="1:5" x14ac:dyDescent="0.25">
      <c r="A75" t="s">
        <v>307</v>
      </c>
      <c r="C75" s="72">
        <v>44154</v>
      </c>
      <c r="D75" s="1" t="str">
        <f t="shared" si="4"/>
        <v>Jeu 19</v>
      </c>
      <c r="E75" s="1" t="str">
        <f t="shared" si="3"/>
        <v>Nov</v>
      </c>
    </row>
    <row r="76" spans="1:5" x14ac:dyDescent="0.25">
      <c r="A76" t="s">
        <v>307</v>
      </c>
      <c r="C76" s="72">
        <v>44155</v>
      </c>
      <c r="D76" s="1" t="str">
        <f t="shared" si="4"/>
        <v>Ven 20</v>
      </c>
      <c r="E76" s="1" t="str">
        <f t="shared" si="3"/>
        <v>Nov</v>
      </c>
    </row>
    <row r="77" spans="1:5" x14ac:dyDescent="0.25">
      <c r="A77" t="s">
        <v>307</v>
      </c>
      <c r="C77" s="72">
        <v>44156</v>
      </c>
      <c r="D77" s="1" t="str">
        <f t="shared" si="4"/>
        <v>Sam 21</v>
      </c>
      <c r="E77" s="1" t="str">
        <f t="shared" si="3"/>
        <v>Nov</v>
      </c>
    </row>
    <row r="78" spans="1:5" x14ac:dyDescent="0.25">
      <c r="A78" t="s">
        <v>307</v>
      </c>
      <c r="C78" s="72">
        <v>44157</v>
      </c>
      <c r="D78" s="1" t="str">
        <f t="shared" si="4"/>
        <v>Dim 22</v>
      </c>
      <c r="E78" s="1" t="str">
        <f t="shared" si="3"/>
        <v>Nov</v>
      </c>
    </row>
    <row r="79" spans="1:5" x14ac:dyDescent="0.25">
      <c r="A79" t="s">
        <v>307</v>
      </c>
      <c r="C79" s="72">
        <v>44158</v>
      </c>
      <c r="D79" s="1" t="str">
        <f t="shared" si="4"/>
        <v>Lun 23</v>
      </c>
      <c r="E79" s="1" t="str">
        <f t="shared" si="3"/>
        <v>Nov</v>
      </c>
    </row>
    <row r="80" spans="1:5" x14ac:dyDescent="0.25">
      <c r="A80" t="s">
        <v>307</v>
      </c>
      <c r="C80" s="72">
        <v>44159</v>
      </c>
      <c r="D80" s="1" t="str">
        <f t="shared" si="4"/>
        <v>Mar 24</v>
      </c>
      <c r="E80" s="1" t="str">
        <f t="shared" si="3"/>
        <v>Nov</v>
      </c>
    </row>
    <row r="81" spans="1:5" x14ac:dyDescent="0.25">
      <c r="A81" t="s">
        <v>307</v>
      </c>
      <c r="C81" s="72">
        <v>44160</v>
      </c>
      <c r="D81" s="1" t="str">
        <f t="shared" si="4"/>
        <v>Mer 25</v>
      </c>
      <c r="E81" s="1" t="str">
        <f t="shared" si="3"/>
        <v>Nov</v>
      </c>
    </row>
    <row r="82" spans="1:5" x14ac:dyDescent="0.25">
      <c r="A82" t="s">
        <v>307</v>
      </c>
      <c r="C82" s="72">
        <v>44161</v>
      </c>
      <c r="D82" s="1" t="str">
        <f t="shared" si="4"/>
        <v>Jeu 26</v>
      </c>
      <c r="E82" s="1" t="str">
        <f t="shared" si="3"/>
        <v>Nov</v>
      </c>
    </row>
    <row r="83" spans="1:5" x14ac:dyDescent="0.25">
      <c r="A83" t="s">
        <v>307</v>
      </c>
      <c r="C83" s="72">
        <v>44162</v>
      </c>
      <c r="D83" s="1" t="str">
        <f t="shared" si="4"/>
        <v>Ven 27</v>
      </c>
      <c r="E83" s="1" t="str">
        <f t="shared" si="3"/>
        <v>Nov</v>
      </c>
    </row>
    <row r="84" spans="1:5" x14ac:dyDescent="0.25">
      <c r="A84" t="s">
        <v>307</v>
      </c>
      <c r="C84" s="72">
        <v>44163</v>
      </c>
      <c r="D84" s="1" t="str">
        <f t="shared" si="4"/>
        <v>Sam 28</v>
      </c>
      <c r="E84" s="1" t="str">
        <f t="shared" si="3"/>
        <v>Nov</v>
      </c>
    </row>
    <row r="85" spans="1:5" x14ac:dyDescent="0.25">
      <c r="A85" t="s">
        <v>307</v>
      </c>
      <c r="C85" s="72">
        <v>44164</v>
      </c>
      <c r="D85" s="1" t="str">
        <f t="shared" si="4"/>
        <v>Dim 29</v>
      </c>
      <c r="E85" s="1" t="str">
        <f t="shared" si="3"/>
        <v>Nov</v>
      </c>
    </row>
    <row r="86" spans="1:5" x14ac:dyDescent="0.25">
      <c r="A86" t="s">
        <v>307</v>
      </c>
      <c r="C86" s="72">
        <v>44165</v>
      </c>
      <c r="D86" s="1" t="str">
        <f t="shared" si="4"/>
        <v>Lun 30</v>
      </c>
      <c r="E86" s="1" t="str">
        <f t="shared" si="3"/>
        <v>Nov</v>
      </c>
    </row>
    <row r="87" spans="1:5" x14ac:dyDescent="0.25">
      <c r="A87" t="s">
        <v>307</v>
      </c>
      <c r="C87" s="72">
        <v>44166</v>
      </c>
      <c r="D87" s="1" t="str">
        <f t="shared" si="4"/>
        <v>Mar 01</v>
      </c>
      <c r="E87" s="1" t="str">
        <f t="shared" si="3"/>
        <v>Déc</v>
      </c>
    </row>
    <row r="88" spans="1:5" x14ac:dyDescent="0.25">
      <c r="A88" t="s">
        <v>307</v>
      </c>
      <c r="C88" s="72">
        <v>44167</v>
      </c>
      <c r="D88" s="1" t="str">
        <f t="shared" si="4"/>
        <v>Mer 02</v>
      </c>
      <c r="E88" s="1" t="str">
        <f t="shared" si="3"/>
        <v>Déc</v>
      </c>
    </row>
    <row r="89" spans="1:5" x14ac:dyDescent="0.25">
      <c r="A89" t="s">
        <v>307</v>
      </c>
      <c r="C89" s="72">
        <v>44168</v>
      </c>
      <c r="D89" s="1" t="str">
        <f t="shared" si="4"/>
        <v>Jeu 03</v>
      </c>
      <c r="E89" s="1" t="str">
        <f t="shared" si="3"/>
        <v>Déc</v>
      </c>
    </row>
    <row r="90" spans="1:5" x14ac:dyDescent="0.25">
      <c r="A90" t="s">
        <v>307</v>
      </c>
      <c r="C90" s="72">
        <v>44169</v>
      </c>
      <c r="D90" s="1" t="str">
        <f t="shared" si="4"/>
        <v>Ven 04</v>
      </c>
      <c r="E90" s="1" t="str">
        <f t="shared" si="3"/>
        <v>Déc</v>
      </c>
    </row>
    <row r="91" spans="1:5" x14ac:dyDescent="0.25">
      <c r="A91" t="s">
        <v>307</v>
      </c>
      <c r="C91" s="72">
        <v>44170</v>
      </c>
      <c r="D91" s="1" t="str">
        <f t="shared" si="4"/>
        <v>Sam 05</v>
      </c>
      <c r="E91" s="1" t="str">
        <f t="shared" si="3"/>
        <v>Déc</v>
      </c>
    </row>
    <row r="92" spans="1:5" x14ac:dyDescent="0.25">
      <c r="A92" t="s">
        <v>307</v>
      </c>
      <c r="C92" s="72">
        <v>44171</v>
      </c>
      <c r="D92" s="1" t="str">
        <f t="shared" si="4"/>
        <v>Dim 06</v>
      </c>
      <c r="E92" s="1" t="str">
        <f t="shared" si="3"/>
        <v>Déc</v>
      </c>
    </row>
    <row r="93" spans="1:5" x14ac:dyDescent="0.25">
      <c r="A93" t="s">
        <v>307</v>
      </c>
      <c r="C93" s="72">
        <v>44172</v>
      </c>
      <c r="D93" s="1" t="str">
        <f t="shared" si="4"/>
        <v>Lun 07</v>
      </c>
      <c r="E93" s="1" t="str">
        <f t="shared" si="3"/>
        <v>Déc</v>
      </c>
    </row>
    <row r="94" spans="1:5" x14ac:dyDescent="0.25">
      <c r="A94" t="s">
        <v>307</v>
      </c>
      <c r="C94" s="72">
        <v>44173</v>
      </c>
      <c r="D94" s="1" t="str">
        <f t="shared" si="4"/>
        <v>Mar 08</v>
      </c>
      <c r="E94" s="1" t="str">
        <f t="shared" si="3"/>
        <v>Déc</v>
      </c>
    </row>
    <row r="95" spans="1:5" x14ac:dyDescent="0.25">
      <c r="A95" t="s">
        <v>307</v>
      </c>
      <c r="C95" s="72">
        <v>44174</v>
      </c>
      <c r="D95" s="1" t="str">
        <f t="shared" si="4"/>
        <v>Mer 09</v>
      </c>
      <c r="E95" s="1" t="str">
        <f t="shared" si="3"/>
        <v>Déc</v>
      </c>
    </row>
    <row r="96" spans="1:5" x14ac:dyDescent="0.25">
      <c r="A96" t="s">
        <v>307</v>
      </c>
      <c r="C96" s="72">
        <v>44175</v>
      </c>
      <c r="D96" s="1" t="str">
        <f t="shared" si="4"/>
        <v>Jeu 10</v>
      </c>
      <c r="E96" s="1" t="str">
        <f t="shared" si="3"/>
        <v>Déc</v>
      </c>
    </row>
    <row r="97" spans="1:5" x14ac:dyDescent="0.25">
      <c r="A97" t="s">
        <v>307</v>
      </c>
      <c r="C97" s="72">
        <v>44176</v>
      </c>
      <c r="D97" s="1" t="str">
        <f t="shared" si="4"/>
        <v>Ven 11</v>
      </c>
      <c r="E97" s="1" t="str">
        <f t="shared" si="3"/>
        <v>Déc</v>
      </c>
    </row>
    <row r="98" spans="1:5" x14ac:dyDescent="0.25">
      <c r="A98" t="s">
        <v>307</v>
      </c>
      <c r="C98" s="72">
        <v>44177</v>
      </c>
      <c r="D98" s="1" t="str">
        <f t="shared" si="4"/>
        <v>Sam 12</v>
      </c>
      <c r="E98" s="1" t="str">
        <f t="shared" si="3"/>
        <v>Déc</v>
      </c>
    </row>
    <row r="99" spans="1:5" x14ac:dyDescent="0.25">
      <c r="A99" t="s">
        <v>307</v>
      </c>
      <c r="C99" s="72">
        <v>44178</v>
      </c>
      <c r="D99" s="1" t="str">
        <f t="shared" si="4"/>
        <v>Dim 13</v>
      </c>
      <c r="E99" s="1" t="str">
        <f t="shared" si="3"/>
        <v>Déc</v>
      </c>
    </row>
    <row r="100" spans="1:5" x14ac:dyDescent="0.25">
      <c r="A100" t="s">
        <v>307</v>
      </c>
      <c r="C100" s="72">
        <v>44179</v>
      </c>
      <c r="D100" s="1" t="str">
        <f t="shared" si="4"/>
        <v>Lun 14</v>
      </c>
      <c r="E100" s="1" t="str">
        <f t="shared" si="3"/>
        <v>Déc</v>
      </c>
    </row>
    <row r="101" spans="1:5" x14ac:dyDescent="0.25">
      <c r="A101" t="s">
        <v>307</v>
      </c>
      <c r="C101" s="72">
        <v>44180</v>
      </c>
      <c r="D101" s="1" t="str">
        <f t="shared" si="4"/>
        <v>Mar 15</v>
      </c>
      <c r="E101" s="1" t="str">
        <f t="shared" si="3"/>
        <v>Déc</v>
      </c>
    </row>
    <row r="102" spans="1:5" x14ac:dyDescent="0.25">
      <c r="A102" t="s">
        <v>307</v>
      </c>
      <c r="C102" s="72">
        <v>44181</v>
      </c>
      <c r="D102" s="1" t="str">
        <f t="shared" si="4"/>
        <v>Mer 16</v>
      </c>
      <c r="E102" s="1" t="str">
        <f t="shared" si="3"/>
        <v>Déc</v>
      </c>
    </row>
    <row r="103" spans="1:5" x14ac:dyDescent="0.25">
      <c r="A103" t="s">
        <v>307</v>
      </c>
      <c r="C103" s="72">
        <v>44182</v>
      </c>
      <c r="D103" s="1" t="str">
        <f t="shared" si="4"/>
        <v>Jeu 17</v>
      </c>
      <c r="E103" s="1" t="str">
        <f t="shared" si="3"/>
        <v>Déc</v>
      </c>
    </row>
    <row r="104" spans="1:5" x14ac:dyDescent="0.25">
      <c r="A104" t="s">
        <v>307</v>
      </c>
      <c r="C104" s="72">
        <v>44183</v>
      </c>
      <c r="D104" s="1" t="str">
        <f t="shared" si="4"/>
        <v>Ven 18</v>
      </c>
      <c r="E104" s="1" t="str">
        <f t="shared" si="3"/>
        <v>Déc</v>
      </c>
    </row>
    <row r="105" spans="1:5" x14ac:dyDescent="0.25">
      <c r="A105" t="s">
        <v>307</v>
      </c>
      <c r="C105" s="72">
        <v>44184</v>
      </c>
      <c r="D105" s="1" t="str">
        <f t="shared" si="4"/>
        <v>Sam 19</v>
      </c>
      <c r="E105" s="1" t="str">
        <f t="shared" si="3"/>
        <v>Déc</v>
      </c>
    </row>
    <row r="106" spans="1:5" x14ac:dyDescent="0.25">
      <c r="A106" t="s">
        <v>307</v>
      </c>
      <c r="C106" s="72">
        <v>44185</v>
      </c>
      <c r="D106" s="1" t="str">
        <f t="shared" si="4"/>
        <v>Dim 20</v>
      </c>
      <c r="E106" s="1" t="str">
        <f t="shared" si="3"/>
        <v>Déc</v>
      </c>
    </row>
    <row r="107" spans="1:5" x14ac:dyDescent="0.25">
      <c r="A107" t="s">
        <v>308</v>
      </c>
      <c r="B107">
        <v>1</v>
      </c>
      <c r="C107" s="84">
        <v>44200</v>
      </c>
      <c r="D107" s="1" t="str">
        <f t="shared" si="4"/>
        <v>Lun 04</v>
      </c>
      <c r="E107" s="1" t="str">
        <f t="shared" si="3"/>
        <v>Janv</v>
      </c>
    </row>
    <row r="108" spans="1:5" x14ac:dyDescent="0.25">
      <c r="A108" t="s">
        <v>308</v>
      </c>
      <c r="B108">
        <v>2</v>
      </c>
      <c r="C108" s="84">
        <v>44201</v>
      </c>
      <c r="D108" s="1" t="str">
        <f t="shared" si="4"/>
        <v>Mar 05</v>
      </c>
      <c r="E108" s="1" t="str">
        <f t="shared" si="3"/>
        <v>Janv</v>
      </c>
    </row>
    <row r="109" spans="1:5" x14ac:dyDescent="0.25">
      <c r="A109" t="s">
        <v>308</v>
      </c>
      <c r="B109">
        <v>3</v>
      </c>
      <c r="C109" s="84">
        <v>44202</v>
      </c>
      <c r="D109" s="1" t="str">
        <f t="shared" si="4"/>
        <v>Mer 06</v>
      </c>
      <c r="E109" s="1" t="str">
        <f t="shared" si="3"/>
        <v>Janv</v>
      </c>
    </row>
    <row r="110" spans="1:5" x14ac:dyDescent="0.25">
      <c r="A110" t="s">
        <v>308</v>
      </c>
      <c r="B110">
        <v>4</v>
      </c>
      <c r="C110" s="84">
        <v>44203</v>
      </c>
      <c r="D110" s="1" t="str">
        <f t="shared" si="4"/>
        <v>Jeu 07</v>
      </c>
      <c r="E110" s="1" t="str">
        <f t="shared" si="3"/>
        <v>Janv</v>
      </c>
    </row>
    <row r="111" spans="1:5" x14ac:dyDescent="0.25">
      <c r="A111" t="s">
        <v>308</v>
      </c>
      <c r="B111">
        <v>5</v>
      </c>
      <c r="C111" s="84">
        <v>44204</v>
      </c>
      <c r="D111" s="1" t="str">
        <f t="shared" si="4"/>
        <v>Ven 08</v>
      </c>
      <c r="E111" s="1" t="str">
        <f t="shared" si="3"/>
        <v>Janv</v>
      </c>
    </row>
    <row r="112" spans="1:5" x14ac:dyDescent="0.25">
      <c r="A112" t="s">
        <v>308</v>
      </c>
      <c r="B112">
        <v>6</v>
      </c>
      <c r="C112" s="84">
        <v>44205</v>
      </c>
      <c r="D112" s="1" t="str">
        <f t="shared" si="4"/>
        <v>Sam 09</v>
      </c>
      <c r="E112" s="1" t="str">
        <f t="shared" si="3"/>
        <v>Janv</v>
      </c>
    </row>
    <row r="113" spans="1:5" x14ac:dyDescent="0.25">
      <c r="A113" t="s">
        <v>308</v>
      </c>
      <c r="C113" s="84">
        <v>44206</v>
      </c>
      <c r="D113" s="1" t="str">
        <f t="shared" si="4"/>
        <v>Dim 10</v>
      </c>
      <c r="E113" s="1" t="str">
        <f t="shared" si="3"/>
        <v>Janv</v>
      </c>
    </row>
    <row r="114" spans="1:5" x14ac:dyDescent="0.25">
      <c r="A114" t="s">
        <v>308</v>
      </c>
      <c r="C114" s="84">
        <v>44207</v>
      </c>
      <c r="D114" s="1" t="str">
        <f t="shared" si="4"/>
        <v>Lun 11</v>
      </c>
      <c r="E114" s="1" t="str">
        <f t="shared" si="3"/>
        <v>Janv</v>
      </c>
    </row>
    <row r="115" spans="1:5" x14ac:dyDescent="0.25">
      <c r="A115" t="s">
        <v>308</v>
      </c>
      <c r="C115" s="84">
        <v>44208</v>
      </c>
      <c r="D115" s="1" t="str">
        <f t="shared" si="4"/>
        <v>Mar 12</v>
      </c>
      <c r="E115" s="1" t="str">
        <f t="shared" si="3"/>
        <v>Janv</v>
      </c>
    </row>
    <row r="116" spans="1:5" x14ac:dyDescent="0.25">
      <c r="A116" t="s">
        <v>308</v>
      </c>
      <c r="C116" s="84">
        <v>44209</v>
      </c>
      <c r="D116" s="1" t="str">
        <f t="shared" si="4"/>
        <v>Mer 13</v>
      </c>
      <c r="E116" s="1" t="str">
        <f t="shared" si="3"/>
        <v>Janv</v>
      </c>
    </row>
    <row r="117" spans="1:5" x14ac:dyDescent="0.25">
      <c r="A117" t="s">
        <v>308</v>
      </c>
      <c r="C117" s="84">
        <v>44210</v>
      </c>
      <c r="D117" s="1" t="str">
        <f t="shared" si="4"/>
        <v>Jeu 14</v>
      </c>
      <c r="E117" s="1" t="str">
        <f t="shared" si="3"/>
        <v>Janv</v>
      </c>
    </row>
    <row r="118" spans="1:5" x14ac:dyDescent="0.25">
      <c r="A118" t="s">
        <v>308</v>
      </c>
      <c r="C118" s="84">
        <v>44211</v>
      </c>
      <c r="D118" s="1" t="str">
        <f t="shared" si="4"/>
        <v>Ven 15</v>
      </c>
      <c r="E118" s="1" t="str">
        <f t="shared" si="3"/>
        <v>Janv</v>
      </c>
    </row>
    <row r="119" spans="1:5" x14ac:dyDescent="0.25">
      <c r="A119" t="s">
        <v>308</v>
      </c>
      <c r="C119" s="84">
        <v>44212</v>
      </c>
      <c r="D119" s="1" t="str">
        <f t="shared" si="4"/>
        <v>Sam 16</v>
      </c>
      <c r="E119" s="1" t="str">
        <f t="shared" si="3"/>
        <v>Janv</v>
      </c>
    </row>
    <row r="120" spans="1:5" x14ac:dyDescent="0.25">
      <c r="A120" t="s">
        <v>308</v>
      </c>
      <c r="C120" s="84">
        <v>44213</v>
      </c>
      <c r="D120" s="1" t="str">
        <f t="shared" si="4"/>
        <v>Dim 17</v>
      </c>
      <c r="E120" s="1" t="str">
        <f t="shared" si="3"/>
        <v>Janv</v>
      </c>
    </row>
    <row r="121" spans="1:5" x14ac:dyDescent="0.25">
      <c r="A121" t="s">
        <v>308</v>
      </c>
      <c r="C121" s="84">
        <v>44214</v>
      </c>
      <c r="D121" s="1" t="str">
        <f t="shared" si="4"/>
        <v>Lun 18</v>
      </c>
      <c r="E121" s="1" t="str">
        <f t="shared" si="3"/>
        <v>Janv</v>
      </c>
    </row>
    <row r="122" spans="1:5" x14ac:dyDescent="0.25">
      <c r="A122" t="s">
        <v>308</v>
      </c>
      <c r="C122" s="84">
        <v>44215</v>
      </c>
      <c r="D122" s="1" t="str">
        <f t="shared" si="4"/>
        <v>Mar 19</v>
      </c>
      <c r="E122" s="1" t="str">
        <f t="shared" si="3"/>
        <v>Janv</v>
      </c>
    </row>
    <row r="123" spans="1:5" x14ac:dyDescent="0.25">
      <c r="A123" t="s">
        <v>308</v>
      </c>
      <c r="C123" s="84">
        <v>44216</v>
      </c>
      <c r="D123" s="1" t="str">
        <f t="shared" si="4"/>
        <v>Mer 20</v>
      </c>
      <c r="E123" s="1" t="str">
        <f t="shared" si="3"/>
        <v>Janv</v>
      </c>
    </row>
    <row r="124" spans="1:5" x14ac:dyDescent="0.25">
      <c r="A124" t="s">
        <v>308</v>
      </c>
      <c r="C124" s="84">
        <v>44217</v>
      </c>
      <c r="D124" s="1" t="str">
        <f t="shared" si="4"/>
        <v>Jeu 21</v>
      </c>
      <c r="E124" s="1" t="str">
        <f t="shared" si="3"/>
        <v>Janv</v>
      </c>
    </row>
    <row r="125" spans="1:5" x14ac:dyDescent="0.25">
      <c r="A125" t="s">
        <v>308</v>
      </c>
      <c r="C125" s="84">
        <v>44218</v>
      </c>
      <c r="D125" s="1" t="str">
        <f t="shared" si="4"/>
        <v>Ven 22</v>
      </c>
      <c r="E125" s="1" t="str">
        <f t="shared" si="3"/>
        <v>Janv</v>
      </c>
    </row>
    <row r="126" spans="1:5" x14ac:dyDescent="0.25">
      <c r="A126" t="s">
        <v>308</v>
      </c>
      <c r="C126" s="84">
        <v>44219</v>
      </c>
      <c r="D126" s="1" t="str">
        <f t="shared" si="4"/>
        <v>Sam 23</v>
      </c>
      <c r="E126" s="1" t="str">
        <f t="shared" si="3"/>
        <v>Janv</v>
      </c>
    </row>
    <row r="127" spans="1:5" x14ac:dyDescent="0.25">
      <c r="A127" t="s">
        <v>308</v>
      </c>
      <c r="C127" s="84">
        <v>44220</v>
      </c>
      <c r="D127" s="1" t="str">
        <f t="shared" si="4"/>
        <v>Dim 24</v>
      </c>
      <c r="E127" s="1" t="str">
        <f t="shared" si="3"/>
        <v>Janv</v>
      </c>
    </row>
    <row r="128" spans="1:5" x14ac:dyDescent="0.25">
      <c r="A128" t="s">
        <v>308</v>
      </c>
      <c r="C128" s="84">
        <v>44221</v>
      </c>
      <c r="D128" s="1" t="str">
        <f t="shared" si="4"/>
        <v>Lun 25</v>
      </c>
      <c r="E128" s="1" t="str">
        <f t="shared" si="3"/>
        <v>Janv</v>
      </c>
    </row>
    <row r="129" spans="1:5" x14ac:dyDescent="0.25">
      <c r="A129" t="s">
        <v>308</v>
      </c>
      <c r="C129" s="84">
        <v>44222</v>
      </c>
      <c r="D129" s="1" t="str">
        <f t="shared" si="4"/>
        <v>Mar 26</v>
      </c>
      <c r="E129" s="1" t="str">
        <f t="shared" si="3"/>
        <v>Janv</v>
      </c>
    </row>
    <row r="130" spans="1:5" x14ac:dyDescent="0.25">
      <c r="A130" t="s">
        <v>308</v>
      </c>
      <c r="C130" s="84">
        <v>44223</v>
      </c>
      <c r="D130" s="1" t="str">
        <f t="shared" si="4"/>
        <v>Mer 27</v>
      </c>
      <c r="E130" s="1" t="str">
        <f t="shared" si="3"/>
        <v>Janv</v>
      </c>
    </row>
    <row r="131" spans="1:5" x14ac:dyDescent="0.25">
      <c r="A131" t="s">
        <v>308</v>
      </c>
      <c r="C131" s="84">
        <v>44224</v>
      </c>
      <c r="D131" s="1" t="str">
        <f t="shared" si="4"/>
        <v>Jeu 28</v>
      </c>
      <c r="E131" s="1" t="str">
        <f t="shared" ref="E131:E194" si="5">PROPER(TEXT($C131,"mmm"))</f>
        <v>Janv</v>
      </c>
    </row>
    <row r="132" spans="1:5" x14ac:dyDescent="0.25">
      <c r="A132" t="s">
        <v>308</v>
      </c>
      <c r="C132" s="84">
        <v>44225</v>
      </c>
      <c r="D132" s="1" t="str">
        <f t="shared" ref="D132:D195" si="6">PROPER(TEXT(C132,"jjj jj"))</f>
        <v>Ven 29</v>
      </c>
      <c r="E132" s="1" t="str">
        <f t="shared" si="5"/>
        <v>Janv</v>
      </c>
    </row>
    <row r="133" spans="1:5" x14ac:dyDescent="0.25">
      <c r="A133" t="s">
        <v>308</v>
      </c>
      <c r="C133" s="84">
        <v>44226</v>
      </c>
      <c r="D133" s="1" t="str">
        <f t="shared" si="6"/>
        <v>Sam 30</v>
      </c>
      <c r="E133" s="1" t="str">
        <f t="shared" si="5"/>
        <v>Janv</v>
      </c>
    </row>
    <row r="134" spans="1:5" x14ac:dyDescent="0.25">
      <c r="A134" t="s">
        <v>308</v>
      </c>
      <c r="C134" s="84">
        <v>44227</v>
      </c>
      <c r="D134" s="1" t="str">
        <f t="shared" si="6"/>
        <v>Dim 31</v>
      </c>
      <c r="E134" s="1" t="str">
        <f t="shared" si="5"/>
        <v>Janv</v>
      </c>
    </row>
    <row r="135" spans="1:5" x14ac:dyDescent="0.25">
      <c r="A135" t="s">
        <v>308</v>
      </c>
      <c r="C135" s="84">
        <v>44228</v>
      </c>
      <c r="D135" s="1" t="str">
        <f t="shared" si="6"/>
        <v>Lun 01</v>
      </c>
      <c r="E135" s="1" t="str">
        <f t="shared" si="5"/>
        <v>Févr</v>
      </c>
    </row>
    <row r="136" spans="1:5" x14ac:dyDescent="0.25">
      <c r="A136" t="s">
        <v>308</v>
      </c>
      <c r="C136" s="84">
        <v>44229</v>
      </c>
      <c r="D136" s="1" t="str">
        <f t="shared" si="6"/>
        <v>Mar 02</v>
      </c>
      <c r="E136" s="1" t="str">
        <f t="shared" si="5"/>
        <v>Févr</v>
      </c>
    </row>
    <row r="137" spans="1:5" x14ac:dyDescent="0.25">
      <c r="A137" t="s">
        <v>308</v>
      </c>
      <c r="C137" s="84">
        <v>44230</v>
      </c>
      <c r="D137" s="1" t="str">
        <f t="shared" si="6"/>
        <v>Mer 03</v>
      </c>
      <c r="E137" s="1" t="str">
        <f t="shared" si="5"/>
        <v>Févr</v>
      </c>
    </row>
    <row r="138" spans="1:5" x14ac:dyDescent="0.25">
      <c r="A138" t="s">
        <v>308</v>
      </c>
      <c r="C138" s="84">
        <v>44231</v>
      </c>
      <c r="D138" s="1" t="str">
        <f t="shared" si="6"/>
        <v>Jeu 04</v>
      </c>
      <c r="E138" s="1" t="str">
        <f t="shared" si="5"/>
        <v>Févr</v>
      </c>
    </row>
    <row r="139" spans="1:5" x14ac:dyDescent="0.25">
      <c r="A139" t="s">
        <v>308</v>
      </c>
      <c r="C139" s="84">
        <v>44232</v>
      </c>
      <c r="D139" s="1" t="str">
        <f t="shared" si="6"/>
        <v>Ven 05</v>
      </c>
      <c r="E139" s="1" t="str">
        <f t="shared" si="5"/>
        <v>Févr</v>
      </c>
    </row>
    <row r="140" spans="1:5" x14ac:dyDescent="0.25">
      <c r="A140" t="s">
        <v>308</v>
      </c>
      <c r="C140" s="84">
        <v>44233</v>
      </c>
      <c r="D140" s="1" t="str">
        <f t="shared" si="6"/>
        <v>Sam 06</v>
      </c>
      <c r="E140" s="1" t="str">
        <f t="shared" si="5"/>
        <v>Févr</v>
      </c>
    </row>
    <row r="141" spans="1:5" x14ac:dyDescent="0.25">
      <c r="A141" t="s">
        <v>308</v>
      </c>
      <c r="C141" s="84">
        <v>44234</v>
      </c>
      <c r="D141" s="1" t="str">
        <f t="shared" si="6"/>
        <v>Dim 07</v>
      </c>
      <c r="E141" s="1" t="str">
        <f t="shared" si="5"/>
        <v>Févr</v>
      </c>
    </row>
    <row r="142" spans="1:5" x14ac:dyDescent="0.25">
      <c r="A142" t="s">
        <v>308</v>
      </c>
      <c r="C142" s="84">
        <v>44235</v>
      </c>
      <c r="D142" s="1" t="str">
        <f t="shared" si="6"/>
        <v>Lun 08</v>
      </c>
      <c r="E142" s="1" t="str">
        <f t="shared" si="5"/>
        <v>Févr</v>
      </c>
    </row>
    <row r="143" spans="1:5" x14ac:dyDescent="0.25">
      <c r="A143" t="s">
        <v>308</v>
      </c>
      <c r="C143" s="84">
        <v>44236</v>
      </c>
      <c r="D143" s="1" t="str">
        <f t="shared" si="6"/>
        <v>Mar 09</v>
      </c>
      <c r="E143" s="1" t="str">
        <f t="shared" si="5"/>
        <v>Févr</v>
      </c>
    </row>
    <row r="144" spans="1:5" x14ac:dyDescent="0.25">
      <c r="A144" t="s">
        <v>308</v>
      </c>
      <c r="C144" s="84">
        <v>44237</v>
      </c>
      <c r="D144" s="1" t="str">
        <f t="shared" si="6"/>
        <v>Mer 10</v>
      </c>
      <c r="E144" s="1" t="str">
        <f t="shared" si="5"/>
        <v>Févr</v>
      </c>
    </row>
    <row r="145" spans="1:5" x14ac:dyDescent="0.25">
      <c r="A145" t="s">
        <v>308</v>
      </c>
      <c r="C145" s="84">
        <v>44238</v>
      </c>
      <c r="D145" s="1" t="str">
        <f t="shared" si="6"/>
        <v>Jeu 11</v>
      </c>
      <c r="E145" s="1" t="str">
        <f t="shared" si="5"/>
        <v>Févr</v>
      </c>
    </row>
    <row r="146" spans="1:5" x14ac:dyDescent="0.25">
      <c r="A146" t="s">
        <v>308</v>
      </c>
      <c r="C146" s="84">
        <v>44239</v>
      </c>
      <c r="D146" s="1" t="str">
        <f t="shared" si="6"/>
        <v>Ven 12</v>
      </c>
      <c r="E146" s="1" t="str">
        <f t="shared" si="5"/>
        <v>Févr</v>
      </c>
    </row>
    <row r="147" spans="1:5" x14ac:dyDescent="0.25">
      <c r="A147" t="s">
        <v>308</v>
      </c>
      <c r="C147" s="84">
        <v>44240</v>
      </c>
      <c r="D147" s="1" t="str">
        <f t="shared" si="6"/>
        <v>Sam 13</v>
      </c>
      <c r="E147" s="1" t="str">
        <f t="shared" si="5"/>
        <v>Févr</v>
      </c>
    </row>
    <row r="148" spans="1:5" x14ac:dyDescent="0.25">
      <c r="A148" t="s">
        <v>308</v>
      </c>
      <c r="C148" s="84">
        <v>44241</v>
      </c>
      <c r="D148" s="1" t="str">
        <f t="shared" si="6"/>
        <v>Dim 14</v>
      </c>
      <c r="E148" s="1" t="str">
        <f t="shared" si="5"/>
        <v>Févr</v>
      </c>
    </row>
    <row r="149" spans="1:5" x14ac:dyDescent="0.25">
      <c r="A149" t="s">
        <v>309</v>
      </c>
      <c r="B149">
        <v>9</v>
      </c>
      <c r="C149" s="84">
        <v>44256</v>
      </c>
      <c r="D149" s="1" t="str">
        <f t="shared" si="6"/>
        <v>Lun 01</v>
      </c>
      <c r="E149" s="1" t="str">
        <f t="shared" si="5"/>
        <v>Mars</v>
      </c>
    </row>
    <row r="150" spans="1:5" x14ac:dyDescent="0.25">
      <c r="A150" t="s">
        <v>309</v>
      </c>
      <c r="B150">
        <v>10</v>
      </c>
      <c r="C150" s="84">
        <v>44257</v>
      </c>
      <c r="D150" s="1" t="str">
        <f t="shared" si="6"/>
        <v>Mar 02</v>
      </c>
      <c r="E150" s="1" t="str">
        <f t="shared" si="5"/>
        <v>Mars</v>
      </c>
    </row>
    <row r="151" spans="1:5" x14ac:dyDescent="0.25">
      <c r="A151" t="s">
        <v>309</v>
      </c>
      <c r="B151">
        <v>11</v>
      </c>
      <c r="C151" s="84">
        <v>44258</v>
      </c>
      <c r="D151" s="1" t="str">
        <f t="shared" si="6"/>
        <v>Mer 03</v>
      </c>
      <c r="E151" s="1" t="str">
        <f t="shared" si="5"/>
        <v>Mars</v>
      </c>
    </row>
    <row r="152" spans="1:5" x14ac:dyDescent="0.25">
      <c r="A152" t="s">
        <v>309</v>
      </c>
      <c r="B152">
        <v>12</v>
      </c>
      <c r="C152" s="84">
        <v>44259</v>
      </c>
      <c r="D152" s="1" t="str">
        <f t="shared" si="6"/>
        <v>Jeu 04</v>
      </c>
      <c r="E152" s="1" t="str">
        <f t="shared" si="5"/>
        <v>Mars</v>
      </c>
    </row>
    <row r="153" spans="1:5" x14ac:dyDescent="0.25">
      <c r="A153" t="s">
        <v>309</v>
      </c>
      <c r="B153">
        <v>13</v>
      </c>
      <c r="C153" s="84">
        <v>44260</v>
      </c>
      <c r="D153" s="1" t="str">
        <f t="shared" si="6"/>
        <v>Ven 05</v>
      </c>
      <c r="E153" s="1" t="str">
        <f t="shared" si="5"/>
        <v>Mars</v>
      </c>
    </row>
    <row r="154" spans="1:5" x14ac:dyDescent="0.25">
      <c r="A154" t="s">
        <v>309</v>
      </c>
      <c r="B154">
        <v>14</v>
      </c>
      <c r="C154" s="84">
        <v>44261</v>
      </c>
      <c r="D154" s="1" t="str">
        <f t="shared" si="6"/>
        <v>Sam 06</v>
      </c>
      <c r="E154" s="1" t="str">
        <f t="shared" si="5"/>
        <v>Mars</v>
      </c>
    </row>
    <row r="155" spans="1:5" x14ac:dyDescent="0.25">
      <c r="A155" t="s">
        <v>309</v>
      </c>
      <c r="B155">
        <v>15</v>
      </c>
      <c r="C155" s="84">
        <v>44262</v>
      </c>
      <c r="D155" s="1" t="str">
        <f t="shared" si="6"/>
        <v>Dim 07</v>
      </c>
      <c r="E155" s="1" t="str">
        <f t="shared" si="5"/>
        <v>Mars</v>
      </c>
    </row>
    <row r="156" spans="1:5" x14ac:dyDescent="0.25">
      <c r="A156" t="s">
        <v>309</v>
      </c>
      <c r="C156" s="84">
        <v>44263</v>
      </c>
      <c r="D156" s="1" t="str">
        <f t="shared" si="6"/>
        <v>Lun 08</v>
      </c>
      <c r="E156" s="1" t="str">
        <f t="shared" si="5"/>
        <v>Mars</v>
      </c>
    </row>
    <row r="157" spans="1:5" x14ac:dyDescent="0.25">
      <c r="A157" t="s">
        <v>309</v>
      </c>
      <c r="C157" s="84">
        <v>44264</v>
      </c>
      <c r="D157" s="1" t="str">
        <f t="shared" si="6"/>
        <v>Mar 09</v>
      </c>
      <c r="E157" s="1" t="str">
        <f t="shared" si="5"/>
        <v>Mars</v>
      </c>
    </row>
    <row r="158" spans="1:5" x14ac:dyDescent="0.25">
      <c r="A158" t="s">
        <v>309</v>
      </c>
      <c r="C158" s="84">
        <v>44265</v>
      </c>
      <c r="D158" s="1" t="str">
        <f t="shared" si="6"/>
        <v>Mer 10</v>
      </c>
      <c r="E158" s="1" t="str">
        <f t="shared" si="5"/>
        <v>Mars</v>
      </c>
    </row>
    <row r="159" spans="1:5" x14ac:dyDescent="0.25">
      <c r="A159" t="s">
        <v>309</v>
      </c>
      <c r="C159" s="84">
        <v>44266</v>
      </c>
      <c r="D159" s="1" t="str">
        <f t="shared" si="6"/>
        <v>Jeu 11</v>
      </c>
      <c r="E159" s="1" t="str">
        <f t="shared" si="5"/>
        <v>Mars</v>
      </c>
    </row>
    <row r="160" spans="1:5" x14ac:dyDescent="0.25">
      <c r="A160" t="s">
        <v>309</v>
      </c>
      <c r="C160" s="84">
        <v>44267</v>
      </c>
      <c r="D160" s="1" t="str">
        <f t="shared" si="6"/>
        <v>Ven 12</v>
      </c>
      <c r="E160" s="1" t="str">
        <f t="shared" si="5"/>
        <v>Mars</v>
      </c>
    </row>
    <row r="161" spans="1:5" x14ac:dyDescent="0.25">
      <c r="A161" t="s">
        <v>309</v>
      </c>
      <c r="C161" s="84">
        <v>44268</v>
      </c>
      <c r="D161" s="1" t="str">
        <f t="shared" si="6"/>
        <v>Sam 13</v>
      </c>
      <c r="E161" s="1" t="str">
        <f t="shared" si="5"/>
        <v>Mars</v>
      </c>
    </row>
    <row r="162" spans="1:5" x14ac:dyDescent="0.25">
      <c r="A162" t="s">
        <v>309</v>
      </c>
      <c r="C162" s="84">
        <v>44269</v>
      </c>
      <c r="D162" s="1" t="str">
        <f t="shared" si="6"/>
        <v>Dim 14</v>
      </c>
      <c r="E162" s="1" t="str">
        <f t="shared" si="5"/>
        <v>Mars</v>
      </c>
    </row>
    <row r="163" spans="1:5" x14ac:dyDescent="0.25">
      <c r="A163" t="s">
        <v>309</v>
      </c>
      <c r="C163" s="84">
        <v>44270</v>
      </c>
      <c r="D163" s="1" t="str">
        <f t="shared" si="6"/>
        <v>Lun 15</v>
      </c>
      <c r="E163" s="1" t="str">
        <f t="shared" si="5"/>
        <v>Mars</v>
      </c>
    </row>
    <row r="164" spans="1:5" x14ac:dyDescent="0.25">
      <c r="A164" t="s">
        <v>309</v>
      </c>
      <c r="C164" s="84">
        <v>44271</v>
      </c>
      <c r="D164" s="1" t="str">
        <f t="shared" si="6"/>
        <v>Mar 16</v>
      </c>
      <c r="E164" s="1" t="str">
        <f t="shared" si="5"/>
        <v>Mars</v>
      </c>
    </row>
    <row r="165" spans="1:5" x14ac:dyDescent="0.25">
      <c r="A165" t="s">
        <v>309</v>
      </c>
      <c r="C165" s="84">
        <v>44272</v>
      </c>
      <c r="D165" s="1" t="str">
        <f t="shared" si="6"/>
        <v>Mer 17</v>
      </c>
      <c r="E165" s="1" t="str">
        <f t="shared" si="5"/>
        <v>Mars</v>
      </c>
    </row>
    <row r="166" spans="1:5" x14ac:dyDescent="0.25">
      <c r="A166" t="s">
        <v>309</v>
      </c>
      <c r="C166" s="84">
        <v>44273</v>
      </c>
      <c r="D166" s="1" t="str">
        <f t="shared" si="6"/>
        <v>Jeu 18</v>
      </c>
      <c r="E166" s="1" t="str">
        <f t="shared" si="5"/>
        <v>Mars</v>
      </c>
    </row>
    <row r="167" spans="1:5" x14ac:dyDescent="0.25">
      <c r="A167" t="s">
        <v>309</v>
      </c>
      <c r="C167" s="84">
        <v>44274</v>
      </c>
      <c r="D167" s="1" t="str">
        <f t="shared" si="6"/>
        <v>Ven 19</v>
      </c>
      <c r="E167" s="1" t="str">
        <f t="shared" si="5"/>
        <v>Mars</v>
      </c>
    </row>
    <row r="168" spans="1:5" x14ac:dyDescent="0.25">
      <c r="A168" t="s">
        <v>309</v>
      </c>
      <c r="C168" s="84">
        <v>44275</v>
      </c>
      <c r="D168" s="1" t="str">
        <f t="shared" si="6"/>
        <v>Sam 20</v>
      </c>
      <c r="E168" s="1" t="str">
        <f t="shared" si="5"/>
        <v>Mars</v>
      </c>
    </row>
    <row r="169" spans="1:5" x14ac:dyDescent="0.25">
      <c r="A169" t="s">
        <v>309</v>
      </c>
      <c r="C169" s="84">
        <v>44276</v>
      </c>
      <c r="D169" s="1" t="str">
        <f t="shared" si="6"/>
        <v>Dim 21</v>
      </c>
      <c r="E169" s="1" t="str">
        <f t="shared" si="5"/>
        <v>Mars</v>
      </c>
    </row>
    <row r="170" spans="1:5" x14ac:dyDescent="0.25">
      <c r="A170" t="s">
        <v>309</v>
      </c>
      <c r="C170" s="84">
        <v>44277</v>
      </c>
      <c r="D170" s="1" t="str">
        <f t="shared" si="6"/>
        <v>Lun 22</v>
      </c>
      <c r="E170" s="1" t="str">
        <f t="shared" si="5"/>
        <v>Mars</v>
      </c>
    </row>
    <row r="171" spans="1:5" x14ac:dyDescent="0.25">
      <c r="A171" t="s">
        <v>309</v>
      </c>
      <c r="C171" s="84">
        <v>44278</v>
      </c>
      <c r="D171" s="1" t="str">
        <f t="shared" si="6"/>
        <v>Mar 23</v>
      </c>
      <c r="E171" s="1" t="str">
        <f t="shared" si="5"/>
        <v>Mars</v>
      </c>
    </row>
    <row r="172" spans="1:5" x14ac:dyDescent="0.25">
      <c r="A172" t="s">
        <v>309</v>
      </c>
      <c r="C172" s="84">
        <v>44279</v>
      </c>
      <c r="D172" s="1" t="str">
        <f t="shared" si="6"/>
        <v>Mer 24</v>
      </c>
      <c r="E172" s="1" t="str">
        <f t="shared" si="5"/>
        <v>Mars</v>
      </c>
    </row>
    <row r="173" spans="1:5" x14ac:dyDescent="0.25">
      <c r="A173" t="s">
        <v>309</v>
      </c>
      <c r="C173" s="84">
        <v>44280</v>
      </c>
      <c r="D173" s="1" t="str">
        <f t="shared" si="6"/>
        <v>Jeu 25</v>
      </c>
      <c r="E173" s="1" t="str">
        <f t="shared" si="5"/>
        <v>Mars</v>
      </c>
    </row>
    <row r="174" spans="1:5" x14ac:dyDescent="0.25">
      <c r="A174" t="s">
        <v>309</v>
      </c>
      <c r="C174" s="84">
        <v>44281</v>
      </c>
      <c r="D174" s="1" t="str">
        <f t="shared" si="6"/>
        <v>Ven 26</v>
      </c>
      <c r="E174" s="1" t="str">
        <f t="shared" si="5"/>
        <v>Mars</v>
      </c>
    </row>
    <row r="175" spans="1:5" x14ac:dyDescent="0.25">
      <c r="A175" t="s">
        <v>309</v>
      </c>
      <c r="C175" s="84">
        <v>44282</v>
      </c>
      <c r="D175" s="1" t="str">
        <f t="shared" si="6"/>
        <v>Sam 27</v>
      </c>
      <c r="E175" s="1" t="str">
        <f t="shared" si="5"/>
        <v>Mars</v>
      </c>
    </row>
    <row r="176" spans="1:5" x14ac:dyDescent="0.25">
      <c r="A176" t="s">
        <v>309</v>
      </c>
      <c r="C176" s="84">
        <v>44283</v>
      </c>
      <c r="D176" s="1" t="str">
        <f t="shared" si="6"/>
        <v>Dim 28</v>
      </c>
      <c r="E176" s="1" t="str">
        <f t="shared" si="5"/>
        <v>Mars</v>
      </c>
    </row>
    <row r="177" spans="1:5" x14ac:dyDescent="0.25">
      <c r="A177" t="s">
        <v>309</v>
      </c>
      <c r="C177" s="84">
        <v>44284</v>
      </c>
      <c r="D177" s="1" t="str">
        <f t="shared" si="6"/>
        <v>Lun 29</v>
      </c>
      <c r="E177" s="1" t="str">
        <f t="shared" si="5"/>
        <v>Mars</v>
      </c>
    </row>
    <row r="178" spans="1:5" x14ac:dyDescent="0.25">
      <c r="A178" t="s">
        <v>309</v>
      </c>
      <c r="C178" s="84">
        <v>44285</v>
      </c>
      <c r="D178" s="1" t="str">
        <f t="shared" si="6"/>
        <v>Mar 30</v>
      </c>
      <c r="E178" s="1" t="str">
        <f t="shared" si="5"/>
        <v>Mars</v>
      </c>
    </row>
    <row r="179" spans="1:5" x14ac:dyDescent="0.25">
      <c r="A179" t="s">
        <v>309</v>
      </c>
      <c r="C179" s="84">
        <v>44286</v>
      </c>
      <c r="D179" s="1" t="str">
        <f t="shared" si="6"/>
        <v>Mer 31</v>
      </c>
      <c r="E179" s="1" t="str">
        <f t="shared" si="5"/>
        <v>Mars</v>
      </c>
    </row>
    <row r="180" spans="1:5" x14ac:dyDescent="0.25">
      <c r="A180" t="s">
        <v>309</v>
      </c>
      <c r="C180" s="84">
        <v>44287</v>
      </c>
      <c r="D180" s="1" t="str">
        <f t="shared" si="6"/>
        <v>Jeu 01</v>
      </c>
      <c r="E180" s="1" t="str">
        <f t="shared" si="5"/>
        <v>Avr</v>
      </c>
    </row>
    <row r="181" spans="1:5" x14ac:dyDescent="0.25">
      <c r="A181" t="s">
        <v>309</v>
      </c>
      <c r="C181" s="84">
        <v>44288</v>
      </c>
      <c r="D181" s="1" t="str">
        <f t="shared" si="6"/>
        <v>Ven 02</v>
      </c>
      <c r="E181" s="1" t="str">
        <f t="shared" si="5"/>
        <v>Avr</v>
      </c>
    </row>
    <row r="182" spans="1:5" x14ac:dyDescent="0.25">
      <c r="A182" t="s">
        <v>309</v>
      </c>
      <c r="C182" s="84">
        <v>44289</v>
      </c>
      <c r="D182" s="1" t="str">
        <f t="shared" si="6"/>
        <v>Sam 03</v>
      </c>
      <c r="E182" s="1" t="str">
        <f t="shared" si="5"/>
        <v>Avr</v>
      </c>
    </row>
    <row r="183" spans="1:5" x14ac:dyDescent="0.25">
      <c r="A183" t="s">
        <v>309</v>
      </c>
      <c r="C183" s="84">
        <v>44290</v>
      </c>
      <c r="D183" s="1" t="str">
        <f t="shared" si="6"/>
        <v>Dim 04</v>
      </c>
      <c r="E183" s="1" t="str">
        <f t="shared" si="5"/>
        <v>Avr</v>
      </c>
    </row>
    <row r="184" spans="1:5" x14ac:dyDescent="0.25">
      <c r="A184" t="s">
        <v>309</v>
      </c>
      <c r="C184" s="84">
        <v>44291</v>
      </c>
      <c r="D184" s="1" t="str">
        <f t="shared" si="6"/>
        <v>Lun 05</v>
      </c>
      <c r="E184" s="1" t="str">
        <f t="shared" si="5"/>
        <v>Avr</v>
      </c>
    </row>
    <row r="185" spans="1:5" x14ac:dyDescent="0.25">
      <c r="A185" t="s">
        <v>309</v>
      </c>
      <c r="C185" s="84">
        <v>44292</v>
      </c>
      <c r="D185" s="1" t="str">
        <f t="shared" si="6"/>
        <v>Mar 06</v>
      </c>
      <c r="E185" s="1" t="str">
        <f t="shared" si="5"/>
        <v>Avr</v>
      </c>
    </row>
    <row r="186" spans="1:5" x14ac:dyDescent="0.25">
      <c r="A186" t="s">
        <v>309</v>
      </c>
      <c r="C186" s="84">
        <v>44293</v>
      </c>
      <c r="D186" s="1" t="str">
        <f t="shared" si="6"/>
        <v>Mer 07</v>
      </c>
      <c r="E186" s="1" t="str">
        <f t="shared" si="5"/>
        <v>Avr</v>
      </c>
    </row>
    <row r="187" spans="1:5" x14ac:dyDescent="0.25">
      <c r="A187" t="s">
        <v>309</v>
      </c>
      <c r="C187" s="84">
        <v>44294</v>
      </c>
      <c r="D187" s="1" t="str">
        <f t="shared" si="6"/>
        <v>Jeu 08</v>
      </c>
      <c r="E187" s="1" t="str">
        <f t="shared" si="5"/>
        <v>Avr</v>
      </c>
    </row>
    <row r="188" spans="1:5" x14ac:dyDescent="0.25">
      <c r="A188" t="s">
        <v>309</v>
      </c>
      <c r="C188" s="84">
        <v>44295</v>
      </c>
      <c r="D188" s="1" t="str">
        <f t="shared" si="6"/>
        <v>Ven 09</v>
      </c>
      <c r="E188" s="1" t="str">
        <f t="shared" si="5"/>
        <v>Avr</v>
      </c>
    </row>
    <row r="189" spans="1:5" x14ac:dyDescent="0.25">
      <c r="A189" t="s">
        <v>309</v>
      </c>
      <c r="C189" s="84">
        <v>44296</v>
      </c>
      <c r="D189" s="1" t="str">
        <f t="shared" si="6"/>
        <v>Sam 10</v>
      </c>
      <c r="E189" s="1" t="str">
        <f t="shared" si="5"/>
        <v>Avr</v>
      </c>
    </row>
    <row r="190" spans="1:5" x14ac:dyDescent="0.25">
      <c r="A190" t="s">
        <v>309</v>
      </c>
      <c r="C190" s="84">
        <v>44297</v>
      </c>
      <c r="D190" s="1" t="str">
        <f t="shared" si="6"/>
        <v>Dim 11</v>
      </c>
      <c r="E190" s="1" t="str">
        <f t="shared" si="5"/>
        <v>Avr</v>
      </c>
    </row>
    <row r="191" spans="1:5" x14ac:dyDescent="0.25">
      <c r="A191" t="s">
        <v>309</v>
      </c>
      <c r="C191" s="84">
        <v>44298</v>
      </c>
      <c r="D191" s="1" t="str">
        <f t="shared" si="6"/>
        <v>Lun 12</v>
      </c>
      <c r="E191" s="1" t="str">
        <f t="shared" si="5"/>
        <v>Avr</v>
      </c>
    </row>
    <row r="192" spans="1:5" x14ac:dyDescent="0.25">
      <c r="A192" t="s">
        <v>309</v>
      </c>
      <c r="C192" s="84">
        <v>44299</v>
      </c>
      <c r="D192" s="1" t="str">
        <f t="shared" si="6"/>
        <v>Mar 13</v>
      </c>
      <c r="E192" s="1" t="str">
        <f t="shared" si="5"/>
        <v>Avr</v>
      </c>
    </row>
    <row r="193" spans="1:5" x14ac:dyDescent="0.25">
      <c r="A193" t="s">
        <v>309</v>
      </c>
      <c r="C193" s="84">
        <v>44300</v>
      </c>
      <c r="D193" s="1" t="str">
        <f t="shared" si="6"/>
        <v>Mer 14</v>
      </c>
      <c r="E193" s="1" t="str">
        <f t="shared" si="5"/>
        <v>Avr</v>
      </c>
    </row>
    <row r="194" spans="1:5" x14ac:dyDescent="0.25">
      <c r="A194" t="s">
        <v>309</v>
      </c>
      <c r="C194" s="84">
        <v>44301</v>
      </c>
      <c r="D194" s="1" t="str">
        <f t="shared" si="6"/>
        <v>Jeu 15</v>
      </c>
      <c r="E194" s="1" t="str">
        <f t="shared" si="5"/>
        <v>Avr</v>
      </c>
    </row>
    <row r="195" spans="1:5" x14ac:dyDescent="0.25">
      <c r="A195" t="s">
        <v>309</v>
      </c>
      <c r="C195" s="84">
        <v>44302</v>
      </c>
      <c r="D195" s="1" t="str">
        <f t="shared" si="6"/>
        <v>Ven 16</v>
      </c>
      <c r="E195" s="1" t="str">
        <f t="shared" ref="E195:E253" si="7">PROPER(TEXT($C195,"mmm"))</f>
        <v>Avr</v>
      </c>
    </row>
    <row r="196" spans="1:5" x14ac:dyDescent="0.25">
      <c r="A196" t="s">
        <v>309</v>
      </c>
      <c r="C196" s="84">
        <v>44303</v>
      </c>
      <c r="D196" s="1" t="str">
        <f t="shared" ref="D196:D253" si="8">PROPER(TEXT(C196,"jjj jj"))</f>
        <v>Sam 17</v>
      </c>
      <c r="E196" s="1" t="str">
        <f t="shared" si="7"/>
        <v>Avr</v>
      </c>
    </row>
    <row r="197" spans="1:5" x14ac:dyDescent="0.25">
      <c r="A197" t="s">
        <v>309</v>
      </c>
      <c r="C197" s="84">
        <v>44304</v>
      </c>
      <c r="D197" s="1" t="str">
        <f t="shared" si="8"/>
        <v>Dim 18</v>
      </c>
      <c r="E197" s="1" t="str">
        <f t="shared" si="7"/>
        <v>Avr</v>
      </c>
    </row>
    <row r="198" spans="1:5" x14ac:dyDescent="0.25">
      <c r="A198" t="s">
        <v>310</v>
      </c>
      <c r="B198">
        <v>18</v>
      </c>
      <c r="C198" s="84">
        <v>44319</v>
      </c>
      <c r="D198" s="1" t="str">
        <f t="shared" si="8"/>
        <v>Lun 03</v>
      </c>
      <c r="E198" s="1" t="str">
        <f t="shared" si="7"/>
        <v>Mai</v>
      </c>
    </row>
    <row r="199" spans="1:5" x14ac:dyDescent="0.25">
      <c r="A199" t="s">
        <v>310</v>
      </c>
      <c r="B199">
        <v>19</v>
      </c>
      <c r="C199" s="84">
        <v>44320</v>
      </c>
      <c r="D199" s="1" t="str">
        <f t="shared" si="8"/>
        <v>Mar 04</v>
      </c>
      <c r="E199" s="1" t="str">
        <f t="shared" si="7"/>
        <v>Mai</v>
      </c>
    </row>
    <row r="200" spans="1:5" x14ac:dyDescent="0.25">
      <c r="A200" t="s">
        <v>310</v>
      </c>
      <c r="B200">
        <v>20</v>
      </c>
      <c r="C200" s="84">
        <v>44321</v>
      </c>
      <c r="D200" s="1" t="str">
        <f t="shared" si="8"/>
        <v>Mer 05</v>
      </c>
      <c r="E200" s="1" t="str">
        <f t="shared" si="7"/>
        <v>Mai</v>
      </c>
    </row>
    <row r="201" spans="1:5" x14ac:dyDescent="0.25">
      <c r="A201" t="s">
        <v>310</v>
      </c>
      <c r="B201">
        <v>21</v>
      </c>
      <c r="C201" s="84">
        <v>44322</v>
      </c>
      <c r="D201" s="1" t="str">
        <f t="shared" si="8"/>
        <v>Jeu 06</v>
      </c>
      <c r="E201" s="1" t="str">
        <f t="shared" si="7"/>
        <v>Mai</v>
      </c>
    </row>
    <row r="202" spans="1:5" x14ac:dyDescent="0.25">
      <c r="A202" t="s">
        <v>310</v>
      </c>
      <c r="B202">
        <v>22</v>
      </c>
      <c r="C202" s="84">
        <v>44323</v>
      </c>
      <c r="D202" s="1" t="str">
        <f t="shared" si="8"/>
        <v>Ven 07</v>
      </c>
      <c r="E202" s="1" t="str">
        <f t="shared" si="7"/>
        <v>Mai</v>
      </c>
    </row>
    <row r="203" spans="1:5" x14ac:dyDescent="0.25">
      <c r="A203" t="s">
        <v>310</v>
      </c>
      <c r="B203">
        <v>23</v>
      </c>
      <c r="C203" s="84">
        <v>44324</v>
      </c>
      <c r="D203" s="1" t="str">
        <f t="shared" si="8"/>
        <v>Sam 08</v>
      </c>
      <c r="E203" s="1" t="str">
        <f t="shared" si="7"/>
        <v>Mai</v>
      </c>
    </row>
    <row r="204" spans="1:5" x14ac:dyDescent="0.25">
      <c r="A204" t="s">
        <v>310</v>
      </c>
      <c r="B204">
        <v>24</v>
      </c>
      <c r="C204" s="84">
        <v>44325</v>
      </c>
      <c r="D204" s="1" t="str">
        <f t="shared" si="8"/>
        <v>Dim 09</v>
      </c>
      <c r="E204" s="1" t="str">
        <f t="shared" si="7"/>
        <v>Mai</v>
      </c>
    </row>
    <row r="205" spans="1:5" x14ac:dyDescent="0.25">
      <c r="A205" t="s">
        <v>310</v>
      </c>
      <c r="B205">
        <v>25</v>
      </c>
      <c r="C205" s="84">
        <v>44326</v>
      </c>
      <c r="D205" s="1" t="str">
        <f t="shared" si="8"/>
        <v>Lun 10</v>
      </c>
      <c r="E205" s="1" t="str">
        <f t="shared" si="7"/>
        <v>Mai</v>
      </c>
    </row>
    <row r="206" spans="1:5" x14ac:dyDescent="0.25">
      <c r="A206" t="s">
        <v>310</v>
      </c>
      <c r="C206" s="84">
        <v>44327</v>
      </c>
      <c r="D206" s="1" t="str">
        <f t="shared" si="8"/>
        <v>Mar 11</v>
      </c>
      <c r="E206" s="1" t="str">
        <f t="shared" si="7"/>
        <v>Mai</v>
      </c>
    </row>
    <row r="207" spans="1:5" x14ac:dyDescent="0.25">
      <c r="A207" t="s">
        <v>310</v>
      </c>
      <c r="C207" s="84">
        <v>44328</v>
      </c>
      <c r="D207" s="1" t="str">
        <f t="shared" si="8"/>
        <v>Mer 12</v>
      </c>
      <c r="E207" s="1" t="str">
        <f t="shared" si="7"/>
        <v>Mai</v>
      </c>
    </row>
    <row r="208" spans="1:5" x14ac:dyDescent="0.25">
      <c r="A208" t="s">
        <v>310</v>
      </c>
      <c r="C208" s="84">
        <v>44329</v>
      </c>
      <c r="D208" s="1" t="str">
        <f t="shared" si="8"/>
        <v>Jeu 13</v>
      </c>
      <c r="E208" s="1" t="str">
        <f t="shared" si="7"/>
        <v>Mai</v>
      </c>
    </row>
    <row r="209" spans="1:5" x14ac:dyDescent="0.25">
      <c r="A209" t="s">
        <v>310</v>
      </c>
      <c r="C209" s="84">
        <v>44330</v>
      </c>
      <c r="D209" s="1" t="str">
        <f t="shared" si="8"/>
        <v>Ven 14</v>
      </c>
      <c r="E209" s="1" t="str">
        <f t="shared" si="7"/>
        <v>Mai</v>
      </c>
    </row>
    <row r="210" spans="1:5" x14ac:dyDescent="0.25">
      <c r="A210" t="s">
        <v>310</v>
      </c>
      <c r="C210" s="84">
        <v>44331</v>
      </c>
      <c r="D210" s="1" t="str">
        <f t="shared" si="8"/>
        <v>Sam 15</v>
      </c>
      <c r="E210" s="1" t="str">
        <f t="shared" si="7"/>
        <v>Mai</v>
      </c>
    </row>
    <row r="211" spans="1:5" x14ac:dyDescent="0.25">
      <c r="A211" t="s">
        <v>310</v>
      </c>
      <c r="C211" s="84">
        <v>44332</v>
      </c>
      <c r="D211" s="1" t="str">
        <f t="shared" si="8"/>
        <v>Dim 16</v>
      </c>
      <c r="E211" s="1" t="str">
        <f t="shared" si="7"/>
        <v>Mai</v>
      </c>
    </row>
    <row r="212" spans="1:5" x14ac:dyDescent="0.25">
      <c r="A212" t="s">
        <v>310</v>
      </c>
      <c r="C212" s="84">
        <v>44333</v>
      </c>
      <c r="D212" s="1" t="str">
        <f t="shared" si="8"/>
        <v>Lun 17</v>
      </c>
      <c r="E212" s="1" t="str">
        <f t="shared" si="7"/>
        <v>Mai</v>
      </c>
    </row>
    <row r="213" spans="1:5" x14ac:dyDescent="0.25">
      <c r="A213" t="s">
        <v>310</v>
      </c>
      <c r="C213" s="84">
        <v>44334</v>
      </c>
      <c r="D213" s="1" t="str">
        <f t="shared" si="8"/>
        <v>Mar 18</v>
      </c>
      <c r="E213" s="1" t="str">
        <f t="shared" si="7"/>
        <v>Mai</v>
      </c>
    </row>
    <row r="214" spans="1:5" x14ac:dyDescent="0.25">
      <c r="A214" t="s">
        <v>310</v>
      </c>
      <c r="C214" s="84">
        <v>44335</v>
      </c>
      <c r="D214" s="1" t="str">
        <f t="shared" si="8"/>
        <v>Mer 19</v>
      </c>
      <c r="E214" s="1" t="str">
        <f t="shared" si="7"/>
        <v>Mai</v>
      </c>
    </row>
    <row r="215" spans="1:5" x14ac:dyDescent="0.25">
      <c r="A215" t="s">
        <v>310</v>
      </c>
      <c r="C215" s="84">
        <v>44336</v>
      </c>
      <c r="D215" s="1" t="str">
        <f t="shared" si="8"/>
        <v>Jeu 20</v>
      </c>
      <c r="E215" s="1" t="str">
        <f t="shared" si="7"/>
        <v>Mai</v>
      </c>
    </row>
    <row r="216" spans="1:5" x14ac:dyDescent="0.25">
      <c r="A216" t="s">
        <v>310</v>
      </c>
      <c r="C216" s="84">
        <v>44337</v>
      </c>
      <c r="D216" s="1" t="str">
        <f t="shared" si="8"/>
        <v>Ven 21</v>
      </c>
      <c r="E216" s="1" t="str">
        <f t="shared" si="7"/>
        <v>Mai</v>
      </c>
    </row>
    <row r="217" spans="1:5" x14ac:dyDescent="0.25">
      <c r="A217" t="s">
        <v>310</v>
      </c>
      <c r="C217" s="84">
        <v>44338</v>
      </c>
      <c r="D217" s="1" t="str">
        <f t="shared" si="8"/>
        <v>Sam 22</v>
      </c>
      <c r="E217" s="1" t="str">
        <f t="shared" si="7"/>
        <v>Mai</v>
      </c>
    </row>
    <row r="218" spans="1:5" x14ac:dyDescent="0.25">
      <c r="A218" t="s">
        <v>310</v>
      </c>
      <c r="C218" s="84">
        <v>44339</v>
      </c>
      <c r="D218" s="1" t="str">
        <f t="shared" si="8"/>
        <v>Dim 23</v>
      </c>
      <c r="E218" s="1" t="str">
        <f t="shared" si="7"/>
        <v>Mai</v>
      </c>
    </row>
    <row r="219" spans="1:5" x14ac:dyDescent="0.25">
      <c r="A219" t="s">
        <v>310</v>
      </c>
      <c r="C219" s="84">
        <v>44340</v>
      </c>
      <c r="D219" s="1" t="str">
        <f t="shared" si="8"/>
        <v>Lun 24</v>
      </c>
      <c r="E219" s="1" t="str">
        <f t="shared" si="7"/>
        <v>Mai</v>
      </c>
    </row>
    <row r="220" spans="1:5" x14ac:dyDescent="0.25">
      <c r="A220" t="s">
        <v>310</v>
      </c>
      <c r="C220" s="84">
        <v>44341</v>
      </c>
      <c r="D220" s="1" t="str">
        <f t="shared" si="8"/>
        <v>Mar 25</v>
      </c>
      <c r="E220" s="1" t="str">
        <f t="shared" si="7"/>
        <v>Mai</v>
      </c>
    </row>
    <row r="221" spans="1:5" x14ac:dyDescent="0.25">
      <c r="A221" t="s">
        <v>310</v>
      </c>
      <c r="C221" s="84">
        <v>44342</v>
      </c>
      <c r="D221" s="1" t="str">
        <f t="shared" si="8"/>
        <v>Mer 26</v>
      </c>
      <c r="E221" s="1" t="str">
        <f t="shared" si="7"/>
        <v>Mai</v>
      </c>
    </row>
    <row r="222" spans="1:5" x14ac:dyDescent="0.25">
      <c r="A222" t="s">
        <v>310</v>
      </c>
      <c r="C222" s="84">
        <v>44343</v>
      </c>
      <c r="D222" s="1" t="str">
        <f t="shared" si="8"/>
        <v>Jeu 27</v>
      </c>
      <c r="E222" s="1" t="str">
        <f t="shared" si="7"/>
        <v>Mai</v>
      </c>
    </row>
    <row r="223" spans="1:5" x14ac:dyDescent="0.25">
      <c r="A223" t="s">
        <v>310</v>
      </c>
      <c r="C223" s="84">
        <v>44344</v>
      </c>
      <c r="D223" s="1" t="str">
        <f t="shared" si="8"/>
        <v>Ven 28</v>
      </c>
      <c r="E223" s="1" t="str">
        <f t="shared" si="7"/>
        <v>Mai</v>
      </c>
    </row>
    <row r="224" spans="1:5" x14ac:dyDescent="0.25">
      <c r="A224" t="s">
        <v>310</v>
      </c>
      <c r="C224" s="84">
        <v>44345</v>
      </c>
      <c r="D224" s="1" t="str">
        <f t="shared" si="8"/>
        <v>Sam 29</v>
      </c>
      <c r="E224" s="1" t="str">
        <f t="shared" si="7"/>
        <v>Mai</v>
      </c>
    </row>
    <row r="225" spans="1:5" x14ac:dyDescent="0.25">
      <c r="A225" t="s">
        <v>310</v>
      </c>
      <c r="C225" s="84">
        <v>44346</v>
      </c>
      <c r="D225" s="1" t="str">
        <f t="shared" si="8"/>
        <v>Dim 30</v>
      </c>
      <c r="E225" s="1" t="str">
        <f t="shared" si="7"/>
        <v>Mai</v>
      </c>
    </row>
    <row r="226" spans="1:5" x14ac:dyDescent="0.25">
      <c r="A226" t="s">
        <v>310</v>
      </c>
      <c r="C226" s="84">
        <v>44347</v>
      </c>
      <c r="D226" s="1" t="str">
        <f t="shared" si="8"/>
        <v>Lun 31</v>
      </c>
      <c r="E226" s="1" t="str">
        <f t="shared" si="7"/>
        <v>Mai</v>
      </c>
    </row>
    <row r="227" spans="1:5" x14ac:dyDescent="0.25">
      <c r="A227" t="s">
        <v>310</v>
      </c>
      <c r="C227" s="84">
        <v>44348</v>
      </c>
      <c r="D227" s="1" t="str">
        <f t="shared" si="8"/>
        <v>Mar 01</v>
      </c>
      <c r="E227" s="1" t="str">
        <f t="shared" si="7"/>
        <v>Juin</v>
      </c>
    </row>
    <row r="228" spans="1:5" x14ac:dyDescent="0.25">
      <c r="A228" t="s">
        <v>310</v>
      </c>
      <c r="C228" s="84">
        <v>44349</v>
      </c>
      <c r="D228" s="1" t="str">
        <f t="shared" si="8"/>
        <v>Mer 02</v>
      </c>
      <c r="E228" s="1" t="str">
        <f t="shared" si="7"/>
        <v>Juin</v>
      </c>
    </row>
    <row r="229" spans="1:5" x14ac:dyDescent="0.25">
      <c r="A229" t="s">
        <v>310</v>
      </c>
      <c r="C229" s="84">
        <v>44350</v>
      </c>
      <c r="D229" s="1" t="str">
        <f t="shared" si="8"/>
        <v>Jeu 03</v>
      </c>
      <c r="E229" s="1" t="str">
        <f t="shared" si="7"/>
        <v>Juin</v>
      </c>
    </row>
    <row r="230" spans="1:5" x14ac:dyDescent="0.25">
      <c r="A230" t="s">
        <v>310</v>
      </c>
      <c r="C230" s="84">
        <v>44351</v>
      </c>
      <c r="D230" s="1" t="str">
        <f t="shared" si="8"/>
        <v>Ven 04</v>
      </c>
      <c r="E230" s="1" t="str">
        <f t="shared" si="7"/>
        <v>Juin</v>
      </c>
    </row>
    <row r="231" spans="1:5" x14ac:dyDescent="0.25">
      <c r="A231" t="s">
        <v>310</v>
      </c>
      <c r="C231" s="84">
        <v>44352</v>
      </c>
      <c r="D231" s="1" t="str">
        <f t="shared" si="8"/>
        <v>Sam 05</v>
      </c>
      <c r="E231" s="1" t="str">
        <f t="shared" si="7"/>
        <v>Juin</v>
      </c>
    </row>
    <row r="232" spans="1:5" x14ac:dyDescent="0.25">
      <c r="A232" t="s">
        <v>310</v>
      </c>
      <c r="C232" s="84">
        <v>44353</v>
      </c>
      <c r="D232" s="1" t="str">
        <f t="shared" si="8"/>
        <v>Dim 06</v>
      </c>
      <c r="E232" s="1" t="str">
        <f t="shared" si="7"/>
        <v>Juin</v>
      </c>
    </row>
    <row r="233" spans="1:5" x14ac:dyDescent="0.25">
      <c r="A233" t="s">
        <v>310</v>
      </c>
      <c r="C233" s="84">
        <v>44354</v>
      </c>
      <c r="D233" s="1" t="str">
        <f t="shared" si="8"/>
        <v>Lun 07</v>
      </c>
      <c r="E233" s="1" t="str">
        <f t="shared" si="7"/>
        <v>Juin</v>
      </c>
    </row>
    <row r="234" spans="1:5" x14ac:dyDescent="0.25">
      <c r="A234" t="s">
        <v>310</v>
      </c>
      <c r="C234" s="84">
        <v>44355</v>
      </c>
      <c r="D234" s="1" t="str">
        <f t="shared" si="8"/>
        <v>Mar 08</v>
      </c>
      <c r="E234" s="1" t="str">
        <f t="shared" si="7"/>
        <v>Juin</v>
      </c>
    </row>
    <row r="235" spans="1:5" x14ac:dyDescent="0.25">
      <c r="A235" t="s">
        <v>310</v>
      </c>
      <c r="C235" s="84">
        <v>44356</v>
      </c>
      <c r="D235" s="1" t="str">
        <f t="shared" si="8"/>
        <v>Mer 09</v>
      </c>
      <c r="E235" s="1" t="str">
        <f t="shared" si="7"/>
        <v>Juin</v>
      </c>
    </row>
    <row r="236" spans="1:5" x14ac:dyDescent="0.25">
      <c r="A236" t="s">
        <v>310</v>
      </c>
      <c r="C236" s="84">
        <v>44357</v>
      </c>
      <c r="D236" s="1" t="str">
        <f t="shared" si="8"/>
        <v>Jeu 10</v>
      </c>
      <c r="E236" s="1" t="str">
        <f t="shared" si="7"/>
        <v>Juin</v>
      </c>
    </row>
    <row r="237" spans="1:5" x14ac:dyDescent="0.25">
      <c r="A237" t="s">
        <v>310</v>
      </c>
      <c r="C237" s="84">
        <v>44358</v>
      </c>
      <c r="D237" s="1" t="str">
        <f t="shared" si="8"/>
        <v>Ven 11</v>
      </c>
      <c r="E237" s="1" t="str">
        <f t="shared" si="7"/>
        <v>Juin</v>
      </c>
    </row>
    <row r="238" spans="1:5" x14ac:dyDescent="0.25">
      <c r="A238" t="s">
        <v>310</v>
      </c>
      <c r="C238" s="84">
        <v>44359</v>
      </c>
      <c r="D238" s="1" t="str">
        <f t="shared" si="8"/>
        <v>Sam 12</v>
      </c>
      <c r="E238" s="1" t="str">
        <f t="shared" si="7"/>
        <v>Juin</v>
      </c>
    </row>
    <row r="239" spans="1:5" x14ac:dyDescent="0.25">
      <c r="A239" t="s">
        <v>310</v>
      </c>
      <c r="C239" s="84">
        <v>44360</v>
      </c>
      <c r="D239" s="1" t="str">
        <f t="shared" si="8"/>
        <v>Dim 13</v>
      </c>
      <c r="E239" s="1" t="str">
        <f t="shared" si="7"/>
        <v>Juin</v>
      </c>
    </row>
    <row r="240" spans="1:5" x14ac:dyDescent="0.25">
      <c r="A240" t="s">
        <v>310</v>
      </c>
      <c r="C240" s="84">
        <v>44361</v>
      </c>
      <c r="D240" s="1" t="str">
        <f t="shared" si="8"/>
        <v>Lun 14</v>
      </c>
      <c r="E240" s="1" t="str">
        <f t="shared" si="7"/>
        <v>Juin</v>
      </c>
    </row>
    <row r="241" spans="1:5" x14ac:dyDescent="0.25">
      <c r="A241" t="s">
        <v>310</v>
      </c>
      <c r="C241" s="84">
        <v>44362</v>
      </c>
      <c r="D241" s="1" t="str">
        <f t="shared" si="8"/>
        <v>Mar 15</v>
      </c>
      <c r="E241" s="1" t="str">
        <f t="shared" si="7"/>
        <v>Juin</v>
      </c>
    </row>
    <row r="242" spans="1:5" x14ac:dyDescent="0.25">
      <c r="A242" t="s">
        <v>310</v>
      </c>
      <c r="C242" s="84">
        <v>44363</v>
      </c>
      <c r="D242" s="1" t="str">
        <f t="shared" si="8"/>
        <v>Mer 16</v>
      </c>
      <c r="E242" s="1" t="str">
        <f t="shared" si="7"/>
        <v>Juin</v>
      </c>
    </row>
    <row r="243" spans="1:5" x14ac:dyDescent="0.25">
      <c r="A243" t="s">
        <v>310</v>
      </c>
      <c r="C243" s="84">
        <v>44364</v>
      </c>
      <c r="D243" s="1" t="str">
        <f t="shared" si="8"/>
        <v>Jeu 17</v>
      </c>
      <c r="E243" s="1" t="str">
        <f t="shared" si="7"/>
        <v>Juin</v>
      </c>
    </row>
    <row r="244" spans="1:5" x14ac:dyDescent="0.25">
      <c r="A244" t="s">
        <v>310</v>
      </c>
      <c r="C244" s="84">
        <v>44365</v>
      </c>
      <c r="D244" s="1" t="str">
        <f t="shared" si="8"/>
        <v>Ven 18</v>
      </c>
      <c r="E244" s="1" t="str">
        <f t="shared" si="7"/>
        <v>Juin</v>
      </c>
    </row>
    <row r="245" spans="1:5" x14ac:dyDescent="0.25">
      <c r="A245" t="s">
        <v>310</v>
      </c>
      <c r="C245" s="84">
        <v>44366</v>
      </c>
      <c r="D245" s="1" t="str">
        <f t="shared" si="8"/>
        <v>Sam 19</v>
      </c>
      <c r="E245" s="1" t="str">
        <f t="shared" si="7"/>
        <v>Juin</v>
      </c>
    </row>
    <row r="246" spans="1:5" x14ac:dyDescent="0.25">
      <c r="A246" t="s">
        <v>310</v>
      </c>
      <c r="C246" s="84">
        <v>44367</v>
      </c>
      <c r="D246" s="1" t="str">
        <f t="shared" si="8"/>
        <v>Dim 20</v>
      </c>
      <c r="E246" s="1" t="str">
        <f t="shared" si="7"/>
        <v>Juin</v>
      </c>
    </row>
    <row r="247" spans="1:5" x14ac:dyDescent="0.25">
      <c r="A247" t="s">
        <v>310</v>
      </c>
      <c r="C247" s="84">
        <v>44368</v>
      </c>
      <c r="D247" s="1" t="str">
        <f t="shared" si="8"/>
        <v>Lun 21</v>
      </c>
      <c r="E247" s="1" t="str">
        <f t="shared" si="7"/>
        <v>Juin</v>
      </c>
    </row>
    <row r="248" spans="1:5" x14ac:dyDescent="0.25">
      <c r="A248" t="s">
        <v>310</v>
      </c>
      <c r="C248" s="84">
        <v>44369</v>
      </c>
      <c r="D248" s="1" t="str">
        <f t="shared" si="8"/>
        <v>Mar 22</v>
      </c>
      <c r="E248" s="1" t="str">
        <f t="shared" si="7"/>
        <v>Juin</v>
      </c>
    </row>
    <row r="249" spans="1:5" x14ac:dyDescent="0.25">
      <c r="A249" t="s">
        <v>310</v>
      </c>
      <c r="C249" s="84">
        <v>44370</v>
      </c>
      <c r="D249" s="1" t="str">
        <f t="shared" si="8"/>
        <v>Mer 23</v>
      </c>
      <c r="E249" s="1" t="str">
        <f t="shared" si="7"/>
        <v>Juin</v>
      </c>
    </row>
    <row r="250" spans="1:5" x14ac:dyDescent="0.25">
      <c r="A250" t="s">
        <v>310</v>
      </c>
      <c r="C250" s="84">
        <v>44371</v>
      </c>
      <c r="D250" s="1" t="str">
        <f t="shared" si="8"/>
        <v>Jeu 24</v>
      </c>
      <c r="E250" s="1" t="str">
        <f t="shared" si="7"/>
        <v>Juin</v>
      </c>
    </row>
    <row r="251" spans="1:5" x14ac:dyDescent="0.25">
      <c r="A251" t="s">
        <v>310</v>
      </c>
      <c r="C251" s="84">
        <v>44372</v>
      </c>
      <c r="D251" s="1" t="str">
        <f t="shared" si="8"/>
        <v>Ven 25</v>
      </c>
      <c r="E251" s="1" t="str">
        <f t="shared" si="7"/>
        <v>Juin</v>
      </c>
    </row>
    <row r="252" spans="1:5" x14ac:dyDescent="0.25">
      <c r="A252" t="s">
        <v>310</v>
      </c>
      <c r="C252" s="84">
        <v>44373</v>
      </c>
      <c r="D252" s="1" t="str">
        <f t="shared" si="8"/>
        <v>Sam 26</v>
      </c>
      <c r="E252" s="1" t="str">
        <f t="shared" si="7"/>
        <v>Juin</v>
      </c>
    </row>
    <row r="253" spans="1:5" x14ac:dyDescent="0.25">
      <c r="A253" t="s">
        <v>310</v>
      </c>
      <c r="C253" s="84">
        <v>44374</v>
      </c>
      <c r="D253" s="1" t="str">
        <f t="shared" si="8"/>
        <v>Dim 27</v>
      </c>
      <c r="E253" s="1" t="str">
        <f t="shared" si="7"/>
        <v>Juin</v>
      </c>
    </row>
  </sheetData>
  <mergeCells count="1">
    <mergeCell ref="C1:D1"/>
  </mergeCells>
  <phoneticPr fontId="3" type="noConversion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A4B1D7-CE88-4AA5-877C-0EF97455D2A7}">
  <sheetPr codeName="Feuil13"/>
  <dimension ref="A1:BR30"/>
  <sheetViews>
    <sheetView zoomScaleNormal="100" workbookViewId="0">
      <selection activeCell="AG31" sqref="AG30:AG31"/>
    </sheetView>
  </sheetViews>
  <sheetFormatPr baseColWidth="10" defaultRowHeight="15" x14ac:dyDescent="0.25"/>
  <cols>
    <col min="1" max="52" width="3.28515625" customWidth="1"/>
    <col min="53" max="53" width="10.7109375" customWidth="1"/>
    <col min="54" max="59" width="3.28515625" customWidth="1"/>
    <col min="60" max="61" width="11" customWidth="1"/>
    <col min="62" max="66" width="3.28515625" customWidth="1"/>
    <col min="68" max="68" width="6" bestFit="1" customWidth="1"/>
    <col min="70" max="70" width="0" hidden="1" customWidth="1"/>
  </cols>
  <sheetData>
    <row r="1" spans="1:70" x14ac:dyDescent="0.25">
      <c r="A1" s="17"/>
      <c r="B1" s="17"/>
      <c r="C1" s="17"/>
      <c r="D1" s="17"/>
      <c r="E1" s="17"/>
      <c r="F1" s="17"/>
      <c r="G1" s="17"/>
      <c r="H1" s="17"/>
      <c r="I1" s="17"/>
      <c r="J1" s="17"/>
      <c r="K1" s="17"/>
      <c r="L1" s="17"/>
      <c r="M1" s="17"/>
      <c r="N1" s="17"/>
      <c r="O1" s="17"/>
      <c r="P1" s="17"/>
      <c r="Q1" s="17"/>
      <c r="R1" s="17"/>
      <c r="S1" s="17"/>
      <c r="T1" s="17"/>
      <c r="U1" s="17"/>
      <c r="V1" s="17"/>
      <c r="W1" s="17"/>
      <c r="X1" s="17"/>
      <c r="Y1" s="17"/>
      <c r="Z1" s="17"/>
      <c r="AA1" s="17"/>
      <c r="AB1" s="17"/>
      <c r="AC1" s="17"/>
      <c r="AD1" s="17"/>
      <c r="AE1" s="17"/>
      <c r="AF1" s="17"/>
      <c r="AG1" s="17"/>
      <c r="AH1" s="17"/>
      <c r="AI1" s="17"/>
      <c r="AJ1" s="17"/>
      <c r="AK1" s="17"/>
      <c r="AL1" s="17"/>
      <c r="AM1" s="17"/>
      <c r="AN1" s="17"/>
      <c r="AO1" s="17"/>
      <c r="AP1" s="17"/>
      <c r="AQ1" s="17"/>
      <c r="AR1" s="17"/>
      <c r="AS1" s="17"/>
      <c r="AT1" s="17"/>
      <c r="AU1" s="17"/>
      <c r="AV1" s="17"/>
      <c r="AW1" s="17"/>
      <c r="AX1" s="17"/>
      <c r="AY1" s="17"/>
      <c r="AZ1" s="17"/>
      <c r="BA1" s="17"/>
      <c r="BB1" s="17"/>
      <c r="BC1" s="17"/>
      <c r="BD1" s="17"/>
      <c r="BE1" s="17"/>
      <c r="BF1" s="17"/>
      <c r="BG1" s="17"/>
      <c r="BH1" s="17"/>
      <c r="BI1" s="17"/>
      <c r="BJ1" s="17"/>
      <c r="BK1" s="17"/>
      <c r="BL1" s="17"/>
      <c r="BM1" s="17"/>
      <c r="BN1" s="17"/>
    </row>
    <row r="2" spans="1:70" ht="15" customHeight="1" x14ac:dyDescent="0.25">
      <c r="A2" s="17"/>
      <c r="B2" s="17"/>
      <c r="C2" s="17"/>
      <c r="D2" s="17"/>
      <c r="E2" s="17"/>
      <c r="F2" s="17"/>
      <c r="G2" s="17"/>
      <c r="H2" s="116" t="s">
        <v>314</v>
      </c>
      <c r="I2" s="117"/>
      <c r="J2" s="117"/>
      <c r="K2" s="117"/>
      <c r="L2" s="117"/>
      <c r="M2" s="117"/>
      <c r="N2" s="117"/>
      <c r="O2" s="117"/>
      <c r="P2" s="117"/>
      <c r="Q2" s="117"/>
      <c r="R2" s="117"/>
      <c r="S2" s="117"/>
      <c r="T2" s="117"/>
      <c r="U2" s="118"/>
      <c r="V2" s="17"/>
      <c r="W2" s="116" t="s">
        <v>323</v>
      </c>
      <c r="X2" s="117"/>
      <c r="Y2" s="117"/>
      <c r="Z2" s="117"/>
      <c r="AA2" s="117"/>
      <c r="AB2" s="117"/>
      <c r="AC2" s="118"/>
      <c r="AD2" s="163"/>
      <c r="AE2" s="163"/>
      <c r="AF2" s="152" t="s">
        <v>324</v>
      </c>
      <c r="AG2" s="153"/>
      <c r="AH2" s="153"/>
      <c r="AI2" s="153"/>
      <c r="AJ2" s="153"/>
      <c r="AK2" s="154"/>
      <c r="AL2" s="157"/>
      <c r="AM2" s="157"/>
      <c r="AN2" s="155" t="s">
        <v>327</v>
      </c>
      <c r="AO2" s="155"/>
      <c r="AP2" s="155"/>
      <c r="AQ2" s="155"/>
      <c r="AR2" s="155"/>
      <c r="AS2" s="155"/>
      <c r="AT2" s="17"/>
      <c r="AU2" s="17"/>
      <c r="AV2" s="17"/>
      <c r="AW2" s="17"/>
      <c r="AX2" s="17"/>
      <c r="AY2" s="17"/>
      <c r="AZ2" s="17"/>
      <c r="BA2" s="17"/>
      <c r="BB2" s="17"/>
      <c r="BC2" s="17"/>
      <c r="BD2" s="17"/>
      <c r="BE2" s="17"/>
      <c r="BF2" s="17"/>
      <c r="BG2" s="17"/>
      <c r="BH2" s="17"/>
      <c r="BI2" s="17"/>
      <c r="BJ2" s="17"/>
      <c r="BK2" s="17"/>
      <c r="BL2" s="17"/>
      <c r="BM2" s="17"/>
      <c r="BN2" s="17"/>
    </row>
    <row r="3" spans="1:70" ht="15" customHeight="1" x14ac:dyDescent="0.25">
      <c r="A3" s="17"/>
      <c r="B3" s="17"/>
      <c r="C3" s="17"/>
      <c r="D3" s="17"/>
      <c r="E3" s="17"/>
      <c r="F3" s="17"/>
      <c r="G3" s="17"/>
      <c r="H3" s="146"/>
      <c r="I3" s="147"/>
      <c r="J3" s="147"/>
      <c r="K3" s="147"/>
      <c r="L3" s="147"/>
      <c r="M3" s="147"/>
      <c r="N3" s="147"/>
      <c r="O3" s="147"/>
      <c r="P3" s="147"/>
      <c r="Q3" s="147"/>
      <c r="R3" s="147"/>
      <c r="S3" s="147"/>
      <c r="T3" s="147"/>
      <c r="U3" s="170"/>
      <c r="V3" s="17"/>
      <c r="W3" s="146"/>
      <c r="X3" s="147"/>
      <c r="Y3" s="147"/>
      <c r="Z3" s="147"/>
      <c r="AA3" s="147"/>
      <c r="AB3" s="147"/>
      <c r="AC3" s="170"/>
      <c r="AD3" s="164"/>
      <c r="AE3" s="164"/>
      <c r="AF3" s="152" t="s">
        <v>325</v>
      </c>
      <c r="AG3" s="153"/>
      <c r="AH3" s="153"/>
      <c r="AI3" s="153"/>
      <c r="AJ3" s="153"/>
      <c r="AK3" s="154"/>
      <c r="AL3" s="158"/>
      <c r="AM3" s="158"/>
      <c r="AN3" s="155" t="s">
        <v>331</v>
      </c>
      <c r="AO3" s="155"/>
      <c r="AP3" s="155"/>
      <c r="AQ3" s="155"/>
      <c r="AR3" s="155"/>
      <c r="AS3" s="155"/>
      <c r="AT3" s="17"/>
      <c r="AU3" s="17"/>
      <c r="AV3" s="17"/>
      <c r="AW3" s="17"/>
      <c r="AX3" s="17"/>
      <c r="AY3" s="17"/>
      <c r="AZ3" s="17"/>
      <c r="BA3" s="17"/>
      <c r="BB3" s="17"/>
      <c r="BC3" s="17"/>
      <c r="BD3" s="17"/>
      <c r="BE3" s="17"/>
      <c r="BF3" s="17"/>
      <c r="BG3" s="17"/>
      <c r="BH3" s="17"/>
      <c r="BI3" s="17"/>
      <c r="BJ3" s="17"/>
      <c r="BK3" s="17"/>
      <c r="BL3" s="17"/>
      <c r="BM3" s="17"/>
      <c r="BN3" s="17"/>
    </row>
    <row r="4" spans="1:70" ht="15" customHeight="1" x14ac:dyDescent="0.25">
      <c r="A4" s="17"/>
      <c r="B4" s="17"/>
      <c r="C4" s="17"/>
      <c r="D4" s="17"/>
      <c r="E4" s="17"/>
      <c r="F4" s="17"/>
      <c r="G4" s="17"/>
      <c r="H4" s="119"/>
      <c r="I4" s="120"/>
      <c r="J4" s="120"/>
      <c r="K4" s="120"/>
      <c r="L4" s="120"/>
      <c r="M4" s="120"/>
      <c r="N4" s="120"/>
      <c r="O4" s="120"/>
      <c r="P4" s="120"/>
      <c r="Q4" s="120"/>
      <c r="R4" s="120"/>
      <c r="S4" s="120"/>
      <c r="T4" s="120"/>
      <c r="U4" s="121"/>
      <c r="V4" s="17"/>
      <c r="W4" s="119"/>
      <c r="X4" s="120"/>
      <c r="Y4" s="120"/>
      <c r="Z4" s="120"/>
      <c r="AA4" s="120"/>
      <c r="AB4" s="120"/>
      <c r="AC4" s="121"/>
      <c r="AD4" s="165"/>
      <c r="AE4" s="165"/>
      <c r="AF4" s="152" t="s">
        <v>326</v>
      </c>
      <c r="AG4" s="153"/>
      <c r="AH4" s="153"/>
      <c r="AI4" s="153"/>
      <c r="AJ4" s="153"/>
      <c r="AK4" s="154"/>
      <c r="AL4" s="159"/>
      <c r="AM4" s="159"/>
      <c r="AN4" s="155" t="s">
        <v>328</v>
      </c>
      <c r="AO4" s="155"/>
      <c r="AP4" s="155"/>
      <c r="AQ4" s="155"/>
      <c r="AR4" s="155"/>
      <c r="AS4" s="155"/>
      <c r="AT4" s="17"/>
      <c r="AU4" s="17"/>
      <c r="AV4" s="17"/>
      <c r="AW4" s="17"/>
      <c r="AX4" s="156" t="s">
        <v>223</v>
      </c>
      <c r="AY4" s="156"/>
      <c r="AZ4" s="156"/>
      <c r="BA4" s="85" t="str">
        <f>Accueil!O3</f>
        <v>U11-1</v>
      </c>
      <c r="BB4" s="17"/>
      <c r="BC4" s="17"/>
      <c r="BD4" s="17"/>
      <c r="BE4" s="17"/>
      <c r="BF4" s="17"/>
      <c r="BG4" s="17"/>
      <c r="BH4" s="17"/>
      <c r="BI4" s="17"/>
      <c r="BJ4" s="17"/>
      <c r="BK4" s="17"/>
      <c r="BL4" s="17"/>
      <c r="BM4" s="17"/>
      <c r="BN4" s="17"/>
    </row>
    <row r="5" spans="1:70" x14ac:dyDescent="0.25">
      <c r="A5" s="17"/>
      <c r="B5" s="17"/>
      <c r="C5" s="17"/>
      <c r="D5" s="17"/>
      <c r="E5" s="17"/>
      <c r="F5" s="17"/>
      <c r="G5" s="17"/>
      <c r="H5" s="17"/>
      <c r="I5" s="17"/>
      <c r="J5" s="17"/>
      <c r="K5" s="17"/>
      <c r="L5" s="17"/>
      <c r="M5" s="17"/>
      <c r="N5" s="17"/>
      <c r="O5" s="17"/>
      <c r="P5" s="17"/>
      <c r="Q5" s="17"/>
      <c r="R5" s="17"/>
      <c r="S5" s="17"/>
      <c r="T5" s="17"/>
      <c r="U5" s="17"/>
      <c r="V5" s="17"/>
      <c r="W5" s="17"/>
      <c r="X5" s="17"/>
      <c r="Y5" s="17"/>
      <c r="Z5" s="17"/>
      <c r="AA5" s="17"/>
      <c r="AB5" s="17"/>
      <c r="AC5" s="17"/>
      <c r="AD5" s="17"/>
      <c r="AE5" s="17"/>
      <c r="AF5" s="17"/>
      <c r="AG5" s="17"/>
      <c r="AH5" s="17"/>
      <c r="AI5" s="17"/>
      <c r="AJ5" s="17"/>
      <c r="AK5" s="17"/>
      <c r="AL5" s="17"/>
      <c r="AM5" s="17"/>
      <c r="AN5" s="17"/>
      <c r="AO5" s="17"/>
      <c r="AP5" s="17"/>
      <c r="AQ5" s="17"/>
      <c r="AR5" s="17"/>
      <c r="AS5" s="17"/>
      <c r="AT5" s="17"/>
      <c r="AU5" s="17"/>
      <c r="AV5" s="17"/>
      <c r="AW5" s="17"/>
      <c r="AX5" s="17"/>
      <c r="AY5" s="17"/>
      <c r="AZ5" s="17"/>
      <c r="BA5" s="17"/>
      <c r="BB5" s="17"/>
      <c r="BC5" s="17"/>
      <c r="BD5" s="17"/>
      <c r="BE5" s="17"/>
      <c r="BF5" s="17"/>
      <c r="BG5" s="17"/>
      <c r="BH5" s="17"/>
      <c r="BI5" s="17"/>
      <c r="BJ5" s="17"/>
      <c r="BK5" s="17"/>
      <c r="BL5" s="17"/>
      <c r="BM5" s="17"/>
      <c r="BN5" s="17"/>
    </row>
    <row r="6" spans="1:70" x14ac:dyDescent="0.25">
      <c r="A6" s="17"/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  <c r="AV6" s="17"/>
      <c r="AW6" s="17"/>
      <c r="AX6" s="17"/>
      <c r="AY6" s="17"/>
      <c r="AZ6" s="17"/>
      <c r="BA6" s="17"/>
      <c r="BB6" s="17"/>
      <c r="BC6" s="17"/>
      <c r="BD6" s="17"/>
      <c r="BE6" s="17"/>
      <c r="BF6" s="17"/>
      <c r="BG6" s="17"/>
      <c r="BH6" s="17"/>
      <c r="BI6" s="17"/>
      <c r="BJ6" s="17"/>
      <c r="BK6" s="17"/>
      <c r="BL6" s="17"/>
      <c r="BM6" s="17"/>
      <c r="BN6" s="17"/>
      <c r="BR6" t="s">
        <v>64</v>
      </c>
    </row>
    <row r="7" spans="1:70" ht="15.75" x14ac:dyDescent="0.25">
      <c r="A7" s="17"/>
      <c r="B7" s="169" t="s">
        <v>285</v>
      </c>
      <c r="C7" s="169"/>
      <c r="D7" s="169"/>
      <c r="E7" s="169"/>
      <c r="F7" s="169"/>
      <c r="G7" s="169"/>
      <c r="H7" s="169"/>
      <c r="I7" s="169"/>
      <c r="J7" s="169"/>
      <c r="K7" s="169"/>
      <c r="L7" s="169"/>
      <c r="M7" s="169"/>
      <c r="N7" s="169"/>
      <c r="O7" s="169"/>
      <c r="P7" s="169"/>
      <c r="Q7" s="169"/>
      <c r="R7" s="169"/>
      <c r="S7" s="169"/>
      <c r="T7" s="169"/>
      <c r="U7" s="169"/>
      <c r="V7" s="17"/>
      <c r="W7" s="17"/>
      <c r="X7" s="169" t="s">
        <v>286</v>
      </c>
      <c r="Y7" s="169"/>
      <c r="Z7" s="169"/>
      <c r="AA7" s="169"/>
      <c r="AB7" s="169"/>
      <c r="AC7" s="169"/>
      <c r="AD7" s="169"/>
      <c r="AE7" s="169"/>
      <c r="AF7" s="169"/>
      <c r="AG7" s="169"/>
      <c r="AH7" s="169"/>
      <c r="AI7" s="169"/>
      <c r="AJ7" s="169"/>
      <c r="AK7" s="169"/>
      <c r="AL7" s="169"/>
      <c r="AM7" s="169"/>
      <c r="AN7" s="169"/>
      <c r="AO7" s="169"/>
      <c r="AP7" s="169"/>
      <c r="AQ7" s="169"/>
      <c r="AR7" s="17"/>
      <c r="AS7" s="17"/>
      <c r="AT7" s="169" t="s">
        <v>288</v>
      </c>
      <c r="AU7" s="169"/>
      <c r="AV7" s="169"/>
      <c r="AW7" s="169"/>
      <c r="AX7" s="169"/>
      <c r="AY7" s="169"/>
      <c r="AZ7" s="169"/>
      <c r="BA7" s="169"/>
      <c r="BB7" s="169"/>
      <c r="BC7" s="169"/>
      <c r="BD7" s="169"/>
      <c r="BE7" s="169"/>
      <c r="BF7" s="169"/>
      <c r="BG7" s="169"/>
      <c r="BH7" s="169"/>
      <c r="BI7" s="17"/>
      <c r="BJ7" s="17"/>
      <c r="BK7" s="17"/>
      <c r="BL7" s="17"/>
      <c r="BM7" s="17"/>
      <c r="BN7" s="17"/>
      <c r="BR7" t="s">
        <v>112</v>
      </c>
    </row>
    <row r="8" spans="1:70" x14ac:dyDescent="0.25">
      <c r="A8" s="17"/>
      <c r="B8" s="90" t="s">
        <v>315</v>
      </c>
      <c r="C8" s="90" t="s">
        <v>287</v>
      </c>
      <c r="D8" s="90" t="s">
        <v>287</v>
      </c>
      <c r="E8" s="90" t="s">
        <v>316</v>
      </c>
      <c r="F8" s="90" t="s">
        <v>317</v>
      </c>
      <c r="G8" s="90" t="s">
        <v>318</v>
      </c>
      <c r="H8" s="90" t="s">
        <v>319</v>
      </c>
      <c r="I8" s="168" t="s">
        <v>320</v>
      </c>
      <c r="J8" s="168"/>
      <c r="K8" s="168"/>
      <c r="L8" s="168"/>
      <c r="M8" s="150" t="s">
        <v>334</v>
      </c>
      <c r="N8" s="151"/>
      <c r="O8" s="168" t="s">
        <v>321</v>
      </c>
      <c r="P8" s="168"/>
      <c r="Q8" s="168" t="s">
        <v>322</v>
      </c>
      <c r="R8" s="168"/>
      <c r="S8" s="168"/>
      <c r="T8" s="168"/>
      <c r="U8" s="168"/>
      <c r="V8" s="17"/>
      <c r="W8" s="17"/>
      <c r="X8" s="90" t="s">
        <v>315</v>
      </c>
      <c r="Y8" s="90" t="s">
        <v>287</v>
      </c>
      <c r="Z8" s="90" t="s">
        <v>287</v>
      </c>
      <c r="AA8" s="90" t="s">
        <v>316</v>
      </c>
      <c r="AB8" s="90" t="s">
        <v>317</v>
      </c>
      <c r="AC8" s="90" t="s">
        <v>318</v>
      </c>
      <c r="AD8" s="90" t="s">
        <v>319</v>
      </c>
      <c r="AE8" s="168" t="s">
        <v>320</v>
      </c>
      <c r="AF8" s="168"/>
      <c r="AG8" s="168"/>
      <c r="AH8" s="168"/>
      <c r="AI8" s="150" t="s">
        <v>334</v>
      </c>
      <c r="AJ8" s="151"/>
      <c r="AK8" s="168" t="s">
        <v>321</v>
      </c>
      <c r="AL8" s="168"/>
      <c r="AM8" s="168" t="s">
        <v>322</v>
      </c>
      <c r="AN8" s="168"/>
      <c r="AO8" s="168"/>
      <c r="AP8" s="168"/>
      <c r="AQ8" s="168"/>
      <c r="AR8" s="17"/>
      <c r="AS8" s="17"/>
      <c r="AT8" s="90" t="s">
        <v>315</v>
      </c>
      <c r="AU8" s="90" t="s">
        <v>287</v>
      </c>
      <c r="AV8" s="90" t="s">
        <v>287</v>
      </c>
      <c r="AW8" s="90" t="s">
        <v>316</v>
      </c>
      <c r="AX8" s="90" t="s">
        <v>317</v>
      </c>
      <c r="AY8" s="90" t="s">
        <v>318</v>
      </c>
      <c r="AZ8" s="90" t="s">
        <v>319</v>
      </c>
      <c r="BA8" s="88" t="s">
        <v>320</v>
      </c>
      <c r="BB8" s="150" t="s">
        <v>334</v>
      </c>
      <c r="BC8" s="151"/>
      <c r="BD8" s="168" t="s">
        <v>321</v>
      </c>
      <c r="BE8" s="168"/>
      <c r="BF8" s="168" t="s">
        <v>322</v>
      </c>
      <c r="BG8" s="168"/>
      <c r="BH8" s="168"/>
      <c r="BI8" s="17"/>
      <c r="BJ8" s="17"/>
      <c r="BK8" s="17"/>
      <c r="BL8" s="17"/>
      <c r="BM8" s="17"/>
      <c r="BN8" s="17"/>
      <c r="BR8" t="s">
        <v>63</v>
      </c>
    </row>
    <row r="9" spans="1:70" x14ac:dyDescent="0.25">
      <c r="A9" s="17"/>
      <c r="B9" s="166"/>
      <c r="C9" s="166"/>
      <c r="D9" s="166"/>
      <c r="E9" s="166"/>
      <c r="F9" s="92">
        <v>1</v>
      </c>
      <c r="G9" s="92">
        <v>2</v>
      </c>
      <c r="H9" s="92">
        <v>3</v>
      </c>
      <c r="I9" s="167"/>
      <c r="J9" s="167"/>
      <c r="K9" s="167"/>
      <c r="L9" s="167"/>
      <c r="M9" s="148"/>
      <c r="N9" s="149"/>
      <c r="O9" s="167"/>
      <c r="P9" s="167"/>
      <c r="Q9" s="167"/>
      <c r="R9" s="167"/>
      <c r="S9" s="167"/>
      <c r="T9" s="167"/>
      <c r="U9" s="167"/>
      <c r="V9" s="17"/>
      <c r="W9" s="17"/>
      <c r="X9" s="91">
        <v>1</v>
      </c>
      <c r="Y9" s="91">
        <v>2</v>
      </c>
      <c r="Z9" s="91">
        <v>3</v>
      </c>
      <c r="AA9" s="91">
        <v>4</v>
      </c>
      <c r="AB9" s="91">
        <v>5</v>
      </c>
      <c r="AC9" s="91">
        <v>6</v>
      </c>
      <c r="AD9" s="91">
        <v>7</v>
      </c>
      <c r="AE9" s="167"/>
      <c r="AF9" s="167"/>
      <c r="AG9" s="167"/>
      <c r="AH9" s="167"/>
      <c r="AI9" s="148"/>
      <c r="AJ9" s="149"/>
      <c r="AK9" s="167"/>
      <c r="AL9" s="167"/>
      <c r="AM9" s="167"/>
      <c r="AN9" s="167"/>
      <c r="AO9" s="167"/>
      <c r="AP9" s="167"/>
      <c r="AQ9" s="167"/>
      <c r="AR9" s="17"/>
      <c r="AS9" s="17"/>
      <c r="AT9" s="91">
        <v>1</v>
      </c>
      <c r="AU9" s="91">
        <v>2</v>
      </c>
      <c r="AV9" s="91">
        <v>3</v>
      </c>
      <c r="AW9" s="91">
        <v>4</v>
      </c>
      <c r="AX9" s="91">
        <v>5</v>
      </c>
      <c r="AY9" s="91">
        <v>6</v>
      </c>
      <c r="AZ9" s="91">
        <v>7</v>
      </c>
      <c r="BA9" s="50"/>
      <c r="BB9" s="148"/>
      <c r="BC9" s="149"/>
      <c r="BD9" s="167"/>
      <c r="BE9" s="167"/>
      <c r="BF9" s="167"/>
      <c r="BG9" s="167"/>
      <c r="BH9" s="167"/>
      <c r="BI9" s="17"/>
      <c r="BJ9" s="17"/>
      <c r="BK9" s="17"/>
      <c r="BL9" s="17"/>
      <c r="BM9" s="17"/>
      <c r="BN9" s="17"/>
      <c r="BR9" t="s">
        <v>160</v>
      </c>
    </row>
    <row r="10" spans="1:70" x14ac:dyDescent="0.25">
      <c r="A10" s="17"/>
      <c r="B10" s="91">
        <v>4</v>
      </c>
      <c r="C10" s="91">
        <v>5</v>
      </c>
      <c r="D10" s="91">
        <v>6</v>
      </c>
      <c r="E10" s="91">
        <v>7</v>
      </c>
      <c r="F10" s="91">
        <v>8</v>
      </c>
      <c r="G10" s="91">
        <v>9</v>
      </c>
      <c r="H10" s="91">
        <v>10</v>
      </c>
      <c r="I10" s="167"/>
      <c r="J10" s="167"/>
      <c r="K10" s="167"/>
      <c r="L10" s="167"/>
      <c r="M10" s="148"/>
      <c r="N10" s="149"/>
      <c r="O10" s="167"/>
      <c r="P10" s="167"/>
      <c r="Q10" s="167"/>
      <c r="R10" s="167"/>
      <c r="S10" s="167"/>
      <c r="T10" s="167"/>
      <c r="U10" s="167"/>
      <c r="V10" s="17"/>
      <c r="W10" s="17"/>
      <c r="X10" s="91">
        <v>8</v>
      </c>
      <c r="Y10" s="91">
        <v>9</v>
      </c>
      <c r="Z10" s="91">
        <v>10</v>
      </c>
      <c r="AA10" s="91">
        <v>11</v>
      </c>
      <c r="AB10" s="91">
        <v>12</v>
      </c>
      <c r="AC10" s="91">
        <v>13</v>
      </c>
      <c r="AD10" s="91">
        <v>14</v>
      </c>
      <c r="AE10" s="167"/>
      <c r="AF10" s="167"/>
      <c r="AG10" s="167"/>
      <c r="AH10" s="167"/>
      <c r="AI10" s="148"/>
      <c r="AJ10" s="149"/>
      <c r="AK10" s="167"/>
      <c r="AL10" s="167"/>
      <c r="AM10" s="167"/>
      <c r="AN10" s="167"/>
      <c r="AO10" s="167"/>
      <c r="AP10" s="167"/>
      <c r="AQ10" s="167"/>
      <c r="AR10" s="17"/>
      <c r="AS10" s="17"/>
      <c r="AT10" s="91">
        <v>8</v>
      </c>
      <c r="AU10" s="91">
        <v>9</v>
      </c>
      <c r="AV10" s="91">
        <v>10</v>
      </c>
      <c r="AW10" s="91">
        <v>11</v>
      </c>
      <c r="AX10" s="91">
        <v>12</v>
      </c>
      <c r="AY10" s="91">
        <v>13</v>
      </c>
      <c r="AZ10" s="91">
        <v>14</v>
      </c>
      <c r="BA10" s="50"/>
      <c r="BB10" s="148"/>
      <c r="BC10" s="149"/>
      <c r="BD10" s="167"/>
      <c r="BE10" s="167"/>
      <c r="BF10" s="167"/>
      <c r="BG10" s="167"/>
      <c r="BH10" s="167"/>
      <c r="BI10" s="17"/>
      <c r="BJ10" s="17"/>
      <c r="BK10" s="17"/>
      <c r="BL10" s="17"/>
      <c r="BM10" s="17"/>
      <c r="BN10" s="17"/>
      <c r="BR10" t="s">
        <v>62</v>
      </c>
    </row>
    <row r="11" spans="1:70" x14ac:dyDescent="0.25">
      <c r="A11" s="17"/>
      <c r="B11" s="91">
        <v>11</v>
      </c>
      <c r="C11" s="91">
        <v>12</v>
      </c>
      <c r="D11" s="91">
        <v>13</v>
      </c>
      <c r="E11" s="91">
        <v>14</v>
      </c>
      <c r="F11" s="91">
        <v>15</v>
      </c>
      <c r="G11" s="91">
        <v>16</v>
      </c>
      <c r="H11" s="91">
        <v>17</v>
      </c>
      <c r="I11" s="167"/>
      <c r="J11" s="167"/>
      <c r="K11" s="167"/>
      <c r="L11" s="167"/>
      <c r="M11" s="148"/>
      <c r="N11" s="149"/>
      <c r="O11" s="167"/>
      <c r="P11" s="167"/>
      <c r="Q11" s="167"/>
      <c r="R11" s="167"/>
      <c r="S11" s="167"/>
      <c r="T11" s="167"/>
      <c r="U11" s="167"/>
      <c r="V11" s="17"/>
      <c r="W11" s="17"/>
      <c r="X11" s="93">
        <v>15</v>
      </c>
      <c r="Y11" s="93">
        <v>16</v>
      </c>
      <c r="Z11" s="93">
        <v>17</v>
      </c>
      <c r="AA11" s="93">
        <v>18</v>
      </c>
      <c r="AB11" s="93">
        <v>19</v>
      </c>
      <c r="AC11" s="92">
        <v>20</v>
      </c>
      <c r="AD11" s="92">
        <v>21</v>
      </c>
      <c r="AE11" s="167" t="s">
        <v>332</v>
      </c>
      <c r="AF11" s="167"/>
      <c r="AG11" s="167"/>
      <c r="AH11" s="167"/>
      <c r="AI11" s="148" t="s">
        <v>335</v>
      </c>
      <c r="AJ11" s="149"/>
      <c r="AK11" s="167"/>
      <c r="AL11" s="167"/>
      <c r="AM11" s="167" t="s">
        <v>339</v>
      </c>
      <c r="AN11" s="167"/>
      <c r="AO11" s="167"/>
      <c r="AP11" s="167"/>
      <c r="AQ11" s="167"/>
      <c r="AR11" s="17"/>
      <c r="AS11" s="17"/>
      <c r="AT11" s="91">
        <v>15</v>
      </c>
      <c r="AU11" s="91">
        <v>16</v>
      </c>
      <c r="AV11" s="91">
        <v>17</v>
      </c>
      <c r="AW11" s="91">
        <v>18</v>
      </c>
      <c r="AX11" s="91">
        <v>19</v>
      </c>
      <c r="AY11" s="91">
        <v>20</v>
      </c>
      <c r="AZ11" s="91">
        <v>21</v>
      </c>
      <c r="BA11" s="50"/>
      <c r="BB11" s="148"/>
      <c r="BC11" s="149"/>
      <c r="BD11" s="167"/>
      <c r="BE11" s="167"/>
      <c r="BF11" s="167"/>
      <c r="BG11" s="167"/>
      <c r="BH11" s="167"/>
      <c r="BI11" s="17"/>
      <c r="BJ11" s="17"/>
      <c r="BK11" s="17"/>
      <c r="BL11" s="17"/>
      <c r="BM11" s="17"/>
      <c r="BN11" s="17"/>
      <c r="BR11" t="s">
        <v>216</v>
      </c>
    </row>
    <row r="12" spans="1:70" x14ac:dyDescent="0.25">
      <c r="A12" s="17"/>
      <c r="B12" s="91">
        <v>18</v>
      </c>
      <c r="C12" s="91">
        <v>19</v>
      </c>
      <c r="D12" s="91">
        <v>20</v>
      </c>
      <c r="E12" s="91">
        <v>21</v>
      </c>
      <c r="F12" s="91">
        <v>22</v>
      </c>
      <c r="G12" s="91">
        <v>23</v>
      </c>
      <c r="H12" s="91">
        <v>24</v>
      </c>
      <c r="I12" s="167"/>
      <c r="J12" s="167"/>
      <c r="K12" s="167"/>
      <c r="L12" s="167"/>
      <c r="M12" s="148"/>
      <c r="N12" s="149"/>
      <c r="O12" s="167"/>
      <c r="P12" s="167"/>
      <c r="Q12" s="167"/>
      <c r="R12" s="167"/>
      <c r="S12" s="167"/>
      <c r="T12" s="167"/>
      <c r="U12" s="167"/>
      <c r="V12" s="17"/>
      <c r="W12" s="17"/>
      <c r="X12" s="92">
        <v>22</v>
      </c>
      <c r="Y12" s="92">
        <v>23</v>
      </c>
      <c r="Z12" s="92">
        <v>24</v>
      </c>
      <c r="AA12" s="92">
        <v>25</v>
      </c>
      <c r="AB12" s="92">
        <v>26</v>
      </c>
      <c r="AC12" s="92">
        <v>27</v>
      </c>
      <c r="AD12" s="92">
        <v>28</v>
      </c>
      <c r="AE12" s="167"/>
      <c r="AF12" s="167"/>
      <c r="AG12" s="167"/>
      <c r="AH12" s="167"/>
      <c r="AI12" s="148"/>
      <c r="AJ12" s="149"/>
      <c r="AK12" s="167"/>
      <c r="AL12" s="167"/>
      <c r="AM12" s="167"/>
      <c r="AN12" s="167"/>
      <c r="AO12" s="167"/>
      <c r="AP12" s="167"/>
      <c r="AQ12" s="167"/>
      <c r="AR12" s="17"/>
      <c r="AS12" s="17"/>
      <c r="AT12" s="91">
        <v>22</v>
      </c>
      <c r="AU12" s="91">
        <v>23</v>
      </c>
      <c r="AV12" s="91">
        <v>24</v>
      </c>
      <c r="AW12" s="91">
        <v>25</v>
      </c>
      <c r="AX12" s="91">
        <v>26</v>
      </c>
      <c r="AY12" s="91">
        <v>27</v>
      </c>
      <c r="AZ12" s="91">
        <v>28</v>
      </c>
      <c r="BA12" s="50"/>
      <c r="BB12" s="148"/>
      <c r="BC12" s="149"/>
      <c r="BD12" s="167"/>
      <c r="BE12" s="167"/>
      <c r="BF12" s="167"/>
      <c r="BG12" s="167"/>
      <c r="BH12" s="167"/>
      <c r="BI12" s="17"/>
      <c r="BJ12" s="17"/>
      <c r="BK12" s="17"/>
      <c r="BL12" s="17"/>
      <c r="BM12" s="17"/>
      <c r="BN12" s="17"/>
      <c r="BR12" t="s">
        <v>217</v>
      </c>
    </row>
    <row r="13" spans="1:70" x14ac:dyDescent="0.25">
      <c r="A13" s="17"/>
      <c r="B13" s="91">
        <v>25</v>
      </c>
      <c r="C13" s="91">
        <v>26</v>
      </c>
      <c r="D13" s="91">
        <v>27</v>
      </c>
      <c r="E13" s="91">
        <v>28</v>
      </c>
      <c r="F13" s="91">
        <v>29</v>
      </c>
      <c r="G13" s="91">
        <v>30</v>
      </c>
      <c r="H13" s="91">
        <v>31</v>
      </c>
      <c r="I13" s="167"/>
      <c r="J13" s="167"/>
      <c r="K13" s="167"/>
      <c r="L13" s="167"/>
      <c r="M13" s="148"/>
      <c r="N13" s="149"/>
      <c r="O13" s="167"/>
      <c r="P13" s="167"/>
      <c r="Q13" s="167"/>
      <c r="R13" s="167"/>
      <c r="S13" s="167"/>
      <c r="T13" s="167"/>
      <c r="U13" s="167"/>
      <c r="V13" s="17"/>
      <c r="W13" s="17"/>
      <c r="X13" s="166"/>
      <c r="Y13" s="166"/>
      <c r="Z13" s="166"/>
      <c r="AA13" s="166"/>
      <c r="AB13" s="166"/>
      <c r="AC13" s="166"/>
      <c r="AD13" s="166"/>
      <c r="AE13" s="167"/>
      <c r="AF13" s="167"/>
      <c r="AG13" s="167"/>
      <c r="AH13" s="167"/>
      <c r="AI13" s="148"/>
      <c r="AJ13" s="149"/>
      <c r="AK13" s="167"/>
      <c r="AL13" s="167"/>
      <c r="AM13" s="167"/>
      <c r="AN13" s="167"/>
      <c r="AO13" s="167"/>
      <c r="AP13" s="167"/>
      <c r="AQ13" s="167"/>
      <c r="AR13" s="17"/>
      <c r="AS13" s="17"/>
      <c r="AT13" s="91">
        <v>29</v>
      </c>
      <c r="AU13" s="91">
        <v>30</v>
      </c>
      <c r="AV13" s="91">
        <v>31</v>
      </c>
      <c r="AW13" s="166"/>
      <c r="AX13" s="166"/>
      <c r="AY13" s="166"/>
      <c r="AZ13" s="166"/>
      <c r="BA13" s="50"/>
      <c r="BB13" s="148"/>
      <c r="BC13" s="149"/>
      <c r="BD13" s="167"/>
      <c r="BE13" s="167"/>
      <c r="BF13" s="167"/>
      <c r="BG13" s="167"/>
      <c r="BH13" s="167"/>
      <c r="BI13" s="17"/>
      <c r="BJ13" s="17"/>
      <c r="BK13" s="17"/>
      <c r="BL13" s="17"/>
      <c r="BM13" s="17"/>
      <c r="BN13" s="17"/>
      <c r="BR13" t="s">
        <v>218</v>
      </c>
    </row>
    <row r="14" spans="1:70" x14ac:dyDescent="0.25">
      <c r="A14" s="17"/>
      <c r="B14" s="166"/>
      <c r="C14" s="166"/>
      <c r="D14" s="166"/>
      <c r="E14" s="166"/>
      <c r="F14" s="166"/>
      <c r="G14" s="166"/>
      <c r="H14" s="166"/>
      <c r="I14" s="167"/>
      <c r="J14" s="167"/>
      <c r="K14" s="167"/>
      <c r="L14" s="167"/>
      <c r="M14" s="148"/>
      <c r="N14" s="149"/>
      <c r="O14" s="167"/>
      <c r="P14" s="167"/>
      <c r="Q14" s="167"/>
      <c r="R14" s="167"/>
      <c r="S14" s="167"/>
      <c r="T14" s="167"/>
      <c r="U14" s="167"/>
      <c r="V14" s="17"/>
      <c r="W14" s="17"/>
      <c r="X14" s="166"/>
      <c r="Y14" s="166"/>
      <c r="Z14" s="166"/>
      <c r="AA14" s="166"/>
      <c r="AB14" s="166"/>
      <c r="AC14" s="166"/>
      <c r="AD14" s="166"/>
      <c r="AE14" s="167"/>
      <c r="AF14" s="167"/>
      <c r="AG14" s="167"/>
      <c r="AH14" s="167"/>
      <c r="AI14" s="148"/>
      <c r="AJ14" s="149"/>
      <c r="AK14" s="167"/>
      <c r="AL14" s="167"/>
      <c r="AM14" s="167"/>
      <c r="AN14" s="167"/>
      <c r="AO14" s="167"/>
      <c r="AP14" s="167"/>
      <c r="AQ14" s="167"/>
      <c r="AR14" s="17"/>
      <c r="AS14" s="17"/>
      <c r="AT14" s="166"/>
      <c r="AU14" s="166"/>
      <c r="AV14" s="166"/>
      <c r="AW14" s="166"/>
      <c r="AX14" s="166"/>
      <c r="AY14" s="166"/>
      <c r="AZ14" s="166"/>
      <c r="BA14" s="50"/>
      <c r="BB14" s="148"/>
      <c r="BC14" s="149"/>
      <c r="BD14" s="167"/>
      <c r="BE14" s="167"/>
      <c r="BF14" s="167"/>
      <c r="BG14" s="167"/>
      <c r="BH14" s="167"/>
      <c r="BI14" s="17"/>
      <c r="BJ14" s="17"/>
      <c r="BK14" s="17"/>
      <c r="BL14" s="17"/>
      <c r="BM14" s="17"/>
      <c r="BN14" s="17"/>
      <c r="BR14" t="s">
        <v>219</v>
      </c>
    </row>
    <row r="15" spans="1:70" x14ac:dyDescent="0.25">
      <c r="A15" s="17"/>
      <c r="B15" s="17"/>
      <c r="C15" s="17"/>
      <c r="D15" s="17"/>
      <c r="E15" s="17"/>
      <c r="F15" s="17"/>
      <c r="G15" s="17"/>
      <c r="H15" s="17"/>
      <c r="I15" s="17"/>
      <c r="J15" s="17"/>
      <c r="K15" s="17"/>
      <c r="L15" s="17"/>
      <c r="M15" s="17"/>
      <c r="N15" s="17"/>
      <c r="O15" s="17"/>
      <c r="P15" s="17"/>
      <c r="Q15" s="17"/>
      <c r="R15" s="17"/>
      <c r="S15" s="17"/>
      <c r="T15" s="17"/>
      <c r="U15" s="17"/>
      <c r="V15" s="17"/>
      <c r="W15" s="17"/>
      <c r="X15" s="17"/>
      <c r="Y15" s="17"/>
      <c r="Z15" s="17"/>
      <c r="AA15" s="17"/>
      <c r="AB15" s="17"/>
      <c r="AC15" s="17"/>
      <c r="AD15" s="17"/>
      <c r="AE15" s="17"/>
      <c r="AF15" s="17"/>
      <c r="AG15" s="17"/>
      <c r="AH15" s="17"/>
      <c r="AI15" s="17"/>
      <c r="AJ15" s="17"/>
      <c r="AK15" s="17"/>
      <c r="AL15" s="17"/>
      <c r="AM15" s="17"/>
      <c r="AN15" s="17"/>
      <c r="AO15" s="17"/>
      <c r="AP15" s="17"/>
      <c r="AQ15" s="17"/>
      <c r="AR15" s="17"/>
      <c r="AS15" s="17"/>
      <c r="AT15" s="17"/>
      <c r="AU15" s="17"/>
      <c r="AV15" s="17"/>
      <c r="AW15" s="17"/>
      <c r="AX15" s="17"/>
      <c r="AY15" s="17"/>
      <c r="AZ15" s="17"/>
      <c r="BA15" s="17"/>
      <c r="BB15" s="17"/>
      <c r="BC15" s="17"/>
      <c r="BD15" s="17"/>
      <c r="BE15" s="17"/>
      <c r="BF15" s="17"/>
      <c r="BG15" s="17"/>
      <c r="BH15" s="17"/>
      <c r="BI15" s="17"/>
      <c r="BJ15" s="17"/>
      <c r="BK15" s="17"/>
      <c r="BL15" s="17"/>
      <c r="BM15" s="17"/>
      <c r="BN15" s="17"/>
    </row>
    <row r="16" spans="1:70" x14ac:dyDescent="0.25">
      <c r="A16" s="17"/>
      <c r="B16" s="17"/>
      <c r="C16" s="17"/>
      <c r="D16" s="17"/>
      <c r="E16" s="17"/>
      <c r="F16" s="17"/>
      <c r="G16" s="17"/>
      <c r="H16" s="17"/>
      <c r="I16" s="17"/>
      <c r="J16" s="17"/>
      <c r="K16" s="17"/>
      <c r="L16" s="17"/>
      <c r="M16" s="17"/>
      <c r="N16" s="17"/>
      <c r="O16" s="17"/>
      <c r="P16" s="17"/>
      <c r="Q16" s="17"/>
      <c r="R16" s="17"/>
      <c r="S16" s="17"/>
      <c r="T16" s="17"/>
      <c r="U16" s="17"/>
      <c r="V16" s="17"/>
      <c r="W16" s="17"/>
      <c r="X16" s="17"/>
      <c r="Y16" s="17"/>
      <c r="Z16" s="17"/>
      <c r="AA16" s="17"/>
      <c r="AB16" s="17"/>
      <c r="AC16" s="17"/>
      <c r="AD16" s="17"/>
      <c r="AE16" s="17"/>
      <c r="AF16" s="17"/>
      <c r="AG16" s="17"/>
      <c r="AH16" s="17"/>
      <c r="AI16" s="17"/>
      <c r="AJ16" s="17"/>
      <c r="AK16" s="17"/>
      <c r="AL16" s="17"/>
      <c r="AM16" s="17"/>
      <c r="AN16" s="17"/>
      <c r="AO16" s="17"/>
      <c r="AP16" s="17"/>
      <c r="AQ16" s="17"/>
      <c r="AR16" s="17"/>
      <c r="AS16" s="17"/>
      <c r="AT16" s="17"/>
      <c r="AU16" s="17"/>
      <c r="AV16" s="17"/>
      <c r="AW16" s="17"/>
      <c r="AX16" s="17"/>
      <c r="AY16" s="17"/>
      <c r="AZ16" s="17"/>
      <c r="BA16" s="17"/>
      <c r="BB16" s="17"/>
      <c r="BC16" s="17"/>
      <c r="BD16" s="17"/>
      <c r="BE16" s="17"/>
      <c r="BF16" s="17"/>
      <c r="BG16" s="17"/>
      <c r="BH16" s="17"/>
      <c r="BI16" s="17"/>
      <c r="BJ16" s="17"/>
      <c r="BK16" s="17"/>
      <c r="BL16" s="17"/>
      <c r="BM16" s="17"/>
      <c r="BN16" s="17"/>
    </row>
    <row r="17" spans="1:66" x14ac:dyDescent="0.25">
      <c r="A17" s="17"/>
      <c r="B17" s="17"/>
      <c r="C17" s="17"/>
      <c r="D17" s="17"/>
      <c r="E17" s="17"/>
      <c r="F17" s="17"/>
      <c r="G17" s="17"/>
      <c r="H17" s="17"/>
      <c r="I17" s="17"/>
      <c r="J17" s="17"/>
      <c r="K17" s="17"/>
      <c r="L17" s="17"/>
      <c r="M17" s="17"/>
      <c r="N17" s="17"/>
      <c r="O17" s="17"/>
      <c r="P17" s="17"/>
      <c r="Q17" s="17"/>
      <c r="R17" s="17"/>
      <c r="S17" s="17"/>
      <c r="T17" s="17"/>
      <c r="U17" s="17"/>
      <c r="V17" s="17"/>
      <c r="W17" s="17"/>
      <c r="X17" s="17"/>
      <c r="Y17" s="17"/>
      <c r="Z17" s="17"/>
      <c r="AA17" s="17"/>
      <c r="AB17" s="17"/>
      <c r="AC17" s="17"/>
      <c r="AD17" s="17"/>
      <c r="AE17" s="17"/>
      <c r="AF17" s="17"/>
      <c r="AG17" s="17"/>
      <c r="AH17" s="17"/>
      <c r="AI17" s="17"/>
      <c r="AJ17" s="17"/>
      <c r="AK17" s="17"/>
      <c r="AL17" s="17"/>
      <c r="AM17" s="17"/>
      <c r="AN17" s="17"/>
      <c r="AO17" s="17"/>
      <c r="AP17" s="17"/>
      <c r="AQ17" s="17"/>
      <c r="AR17" s="17"/>
      <c r="AS17" s="17"/>
      <c r="AT17" s="17"/>
      <c r="AU17" s="17"/>
      <c r="AV17" s="17"/>
      <c r="AW17" s="17"/>
      <c r="AX17" s="17"/>
      <c r="AY17" s="17"/>
      <c r="AZ17" s="17"/>
      <c r="BA17" s="17"/>
      <c r="BB17" s="17"/>
      <c r="BC17" s="17"/>
      <c r="BD17" s="17"/>
      <c r="BE17" s="17"/>
      <c r="BF17" s="17"/>
      <c r="BG17" s="17"/>
      <c r="BH17" s="17"/>
      <c r="BI17" s="17"/>
      <c r="BJ17" s="17"/>
      <c r="BK17" s="17"/>
      <c r="BL17" s="17"/>
      <c r="BM17" s="17"/>
      <c r="BN17" s="17"/>
    </row>
    <row r="18" spans="1:66" ht="15.75" x14ac:dyDescent="0.25">
      <c r="A18" s="17"/>
      <c r="B18" s="169" t="s">
        <v>289</v>
      </c>
      <c r="C18" s="169"/>
      <c r="D18" s="169"/>
      <c r="E18" s="169"/>
      <c r="F18" s="169"/>
      <c r="G18" s="169"/>
      <c r="H18" s="169"/>
      <c r="I18" s="169"/>
      <c r="J18" s="169"/>
      <c r="K18" s="169"/>
      <c r="L18" s="169"/>
      <c r="M18" s="169"/>
      <c r="N18" s="169"/>
      <c r="O18" s="169"/>
      <c r="P18" s="169"/>
      <c r="Q18" s="169"/>
      <c r="R18" s="169"/>
      <c r="S18" s="169"/>
      <c r="T18" s="169"/>
      <c r="U18" s="169"/>
      <c r="V18" s="17"/>
      <c r="W18" s="17"/>
      <c r="X18" s="169" t="s">
        <v>330</v>
      </c>
      <c r="Y18" s="169"/>
      <c r="Z18" s="169"/>
      <c r="AA18" s="169"/>
      <c r="AB18" s="169"/>
      <c r="AC18" s="169"/>
      <c r="AD18" s="169"/>
      <c r="AE18" s="169"/>
      <c r="AF18" s="169"/>
      <c r="AG18" s="169"/>
      <c r="AH18" s="169"/>
      <c r="AI18" s="169"/>
      <c r="AJ18" s="169"/>
      <c r="AK18" s="169"/>
      <c r="AL18" s="169"/>
      <c r="AM18" s="169"/>
      <c r="AN18" s="169"/>
      <c r="AO18" s="169"/>
      <c r="AP18" s="169"/>
      <c r="AQ18" s="169"/>
      <c r="AR18" s="17"/>
      <c r="AS18" s="17"/>
      <c r="AT18" s="169" t="s">
        <v>290</v>
      </c>
      <c r="AU18" s="169"/>
      <c r="AV18" s="169"/>
      <c r="AW18" s="169"/>
      <c r="AX18" s="169"/>
      <c r="AY18" s="169"/>
      <c r="AZ18" s="169"/>
      <c r="BA18" s="169"/>
      <c r="BB18" s="169"/>
      <c r="BC18" s="169"/>
      <c r="BD18" s="169"/>
      <c r="BE18" s="169"/>
      <c r="BF18" s="169"/>
      <c r="BG18" s="169"/>
      <c r="BH18" s="169"/>
      <c r="BI18" s="17"/>
      <c r="BJ18" s="17"/>
      <c r="BK18" s="17"/>
      <c r="BL18" s="17"/>
      <c r="BM18" s="17"/>
      <c r="BN18" s="17"/>
    </row>
    <row r="19" spans="1:66" x14ac:dyDescent="0.25">
      <c r="A19" s="17"/>
      <c r="B19" s="90" t="s">
        <v>315</v>
      </c>
      <c r="C19" s="90" t="s">
        <v>287</v>
      </c>
      <c r="D19" s="90" t="s">
        <v>287</v>
      </c>
      <c r="E19" s="90" t="s">
        <v>316</v>
      </c>
      <c r="F19" s="90" t="s">
        <v>317</v>
      </c>
      <c r="G19" s="90" t="s">
        <v>318</v>
      </c>
      <c r="H19" s="90" t="s">
        <v>319</v>
      </c>
      <c r="I19" s="168" t="s">
        <v>320</v>
      </c>
      <c r="J19" s="168"/>
      <c r="K19" s="168"/>
      <c r="L19" s="168"/>
      <c r="M19" s="150" t="s">
        <v>334</v>
      </c>
      <c r="N19" s="151"/>
      <c r="O19" s="168" t="s">
        <v>321</v>
      </c>
      <c r="P19" s="168"/>
      <c r="Q19" s="168" t="s">
        <v>322</v>
      </c>
      <c r="R19" s="168"/>
      <c r="S19" s="168"/>
      <c r="T19" s="168"/>
      <c r="U19" s="168"/>
      <c r="V19" s="17"/>
      <c r="W19" s="17"/>
      <c r="X19" s="90" t="s">
        <v>315</v>
      </c>
      <c r="Y19" s="90" t="s">
        <v>287</v>
      </c>
      <c r="Z19" s="90" t="s">
        <v>287</v>
      </c>
      <c r="AA19" s="90" t="s">
        <v>316</v>
      </c>
      <c r="AB19" s="90" t="s">
        <v>317</v>
      </c>
      <c r="AC19" s="90" t="s">
        <v>318</v>
      </c>
      <c r="AD19" s="90" t="s">
        <v>319</v>
      </c>
      <c r="AE19" s="168" t="s">
        <v>320</v>
      </c>
      <c r="AF19" s="168"/>
      <c r="AG19" s="168"/>
      <c r="AH19" s="168"/>
      <c r="AI19" s="150" t="s">
        <v>334</v>
      </c>
      <c r="AJ19" s="151"/>
      <c r="AK19" s="168" t="s">
        <v>321</v>
      </c>
      <c r="AL19" s="168"/>
      <c r="AM19" s="168" t="s">
        <v>322</v>
      </c>
      <c r="AN19" s="168"/>
      <c r="AO19" s="168"/>
      <c r="AP19" s="168"/>
      <c r="AQ19" s="168"/>
      <c r="AR19" s="17"/>
      <c r="AS19" s="17"/>
      <c r="AT19" s="90" t="s">
        <v>315</v>
      </c>
      <c r="AU19" s="90" t="s">
        <v>287</v>
      </c>
      <c r="AV19" s="90" t="s">
        <v>287</v>
      </c>
      <c r="AW19" s="90" t="s">
        <v>316</v>
      </c>
      <c r="AX19" s="90" t="s">
        <v>317</v>
      </c>
      <c r="AY19" s="90" t="s">
        <v>318</v>
      </c>
      <c r="AZ19" s="90" t="s">
        <v>319</v>
      </c>
      <c r="BA19" s="88" t="s">
        <v>320</v>
      </c>
      <c r="BB19" s="150" t="s">
        <v>334</v>
      </c>
      <c r="BC19" s="151"/>
      <c r="BD19" s="168" t="s">
        <v>321</v>
      </c>
      <c r="BE19" s="168"/>
      <c r="BF19" s="168" t="s">
        <v>322</v>
      </c>
      <c r="BG19" s="168"/>
      <c r="BH19" s="168"/>
      <c r="BI19" s="17"/>
      <c r="BJ19" s="17"/>
      <c r="BK19" s="17"/>
      <c r="BL19" s="17"/>
      <c r="BM19" s="17"/>
      <c r="BN19" s="17"/>
    </row>
    <row r="20" spans="1:66" x14ac:dyDescent="0.25">
      <c r="A20" s="17"/>
      <c r="B20" s="166"/>
      <c r="C20" s="166"/>
      <c r="D20" s="166"/>
      <c r="E20" s="91">
        <v>1</v>
      </c>
      <c r="F20" s="91">
        <v>2</v>
      </c>
      <c r="G20" s="94">
        <v>3</v>
      </c>
      <c r="H20" s="94">
        <v>4</v>
      </c>
      <c r="I20" s="167" t="s">
        <v>333</v>
      </c>
      <c r="J20" s="167"/>
      <c r="K20" s="167"/>
      <c r="L20" s="167"/>
      <c r="M20" s="172" t="s">
        <v>336</v>
      </c>
      <c r="N20" s="149"/>
      <c r="O20" s="167"/>
      <c r="P20" s="167"/>
      <c r="Q20" s="167" t="s">
        <v>340</v>
      </c>
      <c r="R20" s="167"/>
      <c r="S20" s="167"/>
      <c r="T20" s="167"/>
      <c r="U20" s="167"/>
      <c r="V20" s="17"/>
      <c r="W20" s="17"/>
      <c r="X20" s="166"/>
      <c r="Y20" s="166"/>
      <c r="Z20" s="166"/>
      <c r="AA20" s="166"/>
      <c r="AB20" s="166"/>
      <c r="AC20" s="92">
        <v>1</v>
      </c>
      <c r="AD20" s="92">
        <v>2</v>
      </c>
      <c r="AE20" s="167"/>
      <c r="AF20" s="167"/>
      <c r="AG20" s="167"/>
      <c r="AH20" s="167"/>
      <c r="AI20" s="148"/>
      <c r="AJ20" s="149"/>
      <c r="AK20" s="167"/>
      <c r="AL20" s="167"/>
      <c r="AM20" s="167"/>
      <c r="AN20" s="167"/>
      <c r="AO20" s="167"/>
      <c r="AP20" s="167"/>
      <c r="AQ20" s="167"/>
      <c r="AR20" s="17"/>
      <c r="AS20" s="17"/>
      <c r="AT20" s="89"/>
      <c r="AU20" s="91">
        <v>1</v>
      </c>
      <c r="AV20" s="91">
        <v>2</v>
      </c>
      <c r="AW20" s="91">
        <v>3</v>
      </c>
      <c r="AX20" s="91">
        <v>4</v>
      </c>
      <c r="AY20" s="91">
        <v>5</v>
      </c>
      <c r="AZ20" s="91">
        <v>6</v>
      </c>
      <c r="BA20" s="50"/>
      <c r="BB20" s="148"/>
      <c r="BC20" s="149"/>
      <c r="BD20" s="167"/>
      <c r="BE20" s="167"/>
      <c r="BF20" s="167"/>
      <c r="BG20" s="167"/>
      <c r="BH20" s="167"/>
      <c r="BI20" s="17"/>
      <c r="BJ20" s="17"/>
      <c r="BK20" s="17"/>
      <c r="BL20" s="17"/>
      <c r="BM20" s="17"/>
      <c r="BN20" s="17"/>
    </row>
    <row r="21" spans="1:66" x14ac:dyDescent="0.25">
      <c r="A21" s="17"/>
      <c r="B21" s="91">
        <v>5</v>
      </c>
      <c r="C21" s="91">
        <v>6</v>
      </c>
      <c r="D21" s="91">
        <v>7</v>
      </c>
      <c r="E21" s="91">
        <v>8</v>
      </c>
      <c r="F21" s="91">
        <v>9</v>
      </c>
      <c r="G21" s="91">
        <v>10</v>
      </c>
      <c r="H21" s="91">
        <v>11</v>
      </c>
      <c r="I21" s="167"/>
      <c r="J21" s="167"/>
      <c r="K21" s="167"/>
      <c r="L21" s="167"/>
      <c r="M21" s="148"/>
      <c r="N21" s="149"/>
      <c r="O21" s="167"/>
      <c r="P21" s="167"/>
      <c r="Q21" s="167"/>
      <c r="R21" s="167"/>
      <c r="S21" s="167"/>
      <c r="T21" s="167"/>
      <c r="U21" s="167"/>
      <c r="V21" s="17"/>
      <c r="W21" s="17"/>
      <c r="X21" s="91">
        <v>3</v>
      </c>
      <c r="Y21" s="91">
        <v>4</v>
      </c>
      <c r="Z21" s="91">
        <v>5</v>
      </c>
      <c r="AA21" s="91">
        <v>6</v>
      </c>
      <c r="AB21" s="91">
        <v>7</v>
      </c>
      <c r="AC21" s="91">
        <v>8</v>
      </c>
      <c r="AD21" s="91">
        <v>9</v>
      </c>
      <c r="AE21" s="167"/>
      <c r="AF21" s="167"/>
      <c r="AG21" s="167"/>
      <c r="AH21" s="167"/>
      <c r="AI21" s="148"/>
      <c r="AJ21" s="149"/>
      <c r="AK21" s="167"/>
      <c r="AL21" s="167"/>
      <c r="AM21" s="167"/>
      <c r="AN21" s="167"/>
      <c r="AO21" s="167"/>
      <c r="AP21" s="167"/>
      <c r="AQ21" s="167"/>
      <c r="AR21" s="17"/>
      <c r="AS21" s="17"/>
      <c r="AT21" s="91">
        <v>7</v>
      </c>
      <c r="AU21" s="91">
        <v>8</v>
      </c>
      <c r="AV21" s="91">
        <v>9</v>
      </c>
      <c r="AW21" s="91">
        <v>10</v>
      </c>
      <c r="AX21" s="91">
        <v>11</v>
      </c>
      <c r="AY21" s="91">
        <v>12</v>
      </c>
      <c r="AZ21" s="91">
        <v>13</v>
      </c>
      <c r="BA21" s="50"/>
      <c r="BB21" s="148"/>
      <c r="BC21" s="149"/>
      <c r="BD21" s="167"/>
      <c r="BE21" s="167"/>
      <c r="BF21" s="167"/>
      <c r="BG21" s="167"/>
      <c r="BH21" s="167"/>
      <c r="BI21" s="17"/>
      <c r="BJ21" s="17"/>
      <c r="BK21" s="17"/>
      <c r="BL21" s="17"/>
      <c r="BM21" s="17"/>
      <c r="BN21" s="17"/>
    </row>
    <row r="22" spans="1:66" x14ac:dyDescent="0.25">
      <c r="A22" s="17"/>
      <c r="B22" s="91">
        <v>12</v>
      </c>
      <c r="C22" s="91">
        <v>13</v>
      </c>
      <c r="D22" s="91">
        <v>14</v>
      </c>
      <c r="E22" s="91">
        <v>15</v>
      </c>
      <c r="F22" s="91">
        <v>16</v>
      </c>
      <c r="G22" s="91">
        <v>17</v>
      </c>
      <c r="H22" s="91">
        <v>18</v>
      </c>
      <c r="I22" s="167"/>
      <c r="J22" s="167"/>
      <c r="K22" s="167"/>
      <c r="L22" s="167"/>
      <c r="M22" s="148"/>
      <c r="N22" s="149"/>
      <c r="O22" s="167"/>
      <c r="P22" s="167"/>
      <c r="Q22" s="167"/>
      <c r="R22" s="167"/>
      <c r="S22" s="167"/>
      <c r="T22" s="167"/>
      <c r="U22" s="167"/>
      <c r="V22" s="17"/>
      <c r="W22" s="17"/>
      <c r="X22" s="91">
        <v>10</v>
      </c>
      <c r="Y22" s="91">
        <v>11</v>
      </c>
      <c r="Z22" s="91">
        <v>12</v>
      </c>
      <c r="AA22" s="91">
        <v>13</v>
      </c>
      <c r="AB22" s="91">
        <v>14</v>
      </c>
      <c r="AC22" s="91">
        <v>15</v>
      </c>
      <c r="AD22" s="91">
        <v>16</v>
      </c>
      <c r="AE22" s="167"/>
      <c r="AF22" s="167"/>
      <c r="AG22" s="167"/>
      <c r="AH22" s="167"/>
      <c r="AI22" s="148"/>
      <c r="AJ22" s="149"/>
      <c r="AK22" s="167"/>
      <c r="AL22" s="167"/>
      <c r="AM22" s="167"/>
      <c r="AN22" s="167"/>
      <c r="AO22" s="167"/>
      <c r="AP22" s="167"/>
      <c r="AQ22" s="167"/>
      <c r="AR22" s="17"/>
      <c r="AS22" s="17"/>
      <c r="AT22" s="91">
        <v>14</v>
      </c>
      <c r="AU22" s="91">
        <v>15</v>
      </c>
      <c r="AV22" s="91">
        <v>16</v>
      </c>
      <c r="AW22" s="91">
        <v>17</v>
      </c>
      <c r="AX22" s="91">
        <v>18</v>
      </c>
      <c r="AY22" s="91">
        <v>19</v>
      </c>
      <c r="AZ22" s="91">
        <v>20</v>
      </c>
      <c r="BA22" s="50"/>
      <c r="BB22" s="148"/>
      <c r="BC22" s="149"/>
      <c r="BD22" s="167"/>
      <c r="BE22" s="167"/>
      <c r="BF22" s="167"/>
      <c r="BG22" s="167"/>
      <c r="BH22" s="167"/>
      <c r="BI22" s="17"/>
      <c r="BJ22" s="17"/>
      <c r="BK22" s="17"/>
      <c r="BL22" s="17"/>
      <c r="BM22" s="17"/>
      <c r="BN22" s="17"/>
    </row>
    <row r="23" spans="1:66" x14ac:dyDescent="0.25">
      <c r="A23" s="17"/>
      <c r="B23" s="93">
        <v>19</v>
      </c>
      <c r="C23" s="93">
        <v>20</v>
      </c>
      <c r="D23" s="93">
        <v>21</v>
      </c>
      <c r="E23" s="93">
        <v>22</v>
      </c>
      <c r="F23" s="93">
        <v>23</v>
      </c>
      <c r="G23" s="92">
        <v>24</v>
      </c>
      <c r="H23" s="92">
        <v>25</v>
      </c>
      <c r="I23" s="167"/>
      <c r="J23" s="167"/>
      <c r="K23" s="167"/>
      <c r="L23" s="167"/>
      <c r="M23" s="148"/>
      <c r="N23" s="149"/>
      <c r="O23" s="167"/>
      <c r="P23" s="167"/>
      <c r="Q23" s="167"/>
      <c r="R23" s="167"/>
      <c r="S23" s="167"/>
      <c r="T23" s="167"/>
      <c r="U23" s="167"/>
      <c r="V23" s="17"/>
      <c r="W23" s="17"/>
      <c r="X23" s="91">
        <v>17</v>
      </c>
      <c r="Y23" s="91">
        <v>18</v>
      </c>
      <c r="Z23" s="91">
        <v>19</v>
      </c>
      <c r="AA23" s="91">
        <v>20</v>
      </c>
      <c r="AB23" s="91">
        <v>21</v>
      </c>
      <c r="AC23" s="91">
        <v>22</v>
      </c>
      <c r="AD23" s="91">
        <v>23</v>
      </c>
      <c r="AE23" s="167"/>
      <c r="AF23" s="167"/>
      <c r="AG23" s="167"/>
      <c r="AH23" s="167"/>
      <c r="AI23" s="148"/>
      <c r="AJ23" s="149"/>
      <c r="AK23" s="167"/>
      <c r="AL23" s="167"/>
      <c r="AM23" s="167"/>
      <c r="AN23" s="167"/>
      <c r="AO23" s="167"/>
      <c r="AP23" s="167"/>
      <c r="AQ23" s="167"/>
      <c r="AR23" s="17"/>
      <c r="AS23" s="17"/>
      <c r="AT23" s="91">
        <v>21</v>
      </c>
      <c r="AU23" s="91">
        <v>22</v>
      </c>
      <c r="AV23" s="91">
        <v>23</v>
      </c>
      <c r="AW23" s="91">
        <v>24</v>
      </c>
      <c r="AX23" s="91">
        <v>25</v>
      </c>
      <c r="AY23" s="91">
        <v>26</v>
      </c>
      <c r="AZ23" s="91">
        <v>27</v>
      </c>
      <c r="BA23" s="50"/>
      <c r="BB23" s="148"/>
      <c r="BC23" s="149"/>
      <c r="BD23" s="167"/>
      <c r="BE23" s="167"/>
      <c r="BF23" s="167"/>
      <c r="BG23" s="167"/>
      <c r="BH23" s="167"/>
      <c r="BI23" s="17"/>
      <c r="BJ23" s="17"/>
      <c r="BK23" s="17"/>
      <c r="BL23" s="17"/>
      <c r="BM23" s="17"/>
      <c r="BN23" s="17"/>
    </row>
    <row r="24" spans="1:66" x14ac:dyDescent="0.25">
      <c r="A24" s="17"/>
      <c r="B24" s="92">
        <v>26</v>
      </c>
      <c r="C24" s="92">
        <v>27</v>
      </c>
      <c r="D24" s="92">
        <v>28</v>
      </c>
      <c r="E24" s="92">
        <v>29</v>
      </c>
      <c r="F24" s="92">
        <v>30</v>
      </c>
      <c r="G24" s="166"/>
      <c r="H24" s="166"/>
      <c r="I24" s="167"/>
      <c r="J24" s="167"/>
      <c r="K24" s="167"/>
      <c r="L24" s="167"/>
      <c r="M24" s="148"/>
      <c r="N24" s="149"/>
      <c r="O24" s="167"/>
      <c r="P24" s="167"/>
      <c r="Q24" s="167"/>
      <c r="R24" s="167"/>
      <c r="S24" s="167"/>
      <c r="T24" s="167"/>
      <c r="U24" s="167"/>
      <c r="V24" s="17"/>
      <c r="W24" s="17"/>
      <c r="X24" s="91">
        <v>24</v>
      </c>
      <c r="Y24" s="91">
        <v>25</v>
      </c>
      <c r="Z24" s="91">
        <v>26</v>
      </c>
      <c r="AA24" s="91">
        <v>27</v>
      </c>
      <c r="AB24" s="91">
        <v>28</v>
      </c>
      <c r="AC24" s="91">
        <v>29</v>
      </c>
      <c r="AD24" s="91">
        <v>30</v>
      </c>
      <c r="AE24" s="167"/>
      <c r="AF24" s="167"/>
      <c r="AG24" s="167"/>
      <c r="AH24" s="167"/>
      <c r="AI24" s="148"/>
      <c r="AJ24" s="149"/>
      <c r="AK24" s="167"/>
      <c r="AL24" s="167"/>
      <c r="AM24" s="167"/>
      <c r="AN24" s="167"/>
      <c r="AO24" s="167"/>
      <c r="AP24" s="167"/>
      <c r="AQ24" s="167"/>
      <c r="AR24" s="17"/>
      <c r="AS24" s="17"/>
      <c r="AT24" s="91">
        <v>28</v>
      </c>
      <c r="AU24" s="91">
        <v>29</v>
      </c>
      <c r="AV24" s="91">
        <v>30</v>
      </c>
      <c r="AW24" s="160"/>
      <c r="AX24" s="161"/>
      <c r="AY24" s="161"/>
      <c r="AZ24" s="162"/>
      <c r="BA24" s="50"/>
      <c r="BB24" s="148"/>
      <c r="BC24" s="149"/>
      <c r="BD24" s="167"/>
      <c r="BE24" s="167"/>
      <c r="BF24" s="167"/>
      <c r="BG24" s="167"/>
      <c r="BH24" s="167"/>
      <c r="BI24" s="17"/>
      <c r="BJ24" s="17"/>
      <c r="BK24" s="17"/>
      <c r="BL24" s="17"/>
      <c r="BM24" s="17"/>
      <c r="BN24" s="17"/>
    </row>
    <row r="25" spans="1:66" x14ac:dyDescent="0.25">
      <c r="A25" s="17"/>
      <c r="B25" s="160"/>
      <c r="C25" s="161"/>
      <c r="D25" s="161"/>
      <c r="E25" s="161"/>
      <c r="F25" s="161"/>
      <c r="G25" s="161"/>
      <c r="H25" s="162"/>
      <c r="I25" s="167"/>
      <c r="J25" s="167"/>
      <c r="K25" s="167"/>
      <c r="L25" s="167"/>
      <c r="M25" s="148"/>
      <c r="N25" s="149"/>
      <c r="O25" s="167"/>
      <c r="P25" s="167"/>
      <c r="Q25" s="167"/>
      <c r="R25" s="167"/>
      <c r="S25" s="167"/>
      <c r="T25" s="167"/>
      <c r="U25" s="167"/>
      <c r="V25" s="17"/>
      <c r="W25" s="17"/>
      <c r="X25" s="91">
        <v>31</v>
      </c>
      <c r="Y25" s="166"/>
      <c r="Z25" s="166"/>
      <c r="AA25" s="166"/>
      <c r="AB25" s="166"/>
      <c r="AC25" s="166"/>
      <c r="AD25" s="166"/>
      <c r="AE25" s="167"/>
      <c r="AF25" s="167"/>
      <c r="AG25" s="167"/>
      <c r="AH25" s="167"/>
      <c r="AI25" s="148"/>
      <c r="AJ25" s="149"/>
      <c r="AK25" s="167"/>
      <c r="AL25" s="167"/>
      <c r="AM25" s="167"/>
      <c r="AN25" s="167"/>
      <c r="AO25" s="167"/>
      <c r="AP25" s="167"/>
      <c r="AQ25" s="167"/>
      <c r="AR25" s="17"/>
      <c r="AS25" s="17"/>
      <c r="AT25" s="166"/>
      <c r="AU25" s="166"/>
      <c r="AV25" s="166"/>
      <c r="AW25" s="166"/>
      <c r="AX25" s="166"/>
      <c r="AY25" s="166"/>
      <c r="AZ25" s="166"/>
      <c r="BA25" s="50"/>
      <c r="BB25" s="148"/>
      <c r="BC25" s="149"/>
      <c r="BD25" s="167"/>
      <c r="BE25" s="167"/>
      <c r="BF25" s="167"/>
      <c r="BG25" s="167"/>
      <c r="BH25" s="167"/>
      <c r="BI25" s="17"/>
      <c r="BJ25" s="17"/>
      <c r="BK25" s="17"/>
      <c r="BL25" s="17"/>
      <c r="BM25" s="17"/>
      <c r="BN25" s="17"/>
    </row>
    <row r="26" spans="1:66" x14ac:dyDescent="0.25">
      <c r="A26" s="17"/>
      <c r="B26" s="17"/>
      <c r="C26" s="17"/>
      <c r="D26" s="17"/>
      <c r="E26" s="17"/>
      <c r="F26" s="17"/>
      <c r="G26" s="17"/>
      <c r="H26" s="17"/>
      <c r="I26" s="17"/>
      <c r="J26" s="17"/>
      <c r="K26" s="17"/>
      <c r="L26" s="17"/>
      <c r="M26" s="17"/>
      <c r="N26" s="17"/>
      <c r="O26" s="17"/>
      <c r="P26" s="17"/>
      <c r="Q26" s="17"/>
      <c r="R26" s="17"/>
      <c r="S26" s="17"/>
      <c r="T26" s="17"/>
      <c r="U26" s="17"/>
      <c r="V26" s="17"/>
      <c r="W26" s="17"/>
      <c r="X26" s="17"/>
      <c r="Y26" s="17"/>
      <c r="Z26" s="17"/>
      <c r="AA26" s="17"/>
      <c r="AB26" s="17"/>
      <c r="AC26" s="17"/>
      <c r="AD26" s="17"/>
      <c r="AE26" s="17"/>
      <c r="AF26" s="17"/>
      <c r="AG26" s="17"/>
      <c r="AH26" s="17"/>
      <c r="AI26" s="17"/>
      <c r="AJ26" s="17"/>
      <c r="AK26" s="17"/>
      <c r="AL26" s="17"/>
      <c r="AM26" s="17"/>
      <c r="AN26" s="17"/>
      <c r="AO26" s="17"/>
      <c r="AP26" s="17"/>
      <c r="AQ26" s="17"/>
      <c r="AR26" s="17"/>
      <c r="AS26" s="17"/>
      <c r="AT26" s="17"/>
      <c r="AU26" s="17"/>
      <c r="AV26" s="17"/>
      <c r="AW26" s="17"/>
      <c r="AX26" s="17"/>
      <c r="AY26" s="17"/>
      <c r="AZ26" s="17"/>
      <c r="BA26" s="17"/>
      <c r="BB26" s="17"/>
      <c r="BC26" s="17"/>
      <c r="BD26" s="17"/>
      <c r="BE26" s="17"/>
      <c r="BF26" s="17"/>
      <c r="BG26" s="17"/>
      <c r="BH26" s="17"/>
      <c r="BI26" s="17"/>
      <c r="BJ26" s="17"/>
      <c r="BK26" s="17"/>
      <c r="BL26" s="17"/>
      <c r="BM26" s="17"/>
      <c r="BN26" s="17"/>
    </row>
    <row r="27" spans="1:66" x14ac:dyDescent="0.25">
      <c r="A27" s="17"/>
      <c r="B27" s="17"/>
      <c r="C27" s="17"/>
      <c r="D27" s="17"/>
      <c r="E27" s="17"/>
      <c r="F27" s="17"/>
      <c r="G27" s="17"/>
      <c r="H27" s="17"/>
      <c r="I27" s="17"/>
      <c r="J27" s="17"/>
      <c r="K27" s="17"/>
      <c r="L27" s="17"/>
      <c r="M27" s="17"/>
      <c r="N27" s="17"/>
      <c r="O27" s="17"/>
      <c r="P27" s="17"/>
      <c r="Q27" s="17"/>
      <c r="R27" s="17"/>
      <c r="S27" s="17"/>
      <c r="T27" s="17"/>
      <c r="U27" s="17"/>
      <c r="V27" s="17"/>
      <c r="W27" s="17"/>
      <c r="X27" s="17"/>
      <c r="Y27" s="17"/>
      <c r="Z27" s="17"/>
      <c r="AA27" s="17"/>
      <c r="AB27" s="17"/>
      <c r="AC27" s="17"/>
      <c r="AD27" s="17"/>
      <c r="AE27" s="17"/>
      <c r="AF27" s="17"/>
      <c r="AG27" s="17"/>
      <c r="AH27" s="17"/>
      <c r="AI27" s="17"/>
      <c r="AJ27" s="17"/>
      <c r="AK27" s="17"/>
      <c r="AL27" s="17"/>
      <c r="AM27" s="17"/>
      <c r="AN27" s="17"/>
      <c r="AO27" s="17"/>
      <c r="AP27" s="17"/>
      <c r="AQ27" s="17"/>
      <c r="AR27" s="17"/>
      <c r="AS27" s="17"/>
      <c r="AT27" s="17"/>
      <c r="AU27" s="17"/>
      <c r="AV27" s="17"/>
      <c r="AW27" s="17"/>
      <c r="AX27" s="17"/>
      <c r="AY27" s="17"/>
      <c r="AZ27" s="17"/>
      <c r="BA27" s="17"/>
      <c r="BB27" s="17"/>
      <c r="BC27" s="17"/>
      <c r="BD27" s="17"/>
      <c r="BE27" s="17"/>
      <c r="BF27" s="17"/>
      <c r="BG27" s="17"/>
      <c r="BH27" s="17"/>
      <c r="BI27" s="17"/>
      <c r="BJ27" s="17"/>
      <c r="BK27" s="17"/>
      <c r="BL27" s="17"/>
      <c r="BM27" s="17"/>
      <c r="BN27" s="17"/>
    </row>
    <row r="28" spans="1:66" x14ac:dyDescent="0.25">
      <c r="A28" s="17"/>
      <c r="B28" s="17"/>
      <c r="C28" s="17"/>
      <c r="D28" s="17"/>
      <c r="E28" s="17"/>
      <c r="F28" s="17"/>
      <c r="G28" s="17"/>
      <c r="H28" s="17"/>
      <c r="I28" s="17"/>
      <c r="J28" s="17"/>
      <c r="K28" s="17"/>
      <c r="L28" s="17"/>
      <c r="M28" s="17"/>
      <c r="N28" s="17"/>
      <c r="O28" s="17"/>
      <c r="P28" s="17"/>
      <c r="Q28" s="17"/>
      <c r="R28" s="17"/>
      <c r="S28" s="17"/>
      <c r="T28" s="17"/>
      <c r="U28" s="17"/>
      <c r="V28" s="17"/>
      <c r="W28" s="17"/>
      <c r="X28" s="17"/>
      <c r="Y28" s="17"/>
      <c r="Z28" s="17"/>
      <c r="AA28" s="17"/>
      <c r="AB28" s="17"/>
      <c r="AC28" s="17"/>
      <c r="AD28" s="17"/>
      <c r="AE28" s="17"/>
      <c r="AF28" s="17"/>
      <c r="AG28" s="17"/>
      <c r="AH28" s="17"/>
      <c r="AI28" s="17"/>
      <c r="AJ28" s="17"/>
      <c r="AK28" s="17"/>
      <c r="AL28" s="17"/>
      <c r="AM28" s="17"/>
      <c r="AN28" s="17"/>
      <c r="AO28" s="17"/>
      <c r="AP28" s="17"/>
      <c r="AQ28" s="17"/>
      <c r="AR28" s="17"/>
      <c r="AS28" s="17"/>
      <c r="AT28" s="17"/>
      <c r="AU28" s="17"/>
      <c r="AV28" s="17"/>
      <c r="AW28" s="17"/>
      <c r="AX28" s="17"/>
      <c r="AY28" s="17"/>
      <c r="AZ28" s="17"/>
      <c r="BA28" s="17"/>
      <c r="BB28" s="17"/>
      <c r="BC28" s="17"/>
      <c r="BD28" s="17"/>
      <c r="BE28" s="17"/>
      <c r="BF28" s="17"/>
      <c r="BG28" s="17"/>
      <c r="BH28" s="17"/>
      <c r="BI28" s="17"/>
      <c r="BJ28" s="17"/>
      <c r="BK28" s="17"/>
      <c r="BL28" s="17"/>
      <c r="BM28" s="17"/>
      <c r="BN28" s="17"/>
    </row>
    <row r="29" spans="1:66" x14ac:dyDescent="0.25">
      <c r="A29" s="17"/>
      <c r="B29" s="17"/>
      <c r="C29" s="17"/>
      <c r="D29" s="17"/>
      <c r="E29" s="17"/>
      <c r="F29" s="17"/>
      <c r="G29" s="17"/>
      <c r="H29" s="17"/>
      <c r="I29" s="17"/>
      <c r="J29" s="17"/>
      <c r="K29" s="17"/>
      <c r="L29" s="17"/>
      <c r="M29" s="17"/>
      <c r="N29" s="17"/>
      <c r="O29" s="17"/>
      <c r="P29" s="17"/>
      <c r="Q29" s="17"/>
      <c r="R29" s="17"/>
      <c r="S29" s="17"/>
      <c r="T29" s="17"/>
      <c r="U29" s="17"/>
      <c r="V29" s="17"/>
      <c r="W29" s="17"/>
      <c r="X29" s="17"/>
      <c r="Y29" s="17"/>
      <c r="Z29" s="17"/>
      <c r="AA29" s="17"/>
      <c r="AB29" s="17"/>
      <c r="AC29" s="17"/>
      <c r="AD29" s="17"/>
      <c r="AE29" s="17"/>
      <c r="AF29" s="17"/>
      <c r="AG29" s="17"/>
      <c r="AH29" s="17"/>
      <c r="AI29" s="17"/>
      <c r="AJ29" s="17"/>
      <c r="AK29" s="17"/>
      <c r="AL29" s="17"/>
      <c r="AM29" s="17"/>
      <c r="AN29" s="17"/>
      <c r="AO29" s="17"/>
      <c r="AP29" s="17"/>
      <c r="AQ29" s="17"/>
      <c r="AR29" s="17"/>
      <c r="AS29" s="17"/>
      <c r="AT29" s="17"/>
      <c r="AU29" s="17"/>
      <c r="AV29" s="17"/>
      <c r="AW29" s="17"/>
      <c r="AX29" s="17"/>
      <c r="AY29" s="17"/>
      <c r="AZ29" s="17"/>
      <c r="BA29" s="17"/>
      <c r="BB29" s="17"/>
      <c r="BC29" s="17"/>
      <c r="BD29" s="17"/>
      <c r="BE29" s="17"/>
      <c r="BF29" s="17"/>
      <c r="BG29" s="17"/>
      <c r="BH29" s="17"/>
      <c r="BI29" s="17"/>
      <c r="BJ29" s="17"/>
      <c r="BK29" s="17"/>
      <c r="BL29" s="17"/>
      <c r="BM29" s="17"/>
      <c r="BN29" s="17"/>
    </row>
    <row r="30" spans="1:66" x14ac:dyDescent="0.25">
      <c r="A30" s="17"/>
      <c r="B30" s="17"/>
      <c r="C30" s="17"/>
      <c r="D30" s="17"/>
      <c r="E30" s="17"/>
      <c r="F30" s="17"/>
      <c r="G30" s="17"/>
      <c r="H30" s="17"/>
      <c r="I30" s="17"/>
      <c r="J30" s="17"/>
      <c r="K30" s="17"/>
      <c r="L30" s="17"/>
      <c r="M30" s="17"/>
      <c r="N30" s="17"/>
      <c r="O30" s="17"/>
      <c r="P30" s="17"/>
      <c r="Q30" s="17"/>
      <c r="R30" s="17"/>
      <c r="S30" s="17"/>
      <c r="T30" s="17"/>
      <c r="U30" s="17"/>
      <c r="V30" s="17"/>
      <c r="W30" s="17"/>
      <c r="X30" s="17"/>
      <c r="Y30" s="17"/>
      <c r="Z30" s="17"/>
      <c r="AA30" s="17"/>
      <c r="AB30" s="17"/>
      <c r="AC30" s="17"/>
      <c r="AD30" s="17"/>
      <c r="AE30" s="17"/>
      <c r="AF30" s="17"/>
      <c r="AG30" s="17"/>
      <c r="AH30" s="17"/>
      <c r="AI30" s="17"/>
      <c r="AJ30" s="17"/>
      <c r="AK30" s="17"/>
      <c r="AL30" s="17"/>
      <c r="AM30" s="17"/>
      <c r="AN30" s="17"/>
      <c r="AO30" s="17"/>
      <c r="AP30" s="17"/>
      <c r="AQ30" s="17"/>
      <c r="AR30" s="17"/>
      <c r="AS30" s="17"/>
      <c r="AT30" s="17"/>
      <c r="AU30" s="17"/>
      <c r="AV30" s="17"/>
      <c r="AW30" s="17"/>
      <c r="AX30" s="17"/>
      <c r="AY30" s="17"/>
      <c r="AZ30" s="17"/>
      <c r="BA30" s="17"/>
      <c r="BB30" s="17"/>
      <c r="BC30" s="17"/>
      <c r="BD30" s="17"/>
      <c r="BE30" s="17"/>
      <c r="BF30" s="17"/>
      <c r="BG30" s="17"/>
      <c r="BH30" s="17"/>
      <c r="BI30" s="17"/>
      <c r="BJ30" s="17"/>
      <c r="BK30" s="17"/>
      <c r="BL30" s="17"/>
      <c r="BM30" s="17"/>
      <c r="BN30" s="17"/>
    </row>
  </sheetData>
  <mergeCells count="188">
    <mergeCell ref="AD4:AE4"/>
    <mergeCell ref="AF4:AK4"/>
    <mergeCell ref="AL4:AM4"/>
    <mergeCell ref="AN4:AS4"/>
    <mergeCell ref="B7:U7"/>
    <mergeCell ref="X7:AQ7"/>
    <mergeCell ref="AD2:AE2"/>
    <mergeCell ref="AF2:AK2"/>
    <mergeCell ref="AL2:AM2"/>
    <mergeCell ref="AN2:AS2"/>
    <mergeCell ref="AD3:AE3"/>
    <mergeCell ref="AF3:AK3"/>
    <mergeCell ref="AL3:AM3"/>
    <mergeCell ref="AN3:AS3"/>
    <mergeCell ref="BD8:BE8"/>
    <mergeCell ref="BF8:BH8"/>
    <mergeCell ref="I9:L9"/>
    <mergeCell ref="O9:P9"/>
    <mergeCell ref="Q9:U9"/>
    <mergeCell ref="AE9:AH9"/>
    <mergeCell ref="AK9:AL9"/>
    <mergeCell ref="AM9:AQ9"/>
    <mergeCell ref="I8:L8"/>
    <mergeCell ref="O8:P8"/>
    <mergeCell ref="Q8:U8"/>
    <mergeCell ref="AE8:AH8"/>
    <mergeCell ref="AK8:AL8"/>
    <mergeCell ref="AM8:AQ8"/>
    <mergeCell ref="BD10:BE10"/>
    <mergeCell ref="BF10:BH10"/>
    <mergeCell ref="I11:L11"/>
    <mergeCell ref="O11:P11"/>
    <mergeCell ref="Q11:U11"/>
    <mergeCell ref="AE11:AH11"/>
    <mergeCell ref="AK11:AL11"/>
    <mergeCell ref="AM11:AQ11"/>
    <mergeCell ref="BD9:BE9"/>
    <mergeCell ref="BF9:BH9"/>
    <mergeCell ref="I10:L10"/>
    <mergeCell ref="O10:P10"/>
    <mergeCell ref="Q10:U10"/>
    <mergeCell ref="AE10:AH10"/>
    <mergeCell ref="AK10:AL10"/>
    <mergeCell ref="AM10:AQ10"/>
    <mergeCell ref="BF12:BH12"/>
    <mergeCell ref="I13:L13"/>
    <mergeCell ref="O13:P13"/>
    <mergeCell ref="Q13:U13"/>
    <mergeCell ref="AE13:AH13"/>
    <mergeCell ref="AK13:AL13"/>
    <mergeCell ref="AM13:AQ13"/>
    <mergeCell ref="BD13:BE13"/>
    <mergeCell ref="BD11:BE11"/>
    <mergeCell ref="BF11:BH11"/>
    <mergeCell ref="I12:L12"/>
    <mergeCell ref="O12:P12"/>
    <mergeCell ref="Q12:U12"/>
    <mergeCell ref="AE12:AH12"/>
    <mergeCell ref="AK12:AL12"/>
    <mergeCell ref="AM12:AQ12"/>
    <mergeCell ref="BD12:BE12"/>
    <mergeCell ref="BF13:BH13"/>
    <mergeCell ref="I14:L14"/>
    <mergeCell ref="O14:P14"/>
    <mergeCell ref="Q14:U14"/>
    <mergeCell ref="X14:AD14"/>
    <mergeCell ref="AE14:AH14"/>
    <mergeCell ref="AK14:AL14"/>
    <mergeCell ref="AM14:AQ14"/>
    <mergeCell ref="AT14:AZ14"/>
    <mergeCell ref="BD14:BE14"/>
    <mergeCell ref="BF14:BH14"/>
    <mergeCell ref="B18:U18"/>
    <mergeCell ref="X18:AQ18"/>
    <mergeCell ref="I19:L19"/>
    <mergeCell ref="O19:P19"/>
    <mergeCell ref="Q19:U19"/>
    <mergeCell ref="AE19:AH19"/>
    <mergeCell ref="AK19:AL19"/>
    <mergeCell ref="I21:L21"/>
    <mergeCell ref="O21:P21"/>
    <mergeCell ref="Q21:U21"/>
    <mergeCell ref="AE21:AH21"/>
    <mergeCell ref="AK21:AL21"/>
    <mergeCell ref="AM21:AQ21"/>
    <mergeCell ref="M21:N21"/>
    <mergeCell ref="AM19:AQ19"/>
    <mergeCell ref="I20:L20"/>
    <mergeCell ref="O20:P20"/>
    <mergeCell ref="Q20:U20"/>
    <mergeCell ref="AE20:AH20"/>
    <mergeCell ref="AK20:AL20"/>
    <mergeCell ref="AM20:AQ20"/>
    <mergeCell ref="X20:AB20"/>
    <mergeCell ref="M20:N20"/>
    <mergeCell ref="I23:L23"/>
    <mergeCell ref="O23:P23"/>
    <mergeCell ref="Q23:U23"/>
    <mergeCell ref="AE23:AH23"/>
    <mergeCell ref="AK23:AL23"/>
    <mergeCell ref="AM23:AQ23"/>
    <mergeCell ref="M23:N23"/>
    <mergeCell ref="I22:L22"/>
    <mergeCell ref="O22:P22"/>
    <mergeCell ref="Q22:U22"/>
    <mergeCell ref="AE22:AH22"/>
    <mergeCell ref="AK22:AL22"/>
    <mergeCell ref="AM22:AQ22"/>
    <mergeCell ref="M22:N22"/>
    <mergeCell ref="I25:L25"/>
    <mergeCell ref="O25:P25"/>
    <mergeCell ref="Q25:U25"/>
    <mergeCell ref="AE25:AH25"/>
    <mergeCell ref="AK25:AL25"/>
    <mergeCell ref="AM25:AQ25"/>
    <mergeCell ref="B25:H25"/>
    <mergeCell ref="I24:L24"/>
    <mergeCell ref="O24:P24"/>
    <mergeCell ref="Q24:U24"/>
    <mergeCell ref="AE24:AH24"/>
    <mergeCell ref="AK24:AL24"/>
    <mergeCell ref="M24:N24"/>
    <mergeCell ref="AT25:AZ25"/>
    <mergeCell ref="BD25:BE25"/>
    <mergeCell ref="BF25:BH25"/>
    <mergeCell ref="B9:E9"/>
    <mergeCell ref="B14:H14"/>
    <mergeCell ref="X13:AD13"/>
    <mergeCell ref="AW13:AZ13"/>
    <mergeCell ref="B20:D20"/>
    <mergeCell ref="G24:H24"/>
    <mergeCell ref="BD23:BE23"/>
    <mergeCell ref="BF23:BH23"/>
    <mergeCell ref="BD24:BE24"/>
    <mergeCell ref="BF24:BH24"/>
    <mergeCell ref="BB23:BC23"/>
    <mergeCell ref="BB24:BC24"/>
    <mergeCell ref="BD21:BE21"/>
    <mergeCell ref="BF21:BH21"/>
    <mergeCell ref="BD22:BE22"/>
    <mergeCell ref="BF22:BH22"/>
    <mergeCell ref="BD19:BE19"/>
    <mergeCell ref="BF19:BH19"/>
    <mergeCell ref="BD20:BE20"/>
    <mergeCell ref="BF20:BH20"/>
    <mergeCell ref="AM24:AQ24"/>
    <mergeCell ref="AW24:AZ24"/>
    <mergeCell ref="M8:N8"/>
    <mergeCell ref="M9:N9"/>
    <mergeCell ref="M10:N10"/>
    <mergeCell ref="M11:N11"/>
    <mergeCell ref="M12:N12"/>
    <mergeCell ref="M13:N13"/>
    <mergeCell ref="M14:N14"/>
    <mergeCell ref="M19:N19"/>
    <mergeCell ref="AI9:AJ9"/>
    <mergeCell ref="AI10:AJ10"/>
    <mergeCell ref="AI11:AJ11"/>
    <mergeCell ref="AI12:AJ12"/>
    <mergeCell ref="AI13:AJ13"/>
    <mergeCell ref="AI14:AJ14"/>
    <mergeCell ref="AI24:AJ24"/>
    <mergeCell ref="AI25:AJ25"/>
    <mergeCell ref="Y25:AD25"/>
    <mergeCell ref="BB25:BC25"/>
    <mergeCell ref="AT7:BH7"/>
    <mergeCell ref="AT18:BH18"/>
    <mergeCell ref="AX4:AZ4"/>
    <mergeCell ref="H2:U4"/>
    <mergeCell ref="W2:AC4"/>
    <mergeCell ref="BB14:BC14"/>
    <mergeCell ref="AI19:AJ19"/>
    <mergeCell ref="AI20:AJ20"/>
    <mergeCell ref="AI21:AJ21"/>
    <mergeCell ref="AI22:AJ22"/>
    <mergeCell ref="AI23:AJ23"/>
    <mergeCell ref="BB19:BC19"/>
    <mergeCell ref="BB20:BC20"/>
    <mergeCell ref="BB21:BC21"/>
    <mergeCell ref="BB22:BC22"/>
    <mergeCell ref="BB8:BC8"/>
    <mergeCell ref="BB9:BC9"/>
    <mergeCell ref="BB10:BC10"/>
    <mergeCell ref="BB11:BC11"/>
    <mergeCell ref="BB12:BC12"/>
    <mergeCell ref="BB13:BC13"/>
    <mergeCell ref="M25:N25"/>
    <mergeCell ref="AI8:AJ8"/>
  </mergeCells>
  <dataValidations count="1">
    <dataValidation type="list" allowBlank="1" showInputMessage="1" showErrorMessage="1" sqref="BA4" xr:uid="{D66AF468-F4A5-4EFD-9BAE-9EA9716B09F5}">
      <formula1>$BR$5:$BR$14</formula1>
    </dataValidation>
  </dataValidations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AI41"/>
  <sheetViews>
    <sheetView showGridLines="0" zoomScaleNormal="100" workbookViewId="0">
      <selection activeCell="V28" sqref="V28"/>
    </sheetView>
  </sheetViews>
  <sheetFormatPr baseColWidth="10" defaultRowHeight="15" x14ac:dyDescent="0.25"/>
  <cols>
    <col min="1" max="1" width="6" customWidth="1"/>
    <col min="2" max="2" width="2.7109375" customWidth="1"/>
    <col min="3" max="3" width="4.28515625" bestFit="1" customWidth="1"/>
    <col min="4" max="4" width="20.28515625" bestFit="1" customWidth="1"/>
    <col min="5" max="5" width="16.5703125" customWidth="1"/>
    <col min="6" max="6" width="11" hidden="1" customWidth="1"/>
    <col min="7" max="7" width="9.5703125" hidden="1" customWidth="1"/>
    <col min="8" max="16" width="4.85546875" customWidth="1"/>
    <col min="17" max="17" width="5.7109375" customWidth="1"/>
    <col min="18" max="18" width="3" customWidth="1"/>
    <col min="19" max="19" width="3.7109375" customWidth="1"/>
    <col min="20" max="20" width="15.5703125" customWidth="1"/>
    <col min="21" max="21" width="11.42578125" customWidth="1"/>
    <col min="22" max="22" width="13.28515625" customWidth="1"/>
    <col min="23" max="23" width="3.42578125" customWidth="1"/>
    <col min="24" max="24" width="2.7109375" customWidth="1"/>
    <col min="25" max="25" width="8" customWidth="1"/>
    <col min="26" max="26" width="4.85546875" bestFit="1" customWidth="1"/>
    <col min="29" max="29" width="13.7109375" bestFit="1" customWidth="1"/>
    <col min="30" max="30" width="6" bestFit="1" customWidth="1"/>
    <col min="33" max="33" width="4.5703125" hidden="1" customWidth="1"/>
    <col min="35" max="35" width="0" hidden="1" customWidth="1"/>
  </cols>
  <sheetData>
    <row r="1" spans="1:35" x14ac:dyDescent="0.25">
      <c r="A1" s="17"/>
      <c r="B1" s="17"/>
      <c r="C1" s="17"/>
      <c r="D1" s="17"/>
      <c r="E1" s="17"/>
      <c r="F1" s="17"/>
      <c r="G1" s="17"/>
      <c r="H1" s="17"/>
      <c r="I1" s="17"/>
      <c r="J1" s="17"/>
      <c r="K1" s="17"/>
      <c r="L1" s="17"/>
      <c r="M1" s="17"/>
      <c r="N1" s="17"/>
      <c r="O1" s="17"/>
      <c r="P1" s="17"/>
      <c r="Q1" s="17"/>
      <c r="R1" s="17"/>
      <c r="S1" s="17"/>
      <c r="T1" s="17"/>
      <c r="U1" s="17"/>
      <c r="V1" s="17"/>
      <c r="W1" s="17"/>
      <c r="X1" s="17"/>
      <c r="Y1" s="17"/>
      <c r="Z1" s="17"/>
      <c r="AA1" s="17"/>
      <c r="AB1" s="17"/>
      <c r="AC1" s="17"/>
      <c r="AD1" s="17"/>
      <c r="AE1" s="17"/>
      <c r="AF1" s="17"/>
    </row>
    <row r="2" spans="1:35" x14ac:dyDescent="0.25">
      <c r="A2" s="17"/>
      <c r="B2" s="17"/>
      <c r="C2" s="17"/>
      <c r="D2" s="17"/>
      <c r="E2" s="17"/>
      <c r="F2" s="17"/>
      <c r="G2" s="17"/>
      <c r="H2" s="17"/>
      <c r="I2" s="17"/>
      <c r="J2" s="17"/>
      <c r="K2" s="17"/>
      <c r="L2" s="17"/>
      <c r="M2" s="17"/>
      <c r="N2" s="17"/>
      <c r="O2" s="17"/>
      <c r="P2" s="17"/>
      <c r="Q2" s="17"/>
      <c r="R2" s="17"/>
      <c r="S2" s="17"/>
      <c r="T2" s="17"/>
      <c r="U2" s="17"/>
      <c r="V2" s="17"/>
      <c r="W2" s="17"/>
      <c r="X2" s="17"/>
      <c r="Y2" s="17"/>
      <c r="Z2" s="17"/>
      <c r="AA2" s="17"/>
      <c r="AB2" s="17"/>
      <c r="AC2" s="17"/>
      <c r="AD2" s="17"/>
      <c r="AE2" s="17"/>
      <c r="AF2" s="17"/>
      <c r="AI2" t="s">
        <v>64</v>
      </c>
    </row>
    <row r="3" spans="1:35" x14ac:dyDescent="0.25">
      <c r="A3" s="17"/>
      <c r="B3" s="17"/>
      <c r="C3" s="17"/>
      <c r="D3" s="17"/>
      <c r="E3" s="17"/>
      <c r="F3" s="17"/>
      <c r="G3" s="17"/>
      <c r="H3" s="187" t="s">
        <v>56</v>
      </c>
      <c r="I3" s="187"/>
      <c r="J3" s="187"/>
      <c r="K3" s="187"/>
      <c r="L3" s="187"/>
      <c r="M3" s="187"/>
      <c r="N3" s="187"/>
      <c r="O3" s="187"/>
      <c r="P3" s="187"/>
      <c r="Q3" s="187"/>
      <c r="R3" s="187"/>
      <c r="S3" s="187"/>
      <c r="T3" s="187"/>
      <c r="U3" s="17"/>
      <c r="V3" s="17"/>
      <c r="W3" s="17"/>
      <c r="X3" s="17"/>
      <c r="Y3" s="17"/>
      <c r="Z3" s="17"/>
      <c r="AA3" s="17"/>
      <c r="AB3" s="17"/>
      <c r="AC3" s="17"/>
      <c r="AD3" s="17"/>
      <c r="AE3" s="17"/>
      <c r="AF3" s="17"/>
      <c r="AI3" t="s">
        <v>112</v>
      </c>
    </row>
    <row r="4" spans="1:35" ht="15" customHeight="1" x14ac:dyDescent="0.25">
      <c r="A4" s="17"/>
      <c r="B4" s="17"/>
      <c r="C4" s="17"/>
      <c r="D4" s="17"/>
      <c r="E4" s="17"/>
      <c r="F4" s="17"/>
      <c r="G4" s="17"/>
      <c r="H4" s="187"/>
      <c r="I4" s="187"/>
      <c r="J4" s="187"/>
      <c r="K4" s="187"/>
      <c r="L4" s="187"/>
      <c r="M4" s="187"/>
      <c r="N4" s="187"/>
      <c r="O4" s="187"/>
      <c r="P4" s="187"/>
      <c r="Q4" s="187"/>
      <c r="R4" s="187"/>
      <c r="S4" s="187"/>
      <c r="T4" s="187"/>
      <c r="U4" s="17"/>
      <c r="V4" s="17"/>
      <c r="W4" s="17"/>
      <c r="X4" s="17"/>
      <c r="Y4" s="17"/>
      <c r="Z4" s="17"/>
      <c r="AA4" s="17"/>
      <c r="AB4" s="17"/>
      <c r="AC4" s="17"/>
      <c r="AD4" s="17"/>
      <c r="AE4" s="17"/>
      <c r="AF4" s="17"/>
      <c r="AI4" t="s">
        <v>63</v>
      </c>
    </row>
    <row r="5" spans="1:35" x14ac:dyDescent="0.25">
      <c r="A5" s="17"/>
      <c r="B5" s="17"/>
      <c r="C5" s="17"/>
      <c r="D5" s="17"/>
      <c r="E5" s="17"/>
      <c r="F5" s="17"/>
      <c r="G5" s="17"/>
      <c r="H5" s="17"/>
      <c r="I5" s="17"/>
      <c r="J5" s="17"/>
      <c r="K5" s="17"/>
      <c r="L5" s="17"/>
      <c r="M5" s="17"/>
      <c r="N5" s="17"/>
      <c r="O5" s="17"/>
      <c r="P5" s="17"/>
      <c r="Q5" s="17"/>
      <c r="R5" s="17"/>
      <c r="S5" s="17"/>
      <c r="T5" s="17"/>
      <c r="U5" s="17"/>
      <c r="V5" s="17"/>
      <c r="W5" s="17"/>
      <c r="X5" s="17"/>
      <c r="Y5" s="17"/>
      <c r="Z5" s="17"/>
      <c r="AA5" s="17"/>
      <c r="AB5" s="17"/>
      <c r="AC5" s="17"/>
      <c r="AD5" s="17"/>
      <c r="AE5" s="17"/>
      <c r="AF5" s="17"/>
      <c r="AI5" t="s">
        <v>160</v>
      </c>
    </row>
    <row r="6" spans="1:35" x14ac:dyDescent="0.25">
      <c r="A6" s="17"/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I6" t="s">
        <v>62</v>
      </c>
    </row>
    <row r="7" spans="1:35" x14ac:dyDescent="0.25">
      <c r="A7" s="17"/>
      <c r="B7" s="17"/>
      <c r="C7" s="17"/>
      <c r="D7" s="17"/>
      <c r="E7" s="17"/>
      <c r="F7" s="17"/>
      <c r="G7" s="17"/>
      <c r="H7" s="17"/>
      <c r="I7" s="17"/>
      <c r="J7" s="17"/>
      <c r="K7" s="17"/>
      <c r="L7" s="17"/>
      <c r="M7" s="17"/>
      <c r="N7" s="17"/>
      <c r="O7" s="17"/>
      <c r="P7" s="17"/>
      <c r="Q7" s="17"/>
      <c r="R7" s="17"/>
      <c r="S7" s="17"/>
      <c r="T7" s="17"/>
      <c r="U7" s="17"/>
      <c r="V7" s="17"/>
      <c r="W7" s="17"/>
      <c r="X7" s="17"/>
      <c r="Y7" s="17"/>
      <c r="Z7" s="17"/>
      <c r="AA7" s="17"/>
      <c r="AB7" s="17"/>
      <c r="AC7" s="17"/>
      <c r="AD7" s="17"/>
      <c r="AE7" s="17"/>
      <c r="AF7" s="17"/>
      <c r="AI7" t="s">
        <v>216</v>
      </c>
    </row>
    <row r="8" spans="1:35" x14ac:dyDescent="0.25">
      <c r="A8" s="17"/>
      <c r="B8" s="17"/>
      <c r="C8" s="173" t="s">
        <v>57</v>
      </c>
      <c r="D8" s="173"/>
      <c r="E8" s="176"/>
      <c r="F8" s="177"/>
      <c r="G8" s="177"/>
      <c r="H8" s="177"/>
      <c r="I8" s="177"/>
      <c r="J8" s="177"/>
      <c r="K8" s="177"/>
      <c r="L8" s="177"/>
      <c r="M8" s="178"/>
      <c r="N8" s="63" t="s">
        <v>58</v>
      </c>
      <c r="O8" s="176"/>
      <c r="P8" s="178"/>
      <c r="Q8" s="17"/>
      <c r="R8" s="17"/>
      <c r="S8" s="17"/>
      <c r="T8" s="17"/>
      <c r="U8" s="17"/>
      <c r="V8" s="17"/>
      <c r="W8" s="17"/>
      <c r="X8" s="17"/>
      <c r="Y8" s="17"/>
      <c r="Z8" s="17"/>
      <c r="AA8" s="17"/>
      <c r="AB8" s="17"/>
      <c r="AC8" s="17"/>
      <c r="AD8" s="17"/>
      <c r="AE8" s="17"/>
      <c r="AF8" s="17"/>
      <c r="AI8" t="s">
        <v>217</v>
      </c>
    </row>
    <row r="9" spans="1:35" ht="15.75" thickBot="1" x14ac:dyDescent="0.3">
      <c r="A9" s="17"/>
      <c r="B9" s="17"/>
      <c r="C9" s="17"/>
      <c r="D9" s="17"/>
      <c r="E9" s="17"/>
      <c r="F9" s="17"/>
      <c r="G9" s="17"/>
      <c r="H9" s="17"/>
      <c r="I9" s="17"/>
      <c r="J9" s="17"/>
      <c r="K9" s="17"/>
      <c r="L9" s="17"/>
      <c r="M9" s="17"/>
      <c r="N9" s="17"/>
      <c r="O9" s="17"/>
      <c r="P9" s="17"/>
      <c r="Q9" s="17"/>
      <c r="R9" s="17"/>
      <c r="S9" s="17"/>
      <c r="T9" s="17"/>
      <c r="U9" s="17"/>
      <c r="V9" s="17"/>
      <c r="W9" s="17"/>
      <c r="X9" s="17"/>
      <c r="Y9" s="17"/>
      <c r="Z9" s="17"/>
      <c r="AA9" s="17"/>
      <c r="AB9" s="17"/>
      <c r="AC9" s="17"/>
      <c r="AD9" s="17"/>
      <c r="AE9" s="17"/>
      <c r="AF9" s="17"/>
      <c r="AI9" t="s">
        <v>218</v>
      </c>
    </row>
    <row r="10" spans="1:35" x14ac:dyDescent="0.25">
      <c r="A10" s="17"/>
      <c r="B10" s="17"/>
      <c r="C10" s="181" t="s">
        <v>31</v>
      </c>
      <c r="D10" s="182"/>
      <c r="E10" s="64" t="str">
        <f>Accueil!O3</f>
        <v>U11-1</v>
      </c>
      <c r="F10" s="51"/>
      <c r="G10" s="51"/>
      <c r="H10" s="183" t="s">
        <v>40</v>
      </c>
      <c r="I10" s="174" t="s">
        <v>19</v>
      </c>
      <c r="J10" s="185" t="s">
        <v>41</v>
      </c>
      <c r="K10" s="186" t="s">
        <v>30</v>
      </c>
      <c r="L10" s="186" t="s">
        <v>42</v>
      </c>
      <c r="M10" s="186" t="s">
        <v>43</v>
      </c>
      <c r="N10" s="186" t="s">
        <v>44</v>
      </c>
      <c r="O10" s="188" t="s">
        <v>52</v>
      </c>
      <c r="P10" s="188" t="s">
        <v>53</v>
      </c>
      <c r="Q10" s="17"/>
      <c r="R10" s="21" t="s">
        <v>32</v>
      </c>
      <c r="S10" s="24" t="s">
        <v>33</v>
      </c>
      <c r="T10" s="25" t="s">
        <v>34</v>
      </c>
      <c r="U10" s="27" t="s">
        <v>35</v>
      </c>
      <c r="V10" s="28" t="s">
        <v>36</v>
      </c>
      <c r="W10" s="29" t="s">
        <v>37</v>
      </c>
      <c r="X10" s="17"/>
      <c r="Y10" s="17"/>
      <c r="Z10" s="17"/>
      <c r="AA10" s="17"/>
      <c r="AB10" s="17"/>
      <c r="AC10" s="17"/>
      <c r="AD10" s="17"/>
      <c r="AE10" s="17"/>
      <c r="AF10" s="17"/>
      <c r="AG10" s="31"/>
      <c r="AI10" t="s">
        <v>219</v>
      </c>
    </row>
    <row r="11" spans="1:35" x14ac:dyDescent="0.25">
      <c r="A11" s="17"/>
      <c r="B11" s="17"/>
      <c r="C11" s="15" t="s">
        <v>19</v>
      </c>
      <c r="D11" s="15" t="s">
        <v>0</v>
      </c>
      <c r="E11" s="33" t="s">
        <v>1</v>
      </c>
      <c r="F11" s="52" t="s">
        <v>162</v>
      </c>
      <c r="G11" s="52" t="s">
        <v>110</v>
      </c>
      <c r="H11" s="184"/>
      <c r="I11" s="175"/>
      <c r="J11" s="185"/>
      <c r="K11" s="186"/>
      <c r="L11" s="186"/>
      <c r="M11" s="186"/>
      <c r="N11" s="186"/>
      <c r="O11" s="188"/>
      <c r="P11" s="188"/>
      <c r="Q11" s="17"/>
      <c r="R11" s="22">
        <v>1</v>
      </c>
      <c r="S11" s="53" t="str">
        <f ca="1">IFERROR(INDEX($D$12:$I$27,MATCH($R11,$I$12:$I$27,0),4),"")</f>
        <v>U11</v>
      </c>
      <c r="T11" s="54">
        <f ca="1">IFERROR(INDEX($D$12:$I$27,MATCH($R11,$I$12:$I$27,0),3),"")</f>
        <v>2547984397</v>
      </c>
      <c r="U11" s="47" t="str">
        <f ca="1">IFERROR(INDEX($D$12:$I$27,MATCH($R11,$I$12:$I$27,0),1),"")</f>
        <v>AKKI</v>
      </c>
      <c r="V11" s="48" t="str">
        <f ca="1">IFERROR(INDEX($D$12:$I$27,MATCH($R11,$I$12:$I$27,0),2)," ")</f>
        <v>Elias</v>
      </c>
      <c r="W11" s="26"/>
      <c r="X11" s="17"/>
      <c r="Y11" s="17"/>
      <c r="Z11" s="17"/>
      <c r="AA11" s="17"/>
      <c r="AB11" s="17"/>
      <c r="AC11" s="17"/>
      <c r="AD11" s="17"/>
      <c r="AE11" s="17"/>
      <c r="AF11" s="17"/>
      <c r="AG11" s="31" t="s">
        <v>41</v>
      </c>
    </row>
    <row r="12" spans="1:35" x14ac:dyDescent="0.25">
      <c r="A12" s="17"/>
      <c r="B12" s="17"/>
      <c r="C12" s="15" t="str">
        <f t="array" aca="1" ref="C12" ca="1">IF(ROWS($1:1)&lt;=COUNTIF(Groupe,Match!$E$10),INDEX(Num,SMALL(IF(Groupe=Match!$E$10,ROW(INDIRECT("1:"&amp;ROWS(Groupe)))),ROWS($1:1))),"")</f>
        <v>A24</v>
      </c>
      <c r="D12" s="15" t="str">
        <f t="array" aca="1" ref="D12" ca="1">IF(ROWS($1:1)&lt;=COUNTIF(Groupe,Match!$E$10),INDEX(Nom,SMALL(IF(Groupe=Match!$E$10,ROW(INDIRECT("1:"&amp;ROWS(Groupe)))),ROWS($1:1))),"")</f>
        <v>AKKI</v>
      </c>
      <c r="E12" s="15" t="str">
        <f t="array" aca="1" ref="E12" ca="1">IF(ROWS($1:1)&lt;=COUNTIF(Groupe,Match!$E$10),INDEX(Prenom,SMALL(IF(Groupe=Match!$E$10,ROW(INDIRECT("1:"&amp;ROWS(Groupe)))),ROWS($1:1))),"")</f>
        <v>Elias</v>
      </c>
      <c r="F12" s="2">
        <f t="array" aca="1" ref="F12" ca="1">IF(ROWS($1:1)&lt;=COUNTIF(Groupe,Match!$E$10),INDEX(Licence,SMALL(IF(Groupe=Match!$E$10,ROW(INDIRECT("1:"&amp;ROWS(Groupe)))),ROWS($1:1))),"")</f>
        <v>2547984397</v>
      </c>
      <c r="G12" s="2" t="str">
        <f t="array" aca="1" ref="G12" ca="1">IF(ROWS($1:1)&lt;=COUNTIF(Groupe,Match!$E$10),INDEX(Cat,SMALL(IF(Groupe=Match!$E$10,ROW(INDIRECT("1:"&amp;ROWS(Groupe)))),ROWS($1:1))),"")</f>
        <v>U11</v>
      </c>
      <c r="H12" s="42" t="str">
        <f t="shared" ref="H12:H27" si="0">IF(I12&lt;&gt;"","CVQ","")</f>
        <v>CVQ</v>
      </c>
      <c r="I12" s="43">
        <v>1</v>
      </c>
      <c r="J12" s="34"/>
      <c r="K12" s="2"/>
      <c r="L12" s="2"/>
      <c r="M12" s="2"/>
      <c r="N12" s="2"/>
      <c r="O12" s="2"/>
      <c r="P12" s="2"/>
      <c r="Q12" s="17"/>
      <c r="R12" s="22">
        <v>2</v>
      </c>
      <c r="S12" s="53" t="str">
        <f t="shared" ref="S12:S22" si="1">IFERROR(INDEX($D$12:$I$27,MATCH($R12,$I$12:$I$27,0),4),"")</f>
        <v/>
      </c>
      <c r="T12" s="54" t="str">
        <f t="shared" ref="T12:T22" si="2">IFERROR(INDEX($D$12:$I$27,MATCH($R12,$I$12:$I$27,0),3),"")</f>
        <v/>
      </c>
      <c r="U12" s="47" t="str">
        <f t="shared" ref="U12:U22" si="3">IFERROR(INDEX($D$12:$I$27,MATCH($R12,$I$12:$I$27,0),1),"")</f>
        <v/>
      </c>
      <c r="V12" s="48" t="str">
        <f t="shared" ref="V12:V22" si="4">IFERROR(INDEX($D$12:$I$27,MATCH($R12,$I$12:$I$27,0),2)," ")</f>
        <v xml:space="preserve"> </v>
      </c>
      <c r="W12" s="26"/>
      <c r="X12" s="17"/>
      <c r="Y12" s="17"/>
      <c r="Z12" s="46" t="s">
        <v>40</v>
      </c>
      <c r="AA12" s="19" t="s">
        <v>46</v>
      </c>
      <c r="AB12" s="19" t="s">
        <v>43</v>
      </c>
      <c r="AC12" s="20" t="s">
        <v>50</v>
      </c>
      <c r="AD12" s="17"/>
      <c r="AE12" s="17"/>
      <c r="AF12" s="17"/>
      <c r="AG12" s="31"/>
    </row>
    <row r="13" spans="1:35" x14ac:dyDescent="0.25">
      <c r="A13" s="17"/>
      <c r="B13" s="17"/>
      <c r="C13" s="15" t="str">
        <f t="array" aca="1" ref="C13" ca="1">IF(ROWS($1:2)&lt;=COUNTIF(Groupe,Match!$E$10),INDEX(Num,SMALL(IF(Groupe=Match!$E$10,ROW(INDIRECT("1:"&amp;ROWS(Groupe)))),ROWS($1:2))),"")</f>
        <v>A27</v>
      </c>
      <c r="D13" s="15" t="str">
        <f t="array" aca="1" ref="D13" ca="1">IF(ROWS($1:2)&lt;=COUNTIF(Groupe,Match!$E$10),INDEX(Nom,SMALL(IF(Groupe=Match!$E$10,ROW(INDIRECT("1:"&amp;ROWS(Groupe)))),ROWS($1:2))),"")</f>
        <v>BENMEBROUK</v>
      </c>
      <c r="E13" s="15" t="str">
        <f t="array" aca="1" ref="E13" ca="1">IF(ROWS($1:2)&lt;=COUNTIF(Groupe,Match!$E$10),INDEX(Prenom,SMALL(IF(Groupe=Match!$E$10,ROW(INDIRECT("1:"&amp;ROWS(Groupe)))),ROWS($1:2))),"")</f>
        <v>Mheni</v>
      </c>
      <c r="F13" s="2">
        <f t="array" aca="1" ref="F13" ca="1">IF(ROWS($1:2)&lt;=COUNTIF(Groupe,Match!$E$10),INDEX(Licence,SMALL(IF(Groupe=Match!$E$10,ROW(INDIRECT("1:"&amp;ROWS(Groupe)))),ROWS($1:2))),"")</f>
        <v>2547732210</v>
      </c>
      <c r="G13" s="2" t="str">
        <f t="array" aca="1" ref="G13" ca="1">IF(ROWS($1:2)&lt;=COUNTIF(Groupe,Match!$E$10),INDEX(Cat,SMALL(IF(Groupe=Match!$E$10,ROW(INDIRECT("1:"&amp;ROWS(Groupe)))),ROWS($1:2))),"")</f>
        <v>U11</v>
      </c>
      <c r="H13" s="42" t="str">
        <f t="shared" si="0"/>
        <v/>
      </c>
      <c r="I13" s="43"/>
      <c r="J13" s="34"/>
      <c r="K13" s="2"/>
      <c r="L13" s="2"/>
      <c r="M13" s="2"/>
      <c r="N13" s="2"/>
      <c r="O13" s="2"/>
      <c r="P13" s="2"/>
      <c r="Q13" s="17"/>
      <c r="R13" s="22">
        <v>3</v>
      </c>
      <c r="S13" s="53" t="str">
        <f t="shared" si="1"/>
        <v/>
      </c>
      <c r="T13" s="54" t="str">
        <f t="shared" si="2"/>
        <v/>
      </c>
      <c r="U13" s="56" t="str">
        <f t="shared" si="3"/>
        <v/>
      </c>
      <c r="V13" s="48" t="str">
        <f t="shared" si="4"/>
        <v xml:space="preserve"> </v>
      </c>
      <c r="W13" s="26"/>
      <c r="X13" s="17"/>
      <c r="Y13" s="17"/>
      <c r="Z13" s="46" t="s">
        <v>41</v>
      </c>
      <c r="AA13" s="19" t="s">
        <v>47</v>
      </c>
      <c r="AB13" s="19" t="s">
        <v>44</v>
      </c>
      <c r="AC13" s="20" t="s">
        <v>51</v>
      </c>
      <c r="AD13" s="17"/>
      <c r="AE13" s="17"/>
      <c r="AF13" s="17"/>
      <c r="AG13" s="31" t="s">
        <v>30</v>
      </c>
    </row>
    <row r="14" spans="1:35" x14ac:dyDescent="0.25">
      <c r="A14" s="17"/>
      <c r="B14" s="17"/>
      <c r="C14" s="15" t="str">
        <f t="array" aca="1" ref="C14" ca="1">IF(ROWS($1:3)&lt;=COUNTIF(Groupe,Match!$E$10),INDEX(Num,SMALL(IF(Groupe=Match!$E$10,ROW(INDIRECT("1:"&amp;ROWS(Groupe)))),ROWS($1:3))),"")</f>
        <v>A32</v>
      </c>
      <c r="D14" s="15" t="str">
        <f t="array" aca="1" ref="D14" ca="1">IF(ROWS($1:3)&lt;=COUNTIF(Groupe,Match!$E$10),INDEX(Nom,SMALL(IF(Groupe=Match!$E$10,ROW(INDIRECT("1:"&amp;ROWS(Groupe)))),ROWS($1:3))),"")</f>
        <v>CHOFFEL</v>
      </c>
      <c r="E14" s="15" t="str">
        <f t="array" aca="1" ref="E14" ca="1">IF(ROWS($1:3)&lt;=COUNTIF(Groupe,Match!$E$10),INDEX(Prenom,SMALL(IF(Groupe=Match!$E$10,ROW(INDIRECT("1:"&amp;ROWS(Groupe)))),ROWS($1:3))),"")</f>
        <v>Tom</v>
      </c>
      <c r="F14" s="2">
        <f t="array" aca="1" ref="F14" ca="1">IF(ROWS($1:3)&lt;=COUNTIF(Groupe,Match!$E$10),INDEX(Licence,SMALL(IF(Groupe=Match!$E$10,ROW(INDIRECT("1:"&amp;ROWS(Groupe)))),ROWS($1:3))),"")</f>
        <v>2547977539</v>
      </c>
      <c r="G14" s="2" t="str">
        <f t="array" aca="1" ref="G14" ca="1">IF(ROWS($1:3)&lt;=COUNTIF(Groupe,Match!$E$10),INDEX(Cat,SMALL(IF(Groupe=Match!$E$10,ROW(INDIRECT("1:"&amp;ROWS(Groupe)))),ROWS($1:3))),"")</f>
        <v>U11</v>
      </c>
      <c r="H14" s="42" t="str">
        <f t="shared" si="0"/>
        <v/>
      </c>
      <c r="I14" s="43"/>
      <c r="J14" s="34"/>
      <c r="K14" s="2" t="s">
        <v>30</v>
      </c>
      <c r="L14" s="2"/>
      <c r="M14" s="2"/>
      <c r="N14" s="2"/>
      <c r="O14" s="2"/>
      <c r="P14" s="2"/>
      <c r="Q14" s="17"/>
      <c r="R14" s="22">
        <v>4</v>
      </c>
      <c r="S14" s="53" t="str">
        <f t="shared" si="1"/>
        <v/>
      </c>
      <c r="T14" s="54" t="str">
        <f t="shared" si="2"/>
        <v/>
      </c>
      <c r="U14" s="47" t="str">
        <f t="shared" si="3"/>
        <v/>
      </c>
      <c r="V14" s="48" t="str">
        <f t="shared" si="4"/>
        <v xml:space="preserve"> </v>
      </c>
      <c r="W14" s="26"/>
      <c r="X14" s="17"/>
      <c r="Y14" s="17"/>
      <c r="Z14" s="46" t="s">
        <v>30</v>
      </c>
      <c r="AA14" s="19" t="s">
        <v>48</v>
      </c>
      <c r="AB14" s="19" t="s">
        <v>52</v>
      </c>
      <c r="AC14" s="20" t="s">
        <v>54</v>
      </c>
      <c r="AD14" s="17"/>
      <c r="AE14" s="17"/>
      <c r="AF14" s="17"/>
      <c r="AG14" s="31"/>
    </row>
    <row r="15" spans="1:35" x14ac:dyDescent="0.25">
      <c r="A15" s="17"/>
      <c r="B15" s="17"/>
      <c r="C15" s="15" t="str">
        <f t="array" aca="1" ref="C15" ca="1">IF(ROWS($1:4)&lt;=COUNTIF(Groupe,Match!$E$10),INDEX(Num,SMALL(IF(Groupe=Match!$E$10,ROW(INDIRECT("1:"&amp;ROWS(Groupe)))),ROWS($1:4))),"")</f>
        <v>A33</v>
      </c>
      <c r="D15" s="15" t="str">
        <f t="array" aca="1" ref="D15" ca="1">IF(ROWS($1:4)&lt;=COUNTIF(Groupe,Match!$E$10),INDEX(Nom,SMALL(IF(Groupe=Match!$E$10,ROW(INDIRECT("1:"&amp;ROWS(Groupe)))),ROWS($1:4))),"")</f>
        <v>CLASTRES</v>
      </c>
      <c r="E15" s="15" t="str">
        <f t="array" aca="1" ref="E15" ca="1">IF(ROWS($1:4)&lt;=COUNTIF(Groupe,Match!$E$10),INDEX(Prenom,SMALL(IF(Groupe=Match!$E$10,ROW(INDIRECT("1:"&amp;ROWS(Groupe)))),ROWS($1:4))),"")</f>
        <v>Mael</v>
      </c>
      <c r="F15" s="2">
        <f t="array" aca="1" ref="F15" ca="1">IF(ROWS($1:4)&lt;=COUNTIF(Groupe,Match!$E$10),INDEX(Licence,SMALL(IF(Groupe=Match!$E$10,ROW(INDIRECT("1:"&amp;ROWS(Groupe)))),ROWS($1:4))),"")</f>
        <v>2547877650</v>
      </c>
      <c r="G15" s="2" t="str">
        <f t="array" aca="1" ref="G15" ca="1">IF(ROWS($1:4)&lt;=COUNTIF(Groupe,Match!$E$10),INDEX(Cat,SMALL(IF(Groupe=Match!$E$10,ROW(INDIRECT("1:"&amp;ROWS(Groupe)))),ROWS($1:4))),"")</f>
        <v>U11</v>
      </c>
      <c r="H15" s="42" t="str">
        <f t="shared" si="0"/>
        <v/>
      </c>
      <c r="I15" s="43"/>
      <c r="J15" s="34"/>
      <c r="K15" s="2"/>
      <c r="L15" s="2"/>
      <c r="M15" s="2"/>
      <c r="N15" s="2"/>
      <c r="O15" s="2"/>
      <c r="P15" s="2"/>
      <c r="Q15" s="17"/>
      <c r="R15" s="22">
        <v>5</v>
      </c>
      <c r="S15" s="53" t="str">
        <f t="shared" si="1"/>
        <v/>
      </c>
      <c r="T15" s="54" t="str">
        <f t="shared" si="2"/>
        <v/>
      </c>
      <c r="U15" s="47" t="str">
        <f t="shared" si="3"/>
        <v/>
      </c>
      <c r="V15" s="48" t="str">
        <f t="shared" si="4"/>
        <v xml:space="preserve"> </v>
      </c>
      <c r="W15" s="26"/>
      <c r="X15" s="17"/>
      <c r="Y15" s="17"/>
      <c r="Z15" s="46" t="s">
        <v>42</v>
      </c>
      <c r="AA15" s="19" t="s">
        <v>49</v>
      </c>
      <c r="AB15" s="19" t="s">
        <v>53</v>
      </c>
      <c r="AC15" s="20" t="s">
        <v>55</v>
      </c>
      <c r="AD15" s="17"/>
      <c r="AE15" s="17"/>
      <c r="AF15" s="17"/>
      <c r="AG15" s="31" t="s">
        <v>42</v>
      </c>
    </row>
    <row r="16" spans="1:35" x14ac:dyDescent="0.25">
      <c r="A16" s="17"/>
      <c r="B16" s="17"/>
      <c r="C16" s="15" t="str">
        <f t="array" aca="1" ref="C16" ca="1">IF(ROWS($1:5)&lt;=COUNTIF(Groupe,Match!$E$10),INDEX(Num,SMALL(IF(Groupe=Match!$E$10,ROW(INDIRECT("1:"&amp;ROWS(Groupe)))),ROWS($1:5))),"")</f>
        <v>A35</v>
      </c>
      <c r="D16" s="15" t="str">
        <f t="array" aca="1" ref="D16" ca="1">IF(ROWS($1:5)&lt;=COUNTIF(Groupe,Match!$E$10),INDEX(Nom,SMALL(IF(Groupe=Match!$E$10,ROW(INDIRECT("1:"&amp;ROWS(Groupe)))),ROWS($1:5))),"")</f>
        <v>DELAUNAY</v>
      </c>
      <c r="E16" s="15" t="str">
        <f t="array" aca="1" ref="E16" ca="1">IF(ROWS($1:5)&lt;=COUNTIF(Groupe,Match!$E$10),INDEX(Prenom,SMALL(IF(Groupe=Match!$E$10,ROW(INDIRECT("1:"&amp;ROWS(Groupe)))),ROWS($1:5))),"")</f>
        <v>Ruben</v>
      </c>
      <c r="F16" s="2">
        <f t="array" aca="1" ref="F16" ca="1">IF(ROWS($1:5)&lt;=COUNTIF(Groupe,Match!$E$10),INDEX(Licence,SMALL(IF(Groupe=Match!$E$10,ROW(INDIRECT("1:"&amp;ROWS(Groupe)))),ROWS($1:5))),"")</f>
        <v>2548160253</v>
      </c>
      <c r="G16" s="2" t="str">
        <f t="array" aca="1" ref="G16" ca="1">IF(ROWS($1:5)&lt;=COUNTIF(Groupe,Match!$E$10),INDEX(Cat,SMALL(IF(Groupe=Match!$E$10,ROW(INDIRECT("1:"&amp;ROWS(Groupe)))),ROWS($1:5))),"")</f>
        <v>U11</v>
      </c>
      <c r="H16" s="42" t="str">
        <f t="shared" si="0"/>
        <v/>
      </c>
      <c r="I16" s="43"/>
      <c r="J16" s="34"/>
      <c r="K16" s="2"/>
      <c r="L16" s="2"/>
      <c r="M16" s="2"/>
      <c r="N16" s="2"/>
      <c r="O16" s="2"/>
      <c r="P16" s="2"/>
      <c r="Q16" s="17"/>
      <c r="R16" s="22">
        <v>6</v>
      </c>
      <c r="S16" s="53" t="str">
        <f t="shared" si="1"/>
        <v/>
      </c>
      <c r="T16" s="54" t="str">
        <f t="shared" si="2"/>
        <v/>
      </c>
      <c r="U16" s="47" t="str">
        <f t="shared" si="3"/>
        <v/>
      </c>
      <c r="V16" s="48" t="str">
        <f t="shared" si="4"/>
        <v xml:space="preserve"> </v>
      </c>
      <c r="W16" s="26"/>
      <c r="X16" s="17"/>
      <c r="Y16" s="17"/>
      <c r="Z16" s="46" t="s">
        <v>19</v>
      </c>
      <c r="AA16" s="173" t="s">
        <v>313</v>
      </c>
      <c r="AB16" s="173"/>
      <c r="AC16" s="173"/>
      <c r="AD16" s="17"/>
      <c r="AE16" s="17"/>
      <c r="AF16" s="17"/>
      <c r="AG16" s="31"/>
    </row>
    <row r="17" spans="1:33" x14ac:dyDescent="0.25">
      <c r="A17" s="17"/>
      <c r="B17" s="17"/>
      <c r="C17" s="15" t="str">
        <f t="array" aca="1" ref="C17" ca="1">IF(ROWS($1:6)&lt;=COUNTIF(Groupe,Match!$E$10),INDEX(Num,SMALL(IF(Groupe=Match!$E$10,ROW(INDIRECT("1:"&amp;ROWS(Groupe)))),ROWS($1:6))),"")</f>
        <v>A37</v>
      </c>
      <c r="D17" s="15" t="str">
        <f t="array" aca="1" ref="D17" ca="1">IF(ROWS($1:6)&lt;=COUNTIF(Groupe,Match!$E$10),INDEX(Nom,SMALL(IF(Groupe=Match!$E$10,ROW(INDIRECT("1:"&amp;ROWS(Groupe)))),ROWS($1:6))),"")</f>
        <v>FERNANDES SOULE</v>
      </c>
      <c r="E17" s="15" t="str">
        <f t="array" aca="1" ref="E17" ca="1">IF(ROWS($1:6)&lt;=COUNTIF(Groupe,Match!$E$10),INDEX(Prenom,SMALL(IF(Groupe=Match!$E$10,ROW(INDIRECT("1:"&amp;ROWS(Groupe)))),ROWS($1:6))),"")</f>
        <v>Eden</v>
      </c>
      <c r="F17" s="2">
        <f t="array" aca="1" ref="F17" ca="1">IF(ROWS($1:6)&lt;=COUNTIF(Groupe,Match!$E$10),INDEX(Licence,SMALL(IF(Groupe=Match!$E$10,ROW(INDIRECT("1:"&amp;ROWS(Groupe)))),ROWS($1:6))),"")</f>
        <v>2547629295</v>
      </c>
      <c r="G17" s="2" t="str">
        <f t="array" aca="1" ref="G17" ca="1">IF(ROWS($1:6)&lt;=COUNTIF(Groupe,Match!$E$10),INDEX(Cat,SMALL(IF(Groupe=Match!$E$10,ROW(INDIRECT("1:"&amp;ROWS(Groupe)))),ROWS($1:6))),"")</f>
        <v>U11</v>
      </c>
      <c r="H17" s="42" t="str">
        <f t="shared" si="0"/>
        <v/>
      </c>
      <c r="I17" s="43"/>
      <c r="J17" s="34"/>
      <c r="K17" s="2"/>
      <c r="L17" s="2"/>
      <c r="M17" s="2"/>
      <c r="N17" s="2"/>
      <c r="O17" s="2"/>
      <c r="P17" s="2"/>
      <c r="Q17" s="17"/>
      <c r="R17" s="22">
        <v>7</v>
      </c>
      <c r="S17" s="53" t="str">
        <f t="shared" si="1"/>
        <v/>
      </c>
      <c r="T17" s="54" t="str">
        <f t="shared" si="2"/>
        <v/>
      </c>
      <c r="U17" s="47" t="str">
        <f t="shared" si="3"/>
        <v/>
      </c>
      <c r="V17" s="48" t="str">
        <f t="shared" si="4"/>
        <v xml:space="preserve"> </v>
      </c>
      <c r="W17" s="26"/>
      <c r="X17" s="17"/>
      <c r="Y17" s="17"/>
      <c r="Z17" s="17"/>
      <c r="AA17" s="17"/>
      <c r="AB17" s="17"/>
      <c r="AC17" s="17"/>
      <c r="AD17" s="17"/>
      <c r="AE17" s="17"/>
      <c r="AF17" s="17"/>
      <c r="AG17" s="31" t="s">
        <v>19</v>
      </c>
    </row>
    <row r="18" spans="1:33" x14ac:dyDescent="0.25">
      <c r="A18" s="17"/>
      <c r="B18" s="17"/>
      <c r="C18" s="15" t="str">
        <f t="array" aca="1" ref="C18" ca="1">IF(ROWS($1:7)&lt;=COUNTIF(Groupe,Match!$E$10),INDEX(Num,SMALL(IF(Groupe=Match!$E$10,ROW(INDIRECT("1:"&amp;ROWS(Groupe)))),ROWS($1:7))),"")</f>
        <v>A39</v>
      </c>
      <c r="D18" s="15" t="str">
        <f t="array" aca="1" ref="D18" ca="1">IF(ROWS($1:7)&lt;=COUNTIF(Groupe,Match!$E$10),INDEX(Nom,SMALL(IF(Groupe=Match!$E$10,ROW(INDIRECT("1:"&amp;ROWS(Groupe)))),ROWS($1:7))),"")</f>
        <v>GARCIA MONNERAUD</v>
      </c>
      <c r="E18" s="15" t="str">
        <f t="array" aca="1" ref="E18" ca="1">IF(ROWS($1:7)&lt;=COUNTIF(Groupe,Match!$E$10),INDEX(Prenom,SMALL(IF(Groupe=Match!$E$10,ROW(INDIRECT("1:"&amp;ROWS(Groupe)))),ROWS($1:7))),"")</f>
        <v>Timeo</v>
      </c>
      <c r="F18" s="2">
        <f t="array" aca="1" ref="F18" ca="1">IF(ROWS($1:7)&lt;=COUNTIF(Groupe,Match!$E$10),INDEX(Licence,SMALL(IF(Groupe=Match!$E$10,ROW(INDIRECT("1:"&amp;ROWS(Groupe)))),ROWS($1:7))),"")</f>
        <v>2548522832</v>
      </c>
      <c r="G18" s="2" t="str">
        <f t="array" aca="1" ref="G18" ca="1">IF(ROWS($1:7)&lt;=COUNTIF(Groupe,Match!$E$10),INDEX(Cat,SMALL(IF(Groupe=Match!$E$10,ROW(INDIRECT("1:"&amp;ROWS(Groupe)))),ROWS($1:7))),"")</f>
        <v>U11</v>
      </c>
      <c r="H18" s="42" t="str">
        <f t="shared" si="0"/>
        <v/>
      </c>
      <c r="I18" s="43"/>
      <c r="J18" s="34"/>
      <c r="K18" s="2"/>
      <c r="L18" s="2"/>
      <c r="M18" s="2"/>
      <c r="N18" s="2"/>
      <c r="O18" s="2"/>
      <c r="P18" s="2"/>
      <c r="Q18" s="17"/>
      <c r="R18" s="22">
        <v>8</v>
      </c>
      <c r="S18" s="53" t="str">
        <f t="shared" si="1"/>
        <v/>
      </c>
      <c r="T18" s="54" t="str">
        <f t="shared" si="2"/>
        <v/>
      </c>
      <c r="U18" s="47" t="str">
        <f t="shared" si="3"/>
        <v/>
      </c>
      <c r="V18" s="48" t="str">
        <f t="shared" si="4"/>
        <v xml:space="preserve"> </v>
      </c>
      <c r="W18" s="26"/>
      <c r="X18" s="17"/>
      <c r="Y18" s="17"/>
      <c r="Z18" s="17"/>
      <c r="AA18" s="17"/>
      <c r="AB18" s="17"/>
      <c r="AC18" s="17"/>
      <c r="AD18" s="17"/>
      <c r="AE18" s="17"/>
      <c r="AF18" s="17"/>
      <c r="AG18" s="31"/>
    </row>
    <row r="19" spans="1:33" x14ac:dyDescent="0.25">
      <c r="A19" s="17"/>
      <c r="B19" s="17"/>
      <c r="C19" s="15" t="str">
        <f t="array" aca="1" ref="C19" ca="1">IF(ROWS($1:8)&lt;=COUNTIF(Groupe,Match!$E$10),INDEX(Num,SMALL(IF(Groupe=Match!$E$10,ROW(INDIRECT("1:"&amp;ROWS(Groupe)))),ROWS($1:8))),"")</f>
        <v>A40</v>
      </c>
      <c r="D19" s="15" t="str">
        <f t="array" aca="1" ref="D19" ca="1">IF(ROWS($1:8)&lt;=COUNTIF(Groupe,Match!$E$10),INDEX(Nom,SMALL(IF(Groupe=Match!$E$10,ROW(INDIRECT("1:"&amp;ROWS(Groupe)))),ROWS($1:8))),"")</f>
        <v>GOMEZ</v>
      </c>
      <c r="E19" s="15" t="str">
        <f t="array" aca="1" ref="E19" ca="1">IF(ROWS($1:8)&lt;=COUNTIF(Groupe,Match!$E$10),INDEX(Prenom,SMALL(IF(Groupe=Match!$E$10,ROW(INDIRECT("1:"&amp;ROWS(Groupe)))),ROWS($1:8))),"")</f>
        <v>Diego</v>
      </c>
      <c r="F19" s="2">
        <f t="array" aca="1" ref="F19" ca="1">IF(ROWS($1:8)&lt;=COUNTIF(Groupe,Match!$E$10),INDEX(Licence,SMALL(IF(Groupe=Match!$E$10,ROW(INDIRECT("1:"&amp;ROWS(Groupe)))),ROWS($1:8))),"")</f>
        <v>2547772114</v>
      </c>
      <c r="G19" s="2" t="str">
        <f t="array" aca="1" ref="G19" ca="1">IF(ROWS($1:8)&lt;=COUNTIF(Groupe,Match!$E$10),INDEX(Cat,SMALL(IF(Groupe=Match!$E$10,ROW(INDIRECT("1:"&amp;ROWS(Groupe)))),ROWS($1:8))),"")</f>
        <v>U11</v>
      </c>
      <c r="H19" s="42" t="str">
        <f t="shared" si="0"/>
        <v/>
      </c>
      <c r="I19" s="43"/>
      <c r="J19" s="34"/>
      <c r="K19" s="2"/>
      <c r="L19" s="2"/>
      <c r="M19" s="2"/>
      <c r="N19" s="2"/>
      <c r="O19" s="2"/>
      <c r="P19" s="2"/>
      <c r="Q19" s="17"/>
      <c r="R19" s="23">
        <v>9</v>
      </c>
      <c r="S19" s="53" t="str">
        <f t="shared" si="1"/>
        <v/>
      </c>
      <c r="T19" s="54" t="str">
        <f t="shared" si="2"/>
        <v/>
      </c>
      <c r="U19" s="47" t="str">
        <f t="shared" si="3"/>
        <v/>
      </c>
      <c r="V19" s="48" t="str">
        <f t="shared" si="4"/>
        <v xml:space="preserve"> </v>
      </c>
      <c r="W19" s="26"/>
      <c r="X19" s="17"/>
      <c r="Y19" s="17"/>
      <c r="Z19" s="17"/>
      <c r="AA19" s="17"/>
      <c r="AB19" s="17"/>
      <c r="AC19" s="17"/>
      <c r="AD19" s="17"/>
      <c r="AE19" s="17"/>
      <c r="AF19" s="17"/>
      <c r="AG19" s="19" t="s">
        <v>43</v>
      </c>
    </row>
    <row r="20" spans="1:33" x14ac:dyDescent="0.25">
      <c r="A20" s="17"/>
      <c r="B20" s="17"/>
      <c r="C20" s="15" t="str">
        <f t="array" aca="1" ref="C20" ca="1">IF(ROWS($1:9)&lt;=COUNTIF(Groupe,Match!$E$10),INDEX(Num,SMALL(IF(Groupe=Match!$E$10,ROW(INDIRECT("1:"&amp;ROWS(Groupe)))),ROWS($1:9))),"")</f>
        <v>A41</v>
      </c>
      <c r="D20" s="15" t="str">
        <f t="array" aca="1" ref="D20" ca="1">IF(ROWS($1:9)&lt;=COUNTIF(Groupe,Match!$E$10),INDEX(Nom,SMALL(IF(Groupe=Match!$E$10,ROW(INDIRECT("1:"&amp;ROWS(Groupe)))),ROWS($1:9))),"")</f>
        <v>KRONENBERGER</v>
      </c>
      <c r="E20" s="15" t="str">
        <f t="array" aca="1" ref="E20" ca="1">IF(ROWS($1:9)&lt;=COUNTIF(Groupe,Match!$E$10),INDEX(Prenom,SMALL(IF(Groupe=Match!$E$10,ROW(INDIRECT("1:"&amp;ROWS(Groupe)))),ROWS($1:9))),"")</f>
        <v>Noah</v>
      </c>
      <c r="F20" s="2">
        <f t="array" aca="1" ref="F20" ca="1">IF(ROWS($1:9)&lt;=COUNTIF(Groupe,Match!$E$10),INDEX(Licence,SMALL(IF(Groupe=Match!$E$10,ROW(INDIRECT("1:"&amp;ROWS(Groupe)))),ROWS($1:9))),"")</f>
        <v>2547857821</v>
      </c>
      <c r="G20" s="2" t="str">
        <f t="array" aca="1" ref="G20" ca="1">IF(ROWS($1:9)&lt;=COUNTIF(Groupe,Match!$E$10),INDEX(Cat,SMALL(IF(Groupe=Match!$E$10,ROW(INDIRECT("1:"&amp;ROWS(Groupe)))),ROWS($1:9))),"")</f>
        <v>U11</v>
      </c>
      <c r="H20" s="42" t="str">
        <f t="shared" si="0"/>
        <v/>
      </c>
      <c r="I20" s="43"/>
      <c r="J20" s="34"/>
      <c r="K20" s="2"/>
      <c r="L20" s="2"/>
      <c r="M20" s="2"/>
      <c r="N20" s="2"/>
      <c r="O20" s="2"/>
      <c r="P20" s="2"/>
      <c r="Q20" s="17"/>
      <c r="R20" s="23">
        <v>10</v>
      </c>
      <c r="S20" s="53" t="str">
        <f t="shared" si="1"/>
        <v/>
      </c>
      <c r="T20" s="54" t="str">
        <f t="shared" si="2"/>
        <v/>
      </c>
      <c r="U20" s="47" t="str">
        <f t="shared" si="3"/>
        <v/>
      </c>
      <c r="V20" s="48" t="str">
        <f t="shared" si="4"/>
        <v xml:space="preserve"> </v>
      </c>
      <c r="W20" s="26"/>
      <c r="X20" s="17"/>
      <c r="Y20" s="17"/>
      <c r="Z20" s="17"/>
      <c r="AA20" s="17"/>
      <c r="AB20" s="17"/>
      <c r="AC20" s="17"/>
      <c r="AD20" s="17"/>
      <c r="AE20" s="17"/>
      <c r="AF20" s="17"/>
      <c r="AG20" s="19"/>
    </row>
    <row r="21" spans="1:33" x14ac:dyDescent="0.25">
      <c r="A21" s="17"/>
      <c r="B21" s="17"/>
      <c r="C21" s="15" t="str">
        <f t="array" aca="1" ref="C21" ca="1">IF(ROWS($1:10)&lt;=COUNTIF(Groupe,Match!$E$10),INDEX(Num,SMALL(IF(Groupe=Match!$E$10,ROW(INDIRECT("1:"&amp;ROWS(Groupe)))),ROWS($1:10))),"")</f>
        <v>A42</v>
      </c>
      <c r="D21" s="15" t="str">
        <f t="array" aca="1" ref="D21" ca="1">IF(ROWS($1:10)&lt;=COUNTIF(Groupe,Match!$E$10),INDEX(Nom,SMALL(IF(Groupe=Match!$E$10,ROW(INDIRECT("1:"&amp;ROWS(Groupe)))),ROWS($1:10))),"")</f>
        <v>LATOUR</v>
      </c>
      <c r="E21" s="15" t="str">
        <f t="array" aca="1" ref="E21" ca="1">IF(ROWS($1:10)&lt;=COUNTIF(Groupe,Match!$E$10),INDEX(Prenom,SMALL(IF(Groupe=Match!$E$10,ROW(INDIRECT("1:"&amp;ROWS(Groupe)))),ROWS($1:10))),"")</f>
        <v>Antoine</v>
      </c>
      <c r="F21" s="2">
        <f t="array" aca="1" ref="F21" ca="1">IF(ROWS($1:10)&lt;=COUNTIF(Groupe,Match!$E$10),INDEX(Licence,SMALL(IF(Groupe=Match!$E$10,ROW(INDIRECT("1:"&amp;ROWS(Groupe)))),ROWS($1:10))),"")</f>
        <v>2547627113</v>
      </c>
      <c r="G21" s="2" t="str">
        <f t="array" aca="1" ref="G21" ca="1">IF(ROWS($1:10)&lt;=COUNTIF(Groupe,Match!$E$10),INDEX(Cat,SMALL(IF(Groupe=Match!$E$10,ROW(INDIRECT("1:"&amp;ROWS(Groupe)))),ROWS($1:10))),"")</f>
        <v>U11</v>
      </c>
      <c r="H21" s="42" t="str">
        <f t="shared" si="0"/>
        <v/>
      </c>
      <c r="I21" s="43"/>
      <c r="J21" s="34"/>
      <c r="K21" s="2"/>
      <c r="L21" s="2"/>
      <c r="M21" s="2"/>
      <c r="N21" s="2"/>
      <c r="O21" s="2"/>
      <c r="P21" s="2"/>
      <c r="Q21" s="17"/>
      <c r="R21" s="23">
        <v>11</v>
      </c>
      <c r="S21" s="53" t="str">
        <f t="shared" si="1"/>
        <v/>
      </c>
      <c r="T21" s="54" t="str">
        <f t="shared" si="2"/>
        <v/>
      </c>
      <c r="U21" s="47" t="str">
        <f t="shared" si="3"/>
        <v/>
      </c>
      <c r="V21" s="48" t="str">
        <f t="shared" si="4"/>
        <v xml:space="preserve"> </v>
      </c>
      <c r="W21" s="26"/>
      <c r="X21" s="17"/>
      <c r="Y21" s="17"/>
      <c r="Z21" s="17"/>
      <c r="AA21" s="17"/>
      <c r="AB21" s="17"/>
      <c r="AC21" s="17"/>
      <c r="AD21" s="17"/>
      <c r="AE21" s="17"/>
      <c r="AF21" s="17"/>
      <c r="AG21" s="19" t="s">
        <v>44</v>
      </c>
    </row>
    <row r="22" spans="1:33" x14ac:dyDescent="0.25">
      <c r="A22" s="17"/>
      <c r="B22" s="17"/>
      <c r="C22" s="15" t="str">
        <f t="array" aca="1" ref="C22" ca="1">IF(ROWS($1:11)&lt;=COUNTIF(Groupe,Match!$E$10),INDEX(Num,SMALL(IF(Groupe=Match!$E$10,ROW(INDIRECT("1:"&amp;ROWS(Groupe)))),ROWS($1:11))),"")</f>
        <v>A44</v>
      </c>
      <c r="D22" s="15" t="str">
        <f t="array" aca="1" ref="D22" ca="1">IF(ROWS($1:11)&lt;=COUNTIF(Groupe,Match!$E$10),INDEX(Nom,SMALL(IF(Groupe=Match!$E$10,ROW(INDIRECT("1:"&amp;ROWS(Groupe)))),ROWS($1:11))),"")</f>
        <v>MEDINA</v>
      </c>
      <c r="E22" s="15" t="str">
        <f t="array" aca="1" ref="E22" ca="1">IF(ROWS($1:11)&lt;=COUNTIF(Groupe,Match!$E$10),INDEX(Prenom,SMALL(IF(Groupe=Match!$E$10,ROW(INDIRECT("1:"&amp;ROWS(Groupe)))),ROWS($1:11))),"")</f>
        <v>Nathan</v>
      </c>
      <c r="F22" s="2">
        <f t="array" aca="1" ref="F22" ca="1">IF(ROWS($1:11)&lt;=COUNTIF(Groupe,Match!$E$10),INDEX(Licence,SMALL(IF(Groupe=Match!$E$10,ROW(INDIRECT("1:"&amp;ROWS(Groupe)))),ROWS($1:11))),"")</f>
        <v>2547655370</v>
      </c>
      <c r="G22" s="2" t="str">
        <f t="array" aca="1" ref="G22" ca="1">IF(ROWS($1:11)&lt;=COUNTIF(Groupe,Match!$E$10),INDEX(Cat,SMALL(IF(Groupe=Match!$E$10,ROW(INDIRECT("1:"&amp;ROWS(Groupe)))),ROWS($1:11))),"")</f>
        <v>U11</v>
      </c>
      <c r="H22" s="42" t="str">
        <f t="shared" si="0"/>
        <v/>
      </c>
      <c r="I22" s="43"/>
      <c r="J22" s="34"/>
      <c r="K22" s="2"/>
      <c r="L22" s="2"/>
      <c r="M22" s="2"/>
      <c r="N22" s="2"/>
      <c r="O22" s="2"/>
      <c r="P22" s="2"/>
      <c r="Q22" s="17"/>
      <c r="R22" s="30">
        <v>12</v>
      </c>
      <c r="S22" s="53" t="str">
        <f t="shared" si="1"/>
        <v/>
      </c>
      <c r="T22" s="54" t="str">
        <f t="shared" si="2"/>
        <v/>
      </c>
      <c r="U22" s="47" t="str">
        <f t="shared" si="3"/>
        <v/>
      </c>
      <c r="V22" s="48" t="str">
        <f t="shared" si="4"/>
        <v xml:space="preserve"> </v>
      </c>
      <c r="W22" s="26"/>
      <c r="X22" s="17"/>
      <c r="Y22" s="17"/>
      <c r="Z22" s="17"/>
      <c r="AA22" s="17"/>
      <c r="AB22" s="17"/>
      <c r="AC22" s="17"/>
      <c r="AD22" s="17"/>
      <c r="AE22" s="17"/>
      <c r="AF22" s="17"/>
      <c r="AG22" s="19"/>
    </row>
    <row r="23" spans="1:33" x14ac:dyDescent="0.25">
      <c r="A23" s="17"/>
      <c r="B23" s="17"/>
      <c r="C23" s="15" t="str">
        <f t="array" aca="1" ref="C23" ca="1">IF(ROWS($1:12)&lt;=COUNTIF(Groupe,Match!$E$10),INDEX(Num,SMALL(IF(Groupe=Match!$E$10,ROW(INDIRECT("1:"&amp;ROWS(Groupe)))),ROWS($1:12))),"")</f>
        <v>A49</v>
      </c>
      <c r="D23" s="15" t="str">
        <f t="array" aca="1" ref="D23" ca="1">IF(ROWS($1:12)&lt;=COUNTIF(Groupe,Match!$E$10),INDEX(Nom,SMALL(IF(Groupe=Match!$E$10,ROW(INDIRECT("1:"&amp;ROWS(Groupe)))),ROWS($1:12))),"")</f>
        <v>PEZILLA</v>
      </c>
      <c r="E23" s="15" t="str">
        <f t="array" aca="1" ref="E23" ca="1">IF(ROWS($1:12)&lt;=COUNTIF(Groupe,Match!$E$10),INDEX(Prenom,SMALL(IF(Groupe=Match!$E$10,ROW(INDIRECT("1:"&amp;ROWS(Groupe)))),ROWS($1:12))),"")</f>
        <v>Lenny</v>
      </c>
      <c r="F23" s="2">
        <f t="array" aca="1" ref="F23" ca="1">IF(ROWS($1:12)&lt;=COUNTIF(Groupe,Match!$E$10),INDEX(Licence,SMALL(IF(Groupe=Match!$E$10,ROW(INDIRECT("1:"&amp;ROWS(Groupe)))),ROWS($1:12))),"")</f>
        <v>9602460383</v>
      </c>
      <c r="G23" s="2" t="str">
        <f t="array" aca="1" ref="G23" ca="1">IF(ROWS($1:12)&lt;=COUNTIF(Groupe,Match!$E$10),INDEX(Cat,SMALL(IF(Groupe=Match!$E$10,ROW(INDIRECT("1:"&amp;ROWS(Groupe)))),ROWS($1:12))),"")</f>
        <v>U11</v>
      </c>
      <c r="H23" s="42" t="str">
        <f t="shared" si="0"/>
        <v/>
      </c>
      <c r="I23" s="43"/>
      <c r="J23" s="34"/>
      <c r="K23" s="2"/>
      <c r="L23" s="2"/>
      <c r="M23" s="2"/>
      <c r="N23" s="2"/>
      <c r="O23" s="2"/>
      <c r="P23" s="2"/>
      <c r="Q23" s="17"/>
      <c r="R23" s="179" t="s">
        <v>38</v>
      </c>
      <c r="S23" s="179"/>
      <c r="T23" s="55"/>
      <c r="U23" s="38"/>
      <c r="V23" s="40"/>
      <c r="W23" s="39"/>
      <c r="X23" s="17"/>
      <c r="Y23" s="17"/>
      <c r="Z23" s="17"/>
      <c r="AA23" s="17"/>
      <c r="AB23" s="17"/>
      <c r="AC23" s="17"/>
      <c r="AD23" s="17"/>
      <c r="AE23" s="17"/>
      <c r="AF23" s="17"/>
      <c r="AG23" s="19" t="s">
        <v>351</v>
      </c>
    </row>
    <row r="24" spans="1:33" x14ac:dyDescent="0.25">
      <c r="A24" s="17"/>
      <c r="B24" s="17"/>
      <c r="C24" s="15" t="str">
        <f t="array" aca="1" ref="C24" ca="1">IF(ROWS($1:13)&lt;=COUNTIF(Groupe,Match!$E$10),INDEX(Num,SMALL(IF(Groupe=Match!$E$10,ROW(INDIRECT("1:"&amp;ROWS(Groupe)))),ROWS($1:13))),"")</f>
        <v/>
      </c>
      <c r="D24" s="15" t="str">
        <f t="array" aca="1" ref="D24" ca="1">IF(ROWS($1:13)&lt;=COUNTIF(Groupe,Match!$E$10),INDEX(Nom,SMALL(IF(Groupe=Match!$E$10,ROW(INDIRECT("1:"&amp;ROWS(Groupe)))),ROWS($1:13))),"")</f>
        <v/>
      </c>
      <c r="E24" s="15" t="str">
        <f t="array" aca="1" ref="E24" ca="1">IF(ROWS($1:13)&lt;=COUNTIF(Groupe,Match!$E$10),INDEX(Prenom,SMALL(IF(Groupe=Match!$E$10,ROW(INDIRECT("1:"&amp;ROWS(Groupe)))),ROWS($1:13))),"")</f>
        <v/>
      </c>
      <c r="F24" s="2" t="str">
        <f t="array" aca="1" ref="F24" ca="1">IF(ROWS($1:13)&lt;=COUNTIF(Groupe,Match!$E$10),INDEX(Licence,SMALL(IF(Groupe=Match!$E$10,ROW(INDIRECT("1:"&amp;ROWS(Groupe)))),ROWS($1:13))),"")</f>
        <v/>
      </c>
      <c r="G24" s="2" t="str">
        <f t="array" aca="1" ref="G24" ca="1">IF(ROWS($1:13)&lt;=COUNTIF(Groupe,Match!$E$10),INDEX(Cat,SMALL(IF(Groupe=Match!$E$10,ROW(INDIRECT("1:"&amp;ROWS(Groupe)))),ROWS($1:13))),"")</f>
        <v/>
      </c>
      <c r="H24" s="42" t="str">
        <f t="shared" si="0"/>
        <v/>
      </c>
      <c r="I24" s="43"/>
      <c r="J24" s="34"/>
      <c r="K24" s="2"/>
      <c r="L24" s="2"/>
      <c r="M24" s="2"/>
      <c r="N24" s="2"/>
      <c r="O24" s="2"/>
      <c r="P24" s="2"/>
      <c r="Q24" s="17"/>
      <c r="R24" s="180" t="s">
        <v>39</v>
      </c>
      <c r="S24" s="180"/>
      <c r="T24" s="55"/>
      <c r="U24" s="38"/>
      <c r="V24" s="40"/>
      <c r="W24" s="39"/>
      <c r="X24" s="17"/>
      <c r="Y24" s="17"/>
      <c r="Z24" s="17"/>
      <c r="AA24" s="17"/>
      <c r="AB24" s="17"/>
      <c r="AC24" s="17"/>
      <c r="AD24" s="17"/>
      <c r="AE24" s="17"/>
      <c r="AF24" s="17"/>
      <c r="AG24" s="19"/>
    </row>
    <row r="25" spans="1:33" x14ac:dyDescent="0.25">
      <c r="A25" s="17"/>
      <c r="B25" s="17"/>
      <c r="C25" s="15" t="str">
        <f t="array" aca="1" ref="C25" ca="1">IF(ROWS($1:14)&lt;=COUNTIF(Groupe,Match!$E$10),INDEX(Num,SMALL(IF(Groupe=Match!$E$10,ROW(INDIRECT("1:"&amp;ROWS(Groupe)))),ROWS($1:14))),"")</f>
        <v/>
      </c>
      <c r="D25" s="15" t="str">
        <f t="array" aca="1" ref="D25" ca="1">IF(ROWS($1:14)&lt;=COUNTIF(Groupe,Match!$E$10),INDEX(Nom,SMALL(IF(Groupe=Match!$E$10,ROW(INDIRECT("1:"&amp;ROWS(Groupe)))),ROWS($1:14))),"")</f>
        <v/>
      </c>
      <c r="E25" s="15" t="str">
        <f t="array" aca="1" ref="E25" ca="1">IF(ROWS($1:14)&lt;=COUNTIF(Groupe,Match!$E$10),INDEX(Prenom,SMALL(IF(Groupe=Match!$E$10,ROW(INDIRECT("1:"&amp;ROWS(Groupe)))),ROWS($1:14))),"")</f>
        <v/>
      </c>
      <c r="F25" s="2" t="str">
        <f t="array" aca="1" ref="F25" ca="1">IF(ROWS($1:14)&lt;=COUNTIF(Groupe,Match!$E$10),INDEX(Licence,SMALL(IF(Groupe=Match!$E$10,ROW(INDIRECT("1:"&amp;ROWS(Groupe)))),ROWS($1:14))),"")</f>
        <v/>
      </c>
      <c r="G25" s="2" t="str">
        <f t="array" aca="1" ref="G25" ca="1">IF(ROWS($1:14)&lt;=COUNTIF(Groupe,Match!$E$10),INDEX(Cat,SMALL(IF(Groupe=Match!$E$10,ROW(INDIRECT("1:"&amp;ROWS(Groupe)))),ROWS($1:14))),"")</f>
        <v/>
      </c>
      <c r="H25" s="42" t="str">
        <f t="shared" si="0"/>
        <v/>
      </c>
      <c r="I25" s="43"/>
      <c r="J25" s="34"/>
      <c r="K25" s="2"/>
      <c r="L25" s="2"/>
      <c r="M25" s="2"/>
      <c r="N25" s="2"/>
      <c r="O25" s="2"/>
      <c r="P25" s="2"/>
      <c r="Q25" s="17"/>
      <c r="R25" s="17"/>
      <c r="S25" s="17"/>
      <c r="T25" s="17"/>
      <c r="U25" s="17"/>
      <c r="V25" s="17"/>
      <c r="W25" s="17"/>
      <c r="X25" s="17"/>
      <c r="Y25" s="17"/>
      <c r="Z25" s="17"/>
      <c r="AA25" s="17"/>
      <c r="AB25" s="17"/>
      <c r="AC25" s="17"/>
      <c r="AD25" s="17"/>
      <c r="AE25" s="17"/>
      <c r="AF25" s="17"/>
      <c r="AG25" s="19" t="s">
        <v>352</v>
      </c>
    </row>
    <row r="26" spans="1:33" x14ac:dyDescent="0.25">
      <c r="A26" s="17"/>
      <c r="B26" s="17"/>
      <c r="C26" s="15" t="str">
        <f t="array" aca="1" ref="C26" ca="1">IF(ROWS($1:15)&lt;=COUNTIF(Groupe,Match!$E$10),INDEX(Num,SMALL(IF(Groupe=Match!$E$10,ROW(INDIRECT("1:"&amp;ROWS(Groupe)))),ROWS($1:15))),"")</f>
        <v/>
      </c>
      <c r="D26" s="15" t="str">
        <f t="array" aca="1" ref="D26" ca="1">IF(ROWS($1:15)&lt;=COUNTIF(Groupe,Match!$E$10),INDEX(Nom,SMALL(IF(Groupe=Match!$E$10,ROW(INDIRECT("1:"&amp;ROWS(Groupe)))),ROWS($1:15))),"")</f>
        <v/>
      </c>
      <c r="E26" s="15" t="str">
        <f t="array" aca="1" ref="E26" ca="1">IF(ROWS($1:15)&lt;=COUNTIF(Groupe,Match!$E$10),INDEX(Prenom,SMALL(IF(Groupe=Match!$E$10,ROW(INDIRECT("1:"&amp;ROWS(Groupe)))),ROWS($1:15))),"")</f>
        <v/>
      </c>
      <c r="F26" s="2" t="str">
        <f t="array" aca="1" ref="F26" ca="1">IF(ROWS($1:15)&lt;=COUNTIF(Groupe,Match!$E$10),INDEX(Licence,SMALL(IF(Groupe=Match!$E$10,ROW(INDIRECT("1:"&amp;ROWS(Groupe)))),ROWS($1:15))),"")</f>
        <v/>
      </c>
      <c r="G26" s="2" t="str">
        <f t="array" aca="1" ref="G26" ca="1">IF(ROWS($1:15)&lt;=COUNTIF(Groupe,Match!$E$10),INDEX(Cat,SMALL(IF(Groupe=Match!$E$10,ROW(INDIRECT("1:"&amp;ROWS(Groupe)))),ROWS($1:15))),"")</f>
        <v/>
      </c>
      <c r="H26" s="42" t="str">
        <f t="shared" si="0"/>
        <v/>
      </c>
      <c r="I26" s="43"/>
      <c r="J26" s="34"/>
      <c r="K26" s="2"/>
      <c r="L26" s="2"/>
      <c r="M26" s="2"/>
      <c r="N26" s="2"/>
      <c r="O26" s="2"/>
      <c r="P26" s="2"/>
      <c r="Q26" s="17"/>
      <c r="R26" s="17"/>
      <c r="S26" s="17"/>
      <c r="T26" s="17"/>
      <c r="U26" s="17"/>
      <c r="V26" s="17"/>
      <c r="W26" s="17"/>
      <c r="X26" s="17"/>
      <c r="Y26" s="17"/>
      <c r="Z26" s="17"/>
      <c r="AA26" s="17"/>
      <c r="AB26" s="17"/>
      <c r="AC26" s="17"/>
      <c r="AD26" s="17"/>
      <c r="AE26" s="17"/>
      <c r="AF26" s="17"/>
    </row>
    <row r="27" spans="1:33" x14ac:dyDescent="0.25">
      <c r="A27" s="17"/>
      <c r="B27" s="17"/>
      <c r="C27" s="15" t="str">
        <f t="array" aca="1" ref="C27" ca="1">IF(ROWS($1:16)&lt;=COUNTIF(Groupe,Match!$E$10),INDEX(Num,SMALL(IF(Groupe=Match!$E$10,ROW(INDIRECT("1:"&amp;ROWS(Groupe)))),ROWS($1:16))),"")</f>
        <v/>
      </c>
      <c r="D27" s="15" t="str">
        <f t="array" aca="1" ref="D27" ca="1">IF(ROWS($1:16)&lt;=COUNTIF(Groupe,Match!$E$10),INDEX(Nom,SMALL(IF(Groupe=Match!$E$10,ROW(INDIRECT("1:"&amp;ROWS(Groupe)))),ROWS($1:16))),"")</f>
        <v/>
      </c>
      <c r="E27" s="15" t="str">
        <f t="array" aca="1" ref="E27" ca="1">IF(ROWS($1:16)&lt;=COUNTIF(Groupe,Match!$E$10),INDEX(Prenom,SMALL(IF(Groupe=Match!$E$10,ROW(INDIRECT("1:"&amp;ROWS(Groupe)))),ROWS($1:16))),"")</f>
        <v/>
      </c>
      <c r="F27" s="2" t="str">
        <f t="array" aca="1" ref="F27" ca="1">IF(ROWS($1:16)&lt;=COUNTIF(Groupe,Match!$E$10),INDEX(Licence,SMALL(IF(Groupe=Match!$E$10,ROW(INDIRECT("1:"&amp;ROWS(Groupe)))),ROWS($1:16))),"")</f>
        <v/>
      </c>
      <c r="G27" s="2" t="str">
        <f t="array" aca="1" ref="G27" ca="1">IF(ROWS($1:16)&lt;=COUNTIF(Groupe,Match!$E$10),INDEX(Cat,SMALL(IF(Groupe=Match!$E$10,ROW(INDIRECT("1:"&amp;ROWS(Groupe)))),ROWS($1:16))),"")</f>
        <v/>
      </c>
      <c r="H27" s="42" t="str">
        <f t="shared" si="0"/>
        <v/>
      </c>
      <c r="I27" s="43"/>
      <c r="J27" s="35"/>
      <c r="K27" s="36"/>
      <c r="L27" s="36"/>
      <c r="M27" s="36"/>
      <c r="N27" s="36"/>
      <c r="O27" s="36"/>
      <c r="P27" s="36"/>
      <c r="Q27" s="17"/>
      <c r="R27" s="17"/>
      <c r="S27" s="17"/>
      <c r="T27" s="17"/>
      <c r="U27" s="17"/>
      <c r="V27" s="17"/>
      <c r="W27" s="17"/>
      <c r="X27" s="17"/>
      <c r="Y27" s="17"/>
      <c r="Z27" s="17"/>
      <c r="AA27" s="17"/>
      <c r="AB27" s="17"/>
      <c r="AC27" s="17"/>
      <c r="AD27" s="17"/>
      <c r="AE27" s="17"/>
      <c r="AF27" s="17"/>
    </row>
    <row r="28" spans="1:33" ht="15.75" thickBot="1" x14ac:dyDescent="0.3">
      <c r="A28" s="17"/>
      <c r="B28" s="17"/>
      <c r="C28" s="173" t="s">
        <v>45</v>
      </c>
      <c r="D28" s="173"/>
      <c r="E28" s="176"/>
      <c r="F28" s="41"/>
      <c r="G28" s="41"/>
      <c r="H28" s="44">
        <f>COUNTIF(H12:H27,"X")</f>
        <v>0</v>
      </c>
      <c r="I28" s="45"/>
      <c r="J28" s="32">
        <f t="shared" ref="J28:N28" si="5">COUNTA(J12:J27)</f>
        <v>0</v>
      </c>
      <c r="K28" s="19">
        <f t="shared" si="5"/>
        <v>1</v>
      </c>
      <c r="L28" s="19">
        <f t="shared" si="5"/>
        <v>0</v>
      </c>
      <c r="M28" s="19">
        <f t="shared" si="5"/>
        <v>0</v>
      </c>
      <c r="N28" s="19">
        <f t="shared" si="5"/>
        <v>0</v>
      </c>
      <c r="O28" s="19">
        <f>COUNTA(O12:O27)</f>
        <v>0</v>
      </c>
      <c r="P28" s="19">
        <f>COUNTA(P12:P27)</f>
        <v>0</v>
      </c>
      <c r="Q28" s="17"/>
      <c r="R28" s="17"/>
      <c r="S28" s="17"/>
      <c r="T28" s="17"/>
      <c r="U28" s="17"/>
      <c r="V28" s="17"/>
      <c r="W28" s="17"/>
      <c r="X28" s="17"/>
      <c r="Y28" s="17"/>
      <c r="Z28" s="17"/>
      <c r="AA28" s="17"/>
      <c r="AB28" s="17"/>
      <c r="AC28" s="17"/>
      <c r="AD28" s="17"/>
      <c r="AE28" s="17"/>
      <c r="AF28" s="17"/>
    </row>
    <row r="29" spans="1:33" x14ac:dyDescent="0.25">
      <c r="A29" s="17"/>
      <c r="B29" s="17"/>
      <c r="C29" s="17"/>
      <c r="D29" s="17"/>
      <c r="E29" s="17"/>
      <c r="F29" s="17"/>
      <c r="G29" s="17"/>
      <c r="H29" s="17"/>
      <c r="I29" s="17"/>
      <c r="J29" s="17"/>
      <c r="K29" s="17"/>
      <c r="L29" s="17"/>
      <c r="M29" s="17"/>
      <c r="N29" s="17"/>
      <c r="O29" s="17"/>
      <c r="P29" s="17"/>
      <c r="Q29" s="17"/>
      <c r="R29" s="17"/>
      <c r="S29" s="17"/>
      <c r="T29" s="17"/>
      <c r="U29" s="17"/>
      <c r="V29" s="17"/>
      <c r="W29" s="17"/>
      <c r="X29" s="17"/>
      <c r="Y29" s="17"/>
      <c r="Z29" s="17"/>
      <c r="AA29" s="17"/>
      <c r="AB29" s="17"/>
      <c r="AC29" s="17"/>
      <c r="AD29" s="17"/>
      <c r="AE29" s="17"/>
      <c r="AF29" s="17"/>
    </row>
    <row r="30" spans="1:33" x14ac:dyDescent="0.25">
      <c r="A30" s="17"/>
      <c r="B30" s="17"/>
      <c r="C30" s="17"/>
      <c r="D30" s="17"/>
      <c r="E30" s="17"/>
      <c r="F30" s="17"/>
      <c r="G30" s="17"/>
      <c r="H30" s="17"/>
      <c r="I30" s="17"/>
      <c r="J30" s="17"/>
      <c r="K30" s="17"/>
      <c r="L30" s="17"/>
      <c r="M30" s="17"/>
      <c r="N30" s="17"/>
      <c r="O30" s="17"/>
      <c r="P30" s="17"/>
      <c r="Q30" s="17"/>
      <c r="R30" s="17"/>
      <c r="S30" s="17"/>
      <c r="T30" s="17"/>
      <c r="U30" s="17"/>
      <c r="V30" s="17"/>
      <c r="W30" s="17"/>
      <c r="X30" s="17"/>
      <c r="Y30" s="17"/>
      <c r="Z30" s="17"/>
      <c r="AA30" s="17"/>
      <c r="AB30" s="17"/>
      <c r="AC30" s="17"/>
      <c r="AD30" s="17"/>
      <c r="AE30" s="17"/>
      <c r="AF30" s="17"/>
    </row>
    <row r="31" spans="1:33" x14ac:dyDescent="0.25">
      <c r="A31" s="17"/>
      <c r="B31" s="17"/>
      <c r="C31" s="17"/>
      <c r="D31" s="17"/>
      <c r="E31" s="17"/>
      <c r="F31" s="17"/>
      <c r="G31" s="17"/>
      <c r="H31" s="17"/>
      <c r="I31" s="17"/>
      <c r="J31" s="17"/>
      <c r="K31" s="17"/>
      <c r="L31" s="17"/>
      <c r="M31" s="17"/>
      <c r="N31" s="17"/>
      <c r="O31" s="17"/>
      <c r="P31" s="17"/>
      <c r="Q31" s="17"/>
      <c r="R31" s="17"/>
      <c r="S31" s="17"/>
      <c r="T31" s="17"/>
      <c r="U31" s="17"/>
      <c r="V31" s="17"/>
      <c r="W31" s="17"/>
      <c r="X31" s="17"/>
      <c r="Y31" s="17"/>
      <c r="Z31" s="17"/>
      <c r="AA31" s="17"/>
      <c r="AB31" s="17"/>
      <c r="AC31" s="17"/>
      <c r="AD31" s="17"/>
      <c r="AE31" s="17"/>
      <c r="AF31" s="17"/>
    </row>
    <row r="32" spans="1:33" x14ac:dyDescent="0.25">
      <c r="A32" s="17"/>
      <c r="B32" s="17"/>
      <c r="C32" s="17"/>
      <c r="D32" s="17"/>
      <c r="E32" s="17"/>
      <c r="F32" s="17"/>
      <c r="G32" s="17"/>
      <c r="H32" s="17"/>
      <c r="I32" s="17"/>
      <c r="J32" s="17"/>
      <c r="K32" s="17"/>
      <c r="L32" s="17"/>
      <c r="M32" s="17"/>
      <c r="N32" s="17"/>
      <c r="O32" s="17"/>
      <c r="P32" s="17"/>
      <c r="Q32" s="17"/>
      <c r="R32" s="17"/>
      <c r="S32" s="17"/>
      <c r="T32" s="17"/>
      <c r="U32" s="17"/>
      <c r="V32" s="17"/>
      <c r="W32" s="17"/>
      <c r="X32" s="17"/>
      <c r="Y32" s="17"/>
      <c r="Z32" s="17"/>
      <c r="AA32" s="17"/>
      <c r="AB32" s="17"/>
      <c r="AC32" s="17"/>
      <c r="AD32" s="17"/>
      <c r="AE32" s="17"/>
      <c r="AF32" s="17"/>
    </row>
    <row r="33" spans="1:32" x14ac:dyDescent="0.25">
      <c r="A33" s="17"/>
      <c r="B33" s="17"/>
      <c r="C33" s="17"/>
      <c r="D33" s="17"/>
      <c r="E33" s="17"/>
      <c r="F33" s="17"/>
      <c r="G33" s="17"/>
      <c r="H33" s="17"/>
      <c r="I33" s="17"/>
      <c r="J33" s="17"/>
      <c r="K33" s="17"/>
      <c r="L33" s="17"/>
      <c r="M33" s="17"/>
      <c r="N33" s="17"/>
      <c r="O33" s="17"/>
      <c r="P33" s="17"/>
      <c r="Q33" s="17"/>
      <c r="R33" s="17"/>
      <c r="S33" s="17"/>
      <c r="T33" s="17"/>
      <c r="U33" s="17"/>
      <c r="V33" s="17"/>
      <c r="W33" s="17"/>
      <c r="X33" s="17"/>
      <c r="Y33" s="17"/>
      <c r="Z33" s="17"/>
      <c r="AA33" s="17"/>
      <c r="AB33" s="17"/>
      <c r="AC33" s="17"/>
      <c r="AD33" s="17"/>
      <c r="AE33" s="17"/>
      <c r="AF33" s="17"/>
    </row>
    <row r="34" spans="1:32" x14ac:dyDescent="0.25">
      <c r="A34" s="17"/>
      <c r="B34" s="17"/>
      <c r="C34" s="17"/>
      <c r="D34" s="17"/>
      <c r="E34" s="17"/>
      <c r="F34" s="17"/>
      <c r="G34" s="17"/>
      <c r="H34" s="17"/>
      <c r="I34" s="17"/>
      <c r="J34" s="17"/>
      <c r="K34" s="17"/>
      <c r="L34" s="17"/>
      <c r="M34" s="17"/>
      <c r="N34" s="17"/>
      <c r="O34" s="17"/>
      <c r="P34" s="17"/>
      <c r="Q34" s="17"/>
      <c r="R34" s="17"/>
      <c r="S34" s="17"/>
      <c r="T34" s="17"/>
      <c r="U34" s="17"/>
      <c r="V34" s="17"/>
      <c r="W34" s="17"/>
      <c r="X34" s="17"/>
      <c r="Y34" s="17"/>
      <c r="Z34" s="17"/>
      <c r="AA34" s="17"/>
      <c r="AB34" s="17"/>
      <c r="AC34" s="17"/>
      <c r="AD34" s="17"/>
      <c r="AE34" s="17"/>
      <c r="AF34" s="17"/>
    </row>
    <row r="35" spans="1:32" x14ac:dyDescent="0.25">
      <c r="A35" s="17"/>
      <c r="B35" s="17"/>
      <c r="C35" s="17"/>
      <c r="D35" s="17"/>
      <c r="E35" s="17"/>
      <c r="F35" s="17"/>
      <c r="G35" s="17"/>
      <c r="H35" s="17"/>
      <c r="I35" s="17"/>
      <c r="J35" s="17"/>
      <c r="K35" s="17"/>
      <c r="L35" s="17"/>
      <c r="M35" s="17"/>
      <c r="N35" s="17"/>
      <c r="O35" s="17"/>
      <c r="P35" s="17"/>
      <c r="Q35" s="17"/>
      <c r="R35" s="17"/>
      <c r="S35" s="17"/>
      <c r="T35" s="17"/>
      <c r="U35" s="17"/>
      <c r="V35" s="17"/>
      <c r="W35" s="17"/>
      <c r="X35" s="17"/>
      <c r="Y35" s="17"/>
      <c r="Z35" s="17"/>
      <c r="AA35" s="17"/>
      <c r="AB35" s="17"/>
      <c r="AC35" s="17"/>
      <c r="AD35" s="17"/>
      <c r="AE35" s="17"/>
      <c r="AF35" s="17"/>
    </row>
    <row r="36" spans="1:32" x14ac:dyDescent="0.25">
      <c r="A36" s="17"/>
      <c r="B36" s="17"/>
      <c r="C36" s="17"/>
      <c r="D36" s="17"/>
      <c r="E36" s="17"/>
      <c r="F36" s="17"/>
      <c r="G36" s="17"/>
      <c r="H36" s="17"/>
      <c r="I36" s="17"/>
      <c r="J36" s="17"/>
      <c r="K36" s="17"/>
      <c r="L36" s="17"/>
      <c r="M36" s="17"/>
      <c r="N36" s="17"/>
      <c r="O36" s="17"/>
      <c r="P36" s="17"/>
      <c r="Q36" s="17"/>
      <c r="R36" s="17"/>
      <c r="S36" s="17"/>
      <c r="T36" s="17"/>
      <c r="U36" s="17"/>
      <c r="V36" s="17"/>
      <c r="W36" s="17"/>
      <c r="X36" s="17"/>
      <c r="Y36" s="17"/>
      <c r="Z36" s="17"/>
      <c r="AA36" s="17"/>
      <c r="AB36" s="17"/>
      <c r="AC36" s="17"/>
      <c r="AD36" s="17"/>
      <c r="AE36" s="17"/>
      <c r="AF36" s="17"/>
    </row>
    <row r="37" spans="1:32" x14ac:dyDescent="0.25">
      <c r="A37" s="17"/>
      <c r="B37" s="17"/>
      <c r="C37" s="17"/>
      <c r="D37" s="17"/>
      <c r="E37" s="17"/>
      <c r="F37" s="17"/>
      <c r="G37" s="17"/>
      <c r="H37" s="17"/>
      <c r="I37" s="17"/>
      <c r="J37" s="17"/>
      <c r="K37" s="17"/>
      <c r="L37" s="17"/>
      <c r="M37" s="17"/>
      <c r="N37" s="17"/>
      <c r="O37" s="17"/>
      <c r="P37" s="17"/>
      <c r="Q37" s="17"/>
      <c r="R37" s="17"/>
      <c r="S37" s="17"/>
      <c r="T37" s="17"/>
      <c r="U37" s="17"/>
      <c r="V37" s="17"/>
      <c r="W37" s="17"/>
      <c r="X37" s="17"/>
      <c r="Y37" s="17"/>
      <c r="Z37" s="17"/>
      <c r="AA37" s="17"/>
      <c r="AB37" s="17"/>
      <c r="AC37" s="17"/>
      <c r="AD37" s="17"/>
      <c r="AE37" s="17"/>
      <c r="AF37" s="17"/>
    </row>
    <row r="38" spans="1:32" x14ac:dyDescent="0.25">
      <c r="A38" s="17"/>
      <c r="B38" s="17"/>
      <c r="C38" s="17"/>
      <c r="D38" s="17"/>
      <c r="E38" s="17"/>
      <c r="F38" s="17"/>
      <c r="G38" s="17"/>
      <c r="H38" s="17"/>
      <c r="I38" s="17"/>
      <c r="J38" s="17"/>
      <c r="K38" s="17"/>
      <c r="L38" s="17"/>
      <c r="M38" s="17"/>
      <c r="N38" s="17"/>
      <c r="O38" s="17"/>
      <c r="P38" s="17"/>
      <c r="Q38" s="17"/>
      <c r="R38" s="17"/>
      <c r="S38" s="17"/>
      <c r="T38" s="17"/>
      <c r="U38" s="17"/>
      <c r="V38" s="17"/>
      <c r="W38" s="17"/>
      <c r="X38" s="17"/>
      <c r="Y38" s="17"/>
      <c r="Z38" s="17"/>
      <c r="AA38" s="17"/>
      <c r="AB38" s="17"/>
      <c r="AC38" s="17"/>
      <c r="AD38" s="17"/>
      <c r="AE38" s="17"/>
      <c r="AF38" s="17"/>
    </row>
    <row r="39" spans="1:32" x14ac:dyDescent="0.25">
      <c r="A39" s="17"/>
      <c r="B39" s="17"/>
      <c r="C39" s="17"/>
      <c r="D39" s="17"/>
      <c r="E39" s="17"/>
      <c r="F39" s="17"/>
      <c r="G39" s="17"/>
      <c r="H39" s="17"/>
      <c r="I39" s="17"/>
      <c r="J39" s="17"/>
      <c r="K39" s="17"/>
      <c r="L39" s="17"/>
      <c r="M39" s="17"/>
      <c r="N39" s="17"/>
      <c r="O39" s="17"/>
      <c r="P39" s="17"/>
      <c r="Q39" s="17"/>
      <c r="R39" s="17"/>
      <c r="S39" s="17"/>
      <c r="T39" s="17"/>
      <c r="U39" s="17"/>
      <c r="V39" s="17"/>
      <c r="W39" s="17"/>
      <c r="X39" s="17"/>
      <c r="Y39" s="17"/>
      <c r="Z39" s="17"/>
      <c r="AA39" s="17"/>
      <c r="AB39" s="17"/>
      <c r="AC39" s="17"/>
      <c r="AD39" s="17"/>
      <c r="AE39" s="17"/>
      <c r="AF39" s="17"/>
    </row>
    <row r="40" spans="1:32" x14ac:dyDescent="0.25">
      <c r="A40" s="17"/>
      <c r="B40" s="17"/>
      <c r="C40" s="17"/>
      <c r="D40" s="17"/>
      <c r="E40" s="17"/>
      <c r="F40" s="17"/>
      <c r="G40" s="17"/>
      <c r="H40" s="17"/>
      <c r="I40" s="17"/>
      <c r="J40" s="17"/>
      <c r="K40" s="17"/>
      <c r="L40" s="17"/>
      <c r="M40" s="17"/>
      <c r="N40" s="17"/>
      <c r="O40" s="17"/>
      <c r="P40" s="17"/>
      <c r="Q40" s="17"/>
      <c r="R40" s="17"/>
      <c r="S40" s="17"/>
      <c r="T40" s="17"/>
      <c r="U40" s="17"/>
      <c r="V40" s="17"/>
      <c r="W40" s="17"/>
      <c r="X40" s="17"/>
      <c r="Y40" s="17"/>
      <c r="Z40" s="17"/>
      <c r="AA40" s="17"/>
      <c r="AB40" s="17"/>
      <c r="AC40" s="17"/>
      <c r="AD40" s="17"/>
      <c r="AE40" s="17"/>
      <c r="AF40" s="17"/>
    </row>
    <row r="41" spans="1:32" x14ac:dyDescent="0.25">
      <c r="A41" s="17"/>
      <c r="B41" s="17"/>
      <c r="C41" s="17"/>
      <c r="D41" s="17"/>
      <c r="E41" s="17"/>
      <c r="F41" s="17"/>
      <c r="G41" s="17"/>
      <c r="H41" s="17"/>
      <c r="I41" s="17"/>
      <c r="J41" s="17"/>
      <c r="K41" s="17"/>
      <c r="L41" s="17"/>
      <c r="M41" s="17"/>
      <c r="N41" s="17"/>
      <c r="O41" s="17"/>
      <c r="P41" s="17"/>
      <c r="Q41" s="17"/>
      <c r="R41" s="17"/>
      <c r="S41" s="17"/>
      <c r="T41" s="17"/>
      <c r="U41" s="17"/>
      <c r="V41" s="17"/>
      <c r="W41" s="17"/>
      <c r="X41" s="17"/>
      <c r="Y41" s="17"/>
      <c r="Z41" s="17"/>
      <c r="AA41" s="17"/>
      <c r="AB41" s="17"/>
      <c r="AC41" s="17"/>
      <c r="AD41" s="17"/>
      <c r="AE41" s="17"/>
      <c r="AF41" s="17"/>
    </row>
  </sheetData>
  <mergeCells count="18">
    <mergeCell ref="C28:E28"/>
    <mergeCell ref="H3:T4"/>
    <mergeCell ref="N10:N11"/>
    <mergeCell ref="O10:O11"/>
    <mergeCell ref="M10:M11"/>
    <mergeCell ref="P10:P11"/>
    <mergeCell ref="O8:P8"/>
    <mergeCell ref="R24:S24"/>
    <mergeCell ref="C10:D10"/>
    <mergeCell ref="H10:H11"/>
    <mergeCell ref="J10:J11"/>
    <mergeCell ref="K10:K11"/>
    <mergeCell ref="L10:L11"/>
    <mergeCell ref="AA16:AC16"/>
    <mergeCell ref="C8:D8"/>
    <mergeCell ref="I10:I11"/>
    <mergeCell ref="E8:M8"/>
    <mergeCell ref="R23:S23"/>
  </mergeCells>
  <conditionalFormatting sqref="O12:P27 C12:M27">
    <cfRule type="expression" dxfId="23" priority="3">
      <formula>MOD(ROW(),2)</formula>
    </cfRule>
  </conditionalFormatting>
  <conditionalFormatting sqref="N12:N27">
    <cfRule type="expression" dxfId="22" priority="2">
      <formula>MOD(ROW(),2)</formula>
    </cfRule>
  </conditionalFormatting>
  <dataValidations count="8">
    <dataValidation type="list" allowBlank="1" showInputMessage="1" showErrorMessage="1" sqref="F10:G10" xr:uid="{7CA90703-2281-45F6-8E40-3D239182C20A}">
      <formula1>$AI$2:$AI$4</formula1>
    </dataValidation>
    <dataValidation type="list" allowBlank="1" showInputMessage="1" showErrorMessage="1" sqref="P12:P27" xr:uid="{E2CF71A0-0EF2-43EA-B4BE-B1ED67AD2B3A}">
      <formula1>$AG$24:$AG$25</formula1>
    </dataValidation>
    <dataValidation type="list" allowBlank="1" showInputMessage="1" showErrorMessage="1" sqref="J12:J27" xr:uid="{E393B6D6-04B6-4314-A2B4-759F032E2451}">
      <formula1>$AG$10:$AG$11</formula1>
    </dataValidation>
    <dataValidation type="list" allowBlank="1" showInputMessage="1" showErrorMessage="1" sqref="K12:K27" xr:uid="{8C10E831-DF6E-4901-A90C-12C0C9937C83}">
      <formula1>$AG$12:$AG$13</formula1>
    </dataValidation>
    <dataValidation type="list" allowBlank="1" showInputMessage="1" showErrorMessage="1" sqref="L12:L27" xr:uid="{C033AB18-5058-45BA-ACD9-F691AEB79A1D}">
      <formula1>$AG$14:$AG$15</formula1>
    </dataValidation>
    <dataValidation type="list" allowBlank="1" showInputMessage="1" showErrorMessage="1" sqref="M12:M27" xr:uid="{B49DE996-EA2B-416B-9AA5-1CE69C0CAF95}">
      <formula1>$AG$18:$AG$19</formula1>
    </dataValidation>
    <dataValidation type="list" allowBlank="1" showInputMessage="1" showErrorMessage="1" sqref="N12:N27" xr:uid="{093938E8-0885-4468-A5CB-4BD488BAB76F}">
      <formula1>$AG$20:$AG$21</formula1>
    </dataValidation>
    <dataValidation type="list" allowBlank="1" showInputMessage="1" showErrorMessage="1" sqref="O12:O27" xr:uid="{87BB6A48-51FF-4E5C-86A3-F737DC9A9D44}">
      <formula1>$AG$22:$AG$23</formula1>
    </dataValidation>
  </dataValidations>
  <printOptions horizontalCentered="1" verticalCentered="1"/>
  <pageMargins left="0" right="0" top="0" bottom="0" header="0.31496062992125984" footer="0.31496062992125984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101" r:id="rId4" name="Button 5">
              <controlPr defaultSize="0" print="0" autoFill="0" autoPict="0" macro="[0]!Bouton5_Cliquer">
                <anchor moveWithCells="1" sizeWithCells="1">
                  <from>
                    <xdr:col>21</xdr:col>
                    <xdr:colOff>28575</xdr:colOff>
                    <xdr:row>1</xdr:row>
                    <xdr:rowOff>152400</xdr:rowOff>
                  </from>
                  <to>
                    <xdr:col>22</xdr:col>
                    <xdr:colOff>19050</xdr:colOff>
                    <xdr:row>3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76005BC-A9F7-4D17-A73D-628AC26FABBA}">
  <sheetPr codeName="Feuil7"/>
  <dimension ref="A1:O53"/>
  <sheetViews>
    <sheetView workbookViewId="0">
      <selection activeCell="O2" sqref="O2:O53"/>
    </sheetView>
  </sheetViews>
  <sheetFormatPr baseColWidth="10" defaultRowHeight="15" x14ac:dyDescent="0.25"/>
  <cols>
    <col min="1" max="1" width="17" bestFit="1" customWidth="1"/>
    <col min="2" max="2" width="18" bestFit="1" customWidth="1"/>
    <col min="3" max="3" width="18" hidden="1" customWidth="1"/>
    <col min="4" max="4" width="0" style="1" hidden="1" customWidth="1"/>
    <col min="5" max="7" width="0" hidden="1" customWidth="1"/>
    <col min="8" max="8" width="4.85546875" style="1" bestFit="1" customWidth="1"/>
    <col min="9" max="9" width="3.28515625" bestFit="1" customWidth="1"/>
    <col min="10" max="10" width="4.42578125" bestFit="1" customWidth="1"/>
    <col min="11" max="11" width="3" bestFit="1" customWidth="1"/>
    <col min="12" max="12" width="4" bestFit="1" customWidth="1"/>
    <col min="13" max="13" width="4.5703125" bestFit="1" customWidth="1"/>
    <col min="14" max="14" width="4" bestFit="1" customWidth="1"/>
    <col min="15" max="15" width="4.42578125" bestFit="1" customWidth="1"/>
  </cols>
  <sheetData>
    <row r="1" spans="1:15" x14ac:dyDescent="0.25">
      <c r="A1" s="2" t="s">
        <v>35</v>
      </c>
      <c r="B1" s="2" t="s">
        <v>1</v>
      </c>
      <c r="C1" s="2" t="s">
        <v>226</v>
      </c>
      <c r="D1" s="2" t="s">
        <v>110</v>
      </c>
      <c r="E1" s="2" t="s">
        <v>31</v>
      </c>
      <c r="F1" s="2" t="s">
        <v>161</v>
      </c>
      <c r="G1" s="2" t="s">
        <v>162</v>
      </c>
      <c r="H1" s="2" t="s">
        <v>40</v>
      </c>
      <c r="I1" s="2" t="s">
        <v>41</v>
      </c>
      <c r="J1" s="2" t="s">
        <v>30</v>
      </c>
      <c r="K1" s="2" t="s">
        <v>42</v>
      </c>
      <c r="L1" s="2" t="s">
        <v>43</v>
      </c>
      <c r="M1" s="2" t="s">
        <v>44</v>
      </c>
      <c r="N1" s="2" t="s">
        <v>351</v>
      </c>
      <c r="O1" s="2" t="s">
        <v>352</v>
      </c>
    </row>
    <row r="2" spans="1:15" x14ac:dyDescent="0.25">
      <c r="A2" s="15" t="s">
        <v>65</v>
      </c>
      <c r="B2" s="59" t="s">
        <v>66</v>
      </c>
      <c r="C2" s="2" t="s">
        <v>229</v>
      </c>
      <c r="D2" s="34" t="s">
        <v>111</v>
      </c>
      <c r="E2" s="2" t="s">
        <v>64</v>
      </c>
      <c r="F2" s="2" t="s">
        <v>163</v>
      </c>
      <c r="G2" s="15">
        <v>9602404921</v>
      </c>
      <c r="H2" s="106">
        <f t="array" aca="1" ref="H2" ca="1">COUNT(1/FREQUENCY(IF((CVQ=$H$1)*(Groupe_match=$A2),MATCH(CVQ,CVQ,0)),ROW(INDIRECT("1:"&amp;ROWS(Groupe_match)))))</f>
        <v>0</v>
      </c>
      <c r="I2" s="106">
        <f t="array" aca="1" ref="I2" ca="1">COUNT(1/FREQUENCY(IF((RP=$I$1)*(Groupe_match=$A2),MATCH(RP,RP,0)),ROW(INDIRECT("1:"&amp;ROWS(Groupe_match)))))</f>
        <v>0</v>
      </c>
      <c r="J2" s="106">
        <f t="array" aca="1" ref="J2" ca="1">COUNT(1/FREQUENCY(IF((ABS=$J$1)*(Groupe_match=$A2),MATCH(ABS,ABS,0)),ROW(INDIRECT("1:"&amp;ROWS(Groupe_match)))))</f>
        <v>0</v>
      </c>
      <c r="K2" s="106">
        <f t="array" aca="1" ref="K2" ca="1">COUNT(1/FREQUENCY(IF((BL=$K$1)*(Groupe_match=$A2),MATCH(BL,BL,0)),ROW(INDIRECT("1:"&amp;ROWS(Groupe_match)))))</f>
        <v>0</v>
      </c>
      <c r="L2" s="106">
        <f t="array" aca="1" ref="L2" ca="1">COUNT(1/FREQUENCY(IF((MA=$L$1)*(Groupe_match=$A2),MATCH(MA,MA,0)),ROW(INDIRECT("1:"&amp;ROWS(Groupe_match)))))</f>
        <v>0</v>
      </c>
      <c r="M2" s="106">
        <f t="array" aca="1" ref="M2" ca="1">COUNT(1/FREQUENCY(IF((CHX=$M$1)*(Groupe_match=$A2),MATCH(CHX,CHX,0)),ROW(INDIRECT("1:"&amp;ROWS(Groupe_match)))))</f>
        <v>0</v>
      </c>
      <c r="N2" s="106">
        <f t="array" aca="1" ref="N2" ca="1">COUNT(1/FREQUENCY(IF((GP_INF=$N$1)*(Groupe_match=$A2),MATCH(GP_INF,GP_INF,0)),ROW(INDIRECT("1:"&amp;ROWS(Groupe_match)))))</f>
        <v>0</v>
      </c>
      <c r="O2" s="106">
        <f t="array" aca="1" ref="O2" ca="1">COUNT(1/FREQUENCY(IF((GP_SUP=$O$1)*(Groupe_match=$A2),MATCH(GP_SUP,GP_SUP,0)),ROW(INDIRECT("1:"&amp;ROWS(Groupe_match)))))</f>
        <v>0</v>
      </c>
    </row>
    <row r="3" spans="1:15" x14ac:dyDescent="0.25">
      <c r="A3" s="15" t="s">
        <v>67</v>
      </c>
      <c r="B3" s="59" t="s">
        <v>68</v>
      </c>
      <c r="C3" s="2" t="s">
        <v>230</v>
      </c>
      <c r="D3" s="34" t="s">
        <v>111</v>
      </c>
      <c r="E3" s="2" t="s">
        <v>64</v>
      </c>
      <c r="F3" s="2" t="s">
        <v>165</v>
      </c>
      <c r="G3" s="15">
        <v>9602888240</v>
      </c>
      <c r="H3" s="106">
        <f t="array" aca="1" ref="H3" ca="1">COUNT(1/FREQUENCY(IF((CVQ=$H$1)*(Groupe_match=$A3),MATCH(CVQ,CVQ,0)),ROW(INDIRECT("1:"&amp;ROWS(Groupe_match)))))</f>
        <v>0</v>
      </c>
      <c r="I3" s="106">
        <f t="array" aca="1" ref="I3" ca="1">COUNT(1/FREQUENCY(IF((RP=$I$1)*(Groupe_match=$A3),MATCH(RP,RP,0)),ROW(INDIRECT("1:"&amp;ROWS(Groupe_match)))))</f>
        <v>0</v>
      </c>
      <c r="J3" s="106">
        <f t="array" aca="1" ref="J3" ca="1">COUNT(1/FREQUENCY(IF((ABS=$J$1)*(Groupe_match=$A3),MATCH(ABS,ABS,0)),ROW(INDIRECT("1:"&amp;ROWS(Groupe_match)))))</f>
        <v>0</v>
      </c>
      <c r="K3" s="106">
        <f t="array" aca="1" ref="K3" ca="1">COUNT(1/FREQUENCY(IF((BL=$K$1)*(Groupe_match=$A3),MATCH(BL,BL,0)),ROW(INDIRECT("1:"&amp;ROWS(Groupe_match)))))</f>
        <v>0</v>
      </c>
      <c r="L3" s="106">
        <f t="array" aca="1" ref="L3" ca="1">COUNT(1/FREQUENCY(IF((MA=$L$1)*(Groupe_match=$A3),MATCH(MA,MA,0)),ROW(INDIRECT("1:"&amp;ROWS(Groupe_match)))))</f>
        <v>0</v>
      </c>
      <c r="M3" s="106">
        <f t="array" aca="1" ref="M3" ca="1">COUNT(1/FREQUENCY(IF((CHX=$M$1)*(Groupe_match=$A3),MATCH(CHX,CHX,0)),ROW(INDIRECT("1:"&amp;ROWS(Groupe_match)))))</f>
        <v>0</v>
      </c>
      <c r="N3" s="106">
        <f t="array" aca="1" ref="N3" ca="1">COUNT(1/FREQUENCY(IF((GP_INF=$N$1)*(Groupe_match=$A3),MATCH(GP_INF,GP_INF,0)),ROW(INDIRECT("1:"&amp;ROWS(Groupe_match)))))</f>
        <v>0</v>
      </c>
      <c r="O3" s="106">
        <f t="array" aca="1" ref="O3" ca="1">COUNT(1/FREQUENCY(IF((GP_SUP=$O$1)*(Groupe_match=$A3),MATCH(GP_SUP,GP_SUP,0)),ROW(INDIRECT("1:"&amp;ROWS(Groupe_match)))))</f>
        <v>0</v>
      </c>
    </row>
    <row r="4" spans="1:15" x14ac:dyDescent="0.25">
      <c r="A4" s="15" t="s">
        <v>69</v>
      </c>
      <c r="B4" s="59" t="s">
        <v>215</v>
      </c>
      <c r="C4" s="2" t="s">
        <v>231</v>
      </c>
      <c r="D4" s="34" t="s">
        <v>111</v>
      </c>
      <c r="E4" s="2" t="s">
        <v>64</v>
      </c>
      <c r="F4" s="2" t="s">
        <v>166</v>
      </c>
      <c r="G4" s="15">
        <v>2547986836</v>
      </c>
      <c r="H4" s="106">
        <f t="array" aca="1" ref="H4" ca="1">COUNT(1/FREQUENCY(IF((CVQ=$H$1)*(Groupe_match=$A4),MATCH(CVQ,CVQ,0)),ROW(INDIRECT("1:"&amp;ROWS(Groupe_match)))))</f>
        <v>0</v>
      </c>
      <c r="I4" s="106">
        <f t="array" aca="1" ref="I4" ca="1">COUNT(1/FREQUENCY(IF((RP=$I$1)*(Groupe_match=$A4),MATCH(RP,RP,0)),ROW(INDIRECT("1:"&amp;ROWS(Groupe_match)))))</f>
        <v>0</v>
      </c>
      <c r="J4" s="106">
        <f t="array" aca="1" ref="J4" ca="1">COUNT(1/FREQUENCY(IF((ABS=$J$1)*(Groupe_match=$A4),MATCH(ABS,ABS,0)),ROW(INDIRECT("1:"&amp;ROWS(Groupe_match)))))</f>
        <v>0</v>
      </c>
      <c r="K4" s="106">
        <f t="array" aca="1" ref="K4" ca="1">COUNT(1/FREQUENCY(IF((BL=$K$1)*(Groupe_match=$A4),MATCH(BL,BL,0)),ROW(INDIRECT("1:"&amp;ROWS(Groupe_match)))))</f>
        <v>0</v>
      </c>
      <c r="L4" s="106">
        <f t="array" aca="1" ref="L4" ca="1">COUNT(1/FREQUENCY(IF((MA=$L$1)*(Groupe_match=$A4),MATCH(MA,MA,0)),ROW(INDIRECT("1:"&amp;ROWS(Groupe_match)))))</f>
        <v>0</v>
      </c>
      <c r="M4" s="106">
        <f t="array" aca="1" ref="M4" ca="1">COUNT(1/FREQUENCY(IF((CHX=$M$1)*(Groupe_match=$A4),MATCH(CHX,CHX,0)),ROW(INDIRECT("1:"&amp;ROWS(Groupe_match)))))</f>
        <v>0</v>
      </c>
      <c r="N4" s="106">
        <f t="array" aca="1" ref="N4" ca="1">COUNT(1/FREQUENCY(IF((GP_INF=$N$1)*(Groupe_match=$A4),MATCH(GP_INF,GP_INF,0)),ROW(INDIRECT("1:"&amp;ROWS(Groupe_match)))))</f>
        <v>0</v>
      </c>
      <c r="O4" s="106">
        <f t="array" aca="1" ref="O4" ca="1">COUNT(1/FREQUENCY(IF((GP_SUP=$O$1)*(Groupe_match=$A4),MATCH(GP_SUP,GP_SUP,0)),ROW(INDIRECT("1:"&amp;ROWS(Groupe_match)))))</f>
        <v>0</v>
      </c>
    </row>
    <row r="5" spans="1:15" x14ac:dyDescent="0.25">
      <c r="A5" s="15" t="s">
        <v>70</v>
      </c>
      <c r="B5" s="59" t="s">
        <v>71</v>
      </c>
      <c r="C5" s="2" t="s">
        <v>233</v>
      </c>
      <c r="D5" s="34" t="s">
        <v>111</v>
      </c>
      <c r="E5" s="2" t="s">
        <v>64</v>
      </c>
      <c r="F5" s="2" t="s">
        <v>167</v>
      </c>
      <c r="G5" s="15">
        <v>2548017023</v>
      </c>
      <c r="H5" s="106">
        <f t="array" aca="1" ref="H5" ca="1">COUNT(1/FREQUENCY(IF((CVQ=$H$1)*(Groupe_match=$A5),MATCH(CVQ,CVQ,0)),ROW(INDIRECT("1:"&amp;ROWS(Groupe_match)))))</f>
        <v>0</v>
      </c>
      <c r="I5" s="106">
        <f t="array" aca="1" ref="I5" ca="1">COUNT(1/FREQUENCY(IF((RP=$I$1)*(Groupe_match=$A5),MATCH(RP,RP,0)),ROW(INDIRECT("1:"&amp;ROWS(Groupe_match)))))</f>
        <v>0</v>
      </c>
      <c r="J5" s="106">
        <f t="array" aca="1" ref="J5" ca="1">COUNT(1/FREQUENCY(IF((ABS=$J$1)*(Groupe_match=$A5),MATCH(ABS,ABS,0)),ROW(INDIRECT("1:"&amp;ROWS(Groupe_match)))))</f>
        <v>0</v>
      </c>
      <c r="K5" s="106">
        <f t="array" aca="1" ref="K5" ca="1">COUNT(1/FREQUENCY(IF((BL=$K$1)*(Groupe_match=$A5),MATCH(BL,BL,0)),ROW(INDIRECT("1:"&amp;ROWS(Groupe_match)))))</f>
        <v>0</v>
      </c>
      <c r="L5" s="106">
        <f t="array" aca="1" ref="L5" ca="1">COUNT(1/FREQUENCY(IF((MA=$L$1)*(Groupe_match=$A5),MATCH(MA,MA,0)),ROW(INDIRECT("1:"&amp;ROWS(Groupe_match)))))</f>
        <v>0</v>
      </c>
      <c r="M5" s="106">
        <f t="array" aca="1" ref="M5" ca="1">COUNT(1/FREQUENCY(IF((CHX=$M$1)*(Groupe_match=$A5),MATCH(CHX,CHX,0)),ROW(INDIRECT("1:"&amp;ROWS(Groupe_match)))))</f>
        <v>0</v>
      </c>
      <c r="N5" s="106">
        <f t="array" aca="1" ref="N5" ca="1">COUNT(1/FREQUENCY(IF((GP_INF=$N$1)*(Groupe_match=$A5),MATCH(GP_INF,GP_INF,0)),ROW(INDIRECT("1:"&amp;ROWS(Groupe_match)))))</f>
        <v>0</v>
      </c>
      <c r="O5" s="106">
        <f t="array" aca="1" ref="O5" ca="1">COUNT(1/FREQUENCY(IF((GP_SUP=$O$1)*(Groupe_match=$A5),MATCH(GP_SUP,GP_SUP,0)),ROW(INDIRECT("1:"&amp;ROWS(Groupe_match)))))</f>
        <v>0</v>
      </c>
    </row>
    <row r="6" spans="1:15" x14ac:dyDescent="0.25">
      <c r="A6" s="15" t="s">
        <v>72</v>
      </c>
      <c r="B6" s="59" t="s">
        <v>73</v>
      </c>
      <c r="C6" s="2" t="s">
        <v>234</v>
      </c>
      <c r="D6" s="34" t="s">
        <v>111</v>
      </c>
      <c r="E6" s="2" t="s">
        <v>64</v>
      </c>
      <c r="F6" s="2" t="s">
        <v>168</v>
      </c>
      <c r="G6" s="15">
        <v>9602687552</v>
      </c>
      <c r="H6" s="106">
        <f t="array" aca="1" ref="H6" ca="1">COUNT(1/FREQUENCY(IF((CVQ=$H$1)*(Groupe_match=$A6),MATCH(CVQ,CVQ,0)),ROW(INDIRECT("1:"&amp;ROWS(Groupe_match)))))</f>
        <v>0</v>
      </c>
      <c r="I6" s="106">
        <f t="array" aca="1" ref="I6" ca="1">COUNT(1/FREQUENCY(IF((RP=$I$1)*(Groupe_match=$A6),MATCH(RP,RP,0)),ROW(INDIRECT("1:"&amp;ROWS(Groupe_match)))))</f>
        <v>0</v>
      </c>
      <c r="J6" s="106">
        <f t="array" aca="1" ref="J6" ca="1">COUNT(1/FREQUENCY(IF((ABS=$J$1)*(Groupe_match=$A6),MATCH(ABS,ABS,0)),ROW(INDIRECT("1:"&amp;ROWS(Groupe_match)))))</f>
        <v>0</v>
      </c>
      <c r="K6" s="106">
        <f t="array" aca="1" ref="K6" ca="1">COUNT(1/FREQUENCY(IF((BL=$K$1)*(Groupe_match=$A6),MATCH(BL,BL,0)),ROW(INDIRECT("1:"&amp;ROWS(Groupe_match)))))</f>
        <v>0</v>
      </c>
      <c r="L6" s="106">
        <f t="array" aca="1" ref="L6" ca="1">COUNT(1/FREQUENCY(IF((MA=$L$1)*(Groupe_match=$A6),MATCH(MA,MA,0)),ROW(INDIRECT("1:"&amp;ROWS(Groupe_match)))))</f>
        <v>0</v>
      </c>
      <c r="M6" s="106">
        <f t="array" aca="1" ref="M6" ca="1">COUNT(1/FREQUENCY(IF((CHX=$M$1)*(Groupe_match=$A6),MATCH(CHX,CHX,0)),ROW(INDIRECT("1:"&amp;ROWS(Groupe_match)))))</f>
        <v>0</v>
      </c>
      <c r="N6" s="106">
        <f t="array" aca="1" ref="N6" ca="1">COUNT(1/FREQUENCY(IF((GP_INF=$N$1)*(Groupe_match=$A6),MATCH(GP_INF,GP_INF,0)),ROW(INDIRECT("1:"&amp;ROWS(Groupe_match)))))</f>
        <v>0</v>
      </c>
      <c r="O6" s="106">
        <f t="array" aca="1" ref="O6" ca="1">COUNT(1/FREQUENCY(IF((GP_SUP=$O$1)*(Groupe_match=$A6),MATCH(GP_SUP,GP_SUP,0)),ROW(INDIRECT("1:"&amp;ROWS(Groupe_match)))))</f>
        <v>0</v>
      </c>
    </row>
    <row r="7" spans="1:15" x14ac:dyDescent="0.25">
      <c r="A7" s="15" t="s">
        <v>74</v>
      </c>
      <c r="B7" s="59" t="s">
        <v>75</v>
      </c>
      <c r="C7" s="2" t="s">
        <v>236</v>
      </c>
      <c r="D7" s="34" t="s">
        <v>111</v>
      </c>
      <c r="E7" s="2" t="s">
        <v>64</v>
      </c>
      <c r="F7" s="2" t="s">
        <v>169</v>
      </c>
      <c r="G7" s="15">
        <v>2548263674</v>
      </c>
      <c r="H7" s="106">
        <f t="array" aca="1" ref="H7" ca="1">COUNT(1/FREQUENCY(IF((CVQ=$H$1)*(Groupe_match=$A7),MATCH(CVQ,CVQ,0)),ROW(INDIRECT("1:"&amp;ROWS(Groupe_match)))))</f>
        <v>0</v>
      </c>
      <c r="I7" s="106">
        <f t="array" aca="1" ref="I7" ca="1">COUNT(1/FREQUENCY(IF((RP=$I$1)*(Groupe_match=$A7),MATCH(RP,RP,0)),ROW(INDIRECT("1:"&amp;ROWS(Groupe_match)))))</f>
        <v>0</v>
      </c>
      <c r="J7" s="106">
        <f t="array" aca="1" ref="J7" ca="1">COUNT(1/FREQUENCY(IF((ABS=$J$1)*(Groupe_match=$A7),MATCH(ABS,ABS,0)),ROW(INDIRECT("1:"&amp;ROWS(Groupe_match)))))</f>
        <v>0</v>
      </c>
      <c r="K7" s="106">
        <f t="array" aca="1" ref="K7" ca="1">COUNT(1/FREQUENCY(IF((BL=$K$1)*(Groupe_match=$A7),MATCH(BL,BL,0)),ROW(INDIRECT("1:"&amp;ROWS(Groupe_match)))))</f>
        <v>0</v>
      </c>
      <c r="L7" s="106">
        <f t="array" aca="1" ref="L7" ca="1">COUNT(1/FREQUENCY(IF((MA=$L$1)*(Groupe_match=$A7),MATCH(MA,MA,0)),ROW(INDIRECT("1:"&amp;ROWS(Groupe_match)))))</f>
        <v>0</v>
      </c>
      <c r="M7" s="106">
        <f t="array" aca="1" ref="M7" ca="1">COUNT(1/FREQUENCY(IF((CHX=$M$1)*(Groupe_match=$A7),MATCH(CHX,CHX,0)),ROW(INDIRECT("1:"&amp;ROWS(Groupe_match)))))</f>
        <v>0</v>
      </c>
      <c r="N7" s="106">
        <f t="array" aca="1" ref="N7" ca="1">COUNT(1/FREQUENCY(IF((GP_INF=$N$1)*(Groupe_match=$A7),MATCH(GP_INF,GP_INF,0)),ROW(INDIRECT("1:"&amp;ROWS(Groupe_match)))))</f>
        <v>0</v>
      </c>
      <c r="O7" s="106">
        <f t="array" aca="1" ref="O7" ca="1">COUNT(1/FREQUENCY(IF((GP_SUP=$O$1)*(Groupe_match=$A7),MATCH(GP_SUP,GP_SUP,0)),ROW(INDIRECT("1:"&amp;ROWS(Groupe_match)))))</f>
        <v>0</v>
      </c>
    </row>
    <row r="8" spans="1:15" x14ac:dyDescent="0.25">
      <c r="A8" s="15" t="s">
        <v>76</v>
      </c>
      <c r="B8" s="59" t="s">
        <v>77</v>
      </c>
      <c r="C8" s="2" t="s">
        <v>240</v>
      </c>
      <c r="D8" s="34" t="s">
        <v>111</v>
      </c>
      <c r="E8" s="2" t="s">
        <v>64</v>
      </c>
      <c r="F8" s="2" t="s">
        <v>170</v>
      </c>
      <c r="G8" s="15">
        <v>2548408031</v>
      </c>
      <c r="H8" s="106">
        <f t="array" aca="1" ref="H8" ca="1">COUNT(1/FREQUENCY(IF((CVQ=$H$1)*(Groupe_match=$A8),MATCH(CVQ,CVQ,0)),ROW(INDIRECT("1:"&amp;ROWS(Groupe_match)))))</f>
        <v>0</v>
      </c>
      <c r="I8" s="106">
        <f t="array" aca="1" ref="I8" ca="1">COUNT(1/FREQUENCY(IF((RP=$I$1)*(Groupe_match=$A8),MATCH(RP,RP,0)),ROW(INDIRECT("1:"&amp;ROWS(Groupe_match)))))</f>
        <v>0</v>
      </c>
      <c r="J8" s="106">
        <f t="array" aca="1" ref="J8" ca="1">COUNT(1/FREQUENCY(IF((ABS=$J$1)*(Groupe_match=$A8),MATCH(ABS,ABS,0)),ROW(INDIRECT("1:"&amp;ROWS(Groupe_match)))))</f>
        <v>0</v>
      </c>
      <c r="K8" s="106">
        <f t="array" aca="1" ref="K8" ca="1">COUNT(1/FREQUENCY(IF((BL=$K$1)*(Groupe_match=$A8),MATCH(BL,BL,0)),ROW(INDIRECT("1:"&amp;ROWS(Groupe_match)))))</f>
        <v>0</v>
      </c>
      <c r="L8" s="106">
        <f t="array" aca="1" ref="L8" ca="1">COUNT(1/FREQUENCY(IF((MA=$L$1)*(Groupe_match=$A8),MATCH(MA,MA,0)),ROW(INDIRECT("1:"&amp;ROWS(Groupe_match)))))</f>
        <v>0</v>
      </c>
      <c r="M8" s="106">
        <f t="array" aca="1" ref="M8" ca="1">COUNT(1/FREQUENCY(IF((CHX=$M$1)*(Groupe_match=$A8),MATCH(CHX,CHX,0)),ROW(INDIRECT("1:"&amp;ROWS(Groupe_match)))))</f>
        <v>0</v>
      </c>
      <c r="N8" s="106">
        <f t="array" aca="1" ref="N8" ca="1">COUNT(1/FREQUENCY(IF((GP_INF=$N$1)*(Groupe_match=$A8),MATCH(GP_INF,GP_INF,0)),ROW(INDIRECT("1:"&amp;ROWS(Groupe_match)))))</f>
        <v>0</v>
      </c>
      <c r="O8" s="106">
        <f t="array" aca="1" ref="O8" ca="1">COUNT(1/FREQUENCY(IF((GP_SUP=$O$1)*(Groupe_match=$A8),MATCH(GP_SUP,GP_SUP,0)),ROW(INDIRECT("1:"&amp;ROWS(Groupe_match)))))</f>
        <v>0</v>
      </c>
    </row>
    <row r="9" spans="1:15" x14ac:dyDescent="0.25">
      <c r="A9" s="15" t="s">
        <v>78</v>
      </c>
      <c r="B9" s="59" t="s">
        <v>79</v>
      </c>
      <c r="C9" s="2" t="s">
        <v>242</v>
      </c>
      <c r="D9" s="34" t="s">
        <v>111</v>
      </c>
      <c r="E9" s="2" t="s">
        <v>112</v>
      </c>
      <c r="F9" s="2" t="s">
        <v>171</v>
      </c>
      <c r="G9" s="15">
        <v>9602541407</v>
      </c>
      <c r="H9" s="106">
        <f t="array" aca="1" ref="H9" ca="1">COUNT(1/FREQUENCY(IF((CVQ=$H$1)*(Groupe_match=$A9),MATCH(CVQ,CVQ,0)),ROW(INDIRECT("1:"&amp;ROWS(Groupe_match)))))</f>
        <v>0</v>
      </c>
      <c r="I9" s="106">
        <f t="array" aca="1" ref="I9" ca="1">COUNT(1/FREQUENCY(IF((RP=$I$1)*(Groupe_match=$A9),MATCH(RP,RP,0)),ROW(INDIRECT("1:"&amp;ROWS(Groupe_match)))))</f>
        <v>0</v>
      </c>
      <c r="J9" s="106">
        <f t="array" aca="1" ref="J9" ca="1">COUNT(1/FREQUENCY(IF((ABS=$J$1)*(Groupe_match=$A9),MATCH(ABS,ABS,0)),ROW(INDIRECT("1:"&amp;ROWS(Groupe_match)))))</f>
        <v>0</v>
      </c>
      <c r="K9" s="106">
        <f t="array" aca="1" ref="K9" ca="1">COUNT(1/FREQUENCY(IF((BL=$K$1)*(Groupe_match=$A9),MATCH(BL,BL,0)),ROW(INDIRECT("1:"&amp;ROWS(Groupe_match)))))</f>
        <v>0</v>
      </c>
      <c r="L9" s="106">
        <f t="array" aca="1" ref="L9" ca="1">COUNT(1/FREQUENCY(IF((MA=$L$1)*(Groupe_match=$A9),MATCH(MA,MA,0)),ROW(INDIRECT("1:"&amp;ROWS(Groupe_match)))))</f>
        <v>0</v>
      </c>
      <c r="M9" s="106">
        <f t="array" aca="1" ref="M9" ca="1">COUNT(1/FREQUENCY(IF((CHX=$M$1)*(Groupe_match=$A9),MATCH(CHX,CHX,0)),ROW(INDIRECT("1:"&amp;ROWS(Groupe_match)))))</f>
        <v>0</v>
      </c>
      <c r="N9" s="106">
        <f t="array" aca="1" ref="N9" ca="1">COUNT(1/FREQUENCY(IF((GP_INF=$N$1)*(Groupe_match=$A9),MATCH(GP_INF,GP_INF,0)),ROW(INDIRECT("1:"&amp;ROWS(Groupe_match)))))</f>
        <v>0</v>
      </c>
      <c r="O9" s="106">
        <f t="array" aca="1" ref="O9" ca="1">COUNT(1/FREQUENCY(IF((GP_SUP=$O$1)*(Groupe_match=$A9),MATCH(GP_SUP,GP_SUP,0)),ROW(INDIRECT("1:"&amp;ROWS(Groupe_match)))))</f>
        <v>0</v>
      </c>
    </row>
    <row r="10" spans="1:15" x14ac:dyDescent="0.25">
      <c r="A10" s="15" t="s">
        <v>80</v>
      </c>
      <c r="B10" s="59" t="s">
        <v>81</v>
      </c>
      <c r="C10" s="2" t="s">
        <v>244</v>
      </c>
      <c r="D10" s="34" t="s">
        <v>111</v>
      </c>
      <c r="E10" s="2" t="s">
        <v>64</v>
      </c>
      <c r="F10" s="2" t="s">
        <v>172</v>
      </c>
      <c r="G10" s="15">
        <v>9602836062</v>
      </c>
      <c r="H10" s="106">
        <f t="array" aca="1" ref="H10" ca="1">COUNT(1/FREQUENCY(IF((CVQ=$H$1)*(Groupe_match=$A10),MATCH(CVQ,CVQ,0)),ROW(INDIRECT("1:"&amp;ROWS(Groupe_match)))))</f>
        <v>0</v>
      </c>
      <c r="I10" s="106">
        <f t="array" aca="1" ref="I10" ca="1">COUNT(1/FREQUENCY(IF((RP=$I$1)*(Groupe_match=$A10),MATCH(RP,RP,0)),ROW(INDIRECT("1:"&amp;ROWS(Groupe_match)))))</f>
        <v>0</v>
      </c>
      <c r="J10" s="106">
        <f t="array" aca="1" ref="J10" ca="1">COUNT(1/FREQUENCY(IF((ABS=$J$1)*(Groupe_match=$A10),MATCH(ABS,ABS,0)),ROW(INDIRECT("1:"&amp;ROWS(Groupe_match)))))</f>
        <v>0</v>
      </c>
      <c r="K10" s="106">
        <f t="array" aca="1" ref="K10" ca="1">COUNT(1/FREQUENCY(IF((BL=$K$1)*(Groupe_match=$A10),MATCH(BL,BL,0)),ROW(INDIRECT("1:"&amp;ROWS(Groupe_match)))))</f>
        <v>0</v>
      </c>
      <c r="L10" s="106">
        <f t="array" aca="1" ref="L10" ca="1">COUNT(1/FREQUENCY(IF((MA=$L$1)*(Groupe_match=$A10),MATCH(MA,MA,0)),ROW(INDIRECT("1:"&amp;ROWS(Groupe_match)))))</f>
        <v>0</v>
      </c>
      <c r="M10" s="106">
        <f t="array" aca="1" ref="M10" ca="1">COUNT(1/FREQUENCY(IF((CHX=$M$1)*(Groupe_match=$A10),MATCH(CHX,CHX,0)),ROW(INDIRECT("1:"&amp;ROWS(Groupe_match)))))</f>
        <v>0</v>
      </c>
      <c r="N10" s="106">
        <f t="array" aca="1" ref="N10" ca="1">COUNT(1/FREQUENCY(IF((GP_INF=$N$1)*(Groupe_match=$A10),MATCH(GP_INF,GP_INF,0)),ROW(INDIRECT("1:"&amp;ROWS(Groupe_match)))))</f>
        <v>0</v>
      </c>
      <c r="O10" s="106">
        <f t="array" aca="1" ref="O10" ca="1">COUNT(1/FREQUENCY(IF((GP_SUP=$O$1)*(Groupe_match=$A10),MATCH(GP_SUP,GP_SUP,0)),ROW(INDIRECT("1:"&amp;ROWS(Groupe_match)))))</f>
        <v>0</v>
      </c>
    </row>
    <row r="11" spans="1:15" x14ac:dyDescent="0.25">
      <c r="A11" s="15" t="s">
        <v>82</v>
      </c>
      <c r="B11" s="59" t="s">
        <v>83</v>
      </c>
      <c r="C11" s="2" t="s">
        <v>245</v>
      </c>
      <c r="D11" s="34" t="s">
        <v>111</v>
      </c>
      <c r="E11" s="2" t="s">
        <v>64</v>
      </c>
      <c r="F11" s="2" t="s">
        <v>173</v>
      </c>
      <c r="G11" s="15">
        <v>9602691572</v>
      </c>
      <c r="H11" s="106">
        <f t="array" aca="1" ref="H11" ca="1">COUNT(1/FREQUENCY(IF((CVQ=$H$1)*(Groupe_match=$A11),MATCH(CVQ,CVQ,0)),ROW(INDIRECT("1:"&amp;ROWS(Groupe_match)))))</f>
        <v>0</v>
      </c>
      <c r="I11" s="106">
        <f t="array" aca="1" ref="I11" ca="1">COUNT(1/FREQUENCY(IF((RP=$I$1)*(Groupe_match=$A11),MATCH(RP,RP,0)),ROW(INDIRECT("1:"&amp;ROWS(Groupe_match)))))</f>
        <v>0</v>
      </c>
      <c r="J11" s="106">
        <f t="array" aca="1" ref="J11" ca="1">COUNT(1/FREQUENCY(IF((ABS=$J$1)*(Groupe_match=$A11),MATCH(ABS,ABS,0)),ROW(INDIRECT("1:"&amp;ROWS(Groupe_match)))))</f>
        <v>0</v>
      </c>
      <c r="K11" s="106">
        <f t="array" aca="1" ref="K11" ca="1">COUNT(1/FREQUENCY(IF((BL=$K$1)*(Groupe_match=$A11),MATCH(BL,BL,0)),ROW(INDIRECT("1:"&amp;ROWS(Groupe_match)))))</f>
        <v>0</v>
      </c>
      <c r="L11" s="106">
        <f t="array" aca="1" ref="L11" ca="1">COUNT(1/FREQUENCY(IF((MA=$L$1)*(Groupe_match=$A11),MATCH(MA,MA,0)),ROW(INDIRECT("1:"&amp;ROWS(Groupe_match)))))</f>
        <v>0</v>
      </c>
      <c r="M11" s="106">
        <f t="array" aca="1" ref="M11" ca="1">COUNT(1/FREQUENCY(IF((CHX=$M$1)*(Groupe_match=$A11),MATCH(CHX,CHX,0)),ROW(INDIRECT("1:"&amp;ROWS(Groupe_match)))))</f>
        <v>0</v>
      </c>
      <c r="N11" s="106">
        <f t="array" aca="1" ref="N11" ca="1">COUNT(1/FREQUENCY(IF((GP_INF=$N$1)*(Groupe_match=$A11),MATCH(GP_INF,GP_INF,0)),ROW(INDIRECT("1:"&amp;ROWS(Groupe_match)))))</f>
        <v>0</v>
      </c>
      <c r="O11" s="106">
        <f t="array" aca="1" ref="O11" ca="1">COUNT(1/FREQUENCY(IF((GP_SUP=$O$1)*(Groupe_match=$A11),MATCH(GP_SUP,GP_SUP,0)),ROW(INDIRECT("1:"&amp;ROWS(Groupe_match)))))</f>
        <v>0</v>
      </c>
    </row>
    <row r="12" spans="1:15" x14ac:dyDescent="0.25">
      <c r="A12" s="15" t="s">
        <v>84</v>
      </c>
      <c r="B12" s="59" t="s">
        <v>85</v>
      </c>
      <c r="C12" s="2" t="s">
        <v>247</v>
      </c>
      <c r="D12" s="34" t="s">
        <v>111</v>
      </c>
      <c r="E12" s="2" t="s">
        <v>64</v>
      </c>
      <c r="F12" s="2" t="s">
        <v>164</v>
      </c>
      <c r="G12" s="15">
        <v>9602481314</v>
      </c>
      <c r="H12" s="106">
        <f t="array" aca="1" ref="H12" ca="1">COUNT(1/FREQUENCY(IF((CVQ=$H$1)*(Groupe_match=$A12),MATCH(CVQ,CVQ,0)),ROW(INDIRECT("1:"&amp;ROWS(Groupe_match)))))</f>
        <v>0</v>
      </c>
      <c r="I12" s="106">
        <f t="array" aca="1" ref="I12" ca="1">COUNT(1/FREQUENCY(IF((RP=$I$1)*(Groupe_match=$A12),MATCH(RP,RP,0)),ROW(INDIRECT("1:"&amp;ROWS(Groupe_match)))))</f>
        <v>0</v>
      </c>
      <c r="J12" s="106">
        <f t="array" aca="1" ref="J12" ca="1">COUNT(1/FREQUENCY(IF((ABS=$J$1)*(Groupe_match=$A12),MATCH(ABS,ABS,0)),ROW(INDIRECT("1:"&amp;ROWS(Groupe_match)))))</f>
        <v>0</v>
      </c>
      <c r="K12" s="106">
        <f t="array" aca="1" ref="K12" ca="1">COUNT(1/FREQUENCY(IF((BL=$K$1)*(Groupe_match=$A12),MATCH(BL,BL,0)),ROW(INDIRECT("1:"&amp;ROWS(Groupe_match)))))</f>
        <v>0</v>
      </c>
      <c r="L12" s="106">
        <f t="array" aca="1" ref="L12" ca="1">COUNT(1/FREQUENCY(IF((MA=$L$1)*(Groupe_match=$A12),MATCH(MA,MA,0)),ROW(INDIRECT("1:"&amp;ROWS(Groupe_match)))))</f>
        <v>0</v>
      </c>
      <c r="M12" s="106">
        <f t="array" aca="1" ref="M12" ca="1">COUNT(1/FREQUENCY(IF((CHX=$M$1)*(Groupe_match=$A12),MATCH(CHX,CHX,0)),ROW(INDIRECT("1:"&amp;ROWS(Groupe_match)))))</f>
        <v>0</v>
      </c>
      <c r="N12" s="106">
        <f t="array" aca="1" ref="N12" ca="1">COUNT(1/FREQUENCY(IF((GP_INF=$N$1)*(Groupe_match=$A12),MATCH(GP_INF,GP_INF,0)),ROW(INDIRECT("1:"&amp;ROWS(Groupe_match)))))</f>
        <v>0</v>
      </c>
      <c r="O12" s="106">
        <f t="array" aca="1" ref="O12" ca="1">COUNT(1/FREQUENCY(IF((GP_SUP=$O$1)*(Groupe_match=$A12),MATCH(GP_SUP,GP_SUP,0)),ROW(INDIRECT("1:"&amp;ROWS(Groupe_match)))))</f>
        <v>0</v>
      </c>
    </row>
    <row r="13" spans="1:15" x14ac:dyDescent="0.25">
      <c r="A13" s="15" t="s">
        <v>86</v>
      </c>
      <c r="B13" s="59" t="s">
        <v>87</v>
      </c>
      <c r="C13" s="2" t="s">
        <v>248</v>
      </c>
      <c r="D13" s="34" t="s">
        <v>111</v>
      </c>
      <c r="E13" s="2" t="s">
        <v>64</v>
      </c>
      <c r="F13" s="2" t="s">
        <v>174</v>
      </c>
      <c r="G13" s="15">
        <v>2548301964</v>
      </c>
      <c r="H13" s="106">
        <f t="array" aca="1" ref="H13" ca="1">COUNT(1/FREQUENCY(IF((CVQ=$H$1)*(Groupe_match=$A13),MATCH(CVQ,CVQ,0)),ROW(INDIRECT("1:"&amp;ROWS(Groupe_match)))))</f>
        <v>0</v>
      </c>
      <c r="I13" s="106">
        <f t="array" aca="1" ref="I13" ca="1">COUNT(1/FREQUENCY(IF((RP=$I$1)*(Groupe_match=$A13),MATCH(RP,RP,0)),ROW(INDIRECT("1:"&amp;ROWS(Groupe_match)))))</f>
        <v>0</v>
      </c>
      <c r="J13" s="106">
        <f t="array" aca="1" ref="J13" ca="1">COUNT(1/FREQUENCY(IF((ABS=$J$1)*(Groupe_match=$A13),MATCH(ABS,ABS,0)),ROW(INDIRECT("1:"&amp;ROWS(Groupe_match)))))</f>
        <v>0</v>
      </c>
      <c r="K13" s="106">
        <f t="array" aca="1" ref="K13" ca="1">COUNT(1/FREQUENCY(IF((BL=$K$1)*(Groupe_match=$A13),MATCH(BL,BL,0)),ROW(INDIRECT("1:"&amp;ROWS(Groupe_match)))))</f>
        <v>0</v>
      </c>
      <c r="L13" s="106">
        <f t="array" aca="1" ref="L13" ca="1">COUNT(1/FREQUENCY(IF((MA=$L$1)*(Groupe_match=$A13),MATCH(MA,MA,0)),ROW(INDIRECT("1:"&amp;ROWS(Groupe_match)))))</f>
        <v>0</v>
      </c>
      <c r="M13" s="106">
        <f t="array" aca="1" ref="M13" ca="1">COUNT(1/FREQUENCY(IF((CHX=$M$1)*(Groupe_match=$A13),MATCH(CHX,CHX,0)),ROW(INDIRECT("1:"&amp;ROWS(Groupe_match)))))</f>
        <v>0</v>
      </c>
      <c r="N13" s="106">
        <f t="array" aca="1" ref="N13" ca="1">COUNT(1/FREQUENCY(IF((GP_INF=$N$1)*(Groupe_match=$A13),MATCH(GP_INF,GP_INF,0)),ROW(INDIRECT("1:"&amp;ROWS(Groupe_match)))))</f>
        <v>0</v>
      </c>
      <c r="O13" s="106">
        <f t="array" aca="1" ref="O13" ca="1">COUNT(1/FREQUENCY(IF((GP_SUP=$O$1)*(Groupe_match=$A13),MATCH(GP_SUP,GP_SUP,0)),ROW(INDIRECT("1:"&amp;ROWS(Groupe_match)))))</f>
        <v>0</v>
      </c>
    </row>
    <row r="14" spans="1:15" x14ac:dyDescent="0.25">
      <c r="A14" s="15" t="s">
        <v>88</v>
      </c>
      <c r="B14" s="59" t="s">
        <v>89</v>
      </c>
      <c r="C14" s="2" t="s">
        <v>249</v>
      </c>
      <c r="D14" s="34" t="s">
        <v>111</v>
      </c>
      <c r="E14" s="2" t="s">
        <v>64</v>
      </c>
      <c r="F14" s="2" t="s">
        <v>175</v>
      </c>
      <c r="G14" s="15">
        <v>9602688788</v>
      </c>
      <c r="H14" s="106">
        <f t="array" aca="1" ref="H14" ca="1">COUNT(1/FREQUENCY(IF((CVQ=$H$1)*(Groupe_match=$A14),MATCH(CVQ,CVQ,0)),ROW(INDIRECT("1:"&amp;ROWS(Groupe_match)))))</f>
        <v>0</v>
      </c>
      <c r="I14" s="106">
        <f t="array" aca="1" ref="I14" ca="1">COUNT(1/FREQUENCY(IF((RP=$I$1)*(Groupe_match=$A14),MATCH(RP,RP,0)),ROW(INDIRECT("1:"&amp;ROWS(Groupe_match)))))</f>
        <v>0</v>
      </c>
      <c r="J14" s="106">
        <f t="array" aca="1" ref="J14" ca="1">COUNT(1/FREQUENCY(IF((ABS=$J$1)*(Groupe_match=$A14),MATCH(ABS,ABS,0)),ROW(INDIRECT("1:"&amp;ROWS(Groupe_match)))))</f>
        <v>0</v>
      </c>
      <c r="K14" s="106">
        <f t="array" aca="1" ref="K14" ca="1">COUNT(1/FREQUENCY(IF((BL=$K$1)*(Groupe_match=$A14),MATCH(BL,BL,0)),ROW(INDIRECT("1:"&amp;ROWS(Groupe_match)))))</f>
        <v>0</v>
      </c>
      <c r="L14" s="106">
        <f t="array" aca="1" ref="L14" ca="1">COUNT(1/FREQUENCY(IF((MA=$L$1)*(Groupe_match=$A14),MATCH(MA,MA,0)),ROW(INDIRECT("1:"&amp;ROWS(Groupe_match)))))</f>
        <v>0</v>
      </c>
      <c r="M14" s="106">
        <f t="array" aca="1" ref="M14" ca="1">COUNT(1/FREQUENCY(IF((CHX=$M$1)*(Groupe_match=$A14),MATCH(CHX,CHX,0)),ROW(INDIRECT("1:"&amp;ROWS(Groupe_match)))))</f>
        <v>0</v>
      </c>
      <c r="N14" s="106">
        <f t="array" aca="1" ref="N14" ca="1">COUNT(1/FREQUENCY(IF((GP_INF=$N$1)*(Groupe_match=$A14),MATCH(GP_INF,GP_INF,0)),ROW(INDIRECT("1:"&amp;ROWS(Groupe_match)))))</f>
        <v>0</v>
      </c>
      <c r="O14" s="106">
        <f t="array" aca="1" ref="O14" ca="1">COUNT(1/FREQUENCY(IF((GP_SUP=$O$1)*(Groupe_match=$A14),MATCH(GP_SUP,GP_SUP,0)),ROW(INDIRECT("1:"&amp;ROWS(Groupe_match)))))</f>
        <v>0</v>
      </c>
    </row>
    <row r="15" spans="1:15" x14ac:dyDescent="0.25">
      <c r="A15" s="15" t="s">
        <v>90</v>
      </c>
      <c r="B15" s="59" t="s">
        <v>91</v>
      </c>
      <c r="C15" s="2" t="s">
        <v>250</v>
      </c>
      <c r="D15" s="34" t="s">
        <v>111</v>
      </c>
      <c r="E15" s="2" t="s">
        <v>64</v>
      </c>
      <c r="F15" s="2" t="s">
        <v>176</v>
      </c>
      <c r="G15" s="15">
        <v>2548408081</v>
      </c>
      <c r="H15" s="106">
        <f t="array" aca="1" ref="H15" ca="1">COUNT(1/FREQUENCY(IF((CVQ=$H$1)*(Groupe_match=$A15),MATCH(CVQ,CVQ,0)),ROW(INDIRECT("1:"&amp;ROWS(Groupe_match)))))</f>
        <v>0</v>
      </c>
      <c r="I15" s="106">
        <f t="array" aca="1" ref="I15" ca="1">COUNT(1/FREQUENCY(IF((RP=$I$1)*(Groupe_match=$A15),MATCH(RP,RP,0)),ROW(INDIRECT("1:"&amp;ROWS(Groupe_match)))))</f>
        <v>0</v>
      </c>
      <c r="J15" s="106">
        <f t="array" aca="1" ref="J15" ca="1">COUNT(1/FREQUENCY(IF((ABS=$J$1)*(Groupe_match=$A15),MATCH(ABS,ABS,0)),ROW(INDIRECT("1:"&amp;ROWS(Groupe_match)))))</f>
        <v>0</v>
      </c>
      <c r="K15" s="106">
        <f t="array" aca="1" ref="K15" ca="1">COUNT(1/FREQUENCY(IF((BL=$K$1)*(Groupe_match=$A15),MATCH(BL,BL,0)),ROW(INDIRECT("1:"&amp;ROWS(Groupe_match)))))</f>
        <v>0</v>
      </c>
      <c r="L15" s="106">
        <f t="array" aca="1" ref="L15" ca="1">COUNT(1/FREQUENCY(IF((MA=$L$1)*(Groupe_match=$A15),MATCH(MA,MA,0)),ROW(INDIRECT("1:"&amp;ROWS(Groupe_match)))))</f>
        <v>0</v>
      </c>
      <c r="M15" s="106">
        <f t="array" aca="1" ref="M15" ca="1">COUNT(1/FREQUENCY(IF((CHX=$M$1)*(Groupe_match=$A15),MATCH(CHX,CHX,0)),ROW(INDIRECT("1:"&amp;ROWS(Groupe_match)))))</f>
        <v>0</v>
      </c>
      <c r="N15" s="106">
        <f t="array" aca="1" ref="N15" ca="1">COUNT(1/FREQUENCY(IF((GP_INF=$N$1)*(Groupe_match=$A15),MATCH(GP_INF,GP_INF,0)),ROW(INDIRECT("1:"&amp;ROWS(Groupe_match)))))</f>
        <v>0</v>
      </c>
      <c r="O15" s="106">
        <f t="array" aca="1" ref="O15" ca="1">COUNT(1/FREQUENCY(IF((GP_SUP=$O$1)*(Groupe_match=$A15),MATCH(GP_SUP,GP_SUP,0)),ROW(INDIRECT("1:"&amp;ROWS(Groupe_match)))))</f>
        <v>0</v>
      </c>
    </row>
    <row r="16" spans="1:15" x14ac:dyDescent="0.25">
      <c r="A16" s="15" t="s">
        <v>59</v>
      </c>
      <c r="B16" s="59" t="s">
        <v>92</v>
      </c>
      <c r="C16" s="2" t="s">
        <v>252</v>
      </c>
      <c r="D16" s="34" t="s">
        <v>111</v>
      </c>
      <c r="E16" s="49" t="s">
        <v>112</v>
      </c>
      <c r="F16" s="2" t="s">
        <v>177</v>
      </c>
      <c r="G16" s="15">
        <v>2548419695</v>
      </c>
      <c r="H16" s="106">
        <f t="array" aca="1" ref="H16" ca="1">COUNT(1/FREQUENCY(IF((CVQ=$H$1)*(Groupe_match=$A16),MATCH(CVQ,CVQ,0)),ROW(INDIRECT("1:"&amp;ROWS(Groupe_match)))))</f>
        <v>0</v>
      </c>
      <c r="I16" s="106">
        <f t="array" aca="1" ref="I16" ca="1">COUNT(1/FREQUENCY(IF((RP=$I$1)*(Groupe_match=$A16),MATCH(RP,RP,0)),ROW(INDIRECT("1:"&amp;ROWS(Groupe_match)))))</f>
        <v>0</v>
      </c>
      <c r="J16" s="106">
        <f t="array" aca="1" ref="J16" ca="1">COUNT(1/FREQUENCY(IF((ABS=$J$1)*(Groupe_match=$A16),MATCH(ABS,ABS,0)),ROW(INDIRECT("1:"&amp;ROWS(Groupe_match)))))</f>
        <v>0</v>
      </c>
      <c r="K16" s="106">
        <f t="array" aca="1" ref="K16" ca="1">COUNT(1/FREQUENCY(IF((BL=$K$1)*(Groupe_match=$A16),MATCH(BL,BL,0)),ROW(INDIRECT("1:"&amp;ROWS(Groupe_match)))))</f>
        <v>0</v>
      </c>
      <c r="L16" s="106">
        <f t="array" aca="1" ref="L16" ca="1">COUNT(1/FREQUENCY(IF((MA=$L$1)*(Groupe_match=$A16),MATCH(MA,MA,0)),ROW(INDIRECT("1:"&amp;ROWS(Groupe_match)))))</f>
        <v>0</v>
      </c>
      <c r="M16" s="106">
        <f t="array" aca="1" ref="M16" ca="1">COUNT(1/FREQUENCY(IF((CHX=$M$1)*(Groupe_match=$A16),MATCH(CHX,CHX,0)),ROW(INDIRECT("1:"&amp;ROWS(Groupe_match)))))</f>
        <v>0</v>
      </c>
      <c r="N16" s="106">
        <f t="array" aca="1" ref="N16" ca="1">COUNT(1/FREQUENCY(IF((GP_INF=$N$1)*(Groupe_match=$A16),MATCH(GP_INF,GP_INF,0)),ROW(INDIRECT("1:"&amp;ROWS(Groupe_match)))))</f>
        <v>0</v>
      </c>
      <c r="O16" s="106">
        <f t="array" aca="1" ref="O16" ca="1">COUNT(1/FREQUENCY(IF((GP_SUP=$O$1)*(Groupe_match=$A16),MATCH(GP_SUP,GP_SUP,0)),ROW(INDIRECT("1:"&amp;ROWS(Groupe_match)))))</f>
        <v>0</v>
      </c>
    </row>
    <row r="17" spans="1:15" x14ac:dyDescent="0.25">
      <c r="A17" s="15" t="s">
        <v>93</v>
      </c>
      <c r="B17" s="59" t="s">
        <v>94</v>
      </c>
      <c r="C17" s="2" t="s">
        <v>253</v>
      </c>
      <c r="D17" s="34" t="s">
        <v>111</v>
      </c>
      <c r="E17" s="50" t="s">
        <v>112</v>
      </c>
      <c r="F17" s="2" t="s">
        <v>178</v>
      </c>
      <c r="G17" s="15">
        <v>2547938740</v>
      </c>
      <c r="H17" s="106">
        <f t="array" aca="1" ref="H17" ca="1">COUNT(1/FREQUENCY(IF((CVQ=$H$1)*(Groupe_match=$A17),MATCH(CVQ,CVQ,0)),ROW(INDIRECT("1:"&amp;ROWS(Groupe_match)))))</f>
        <v>0</v>
      </c>
      <c r="I17" s="106">
        <f t="array" aca="1" ref="I17" ca="1">COUNT(1/FREQUENCY(IF((RP=$I$1)*(Groupe_match=$A17),MATCH(RP,RP,0)),ROW(INDIRECT("1:"&amp;ROWS(Groupe_match)))))</f>
        <v>0</v>
      </c>
      <c r="J17" s="106">
        <f t="array" aca="1" ref="J17" ca="1">COUNT(1/FREQUENCY(IF((ABS=$J$1)*(Groupe_match=$A17),MATCH(ABS,ABS,0)),ROW(INDIRECT("1:"&amp;ROWS(Groupe_match)))))</f>
        <v>0</v>
      </c>
      <c r="K17" s="106">
        <f t="array" aca="1" ref="K17" ca="1">COUNT(1/FREQUENCY(IF((BL=$K$1)*(Groupe_match=$A17),MATCH(BL,BL,0)),ROW(INDIRECT("1:"&amp;ROWS(Groupe_match)))))</f>
        <v>0</v>
      </c>
      <c r="L17" s="106">
        <f t="array" aca="1" ref="L17" ca="1">COUNT(1/FREQUENCY(IF((MA=$L$1)*(Groupe_match=$A17),MATCH(MA,MA,0)),ROW(INDIRECT("1:"&amp;ROWS(Groupe_match)))))</f>
        <v>0</v>
      </c>
      <c r="M17" s="106">
        <f t="array" aca="1" ref="M17" ca="1">COUNT(1/FREQUENCY(IF((CHX=$M$1)*(Groupe_match=$A17),MATCH(CHX,CHX,0)),ROW(INDIRECT("1:"&amp;ROWS(Groupe_match)))))</f>
        <v>0</v>
      </c>
      <c r="N17" s="106">
        <f t="array" aca="1" ref="N17" ca="1">COUNT(1/FREQUENCY(IF((GP_INF=$N$1)*(Groupe_match=$A17),MATCH(GP_INF,GP_INF,0)),ROW(INDIRECT("1:"&amp;ROWS(Groupe_match)))))</f>
        <v>0</v>
      </c>
      <c r="O17" s="106">
        <f t="array" aca="1" ref="O17" ca="1">COUNT(1/FREQUENCY(IF((GP_SUP=$O$1)*(Groupe_match=$A17),MATCH(GP_SUP,GP_SUP,0)),ROW(INDIRECT("1:"&amp;ROWS(Groupe_match)))))</f>
        <v>0</v>
      </c>
    </row>
    <row r="18" spans="1:15" x14ac:dyDescent="0.25">
      <c r="A18" s="15" t="s">
        <v>96</v>
      </c>
      <c r="B18" s="59" t="s">
        <v>61</v>
      </c>
      <c r="C18" s="2" t="s">
        <v>255</v>
      </c>
      <c r="D18" s="34" t="s">
        <v>111</v>
      </c>
      <c r="E18" s="50" t="s">
        <v>112</v>
      </c>
      <c r="F18" s="2" t="s">
        <v>179</v>
      </c>
      <c r="G18" s="15">
        <v>2548432030</v>
      </c>
      <c r="H18" s="106">
        <f t="array" aca="1" ref="H18" ca="1">COUNT(1/FREQUENCY(IF((CVQ=$H$1)*(Groupe_match=$A18),MATCH(CVQ,CVQ,0)),ROW(INDIRECT("1:"&amp;ROWS(Groupe_match)))))</f>
        <v>0</v>
      </c>
      <c r="I18" s="106">
        <f t="array" aca="1" ref="I18" ca="1">COUNT(1/FREQUENCY(IF((RP=$I$1)*(Groupe_match=$A18),MATCH(RP,RP,0)),ROW(INDIRECT("1:"&amp;ROWS(Groupe_match)))))</f>
        <v>0</v>
      </c>
      <c r="J18" s="106">
        <f t="array" aca="1" ref="J18" ca="1">COUNT(1/FREQUENCY(IF((ABS=$J$1)*(Groupe_match=$A18),MATCH(ABS,ABS,0)),ROW(INDIRECT("1:"&amp;ROWS(Groupe_match)))))</f>
        <v>0</v>
      </c>
      <c r="K18" s="106">
        <f t="array" aca="1" ref="K18" ca="1">COUNT(1/FREQUENCY(IF((BL=$K$1)*(Groupe_match=$A18),MATCH(BL,BL,0)),ROW(INDIRECT("1:"&amp;ROWS(Groupe_match)))))</f>
        <v>0</v>
      </c>
      <c r="L18" s="106">
        <f t="array" aca="1" ref="L18" ca="1">COUNT(1/FREQUENCY(IF((MA=$L$1)*(Groupe_match=$A18),MATCH(MA,MA,0)),ROW(INDIRECT("1:"&amp;ROWS(Groupe_match)))))</f>
        <v>0</v>
      </c>
      <c r="M18" s="106">
        <f t="array" aca="1" ref="M18" ca="1">COUNT(1/FREQUENCY(IF((CHX=$M$1)*(Groupe_match=$A18),MATCH(CHX,CHX,0)),ROW(INDIRECT("1:"&amp;ROWS(Groupe_match)))))</f>
        <v>0</v>
      </c>
      <c r="N18" s="106">
        <f t="array" aca="1" ref="N18" ca="1">COUNT(1/FREQUENCY(IF((GP_INF=$N$1)*(Groupe_match=$A18),MATCH(GP_INF,GP_INF,0)),ROW(INDIRECT("1:"&amp;ROWS(Groupe_match)))))</f>
        <v>0</v>
      </c>
      <c r="O18" s="106">
        <f t="array" aca="1" ref="O18" ca="1">COUNT(1/FREQUENCY(IF((GP_SUP=$O$1)*(Groupe_match=$A18),MATCH(GP_SUP,GP_SUP,0)),ROW(INDIRECT("1:"&amp;ROWS(Groupe_match)))))</f>
        <v>0</v>
      </c>
    </row>
    <row r="19" spans="1:15" x14ac:dyDescent="0.25">
      <c r="A19" s="15" t="s">
        <v>98</v>
      </c>
      <c r="B19" s="59" t="s">
        <v>99</v>
      </c>
      <c r="C19" s="2" t="s">
        <v>258</v>
      </c>
      <c r="D19" s="34" t="s">
        <v>111</v>
      </c>
      <c r="E19" s="50" t="s">
        <v>112</v>
      </c>
      <c r="F19" s="2" t="s">
        <v>180</v>
      </c>
      <c r="G19" s="15">
        <v>9602187955</v>
      </c>
      <c r="H19" s="106">
        <f t="array" aca="1" ref="H19" ca="1">COUNT(1/FREQUENCY(IF((CVQ=$H$1)*(Groupe_match=$A19),MATCH(CVQ,CVQ,0)),ROW(INDIRECT("1:"&amp;ROWS(Groupe_match)))))</f>
        <v>0</v>
      </c>
      <c r="I19" s="106">
        <f t="array" aca="1" ref="I19" ca="1">COUNT(1/FREQUENCY(IF((RP=$I$1)*(Groupe_match=$A19),MATCH(RP,RP,0)),ROW(INDIRECT("1:"&amp;ROWS(Groupe_match)))))</f>
        <v>0</v>
      </c>
      <c r="J19" s="106">
        <f t="array" aca="1" ref="J19" ca="1">COUNT(1/FREQUENCY(IF((ABS=$J$1)*(Groupe_match=$A19),MATCH(ABS,ABS,0)),ROW(INDIRECT("1:"&amp;ROWS(Groupe_match)))))</f>
        <v>0</v>
      </c>
      <c r="K19" s="106">
        <f t="array" aca="1" ref="K19" ca="1">COUNT(1/FREQUENCY(IF((BL=$K$1)*(Groupe_match=$A19),MATCH(BL,BL,0)),ROW(INDIRECT("1:"&amp;ROWS(Groupe_match)))))</f>
        <v>0</v>
      </c>
      <c r="L19" s="106">
        <f t="array" aca="1" ref="L19" ca="1">COUNT(1/FREQUENCY(IF((MA=$L$1)*(Groupe_match=$A19),MATCH(MA,MA,0)),ROW(INDIRECT("1:"&amp;ROWS(Groupe_match)))))</f>
        <v>0</v>
      </c>
      <c r="M19" s="106">
        <f t="array" aca="1" ref="M19" ca="1">COUNT(1/FREQUENCY(IF((CHX=$M$1)*(Groupe_match=$A19),MATCH(CHX,CHX,0)),ROW(INDIRECT("1:"&amp;ROWS(Groupe_match)))))</f>
        <v>0</v>
      </c>
      <c r="N19" s="106">
        <f t="array" aca="1" ref="N19" ca="1">COUNT(1/FREQUENCY(IF((GP_INF=$N$1)*(Groupe_match=$A19),MATCH(GP_INF,GP_INF,0)),ROW(INDIRECT("1:"&amp;ROWS(Groupe_match)))))</f>
        <v>0</v>
      </c>
      <c r="O19" s="106">
        <f t="array" aca="1" ref="O19" ca="1">COUNT(1/FREQUENCY(IF((GP_SUP=$O$1)*(Groupe_match=$A19),MATCH(GP_SUP,GP_SUP,0)),ROW(INDIRECT("1:"&amp;ROWS(Groupe_match)))))</f>
        <v>0</v>
      </c>
    </row>
    <row r="20" spans="1:15" x14ac:dyDescent="0.25">
      <c r="A20" s="15" t="s">
        <v>100</v>
      </c>
      <c r="B20" s="59" t="s">
        <v>101</v>
      </c>
      <c r="C20" s="2" t="s">
        <v>260</v>
      </c>
      <c r="D20" s="34" t="s">
        <v>111</v>
      </c>
      <c r="E20" s="50" t="s">
        <v>112</v>
      </c>
      <c r="F20" s="2" t="s">
        <v>181</v>
      </c>
      <c r="G20" s="15">
        <v>9602672723</v>
      </c>
      <c r="H20" s="106">
        <f t="array" aca="1" ref="H20" ca="1">COUNT(1/FREQUENCY(IF((CVQ=$H$1)*(Groupe_match=$A20),MATCH(CVQ,CVQ,0)),ROW(INDIRECT("1:"&amp;ROWS(Groupe_match)))))</f>
        <v>0</v>
      </c>
      <c r="I20" s="106">
        <f t="array" aca="1" ref="I20" ca="1">COUNT(1/FREQUENCY(IF((RP=$I$1)*(Groupe_match=$A20),MATCH(RP,RP,0)),ROW(INDIRECT("1:"&amp;ROWS(Groupe_match)))))</f>
        <v>0</v>
      </c>
      <c r="J20" s="106">
        <f t="array" aca="1" ref="J20" ca="1">COUNT(1/FREQUENCY(IF((ABS=$J$1)*(Groupe_match=$A20),MATCH(ABS,ABS,0)),ROW(INDIRECT("1:"&amp;ROWS(Groupe_match)))))</f>
        <v>0</v>
      </c>
      <c r="K20" s="106">
        <f t="array" aca="1" ref="K20" ca="1">COUNT(1/FREQUENCY(IF((BL=$K$1)*(Groupe_match=$A20),MATCH(BL,BL,0)),ROW(INDIRECT("1:"&amp;ROWS(Groupe_match)))))</f>
        <v>0</v>
      </c>
      <c r="L20" s="106">
        <f t="array" aca="1" ref="L20" ca="1">COUNT(1/FREQUENCY(IF((MA=$L$1)*(Groupe_match=$A20),MATCH(MA,MA,0)),ROW(INDIRECT("1:"&amp;ROWS(Groupe_match)))))</f>
        <v>0</v>
      </c>
      <c r="M20" s="106">
        <f t="array" aca="1" ref="M20" ca="1">COUNT(1/FREQUENCY(IF((CHX=$M$1)*(Groupe_match=$A20),MATCH(CHX,CHX,0)),ROW(INDIRECT("1:"&amp;ROWS(Groupe_match)))))</f>
        <v>0</v>
      </c>
      <c r="N20" s="106">
        <f t="array" aca="1" ref="N20" ca="1">COUNT(1/FREQUENCY(IF((GP_INF=$N$1)*(Groupe_match=$A20),MATCH(GP_INF,GP_INF,0)),ROW(INDIRECT("1:"&amp;ROWS(Groupe_match)))))</f>
        <v>0</v>
      </c>
      <c r="O20" s="106">
        <f t="array" aca="1" ref="O20" ca="1">COUNT(1/FREQUENCY(IF((GP_SUP=$O$1)*(Groupe_match=$A20),MATCH(GP_SUP,GP_SUP,0)),ROW(INDIRECT("1:"&amp;ROWS(Groupe_match)))))</f>
        <v>0</v>
      </c>
    </row>
    <row r="21" spans="1:15" x14ac:dyDescent="0.25">
      <c r="A21" s="15" t="s">
        <v>102</v>
      </c>
      <c r="B21" s="59" t="s">
        <v>103</v>
      </c>
      <c r="C21" s="2" t="s">
        <v>261</v>
      </c>
      <c r="D21" s="34" t="s">
        <v>111</v>
      </c>
      <c r="E21" s="50" t="s">
        <v>112</v>
      </c>
      <c r="F21" s="2" t="s">
        <v>182</v>
      </c>
      <c r="G21" s="15">
        <v>2548309877</v>
      </c>
      <c r="H21" s="106">
        <f t="array" aca="1" ref="H21" ca="1">COUNT(1/FREQUENCY(IF((CVQ=$H$1)*(Groupe_match=$A21),MATCH(CVQ,CVQ,0)),ROW(INDIRECT("1:"&amp;ROWS(Groupe_match)))))</f>
        <v>0</v>
      </c>
      <c r="I21" s="106">
        <f t="array" aca="1" ref="I21" ca="1">COUNT(1/FREQUENCY(IF((RP=$I$1)*(Groupe_match=$A21),MATCH(RP,RP,0)),ROW(INDIRECT("1:"&amp;ROWS(Groupe_match)))))</f>
        <v>0</v>
      </c>
      <c r="J21" s="106">
        <f t="array" aca="1" ref="J21" ca="1">COUNT(1/FREQUENCY(IF((ABS=$J$1)*(Groupe_match=$A21),MATCH(ABS,ABS,0)),ROW(INDIRECT("1:"&amp;ROWS(Groupe_match)))))</f>
        <v>0</v>
      </c>
      <c r="K21" s="106">
        <f t="array" aca="1" ref="K21" ca="1">COUNT(1/FREQUENCY(IF((BL=$K$1)*(Groupe_match=$A21),MATCH(BL,BL,0)),ROW(INDIRECT("1:"&amp;ROWS(Groupe_match)))))</f>
        <v>0</v>
      </c>
      <c r="L21" s="106">
        <f t="array" aca="1" ref="L21" ca="1">COUNT(1/FREQUENCY(IF((MA=$L$1)*(Groupe_match=$A21),MATCH(MA,MA,0)),ROW(INDIRECT("1:"&amp;ROWS(Groupe_match)))))</f>
        <v>0</v>
      </c>
      <c r="M21" s="106">
        <f t="array" aca="1" ref="M21" ca="1">COUNT(1/FREQUENCY(IF((CHX=$M$1)*(Groupe_match=$A21),MATCH(CHX,CHX,0)),ROW(INDIRECT("1:"&amp;ROWS(Groupe_match)))))</f>
        <v>0</v>
      </c>
      <c r="N21" s="106">
        <f t="array" aca="1" ref="N21" ca="1">COUNT(1/FREQUENCY(IF((GP_INF=$N$1)*(Groupe_match=$A21),MATCH(GP_INF,GP_INF,0)),ROW(INDIRECT("1:"&amp;ROWS(Groupe_match)))))</f>
        <v>0</v>
      </c>
      <c r="O21" s="106">
        <f t="array" aca="1" ref="O21" ca="1">COUNT(1/FREQUENCY(IF((GP_SUP=$O$1)*(Groupe_match=$A21),MATCH(GP_SUP,GP_SUP,0)),ROW(INDIRECT("1:"&amp;ROWS(Groupe_match)))))</f>
        <v>0</v>
      </c>
    </row>
    <row r="22" spans="1:15" x14ac:dyDescent="0.25">
      <c r="A22" s="15" t="s">
        <v>104</v>
      </c>
      <c r="B22" s="59" t="s">
        <v>105</v>
      </c>
      <c r="C22" s="2" t="s">
        <v>262</v>
      </c>
      <c r="D22" s="34" t="s">
        <v>111</v>
      </c>
      <c r="E22" s="50" t="s">
        <v>112</v>
      </c>
      <c r="F22" s="2" t="s">
        <v>183</v>
      </c>
      <c r="G22" s="15">
        <v>2548455149</v>
      </c>
      <c r="H22" s="106">
        <f t="array" aca="1" ref="H22" ca="1">COUNT(1/FREQUENCY(IF((CVQ=$H$1)*(Groupe_match=$A22),MATCH(CVQ,CVQ,0)),ROW(INDIRECT("1:"&amp;ROWS(Groupe_match)))))</f>
        <v>0</v>
      </c>
      <c r="I22" s="106">
        <f t="array" aca="1" ref="I22" ca="1">COUNT(1/FREQUENCY(IF((RP=$I$1)*(Groupe_match=$A22),MATCH(RP,RP,0)),ROW(INDIRECT("1:"&amp;ROWS(Groupe_match)))))</f>
        <v>0</v>
      </c>
      <c r="J22" s="106">
        <f t="array" aca="1" ref="J22" ca="1">COUNT(1/FREQUENCY(IF((ABS=$J$1)*(Groupe_match=$A22),MATCH(ABS,ABS,0)),ROW(INDIRECT("1:"&amp;ROWS(Groupe_match)))))</f>
        <v>0</v>
      </c>
      <c r="K22" s="106">
        <f t="array" aca="1" ref="K22" ca="1">COUNT(1/FREQUENCY(IF((BL=$K$1)*(Groupe_match=$A22),MATCH(BL,BL,0)),ROW(INDIRECT("1:"&amp;ROWS(Groupe_match)))))</f>
        <v>0</v>
      </c>
      <c r="L22" s="106">
        <f t="array" aca="1" ref="L22" ca="1">COUNT(1/FREQUENCY(IF((MA=$L$1)*(Groupe_match=$A22),MATCH(MA,MA,0)),ROW(INDIRECT("1:"&amp;ROWS(Groupe_match)))))</f>
        <v>0</v>
      </c>
      <c r="M22" s="106">
        <f t="array" aca="1" ref="M22" ca="1">COUNT(1/FREQUENCY(IF((CHX=$M$1)*(Groupe_match=$A22),MATCH(CHX,CHX,0)),ROW(INDIRECT("1:"&amp;ROWS(Groupe_match)))))</f>
        <v>0</v>
      </c>
      <c r="N22" s="106">
        <f t="array" aca="1" ref="N22" ca="1">COUNT(1/FREQUENCY(IF((GP_INF=$N$1)*(Groupe_match=$A22),MATCH(GP_INF,GP_INF,0)),ROW(INDIRECT("1:"&amp;ROWS(Groupe_match)))))</f>
        <v>0</v>
      </c>
      <c r="O22" s="106">
        <f t="array" aca="1" ref="O22" ca="1">COUNT(1/FREQUENCY(IF((GP_SUP=$O$1)*(Groupe_match=$A22),MATCH(GP_SUP,GP_SUP,0)),ROW(INDIRECT("1:"&amp;ROWS(Groupe_match)))))</f>
        <v>0</v>
      </c>
    </row>
    <row r="23" spans="1:15" x14ac:dyDescent="0.25">
      <c r="A23" s="15" t="s">
        <v>106</v>
      </c>
      <c r="B23" s="59" t="s">
        <v>107</v>
      </c>
      <c r="C23" s="2" t="s">
        <v>264</v>
      </c>
      <c r="D23" s="34" t="s">
        <v>111</v>
      </c>
      <c r="E23" s="50" t="s">
        <v>112</v>
      </c>
      <c r="F23" s="2" t="s">
        <v>184</v>
      </c>
      <c r="G23" s="15">
        <v>2548155526</v>
      </c>
      <c r="H23" s="106">
        <f t="array" aca="1" ref="H23" ca="1">COUNT(1/FREQUENCY(IF((CVQ=$H$1)*(Groupe_match=$A23),MATCH(CVQ,CVQ,0)),ROW(INDIRECT("1:"&amp;ROWS(Groupe_match)))))</f>
        <v>0</v>
      </c>
      <c r="I23" s="106">
        <f t="array" aca="1" ref="I23" ca="1">COUNT(1/FREQUENCY(IF((RP=$I$1)*(Groupe_match=$A23),MATCH(RP,RP,0)),ROW(INDIRECT("1:"&amp;ROWS(Groupe_match)))))</f>
        <v>0</v>
      </c>
      <c r="J23" s="106">
        <f t="array" aca="1" ref="J23" ca="1">COUNT(1/FREQUENCY(IF((ABS=$J$1)*(Groupe_match=$A23),MATCH(ABS,ABS,0)),ROW(INDIRECT("1:"&amp;ROWS(Groupe_match)))))</f>
        <v>0</v>
      </c>
      <c r="K23" s="106">
        <f t="array" aca="1" ref="K23" ca="1">COUNT(1/FREQUENCY(IF((BL=$K$1)*(Groupe_match=$A23),MATCH(BL,BL,0)),ROW(INDIRECT("1:"&amp;ROWS(Groupe_match)))))</f>
        <v>0</v>
      </c>
      <c r="L23" s="106">
        <f t="array" aca="1" ref="L23" ca="1">COUNT(1/FREQUENCY(IF((MA=$L$1)*(Groupe_match=$A23),MATCH(MA,MA,0)),ROW(INDIRECT("1:"&amp;ROWS(Groupe_match)))))</f>
        <v>0</v>
      </c>
      <c r="M23" s="106">
        <f t="array" aca="1" ref="M23" ca="1">COUNT(1/FREQUENCY(IF((CHX=$M$1)*(Groupe_match=$A23),MATCH(CHX,CHX,0)),ROW(INDIRECT("1:"&amp;ROWS(Groupe_match)))))</f>
        <v>0</v>
      </c>
      <c r="N23" s="106">
        <f t="array" aca="1" ref="N23" ca="1">COUNT(1/FREQUENCY(IF((GP_INF=$N$1)*(Groupe_match=$A23),MATCH(GP_INF,GP_INF,0)),ROW(INDIRECT("1:"&amp;ROWS(Groupe_match)))))</f>
        <v>0</v>
      </c>
      <c r="O23" s="106">
        <f t="array" aca="1" ref="O23" ca="1">COUNT(1/FREQUENCY(IF((GP_SUP=$O$1)*(Groupe_match=$A23),MATCH(GP_SUP,GP_SUP,0)),ROW(INDIRECT("1:"&amp;ROWS(Groupe_match)))))</f>
        <v>0</v>
      </c>
    </row>
    <row r="24" spans="1:15" x14ac:dyDescent="0.25">
      <c r="A24" s="15" t="s">
        <v>108</v>
      </c>
      <c r="B24" s="59" t="s">
        <v>109</v>
      </c>
      <c r="C24" s="2" t="s">
        <v>265</v>
      </c>
      <c r="D24" s="34" t="s">
        <v>111</v>
      </c>
      <c r="E24" s="50" t="s">
        <v>112</v>
      </c>
      <c r="F24" s="2" t="s">
        <v>185</v>
      </c>
      <c r="G24" s="15">
        <v>9602234225</v>
      </c>
      <c r="H24" s="106">
        <f t="array" aca="1" ref="H24" ca="1">COUNT(1/FREQUENCY(IF((CVQ=$H$1)*(Groupe_match=$A24),MATCH(CVQ,CVQ,0)),ROW(INDIRECT("1:"&amp;ROWS(Groupe_match)))))</f>
        <v>0</v>
      </c>
      <c r="I24" s="106">
        <f t="array" aca="1" ref="I24" ca="1">COUNT(1/FREQUENCY(IF((RP=$I$1)*(Groupe_match=$A24),MATCH(RP,RP,0)),ROW(INDIRECT("1:"&amp;ROWS(Groupe_match)))))</f>
        <v>0</v>
      </c>
      <c r="J24" s="106">
        <f t="array" aca="1" ref="J24" ca="1">COUNT(1/FREQUENCY(IF((ABS=$J$1)*(Groupe_match=$A24),MATCH(ABS,ABS,0)),ROW(INDIRECT("1:"&amp;ROWS(Groupe_match)))))</f>
        <v>0</v>
      </c>
      <c r="K24" s="106">
        <f t="array" aca="1" ref="K24" ca="1">COUNT(1/FREQUENCY(IF((BL=$K$1)*(Groupe_match=$A24),MATCH(BL,BL,0)),ROW(INDIRECT("1:"&amp;ROWS(Groupe_match)))))</f>
        <v>0</v>
      </c>
      <c r="L24" s="106">
        <f t="array" aca="1" ref="L24" ca="1">COUNT(1/FREQUENCY(IF((MA=$L$1)*(Groupe_match=$A24),MATCH(MA,MA,0)),ROW(INDIRECT("1:"&amp;ROWS(Groupe_match)))))</f>
        <v>0</v>
      </c>
      <c r="M24" s="106">
        <f t="array" aca="1" ref="M24" ca="1">COUNT(1/FREQUENCY(IF((CHX=$M$1)*(Groupe_match=$A24),MATCH(CHX,CHX,0)),ROW(INDIRECT("1:"&amp;ROWS(Groupe_match)))))</f>
        <v>0</v>
      </c>
      <c r="N24" s="106">
        <f t="array" aca="1" ref="N24" ca="1">COUNT(1/FREQUENCY(IF((GP_INF=$N$1)*(Groupe_match=$A24),MATCH(GP_INF,GP_INF,0)),ROW(INDIRECT("1:"&amp;ROWS(Groupe_match)))))</f>
        <v>0</v>
      </c>
      <c r="O24" s="106">
        <f t="array" aca="1" ref="O24" ca="1">COUNT(1/FREQUENCY(IF((GP_SUP=$O$1)*(Groupe_match=$A24),MATCH(GP_SUP,GP_SUP,0)),ROW(INDIRECT("1:"&amp;ROWS(Groupe_match)))))</f>
        <v>0</v>
      </c>
    </row>
    <row r="25" spans="1:15" x14ac:dyDescent="0.25">
      <c r="A25" s="15" t="s">
        <v>113</v>
      </c>
      <c r="B25" s="33" t="s">
        <v>114</v>
      </c>
      <c r="C25" s="2" t="s">
        <v>267</v>
      </c>
      <c r="D25" s="34" t="s">
        <v>159</v>
      </c>
      <c r="E25" s="50" t="s">
        <v>63</v>
      </c>
      <c r="F25" s="2" t="s">
        <v>186</v>
      </c>
      <c r="G25" s="15">
        <v>2547984397</v>
      </c>
      <c r="H25" s="106">
        <f t="array" aca="1" ref="H25" ca="1">COUNT(1/FREQUENCY(IF((CVQ=$H$1)*(Groupe_match=$A25),MATCH(CVQ,CVQ,0)),ROW(INDIRECT("1:"&amp;ROWS(Groupe_match)))))</f>
        <v>1</v>
      </c>
      <c r="I25" s="106">
        <f t="array" aca="1" ref="I25" ca="1">COUNT(1/FREQUENCY(IF((RP=$I$1)*(Groupe_match=$A25),MATCH(RP,RP,0)),ROW(INDIRECT("1:"&amp;ROWS(Groupe_match)))))</f>
        <v>0</v>
      </c>
      <c r="J25" s="106">
        <f t="array" aca="1" ref="J25" ca="1">COUNT(1/FREQUENCY(IF((ABS=$J$1)*(Groupe_match=$A25),MATCH(ABS,ABS,0)),ROW(INDIRECT("1:"&amp;ROWS(Groupe_match)))))</f>
        <v>0</v>
      </c>
      <c r="K25" s="106">
        <f t="array" aca="1" ref="K25" ca="1">COUNT(1/FREQUENCY(IF((BL=$K$1)*(Groupe_match=$A25),MATCH(BL,BL,0)),ROW(INDIRECT("1:"&amp;ROWS(Groupe_match)))))</f>
        <v>0</v>
      </c>
      <c r="L25" s="106">
        <f t="array" aca="1" ref="L25" ca="1">COUNT(1/FREQUENCY(IF((MA=$L$1)*(Groupe_match=$A25),MATCH(MA,MA,0)),ROW(INDIRECT("1:"&amp;ROWS(Groupe_match)))))</f>
        <v>0</v>
      </c>
      <c r="M25" s="106">
        <f t="array" aca="1" ref="M25" ca="1">COUNT(1/FREQUENCY(IF((CHX=$M$1)*(Groupe_match=$A25),MATCH(CHX,CHX,0)),ROW(INDIRECT("1:"&amp;ROWS(Groupe_match)))))</f>
        <v>0</v>
      </c>
      <c r="N25" s="106">
        <f t="array" aca="1" ref="N25" ca="1">COUNT(1/FREQUENCY(IF((GP_INF=$N$1)*(Groupe_match=$A25),MATCH(GP_INF,GP_INF,0)),ROW(INDIRECT("1:"&amp;ROWS(Groupe_match)))))</f>
        <v>0</v>
      </c>
      <c r="O25" s="106">
        <f t="array" aca="1" ref="O25" ca="1">COUNT(1/FREQUENCY(IF((GP_SUP=$O$1)*(Groupe_match=$A25),MATCH(GP_SUP,GP_SUP,0)),ROW(INDIRECT("1:"&amp;ROWS(Groupe_match)))))</f>
        <v>0</v>
      </c>
    </row>
    <row r="26" spans="1:15" x14ac:dyDescent="0.25">
      <c r="A26" s="15" t="s">
        <v>115</v>
      </c>
      <c r="B26" s="33" t="s">
        <v>116</v>
      </c>
      <c r="C26" s="2" t="s">
        <v>269</v>
      </c>
      <c r="D26" s="34" t="s">
        <v>159</v>
      </c>
      <c r="E26" s="50" t="s">
        <v>160</v>
      </c>
      <c r="F26" s="2" t="s">
        <v>187</v>
      </c>
      <c r="G26" s="15">
        <v>9602234209</v>
      </c>
      <c r="H26" s="106">
        <f t="array" aca="1" ref="H26" ca="1">COUNT(1/FREQUENCY(IF((CVQ=$H$1)*(Groupe_match=$A26),MATCH(CVQ,CVQ,0)),ROW(INDIRECT("1:"&amp;ROWS(Groupe_match)))))</f>
        <v>0</v>
      </c>
      <c r="I26" s="106">
        <f t="array" aca="1" ref="I26" ca="1">COUNT(1/FREQUENCY(IF((RP=$I$1)*(Groupe_match=$A26),MATCH(RP,RP,0)),ROW(INDIRECT("1:"&amp;ROWS(Groupe_match)))))</f>
        <v>0</v>
      </c>
      <c r="J26" s="106">
        <f t="array" aca="1" ref="J26" ca="1">COUNT(1/FREQUENCY(IF((ABS=$J$1)*(Groupe_match=$A26),MATCH(ABS,ABS,0)),ROW(INDIRECT("1:"&amp;ROWS(Groupe_match)))))</f>
        <v>0</v>
      </c>
      <c r="K26" s="106">
        <f t="array" aca="1" ref="K26" ca="1">COUNT(1/FREQUENCY(IF((BL=$K$1)*(Groupe_match=$A26),MATCH(BL,BL,0)),ROW(INDIRECT("1:"&amp;ROWS(Groupe_match)))))</f>
        <v>0</v>
      </c>
      <c r="L26" s="106">
        <f t="array" aca="1" ref="L26" ca="1">COUNT(1/FREQUENCY(IF((MA=$L$1)*(Groupe_match=$A26),MATCH(MA,MA,0)),ROW(INDIRECT("1:"&amp;ROWS(Groupe_match)))))</f>
        <v>0</v>
      </c>
      <c r="M26" s="106">
        <f t="array" aca="1" ref="M26" ca="1">COUNT(1/FREQUENCY(IF((CHX=$M$1)*(Groupe_match=$A26),MATCH(CHX,CHX,0)),ROW(INDIRECT("1:"&amp;ROWS(Groupe_match)))))</f>
        <v>0</v>
      </c>
      <c r="N26" s="106">
        <f t="array" aca="1" ref="N26" ca="1">COUNT(1/FREQUENCY(IF((GP_INF=$N$1)*(Groupe_match=$A26),MATCH(GP_INF,GP_INF,0)),ROW(INDIRECT("1:"&amp;ROWS(Groupe_match)))))</f>
        <v>0</v>
      </c>
      <c r="O26" s="106">
        <f t="array" aca="1" ref="O26" ca="1">COUNT(1/FREQUENCY(IF((GP_SUP=$O$1)*(Groupe_match=$A26),MATCH(GP_SUP,GP_SUP,0)),ROW(INDIRECT("1:"&amp;ROWS(Groupe_match)))))</f>
        <v>0</v>
      </c>
    </row>
    <row r="27" spans="1:15" x14ac:dyDescent="0.25">
      <c r="A27" s="15" t="s">
        <v>117</v>
      </c>
      <c r="B27" s="33" t="s">
        <v>118</v>
      </c>
      <c r="C27" s="2" t="s">
        <v>271</v>
      </c>
      <c r="D27" s="34" t="s">
        <v>159</v>
      </c>
      <c r="E27" s="50" t="s">
        <v>160</v>
      </c>
      <c r="F27" s="2" t="s">
        <v>188</v>
      </c>
      <c r="G27" s="15">
        <v>2547737663</v>
      </c>
      <c r="H27" s="106">
        <f t="array" aca="1" ref="H27" ca="1">COUNT(1/FREQUENCY(IF((CVQ=$H$1)*(Groupe_match=$A27),MATCH(CVQ,CVQ,0)),ROW(INDIRECT("1:"&amp;ROWS(Groupe_match)))))</f>
        <v>0</v>
      </c>
      <c r="I27" s="106">
        <f t="array" aca="1" ref="I27" ca="1">COUNT(1/FREQUENCY(IF((RP=$I$1)*(Groupe_match=$A27),MATCH(RP,RP,0)),ROW(INDIRECT("1:"&amp;ROWS(Groupe_match)))))</f>
        <v>0</v>
      </c>
      <c r="J27" s="106">
        <f t="array" aca="1" ref="J27" ca="1">COUNT(1/FREQUENCY(IF((ABS=$J$1)*(Groupe_match=$A27),MATCH(ABS,ABS,0)),ROW(INDIRECT("1:"&amp;ROWS(Groupe_match)))))</f>
        <v>0</v>
      </c>
      <c r="K27" s="106">
        <f t="array" aca="1" ref="K27" ca="1">COUNT(1/FREQUENCY(IF((BL=$K$1)*(Groupe_match=$A27),MATCH(BL,BL,0)),ROW(INDIRECT("1:"&amp;ROWS(Groupe_match)))))</f>
        <v>0</v>
      </c>
      <c r="L27" s="106">
        <f t="array" aca="1" ref="L27" ca="1">COUNT(1/FREQUENCY(IF((MA=$L$1)*(Groupe_match=$A27),MATCH(MA,MA,0)),ROW(INDIRECT("1:"&amp;ROWS(Groupe_match)))))</f>
        <v>0</v>
      </c>
      <c r="M27" s="106">
        <f t="array" aca="1" ref="M27" ca="1">COUNT(1/FREQUENCY(IF((CHX=$M$1)*(Groupe_match=$A27),MATCH(CHX,CHX,0)),ROW(INDIRECT("1:"&amp;ROWS(Groupe_match)))))</f>
        <v>0</v>
      </c>
      <c r="N27" s="106">
        <f t="array" aca="1" ref="N27" ca="1">COUNT(1/FREQUENCY(IF((GP_INF=$N$1)*(Groupe_match=$A27),MATCH(GP_INF,GP_INF,0)),ROW(INDIRECT("1:"&amp;ROWS(Groupe_match)))))</f>
        <v>0</v>
      </c>
      <c r="O27" s="106">
        <f t="array" aca="1" ref="O27" ca="1">COUNT(1/FREQUENCY(IF((GP_SUP=$O$1)*(Groupe_match=$A27),MATCH(GP_SUP,GP_SUP,0)),ROW(INDIRECT("1:"&amp;ROWS(Groupe_match)))))</f>
        <v>0</v>
      </c>
    </row>
    <row r="28" spans="1:15" x14ac:dyDescent="0.25">
      <c r="A28" s="15" t="s">
        <v>119</v>
      </c>
      <c r="B28" s="33" t="s">
        <v>120</v>
      </c>
      <c r="C28" s="2" t="s">
        <v>272</v>
      </c>
      <c r="D28" s="34" t="s">
        <v>159</v>
      </c>
      <c r="E28" s="50" t="s">
        <v>63</v>
      </c>
      <c r="F28" s="2" t="s">
        <v>189</v>
      </c>
      <c r="G28" s="15">
        <v>2547732210</v>
      </c>
      <c r="H28" s="106">
        <f t="array" aca="1" ref="H28" ca="1">COUNT(1/FREQUENCY(IF((CVQ=$H$1)*(Groupe_match=$A28),MATCH(CVQ,CVQ,0)),ROW(INDIRECT("1:"&amp;ROWS(Groupe_match)))))</f>
        <v>0</v>
      </c>
      <c r="I28" s="106">
        <f t="array" aca="1" ref="I28" ca="1">COUNT(1/FREQUENCY(IF((RP=$I$1)*(Groupe_match=$A28),MATCH(RP,RP,0)),ROW(INDIRECT("1:"&amp;ROWS(Groupe_match)))))</f>
        <v>0</v>
      </c>
      <c r="J28" s="106">
        <f t="array" aca="1" ref="J28" ca="1">COUNT(1/FREQUENCY(IF((ABS=$J$1)*(Groupe_match=$A28),MATCH(ABS,ABS,0)),ROW(INDIRECT("1:"&amp;ROWS(Groupe_match)))))</f>
        <v>0</v>
      </c>
      <c r="K28" s="106">
        <f t="array" aca="1" ref="K28" ca="1">COUNT(1/FREQUENCY(IF((BL=$K$1)*(Groupe_match=$A28),MATCH(BL,BL,0)),ROW(INDIRECT("1:"&amp;ROWS(Groupe_match)))))</f>
        <v>0</v>
      </c>
      <c r="L28" s="106">
        <f t="array" aca="1" ref="L28" ca="1">COUNT(1/FREQUENCY(IF((MA=$L$1)*(Groupe_match=$A28),MATCH(MA,MA,0)),ROW(INDIRECT("1:"&amp;ROWS(Groupe_match)))))</f>
        <v>0</v>
      </c>
      <c r="M28" s="106">
        <f t="array" aca="1" ref="M28" ca="1">COUNT(1/FREQUENCY(IF((CHX=$M$1)*(Groupe_match=$A28),MATCH(CHX,CHX,0)),ROW(INDIRECT("1:"&amp;ROWS(Groupe_match)))))</f>
        <v>0</v>
      </c>
      <c r="N28" s="106">
        <f t="array" aca="1" ref="N28" ca="1">COUNT(1/FREQUENCY(IF((GP_INF=$N$1)*(Groupe_match=$A28),MATCH(GP_INF,GP_INF,0)),ROW(INDIRECT("1:"&amp;ROWS(Groupe_match)))))</f>
        <v>0</v>
      </c>
      <c r="O28" s="106">
        <f t="array" aca="1" ref="O28" ca="1">COUNT(1/FREQUENCY(IF((GP_SUP=$O$1)*(Groupe_match=$A28),MATCH(GP_SUP,GP_SUP,0)),ROW(INDIRECT("1:"&amp;ROWS(Groupe_match)))))</f>
        <v>0</v>
      </c>
    </row>
    <row r="29" spans="1:15" x14ac:dyDescent="0.25">
      <c r="A29" s="15" t="s">
        <v>121</v>
      </c>
      <c r="B29" s="33" t="s">
        <v>122</v>
      </c>
      <c r="C29" s="2" t="s">
        <v>273</v>
      </c>
      <c r="D29" s="34" t="s">
        <v>159</v>
      </c>
      <c r="E29" s="50" t="s">
        <v>160</v>
      </c>
      <c r="F29" s="2" t="s">
        <v>190</v>
      </c>
      <c r="G29" s="15">
        <v>2548208832</v>
      </c>
      <c r="H29" s="106">
        <f t="array" aca="1" ref="H29" ca="1">COUNT(1/FREQUENCY(IF((CVQ=$H$1)*(Groupe_match=$A29),MATCH(CVQ,CVQ,0)),ROW(INDIRECT("1:"&amp;ROWS(Groupe_match)))))</f>
        <v>0</v>
      </c>
      <c r="I29" s="106">
        <f t="array" aca="1" ref="I29" ca="1">COUNT(1/FREQUENCY(IF((RP=$I$1)*(Groupe_match=$A29),MATCH(RP,RP,0)),ROW(INDIRECT("1:"&amp;ROWS(Groupe_match)))))</f>
        <v>0</v>
      </c>
      <c r="J29" s="106">
        <f t="array" aca="1" ref="J29" ca="1">COUNT(1/FREQUENCY(IF((ABS=$J$1)*(Groupe_match=$A29),MATCH(ABS,ABS,0)),ROW(INDIRECT("1:"&amp;ROWS(Groupe_match)))))</f>
        <v>0</v>
      </c>
      <c r="K29" s="106">
        <f t="array" aca="1" ref="K29" ca="1">COUNT(1/FREQUENCY(IF((BL=$K$1)*(Groupe_match=$A29),MATCH(BL,BL,0)),ROW(INDIRECT("1:"&amp;ROWS(Groupe_match)))))</f>
        <v>0</v>
      </c>
      <c r="L29" s="106">
        <f t="array" aca="1" ref="L29" ca="1">COUNT(1/FREQUENCY(IF((MA=$L$1)*(Groupe_match=$A29),MATCH(MA,MA,0)),ROW(INDIRECT("1:"&amp;ROWS(Groupe_match)))))</f>
        <v>0</v>
      </c>
      <c r="M29" s="106">
        <f t="array" aca="1" ref="M29" ca="1">COUNT(1/FREQUENCY(IF((CHX=$M$1)*(Groupe_match=$A29),MATCH(CHX,CHX,0)),ROW(INDIRECT("1:"&amp;ROWS(Groupe_match)))))</f>
        <v>0</v>
      </c>
      <c r="N29" s="106">
        <f t="array" aca="1" ref="N29" ca="1">COUNT(1/FREQUENCY(IF((GP_INF=$N$1)*(Groupe_match=$A29),MATCH(GP_INF,GP_INF,0)),ROW(INDIRECT("1:"&amp;ROWS(Groupe_match)))))</f>
        <v>0</v>
      </c>
      <c r="O29" s="106">
        <f t="array" aca="1" ref="O29" ca="1">COUNT(1/FREQUENCY(IF((GP_SUP=$O$1)*(Groupe_match=$A29),MATCH(GP_SUP,GP_SUP,0)),ROW(INDIRECT("1:"&amp;ROWS(Groupe_match)))))</f>
        <v>0</v>
      </c>
    </row>
    <row r="30" spans="1:15" x14ac:dyDescent="0.25">
      <c r="A30" s="15" t="s">
        <v>123</v>
      </c>
      <c r="B30" s="33" t="s">
        <v>124</v>
      </c>
      <c r="C30" s="2" t="s">
        <v>275</v>
      </c>
      <c r="D30" s="34" t="s">
        <v>159</v>
      </c>
      <c r="E30" s="50" t="s">
        <v>160</v>
      </c>
      <c r="F30" s="2" t="s">
        <v>191</v>
      </c>
      <c r="G30" s="15">
        <v>9602330894</v>
      </c>
      <c r="H30" s="106">
        <f t="array" aca="1" ref="H30" ca="1">COUNT(1/FREQUENCY(IF((CVQ=$H$1)*(Groupe_match=$A30),MATCH(CVQ,CVQ,0)),ROW(INDIRECT("1:"&amp;ROWS(Groupe_match)))))</f>
        <v>0</v>
      </c>
      <c r="I30" s="106">
        <f t="array" aca="1" ref="I30" ca="1">COUNT(1/FREQUENCY(IF((RP=$I$1)*(Groupe_match=$A30),MATCH(RP,RP,0)),ROW(INDIRECT("1:"&amp;ROWS(Groupe_match)))))</f>
        <v>0</v>
      </c>
      <c r="J30" s="106">
        <f t="array" aca="1" ref="J30" ca="1">COUNT(1/FREQUENCY(IF((ABS=$J$1)*(Groupe_match=$A30),MATCH(ABS,ABS,0)),ROW(INDIRECT("1:"&amp;ROWS(Groupe_match)))))</f>
        <v>0</v>
      </c>
      <c r="K30" s="106">
        <f t="array" aca="1" ref="K30" ca="1">COUNT(1/FREQUENCY(IF((BL=$K$1)*(Groupe_match=$A30),MATCH(BL,BL,0)),ROW(INDIRECT("1:"&amp;ROWS(Groupe_match)))))</f>
        <v>0</v>
      </c>
      <c r="L30" s="106">
        <f t="array" aca="1" ref="L30" ca="1">COUNT(1/FREQUENCY(IF((MA=$L$1)*(Groupe_match=$A30),MATCH(MA,MA,0)),ROW(INDIRECT("1:"&amp;ROWS(Groupe_match)))))</f>
        <v>0</v>
      </c>
      <c r="M30" s="106">
        <f t="array" aca="1" ref="M30" ca="1">COUNT(1/FREQUENCY(IF((CHX=$M$1)*(Groupe_match=$A30),MATCH(CHX,CHX,0)),ROW(INDIRECT("1:"&amp;ROWS(Groupe_match)))))</f>
        <v>0</v>
      </c>
      <c r="N30" s="106">
        <f t="array" aca="1" ref="N30" ca="1">COUNT(1/FREQUENCY(IF((GP_INF=$N$1)*(Groupe_match=$A30),MATCH(GP_INF,GP_INF,0)),ROW(INDIRECT("1:"&amp;ROWS(Groupe_match)))))</f>
        <v>0</v>
      </c>
      <c r="O30" s="106">
        <f t="array" aca="1" ref="O30" ca="1">COUNT(1/FREQUENCY(IF((GP_SUP=$O$1)*(Groupe_match=$A30),MATCH(GP_SUP,GP_SUP,0)),ROW(INDIRECT("1:"&amp;ROWS(Groupe_match)))))</f>
        <v>0</v>
      </c>
    </row>
    <row r="31" spans="1:15" x14ac:dyDescent="0.25">
      <c r="A31" s="15" t="s">
        <v>125</v>
      </c>
      <c r="B31" s="33" t="s">
        <v>126</v>
      </c>
      <c r="C31" s="2" t="s">
        <v>228</v>
      </c>
      <c r="D31" s="34" t="s">
        <v>159</v>
      </c>
      <c r="E31" s="50" t="s">
        <v>160</v>
      </c>
      <c r="F31" s="2" t="s">
        <v>192</v>
      </c>
      <c r="G31" s="15">
        <v>2547850714</v>
      </c>
      <c r="H31" s="106">
        <f t="array" aca="1" ref="H31" ca="1">COUNT(1/FREQUENCY(IF((CVQ=$H$1)*(Groupe_match=$A31),MATCH(CVQ,CVQ,0)),ROW(INDIRECT("1:"&amp;ROWS(Groupe_match)))))</f>
        <v>0</v>
      </c>
      <c r="I31" s="106">
        <f t="array" aca="1" ref="I31" ca="1">COUNT(1/FREQUENCY(IF((RP=$I$1)*(Groupe_match=$A31),MATCH(RP,RP,0)),ROW(INDIRECT("1:"&amp;ROWS(Groupe_match)))))</f>
        <v>0</v>
      </c>
      <c r="J31" s="106">
        <f t="array" aca="1" ref="J31" ca="1">COUNT(1/FREQUENCY(IF((ABS=$J$1)*(Groupe_match=$A31),MATCH(ABS,ABS,0)),ROW(INDIRECT("1:"&amp;ROWS(Groupe_match)))))</f>
        <v>0</v>
      </c>
      <c r="K31" s="106">
        <f t="array" aca="1" ref="K31" ca="1">COUNT(1/FREQUENCY(IF((BL=$K$1)*(Groupe_match=$A31),MATCH(BL,BL,0)),ROW(INDIRECT("1:"&amp;ROWS(Groupe_match)))))</f>
        <v>0</v>
      </c>
      <c r="L31" s="106">
        <f t="array" aca="1" ref="L31" ca="1">COUNT(1/FREQUENCY(IF((MA=$L$1)*(Groupe_match=$A31),MATCH(MA,MA,0)),ROW(INDIRECT("1:"&amp;ROWS(Groupe_match)))))</f>
        <v>0</v>
      </c>
      <c r="M31" s="106">
        <f t="array" aca="1" ref="M31" ca="1">COUNT(1/FREQUENCY(IF((CHX=$M$1)*(Groupe_match=$A31),MATCH(CHX,CHX,0)),ROW(INDIRECT("1:"&amp;ROWS(Groupe_match)))))</f>
        <v>0</v>
      </c>
      <c r="N31" s="106">
        <f t="array" aca="1" ref="N31" ca="1">COUNT(1/FREQUENCY(IF((GP_INF=$N$1)*(Groupe_match=$A31),MATCH(GP_INF,GP_INF,0)),ROW(INDIRECT("1:"&amp;ROWS(Groupe_match)))))</f>
        <v>0</v>
      </c>
      <c r="O31" s="106">
        <f t="array" aca="1" ref="O31" ca="1">COUNT(1/FREQUENCY(IF((GP_SUP=$O$1)*(Groupe_match=$A31),MATCH(GP_SUP,GP_SUP,0)),ROW(INDIRECT("1:"&amp;ROWS(Groupe_match)))))</f>
        <v>0</v>
      </c>
    </row>
    <row r="32" spans="1:15" x14ac:dyDescent="0.25">
      <c r="A32" s="15" t="s">
        <v>127</v>
      </c>
      <c r="B32" s="33" t="s">
        <v>109</v>
      </c>
      <c r="C32" s="2" t="s">
        <v>232</v>
      </c>
      <c r="D32" s="34" t="s">
        <v>159</v>
      </c>
      <c r="E32" s="50" t="s">
        <v>160</v>
      </c>
      <c r="F32" s="2" t="s">
        <v>193</v>
      </c>
      <c r="G32" s="15">
        <v>2547946937</v>
      </c>
      <c r="H32" s="106">
        <f t="array" aca="1" ref="H32" ca="1">COUNT(1/FREQUENCY(IF((CVQ=$H$1)*(Groupe_match=$A32),MATCH(CVQ,CVQ,0)),ROW(INDIRECT("1:"&amp;ROWS(Groupe_match)))))</f>
        <v>0</v>
      </c>
      <c r="I32" s="106">
        <f t="array" aca="1" ref="I32" ca="1">COUNT(1/FREQUENCY(IF((RP=$I$1)*(Groupe_match=$A32),MATCH(RP,RP,0)),ROW(INDIRECT("1:"&amp;ROWS(Groupe_match)))))</f>
        <v>0</v>
      </c>
      <c r="J32" s="106">
        <f t="array" aca="1" ref="J32" ca="1">COUNT(1/FREQUENCY(IF((ABS=$J$1)*(Groupe_match=$A32),MATCH(ABS,ABS,0)),ROW(INDIRECT("1:"&amp;ROWS(Groupe_match)))))</f>
        <v>0</v>
      </c>
      <c r="K32" s="106">
        <f t="array" aca="1" ref="K32" ca="1">COUNT(1/FREQUENCY(IF((BL=$K$1)*(Groupe_match=$A32),MATCH(BL,BL,0)),ROW(INDIRECT("1:"&amp;ROWS(Groupe_match)))))</f>
        <v>0</v>
      </c>
      <c r="L32" s="106">
        <f t="array" aca="1" ref="L32" ca="1">COUNT(1/FREQUENCY(IF((MA=$L$1)*(Groupe_match=$A32),MATCH(MA,MA,0)),ROW(INDIRECT("1:"&amp;ROWS(Groupe_match)))))</f>
        <v>0</v>
      </c>
      <c r="M32" s="106">
        <f t="array" aca="1" ref="M32" ca="1">COUNT(1/FREQUENCY(IF((CHX=$M$1)*(Groupe_match=$A32),MATCH(CHX,CHX,0)),ROW(INDIRECT("1:"&amp;ROWS(Groupe_match)))))</f>
        <v>0</v>
      </c>
      <c r="N32" s="106">
        <f t="array" aca="1" ref="N32" ca="1">COUNT(1/FREQUENCY(IF((GP_INF=$N$1)*(Groupe_match=$A32),MATCH(GP_INF,GP_INF,0)),ROW(INDIRECT("1:"&amp;ROWS(Groupe_match)))))</f>
        <v>0</v>
      </c>
      <c r="O32" s="106">
        <f t="array" aca="1" ref="O32" ca="1">COUNT(1/FREQUENCY(IF((GP_SUP=$O$1)*(Groupe_match=$A32),MATCH(GP_SUP,GP_SUP,0)),ROW(INDIRECT("1:"&amp;ROWS(Groupe_match)))))</f>
        <v>0</v>
      </c>
    </row>
    <row r="33" spans="1:15" x14ac:dyDescent="0.25">
      <c r="A33" s="15" t="s">
        <v>128</v>
      </c>
      <c r="B33" s="33" t="s">
        <v>126</v>
      </c>
      <c r="C33" s="2" t="s">
        <v>235</v>
      </c>
      <c r="D33" s="34" t="s">
        <v>159</v>
      </c>
      <c r="E33" s="50" t="s">
        <v>63</v>
      </c>
      <c r="F33" s="2" t="s">
        <v>194</v>
      </c>
      <c r="G33" s="15">
        <v>2547977539</v>
      </c>
      <c r="H33" s="106">
        <f t="array" aca="1" ref="H33" ca="1">COUNT(1/FREQUENCY(IF((CVQ=$H$1)*(Groupe_match=$A33),MATCH(CVQ,CVQ,0)),ROW(INDIRECT("1:"&amp;ROWS(Groupe_match)))))</f>
        <v>0</v>
      </c>
      <c r="I33" s="106">
        <f t="array" aca="1" ref="I33" ca="1">COUNT(1/FREQUENCY(IF((RP=$I$1)*(Groupe_match=$A33),MATCH(RP,RP,0)),ROW(INDIRECT("1:"&amp;ROWS(Groupe_match)))))</f>
        <v>0</v>
      </c>
      <c r="J33" s="106">
        <f t="array" aca="1" ref="J33" ca="1">COUNT(1/FREQUENCY(IF((ABS=$J$1)*(Groupe_match=$A33),MATCH(ABS,ABS,0)),ROW(INDIRECT("1:"&amp;ROWS(Groupe_match)))))</f>
        <v>1</v>
      </c>
      <c r="K33" s="106">
        <f t="array" aca="1" ref="K33" ca="1">COUNT(1/FREQUENCY(IF((BL=$K$1)*(Groupe_match=$A33),MATCH(BL,BL,0)),ROW(INDIRECT("1:"&amp;ROWS(Groupe_match)))))</f>
        <v>0</v>
      </c>
      <c r="L33" s="106">
        <f t="array" aca="1" ref="L33" ca="1">COUNT(1/FREQUENCY(IF((MA=$L$1)*(Groupe_match=$A33),MATCH(MA,MA,0)),ROW(INDIRECT("1:"&amp;ROWS(Groupe_match)))))</f>
        <v>0</v>
      </c>
      <c r="M33" s="106">
        <f t="array" aca="1" ref="M33" ca="1">COUNT(1/FREQUENCY(IF((CHX=$M$1)*(Groupe_match=$A33),MATCH(CHX,CHX,0)),ROW(INDIRECT("1:"&amp;ROWS(Groupe_match)))))</f>
        <v>0</v>
      </c>
      <c r="N33" s="106">
        <f t="array" aca="1" ref="N33" ca="1">COUNT(1/FREQUENCY(IF((GP_INF=$N$1)*(Groupe_match=$A33),MATCH(GP_INF,GP_INF,0)),ROW(INDIRECT("1:"&amp;ROWS(Groupe_match)))))</f>
        <v>0</v>
      </c>
      <c r="O33" s="106">
        <f t="array" aca="1" ref="O33" ca="1">COUNT(1/FREQUENCY(IF((GP_SUP=$O$1)*(Groupe_match=$A33),MATCH(GP_SUP,GP_SUP,0)),ROW(INDIRECT("1:"&amp;ROWS(Groupe_match)))))</f>
        <v>0</v>
      </c>
    </row>
    <row r="34" spans="1:15" x14ac:dyDescent="0.25">
      <c r="A34" s="15" t="s">
        <v>60</v>
      </c>
      <c r="B34" s="33" t="s">
        <v>129</v>
      </c>
      <c r="C34" s="2" t="s">
        <v>237</v>
      </c>
      <c r="D34" s="34" t="s">
        <v>159</v>
      </c>
      <c r="E34" s="50" t="s">
        <v>63</v>
      </c>
      <c r="F34" s="2" t="s">
        <v>195</v>
      </c>
      <c r="G34" s="15">
        <v>2547877650</v>
      </c>
      <c r="H34" s="106">
        <f t="array" aca="1" ref="H34" ca="1">COUNT(1/FREQUENCY(IF((CVQ=$H$1)*(Groupe_match=$A34),MATCH(CVQ,CVQ,0)),ROW(INDIRECT("1:"&amp;ROWS(Groupe_match)))))</f>
        <v>0</v>
      </c>
      <c r="I34" s="106">
        <f t="array" aca="1" ref="I34" ca="1">COUNT(1/FREQUENCY(IF((RP=$I$1)*(Groupe_match=$A34),MATCH(RP,RP,0)),ROW(INDIRECT("1:"&amp;ROWS(Groupe_match)))))</f>
        <v>0</v>
      </c>
      <c r="J34" s="106">
        <f t="array" aca="1" ref="J34" ca="1">COUNT(1/FREQUENCY(IF((ABS=$J$1)*(Groupe_match=$A34),MATCH(ABS,ABS,0)),ROW(INDIRECT("1:"&amp;ROWS(Groupe_match)))))</f>
        <v>0</v>
      </c>
      <c r="K34" s="106">
        <f t="array" aca="1" ref="K34" ca="1">COUNT(1/FREQUENCY(IF((BL=$K$1)*(Groupe_match=$A34),MATCH(BL,BL,0)),ROW(INDIRECT("1:"&amp;ROWS(Groupe_match)))))</f>
        <v>0</v>
      </c>
      <c r="L34" s="106">
        <f t="array" aca="1" ref="L34" ca="1">COUNT(1/FREQUENCY(IF((MA=$L$1)*(Groupe_match=$A34),MATCH(MA,MA,0)),ROW(INDIRECT("1:"&amp;ROWS(Groupe_match)))))</f>
        <v>0</v>
      </c>
      <c r="M34" s="106">
        <f t="array" aca="1" ref="M34" ca="1">COUNT(1/FREQUENCY(IF((CHX=$M$1)*(Groupe_match=$A34),MATCH(CHX,CHX,0)),ROW(INDIRECT("1:"&amp;ROWS(Groupe_match)))))</f>
        <v>0</v>
      </c>
      <c r="N34" s="106">
        <f t="array" aca="1" ref="N34" ca="1">COUNT(1/FREQUENCY(IF((GP_INF=$N$1)*(Groupe_match=$A34),MATCH(GP_INF,GP_INF,0)),ROW(INDIRECT("1:"&amp;ROWS(Groupe_match)))))</f>
        <v>0</v>
      </c>
      <c r="O34" s="106">
        <f t="array" aca="1" ref="O34" ca="1">COUNT(1/FREQUENCY(IF((GP_SUP=$O$1)*(Groupe_match=$A34),MATCH(GP_SUP,GP_SUP,0)),ROW(INDIRECT("1:"&amp;ROWS(Groupe_match)))))</f>
        <v>0</v>
      </c>
    </row>
    <row r="35" spans="1:15" x14ac:dyDescent="0.25">
      <c r="A35" s="15" t="s">
        <v>130</v>
      </c>
      <c r="B35" s="33" t="s">
        <v>129</v>
      </c>
      <c r="C35" s="2" t="s">
        <v>238</v>
      </c>
      <c r="D35" s="34" t="s">
        <v>159</v>
      </c>
      <c r="E35" s="50" t="s">
        <v>160</v>
      </c>
      <c r="F35" s="2" t="s">
        <v>196</v>
      </c>
      <c r="G35" s="15">
        <v>2548458657</v>
      </c>
      <c r="H35" s="106">
        <f t="array" aca="1" ref="H35" ca="1">COUNT(1/FREQUENCY(IF((CVQ=$H$1)*(Groupe_match=$A35),MATCH(CVQ,CVQ,0)),ROW(INDIRECT("1:"&amp;ROWS(Groupe_match)))))</f>
        <v>0</v>
      </c>
      <c r="I35" s="106">
        <f t="array" aca="1" ref="I35" ca="1">COUNT(1/FREQUENCY(IF((RP=$I$1)*(Groupe_match=$A35),MATCH(RP,RP,0)),ROW(INDIRECT("1:"&amp;ROWS(Groupe_match)))))</f>
        <v>0</v>
      </c>
      <c r="J35" s="106">
        <f t="array" aca="1" ref="J35" ca="1">COUNT(1/FREQUENCY(IF((ABS=$J$1)*(Groupe_match=$A35),MATCH(ABS,ABS,0)),ROW(INDIRECT("1:"&amp;ROWS(Groupe_match)))))</f>
        <v>0</v>
      </c>
      <c r="K35" s="106">
        <f t="array" aca="1" ref="K35" ca="1">COUNT(1/FREQUENCY(IF((BL=$K$1)*(Groupe_match=$A35),MATCH(BL,BL,0)),ROW(INDIRECT("1:"&amp;ROWS(Groupe_match)))))</f>
        <v>0</v>
      </c>
      <c r="L35" s="106">
        <f t="array" aca="1" ref="L35" ca="1">COUNT(1/FREQUENCY(IF((MA=$L$1)*(Groupe_match=$A35),MATCH(MA,MA,0)),ROW(INDIRECT("1:"&amp;ROWS(Groupe_match)))))</f>
        <v>0</v>
      </c>
      <c r="M35" s="106">
        <f t="array" aca="1" ref="M35" ca="1">COUNT(1/FREQUENCY(IF((CHX=$M$1)*(Groupe_match=$A35),MATCH(CHX,CHX,0)),ROW(INDIRECT("1:"&amp;ROWS(Groupe_match)))))</f>
        <v>0</v>
      </c>
      <c r="N35" s="106">
        <f t="array" aca="1" ref="N35" ca="1">COUNT(1/FREQUENCY(IF((GP_INF=$N$1)*(Groupe_match=$A35),MATCH(GP_INF,GP_INF,0)),ROW(INDIRECT("1:"&amp;ROWS(Groupe_match)))))</f>
        <v>0</v>
      </c>
      <c r="O35" s="106">
        <f t="array" aca="1" ref="O35" ca="1">COUNT(1/FREQUENCY(IF((GP_SUP=$O$1)*(Groupe_match=$A35),MATCH(GP_SUP,GP_SUP,0)),ROW(INDIRECT("1:"&amp;ROWS(Groupe_match)))))</f>
        <v>0</v>
      </c>
    </row>
    <row r="36" spans="1:15" x14ac:dyDescent="0.25">
      <c r="A36" s="15" t="s">
        <v>131</v>
      </c>
      <c r="B36" s="33" t="s">
        <v>132</v>
      </c>
      <c r="C36" s="2" t="s">
        <v>239</v>
      </c>
      <c r="D36" s="34" t="s">
        <v>159</v>
      </c>
      <c r="E36" s="50" t="s">
        <v>63</v>
      </c>
      <c r="F36" s="2" t="s">
        <v>197</v>
      </c>
      <c r="G36" s="15">
        <v>2548160253</v>
      </c>
      <c r="H36" s="106">
        <f t="array" aca="1" ref="H36" ca="1">COUNT(1/FREQUENCY(IF((CVQ=$H$1)*(Groupe_match=$A36),MATCH(CVQ,CVQ,0)),ROW(INDIRECT("1:"&amp;ROWS(Groupe_match)))))</f>
        <v>0</v>
      </c>
      <c r="I36" s="106">
        <f t="array" aca="1" ref="I36" ca="1">COUNT(1/FREQUENCY(IF((RP=$I$1)*(Groupe_match=$A36),MATCH(RP,RP,0)),ROW(INDIRECT("1:"&amp;ROWS(Groupe_match)))))</f>
        <v>0</v>
      </c>
      <c r="J36" s="106">
        <f t="array" aca="1" ref="J36" ca="1">COUNT(1/FREQUENCY(IF((ABS=$J$1)*(Groupe_match=$A36),MATCH(ABS,ABS,0)),ROW(INDIRECT("1:"&amp;ROWS(Groupe_match)))))</f>
        <v>0</v>
      </c>
      <c r="K36" s="106">
        <f t="array" aca="1" ref="K36" ca="1">COUNT(1/FREQUENCY(IF((BL=$K$1)*(Groupe_match=$A36),MATCH(BL,BL,0)),ROW(INDIRECT("1:"&amp;ROWS(Groupe_match)))))</f>
        <v>0</v>
      </c>
      <c r="L36" s="106">
        <f t="array" aca="1" ref="L36" ca="1">COUNT(1/FREQUENCY(IF((MA=$L$1)*(Groupe_match=$A36),MATCH(MA,MA,0)),ROW(INDIRECT("1:"&amp;ROWS(Groupe_match)))))</f>
        <v>0</v>
      </c>
      <c r="M36" s="106">
        <f t="array" aca="1" ref="M36" ca="1">COUNT(1/FREQUENCY(IF((CHX=$M$1)*(Groupe_match=$A36),MATCH(CHX,CHX,0)),ROW(INDIRECT("1:"&amp;ROWS(Groupe_match)))))</f>
        <v>0</v>
      </c>
      <c r="N36" s="106">
        <f t="array" aca="1" ref="N36" ca="1">COUNT(1/FREQUENCY(IF((GP_INF=$N$1)*(Groupe_match=$A36),MATCH(GP_INF,GP_INF,0)),ROW(INDIRECT("1:"&amp;ROWS(Groupe_match)))))</f>
        <v>0</v>
      </c>
      <c r="O36" s="106">
        <f t="array" aca="1" ref="O36" ca="1">COUNT(1/FREQUENCY(IF((GP_SUP=$O$1)*(Groupe_match=$A36),MATCH(GP_SUP,GP_SUP,0)),ROW(INDIRECT("1:"&amp;ROWS(Groupe_match)))))</f>
        <v>0</v>
      </c>
    </row>
    <row r="37" spans="1:15" x14ac:dyDescent="0.25">
      <c r="A37" s="15" t="s">
        <v>133</v>
      </c>
      <c r="B37" s="33" t="s">
        <v>134</v>
      </c>
      <c r="C37" s="2" t="s">
        <v>241</v>
      </c>
      <c r="D37" s="34" t="s">
        <v>159</v>
      </c>
      <c r="E37" s="50" t="s">
        <v>160</v>
      </c>
      <c r="F37" s="2" t="s">
        <v>198</v>
      </c>
      <c r="G37" s="15">
        <v>9602840757</v>
      </c>
      <c r="H37" s="106">
        <f t="array" aca="1" ref="H37" ca="1">COUNT(1/FREQUENCY(IF((CVQ=$H$1)*(Groupe_match=$A37),MATCH(CVQ,CVQ,0)),ROW(INDIRECT("1:"&amp;ROWS(Groupe_match)))))</f>
        <v>0</v>
      </c>
      <c r="I37" s="106">
        <f t="array" aca="1" ref="I37" ca="1">COUNT(1/FREQUENCY(IF((RP=$I$1)*(Groupe_match=$A37),MATCH(RP,RP,0)),ROW(INDIRECT("1:"&amp;ROWS(Groupe_match)))))</f>
        <v>0</v>
      </c>
      <c r="J37" s="106">
        <f t="array" aca="1" ref="J37" ca="1">COUNT(1/FREQUENCY(IF((ABS=$J$1)*(Groupe_match=$A37),MATCH(ABS,ABS,0)),ROW(INDIRECT("1:"&amp;ROWS(Groupe_match)))))</f>
        <v>0</v>
      </c>
      <c r="K37" s="106">
        <f t="array" aca="1" ref="K37" ca="1">COUNT(1/FREQUENCY(IF((BL=$K$1)*(Groupe_match=$A37),MATCH(BL,BL,0)),ROW(INDIRECT("1:"&amp;ROWS(Groupe_match)))))</f>
        <v>0</v>
      </c>
      <c r="L37" s="106">
        <f t="array" aca="1" ref="L37" ca="1">COUNT(1/FREQUENCY(IF((MA=$L$1)*(Groupe_match=$A37),MATCH(MA,MA,0)),ROW(INDIRECT("1:"&amp;ROWS(Groupe_match)))))</f>
        <v>0</v>
      </c>
      <c r="M37" s="106">
        <f t="array" aca="1" ref="M37" ca="1">COUNT(1/FREQUENCY(IF((CHX=$M$1)*(Groupe_match=$A37),MATCH(CHX,CHX,0)),ROW(INDIRECT("1:"&amp;ROWS(Groupe_match)))))</f>
        <v>0</v>
      </c>
      <c r="N37" s="106">
        <f t="array" aca="1" ref="N37" ca="1">COUNT(1/FREQUENCY(IF((GP_INF=$N$1)*(Groupe_match=$A37),MATCH(GP_INF,GP_INF,0)),ROW(INDIRECT("1:"&amp;ROWS(Groupe_match)))))</f>
        <v>0</v>
      </c>
      <c r="O37" s="106">
        <f t="array" aca="1" ref="O37" ca="1">COUNT(1/FREQUENCY(IF((GP_SUP=$O$1)*(Groupe_match=$A37),MATCH(GP_SUP,GP_SUP,0)),ROW(INDIRECT("1:"&amp;ROWS(Groupe_match)))))</f>
        <v>0</v>
      </c>
    </row>
    <row r="38" spans="1:15" x14ac:dyDescent="0.25">
      <c r="A38" s="15" t="s">
        <v>135</v>
      </c>
      <c r="B38" s="33" t="s">
        <v>136</v>
      </c>
      <c r="C38" s="2" t="s">
        <v>243</v>
      </c>
      <c r="D38" s="34" t="s">
        <v>159</v>
      </c>
      <c r="E38" s="50" t="s">
        <v>63</v>
      </c>
      <c r="F38" s="2" t="s">
        <v>199</v>
      </c>
      <c r="G38" s="15">
        <v>2547629295</v>
      </c>
      <c r="H38" s="106">
        <f t="array" aca="1" ref="H38" ca="1">COUNT(1/FREQUENCY(IF((CVQ=$H$1)*(Groupe_match=$A38),MATCH(CVQ,CVQ,0)),ROW(INDIRECT("1:"&amp;ROWS(Groupe_match)))))</f>
        <v>0</v>
      </c>
      <c r="I38" s="106">
        <f t="array" aca="1" ref="I38" ca="1">COUNT(1/FREQUENCY(IF((RP=$I$1)*(Groupe_match=$A38),MATCH(RP,RP,0)),ROW(INDIRECT("1:"&amp;ROWS(Groupe_match)))))</f>
        <v>0</v>
      </c>
      <c r="J38" s="106">
        <f t="array" aca="1" ref="J38" ca="1">COUNT(1/FREQUENCY(IF((ABS=$J$1)*(Groupe_match=$A38),MATCH(ABS,ABS,0)),ROW(INDIRECT("1:"&amp;ROWS(Groupe_match)))))</f>
        <v>0</v>
      </c>
      <c r="K38" s="106">
        <f t="array" aca="1" ref="K38" ca="1">COUNT(1/FREQUENCY(IF((BL=$K$1)*(Groupe_match=$A38),MATCH(BL,BL,0)),ROW(INDIRECT("1:"&amp;ROWS(Groupe_match)))))</f>
        <v>0</v>
      </c>
      <c r="L38" s="106">
        <f t="array" aca="1" ref="L38" ca="1">COUNT(1/FREQUENCY(IF((MA=$L$1)*(Groupe_match=$A38),MATCH(MA,MA,0)),ROW(INDIRECT("1:"&amp;ROWS(Groupe_match)))))</f>
        <v>0</v>
      </c>
      <c r="M38" s="106">
        <f t="array" aca="1" ref="M38" ca="1">COUNT(1/FREQUENCY(IF((CHX=$M$1)*(Groupe_match=$A38),MATCH(CHX,CHX,0)),ROW(INDIRECT("1:"&amp;ROWS(Groupe_match)))))</f>
        <v>0</v>
      </c>
      <c r="N38" s="106">
        <f t="array" aca="1" ref="N38" ca="1">COUNT(1/FREQUENCY(IF((GP_INF=$N$1)*(Groupe_match=$A38),MATCH(GP_INF,GP_INF,0)),ROW(INDIRECT("1:"&amp;ROWS(Groupe_match)))))</f>
        <v>0</v>
      </c>
      <c r="O38" s="106">
        <f t="array" aca="1" ref="O38" ca="1">COUNT(1/FREQUENCY(IF((GP_SUP=$O$1)*(Groupe_match=$A38),MATCH(GP_SUP,GP_SUP,0)),ROW(INDIRECT("1:"&amp;ROWS(Groupe_match)))))</f>
        <v>0</v>
      </c>
    </row>
    <row r="39" spans="1:15" x14ac:dyDescent="0.25">
      <c r="A39" s="15" t="s">
        <v>137</v>
      </c>
      <c r="B39" s="33" t="s">
        <v>138</v>
      </c>
      <c r="C39" s="2" t="s">
        <v>246</v>
      </c>
      <c r="D39" s="34" t="s">
        <v>159</v>
      </c>
      <c r="E39" s="50" t="s">
        <v>160</v>
      </c>
      <c r="F39" s="2" t="s">
        <v>200</v>
      </c>
      <c r="G39" s="15">
        <v>2548320377</v>
      </c>
      <c r="H39" s="106">
        <f t="array" aca="1" ref="H39" ca="1">COUNT(1/FREQUENCY(IF((CVQ=$H$1)*(Groupe_match=$A39),MATCH(CVQ,CVQ,0)),ROW(INDIRECT("1:"&amp;ROWS(Groupe_match)))))</f>
        <v>0</v>
      </c>
      <c r="I39" s="106">
        <f t="array" aca="1" ref="I39" ca="1">COUNT(1/FREQUENCY(IF((RP=$I$1)*(Groupe_match=$A39),MATCH(RP,RP,0)),ROW(INDIRECT("1:"&amp;ROWS(Groupe_match)))))</f>
        <v>0</v>
      </c>
      <c r="J39" s="106">
        <f t="array" aca="1" ref="J39" ca="1">COUNT(1/FREQUENCY(IF((ABS=$J$1)*(Groupe_match=$A39),MATCH(ABS,ABS,0)),ROW(INDIRECT("1:"&amp;ROWS(Groupe_match)))))</f>
        <v>0</v>
      </c>
      <c r="K39" s="106">
        <f t="array" aca="1" ref="K39" ca="1">COUNT(1/FREQUENCY(IF((BL=$K$1)*(Groupe_match=$A39),MATCH(BL,BL,0)),ROW(INDIRECT("1:"&amp;ROWS(Groupe_match)))))</f>
        <v>0</v>
      </c>
      <c r="L39" s="106">
        <f t="array" aca="1" ref="L39" ca="1">COUNT(1/FREQUENCY(IF((MA=$L$1)*(Groupe_match=$A39),MATCH(MA,MA,0)),ROW(INDIRECT("1:"&amp;ROWS(Groupe_match)))))</f>
        <v>0</v>
      </c>
      <c r="M39" s="106">
        <f t="array" aca="1" ref="M39" ca="1">COUNT(1/FREQUENCY(IF((CHX=$M$1)*(Groupe_match=$A39),MATCH(CHX,CHX,0)),ROW(INDIRECT("1:"&amp;ROWS(Groupe_match)))))</f>
        <v>0</v>
      </c>
      <c r="N39" s="106">
        <f t="array" aca="1" ref="N39" ca="1">COUNT(1/FREQUENCY(IF((GP_INF=$N$1)*(Groupe_match=$A39),MATCH(GP_INF,GP_INF,0)),ROW(INDIRECT("1:"&amp;ROWS(Groupe_match)))))</f>
        <v>0</v>
      </c>
      <c r="O39" s="106">
        <f t="array" aca="1" ref="O39" ca="1">COUNT(1/FREQUENCY(IF((GP_SUP=$O$1)*(Groupe_match=$A39),MATCH(GP_SUP,GP_SUP,0)),ROW(INDIRECT("1:"&amp;ROWS(Groupe_match)))))</f>
        <v>0</v>
      </c>
    </row>
    <row r="40" spans="1:15" x14ac:dyDescent="0.25">
      <c r="A40" s="15" t="s">
        <v>139</v>
      </c>
      <c r="B40" s="33" t="s">
        <v>97</v>
      </c>
      <c r="C40" s="2" t="s">
        <v>251</v>
      </c>
      <c r="D40" s="34" t="s">
        <v>159</v>
      </c>
      <c r="E40" s="50" t="s">
        <v>63</v>
      </c>
      <c r="F40" s="2" t="s">
        <v>201</v>
      </c>
      <c r="G40" s="15">
        <v>2548522832</v>
      </c>
      <c r="H40" s="106">
        <f t="array" aca="1" ref="H40" ca="1">COUNT(1/FREQUENCY(IF((CVQ=$H$1)*(Groupe_match=$A40),MATCH(CVQ,CVQ,0)),ROW(INDIRECT("1:"&amp;ROWS(Groupe_match)))))</f>
        <v>0</v>
      </c>
      <c r="I40" s="106">
        <f t="array" aca="1" ref="I40" ca="1">COUNT(1/FREQUENCY(IF((RP=$I$1)*(Groupe_match=$A40),MATCH(RP,RP,0)),ROW(INDIRECT("1:"&amp;ROWS(Groupe_match)))))</f>
        <v>0</v>
      </c>
      <c r="J40" s="106">
        <f t="array" aca="1" ref="J40" ca="1">COUNT(1/FREQUENCY(IF((ABS=$J$1)*(Groupe_match=$A40),MATCH(ABS,ABS,0)),ROW(INDIRECT("1:"&amp;ROWS(Groupe_match)))))</f>
        <v>0</v>
      </c>
      <c r="K40" s="106">
        <f t="array" aca="1" ref="K40" ca="1">COUNT(1/FREQUENCY(IF((BL=$K$1)*(Groupe_match=$A40),MATCH(BL,BL,0)),ROW(INDIRECT("1:"&amp;ROWS(Groupe_match)))))</f>
        <v>0</v>
      </c>
      <c r="L40" s="106">
        <f t="array" aca="1" ref="L40" ca="1">COUNT(1/FREQUENCY(IF((MA=$L$1)*(Groupe_match=$A40),MATCH(MA,MA,0)),ROW(INDIRECT("1:"&amp;ROWS(Groupe_match)))))</f>
        <v>0</v>
      </c>
      <c r="M40" s="106">
        <f t="array" aca="1" ref="M40" ca="1">COUNT(1/FREQUENCY(IF((CHX=$M$1)*(Groupe_match=$A40),MATCH(CHX,CHX,0)),ROW(INDIRECT("1:"&amp;ROWS(Groupe_match)))))</f>
        <v>0</v>
      </c>
      <c r="N40" s="106">
        <f t="array" aca="1" ref="N40" ca="1">COUNT(1/FREQUENCY(IF((GP_INF=$N$1)*(Groupe_match=$A40),MATCH(GP_INF,GP_INF,0)),ROW(INDIRECT("1:"&amp;ROWS(Groupe_match)))))</f>
        <v>0</v>
      </c>
      <c r="O40" s="106">
        <f t="array" aca="1" ref="O40" ca="1">COUNT(1/FREQUENCY(IF((GP_SUP=$O$1)*(Groupe_match=$A40),MATCH(GP_SUP,GP_SUP,0)),ROW(INDIRECT("1:"&amp;ROWS(Groupe_match)))))</f>
        <v>0</v>
      </c>
    </row>
    <row r="41" spans="1:15" x14ac:dyDescent="0.25">
      <c r="A41" s="15" t="s">
        <v>140</v>
      </c>
      <c r="B41" s="33" t="s">
        <v>141</v>
      </c>
      <c r="C41" s="2" t="s">
        <v>254</v>
      </c>
      <c r="D41" s="34" t="s">
        <v>159</v>
      </c>
      <c r="E41" s="50" t="s">
        <v>63</v>
      </c>
      <c r="F41" s="2" t="s">
        <v>202</v>
      </c>
      <c r="G41" s="15">
        <v>2547772114</v>
      </c>
      <c r="H41" s="106">
        <f t="array" aca="1" ref="H41" ca="1">COUNT(1/FREQUENCY(IF((CVQ=$H$1)*(Groupe_match=$A41),MATCH(CVQ,CVQ,0)),ROW(INDIRECT("1:"&amp;ROWS(Groupe_match)))))</f>
        <v>0</v>
      </c>
      <c r="I41" s="106">
        <f t="array" aca="1" ref="I41" ca="1">COUNT(1/FREQUENCY(IF((RP=$I$1)*(Groupe_match=$A41),MATCH(RP,RP,0)),ROW(INDIRECT("1:"&amp;ROWS(Groupe_match)))))</f>
        <v>0</v>
      </c>
      <c r="J41" s="106">
        <f t="array" aca="1" ref="J41" ca="1">COUNT(1/FREQUENCY(IF((ABS=$J$1)*(Groupe_match=$A41),MATCH(ABS,ABS,0)),ROW(INDIRECT("1:"&amp;ROWS(Groupe_match)))))</f>
        <v>0</v>
      </c>
      <c r="K41" s="106">
        <f t="array" aca="1" ref="K41" ca="1">COUNT(1/FREQUENCY(IF((BL=$K$1)*(Groupe_match=$A41),MATCH(BL,BL,0)),ROW(INDIRECT("1:"&amp;ROWS(Groupe_match)))))</f>
        <v>0</v>
      </c>
      <c r="L41" s="106">
        <f t="array" aca="1" ref="L41" ca="1">COUNT(1/FREQUENCY(IF((MA=$L$1)*(Groupe_match=$A41),MATCH(MA,MA,0)),ROW(INDIRECT("1:"&amp;ROWS(Groupe_match)))))</f>
        <v>0</v>
      </c>
      <c r="M41" s="106">
        <f t="array" aca="1" ref="M41" ca="1">COUNT(1/FREQUENCY(IF((CHX=$M$1)*(Groupe_match=$A41),MATCH(CHX,CHX,0)),ROW(INDIRECT("1:"&amp;ROWS(Groupe_match)))))</f>
        <v>0</v>
      </c>
      <c r="N41" s="106">
        <f t="array" aca="1" ref="N41" ca="1">COUNT(1/FREQUENCY(IF((GP_INF=$N$1)*(Groupe_match=$A41),MATCH(GP_INF,GP_INF,0)),ROW(INDIRECT("1:"&amp;ROWS(Groupe_match)))))</f>
        <v>0</v>
      </c>
      <c r="O41" s="106">
        <f t="array" aca="1" ref="O41" ca="1">COUNT(1/FREQUENCY(IF((GP_SUP=$O$1)*(Groupe_match=$A41),MATCH(GP_SUP,GP_SUP,0)),ROW(INDIRECT("1:"&amp;ROWS(Groupe_match)))))</f>
        <v>0</v>
      </c>
    </row>
    <row r="42" spans="1:15" x14ac:dyDescent="0.25">
      <c r="A42" s="15" t="s">
        <v>142</v>
      </c>
      <c r="B42" s="33" t="s">
        <v>134</v>
      </c>
      <c r="C42" s="2" t="s">
        <v>256</v>
      </c>
      <c r="D42" s="34" t="s">
        <v>159</v>
      </c>
      <c r="E42" s="50" t="s">
        <v>63</v>
      </c>
      <c r="F42" s="2" t="s">
        <v>203</v>
      </c>
      <c r="G42" s="15">
        <v>2547857821</v>
      </c>
      <c r="H42" s="106">
        <f t="array" aca="1" ref="H42" ca="1">COUNT(1/FREQUENCY(IF((CVQ=$H$1)*(Groupe_match=$A42),MATCH(CVQ,CVQ,0)),ROW(INDIRECT("1:"&amp;ROWS(Groupe_match)))))</f>
        <v>0</v>
      </c>
      <c r="I42" s="106">
        <f t="array" aca="1" ref="I42" ca="1">COUNT(1/FREQUENCY(IF((RP=$I$1)*(Groupe_match=$A42),MATCH(RP,RP,0)),ROW(INDIRECT("1:"&amp;ROWS(Groupe_match)))))</f>
        <v>0</v>
      </c>
      <c r="J42" s="106">
        <f t="array" aca="1" ref="J42" ca="1">COUNT(1/FREQUENCY(IF((ABS=$J$1)*(Groupe_match=$A42),MATCH(ABS,ABS,0)),ROW(INDIRECT("1:"&amp;ROWS(Groupe_match)))))</f>
        <v>0</v>
      </c>
      <c r="K42" s="106">
        <f t="array" aca="1" ref="K42" ca="1">COUNT(1/FREQUENCY(IF((BL=$K$1)*(Groupe_match=$A42),MATCH(BL,BL,0)),ROW(INDIRECT("1:"&amp;ROWS(Groupe_match)))))</f>
        <v>0</v>
      </c>
      <c r="L42" s="106">
        <f t="array" aca="1" ref="L42" ca="1">COUNT(1/FREQUENCY(IF((MA=$L$1)*(Groupe_match=$A42),MATCH(MA,MA,0)),ROW(INDIRECT("1:"&amp;ROWS(Groupe_match)))))</f>
        <v>0</v>
      </c>
      <c r="M42" s="106">
        <f t="array" aca="1" ref="M42" ca="1">COUNT(1/FREQUENCY(IF((CHX=$M$1)*(Groupe_match=$A42),MATCH(CHX,CHX,0)),ROW(INDIRECT("1:"&amp;ROWS(Groupe_match)))))</f>
        <v>0</v>
      </c>
      <c r="N42" s="106">
        <f t="array" aca="1" ref="N42" ca="1">COUNT(1/FREQUENCY(IF((GP_INF=$N$1)*(Groupe_match=$A42),MATCH(GP_INF,GP_INF,0)),ROW(INDIRECT("1:"&amp;ROWS(Groupe_match)))))</f>
        <v>0</v>
      </c>
      <c r="O42" s="106">
        <f t="array" aca="1" ref="O42" ca="1">COUNT(1/FREQUENCY(IF((GP_SUP=$O$1)*(Groupe_match=$A42),MATCH(GP_SUP,GP_SUP,0)),ROW(INDIRECT("1:"&amp;ROWS(Groupe_match)))))</f>
        <v>0</v>
      </c>
    </row>
    <row r="43" spans="1:15" x14ac:dyDescent="0.25">
      <c r="A43" s="15" t="s">
        <v>143</v>
      </c>
      <c r="B43" s="33" t="s">
        <v>144</v>
      </c>
      <c r="C43" s="2" t="s">
        <v>257</v>
      </c>
      <c r="D43" s="34" t="s">
        <v>159</v>
      </c>
      <c r="E43" s="50" t="s">
        <v>63</v>
      </c>
      <c r="F43" s="2" t="s">
        <v>204</v>
      </c>
      <c r="G43" s="15">
        <v>2547627113</v>
      </c>
      <c r="H43" s="106">
        <f t="array" aca="1" ref="H43" ca="1">COUNT(1/FREQUENCY(IF((CVQ=$H$1)*(Groupe_match=$A43),MATCH(CVQ,CVQ,0)),ROW(INDIRECT("1:"&amp;ROWS(Groupe_match)))))</f>
        <v>0</v>
      </c>
      <c r="I43" s="106">
        <f t="array" aca="1" ref="I43" ca="1">COUNT(1/FREQUENCY(IF((RP=$I$1)*(Groupe_match=$A43),MATCH(RP,RP,0)),ROW(INDIRECT("1:"&amp;ROWS(Groupe_match)))))</f>
        <v>0</v>
      </c>
      <c r="J43" s="106">
        <f t="array" aca="1" ref="J43" ca="1">COUNT(1/FREQUENCY(IF((ABS=$J$1)*(Groupe_match=$A43),MATCH(ABS,ABS,0)),ROW(INDIRECT("1:"&amp;ROWS(Groupe_match)))))</f>
        <v>0</v>
      </c>
      <c r="K43" s="106">
        <f t="array" aca="1" ref="K43" ca="1">COUNT(1/FREQUENCY(IF((BL=$K$1)*(Groupe_match=$A43),MATCH(BL,BL,0)),ROW(INDIRECT("1:"&amp;ROWS(Groupe_match)))))</f>
        <v>0</v>
      </c>
      <c r="L43" s="106">
        <f t="array" aca="1" ref="L43" ca="1">COUNT(1/FREQUENCY(IF((MA=$L$1)*(Groupe_match=$A43),MATCH(MA,MA,0)),ROW(INDIRECT("1:"&amp;ROWS(Groupe_match)))))</f>
        <v>0</v>
      </c>
      <c r="M43" s="106">
        <f t="array" aca="1" ref="M43" ca="1">COUNT(1/FREQUENCY(IF((CHX=$M$1)*(Groupe_match=$A43),MATCH(CHX,CHX,0)),ROW(INDIRECT("1:"&amp;ROWS(Groupe_match)))))</f>
        <v>0</v>
      </c>
      <c r="N43" s="106">
        <f t="array" aca="1" ref="N43" ca="1">COUNT(1/FREQUENCY(IF((GP_INF=$N$1)*(Groupe_match=$A43),MATCH(GP_INF,GP_INF,0)),ROW(INDIRECT("1:"&amp;ROWS(Groupe_match)))))</f>
        <v>0</v>
      </c>
      <c r="O43" s="106">
        <f t="array" aca="1" ref="O43" ca="1">COUNT(1/FREQUENCY(IF((GP_SUP=$O$1)*(Groupe_match=$A43),MATCH(GP_SUP,GP_SUP,0)),ROW(INDIRECT("1:"&amp;ROWS(Groupe_match)))))</f>
        <v>0</v>
      </c>
    </row>
    <row r="44" spans="1:15" x14ac:dyDescent="0.25">
      <c r="A44" s="15" t="s">
        <v>145</v>
      </c>
      <c r="B44" s="33" t="s">
        <v>95</v>
      </c>
      <c r="C44" s="2" t="s">
        <v>259</v>
      </c>
      <c r="D44" s="34" t="s">
        <v>159</v>
      </c>
      <c r="E44" s="50" t="s">
        <v>160</v>
      </c>
      <c r="F44" s="2" t="s">
        <v>205</v>
      </c>
      <c r="G44" s="15">
        <v>2548061503</v>
      </c>
      <c r="H44" s="106">
        <f t="array" aca="1" ref="H44" ca="1">COUNT(1/FREQUENCY(IF((CVQ=$H$1)*(Groupe_match=$A44),MATCH(CVQ,CVQ,0)),ROW(INDIRECT("1:"&amp;ROWS(Groupe_match)))))</f>
        <v>0</v>
      </c>
      <c r="I44" s="106">
        <f t="array" aca="1" ref="I44" ca="1">COUNT(1/FREQUENCY(IF((RP=$I$1)*(Groupe_match=$A44),MATCH(RP,RP,0)),ROW(INDIRECT("1:"&amp;ROWS(Groupe_match)))))</f>
        <v>0</v>
      </c>
      <c r="J44" s="106">
        <f t="array" aca="1" ref="J44" ca="1">COUNT(1/FREQUENCY(IF((ABS=$J$1)*(Groupe_match=$A44),MATCH(ABS,ABS,0)),ROW(INDIRECT("1:"&amp;ROWS(Groupe_match)))))</f>
        <v>0</v>
      </c>
      <c r="K44" s="106">
        <f t="array" aca="1" ref="K44" ca="1">COUNT(1/FREQUENCY(IF((BL=$K$1)*(Groupe_match=$A44),MATCH(BL,BL,0)),ROW(INDIRECT("1:"&amp;ROWS(Groupe_match)))))</f>
        <v>0</v>
      </c>
      <c r="L44" s="106">
        <f t="array" aca="1" ref="L44" ca="1">COUNT(1/FREQUENCY(IF((MA=$L$1)*(Groupe_match=$A44),MATCH(MA,MA,0)),ROW(INDIRECT("1:"&amp;ROWS(Groupe_match)))))</f>
        <v>0</v>
      </c>
      <c r="M44" s="106">
        <f t="array" aca="1" ref="M44" ca="1">COUNT(1/FREQUENCY(IF((CHX=$M$1)*(Groupe_match=$A44),MATCH(CHX,CHX,0)),ROW(INDIRECT("1:"&amp;ROWS(Groupe_match)))))</f>
        <v>0</v>
      </c>
      <c r="N44" s="106">
        <f t="array" aca="1" ref="N44" ca="1">COUNT(1/FREQUENCY(IF((GP_INF=$N$1)*(Groupe_match=$A44),MATCH(GP_INF,GP_INF,0)),ROW(INDIRECT("1:"&amp;ROWS(Groupe_match)))))</f>
        <v>0</v>
      </c>
      <c r="O44" s="106">
        <f t="array" aca="1" ref="O44" ca="1">COUNT(1/FREQUENCY(IF((GP_SUP=$O$1)*(Groupe_match=$A44),MATCH(GP_SUP,GP_SUP,0)),ROW(INDIRECT("1:"&amp;ROWS(Groupe_match)))))</f>
        <v>0</v>
      </c>
    </row>
    <row r="45" spans="1:15" x14ac:dyDescent="0.25">
      <c r="A45" s="15" t="s">
        <v>146</v>
      </c>
      <c r="B45" s="33" t="s">
        <v>138</v>
      </c>
      <c r="C45" s="2" t="s">
        <v>263</v>
      </c>
      <c r="D45" s="34" t="s">
        <v>159</v>
      </c>
      <c r="E45" s="50" t="s">
        <v>63</v>
      </c>
      <c r="F45" s="2" t="s">
        <v>206</v>
      </c>
      <c r="G45" s="15">
        <v>2547655370</v>
      </c>
      <c r="H45" s="106">
        <f t="array" aca="1" ref="H45" ca="1">COUNT(1/FREQUENCY(IF((CVQ=$H$1)*(Groupe_match=$A45),MATCH(CVQ,CVQ,0)),ROW(INDIRECT("1:"&amp;ROWS(Groupe_match)))))</f>
        <v>0</v>
      </c>
      <c r="I45" s="106">
        <f t="array" aca="1" ref="I45" ca="1">COUNT(1/FREQUENCY(IF((RP=$I$1)*(Groupe_match=$A45),MATCH(RP,RP,0)),ROW(INDIRECT("1:"&amp;ROWS(Groupe_match)))))</f>
        <v>0</v>
      </c>
      <c r="J45" s="106">
        <f t="array" aca="1" ref="J45" ca="1">COUNT(1/FREQUENCY(IF((ABS=$J$1)*(Groupe_match=$A45),MATCH(ABS,ABS,0)),ROW(INDIRECT("1:"&amp;ROWS(Groupe_match)))))</f>
        <v>0</v>
      </c>
      <c r="K45" s="106">
        <f t="array" aca="1" ref="K45" ca="1">COUNT(1/FREQUENCY(IF((BL=$K$1)*(Groupe_match=$A45),MATCH(BL,BL,0)),ROW(INDIRECT("1:"&amp;ROWS(Groupe_match)))))</f>
        <v>0</v>
      </c>
      <c r="L45" s="106">
        <f t="array" aca="1" ref="L45" ca="1">COUNT(1/FREQUENCY(IF((MA=$L$1)*(Groupe_match=$A45),MATCH(MA,MA,0)),ROW(INDIRECT("1:"&amp;ROWS(Groupe_match)))))</f>
        <v>0</v>
      </c>
      <c r="M45" s="106">
        <f t="array" aca="1" ref="M45" ca="1">COUNT(1/FREQUENCY(IF((CHX=$M$1)*(Groupe_match=$A45),MATCH(CHX,CHX,0)),ROW(INDIRECT("1:"&amp;ROWS(Groupe_match)))))</f>
        <v>0</v>
      </c>
      <c r="N45" s="106">
        <f t="array" aca="1" ref="N45" ca="1">COUNT(1/FREQUENCY(IF((GP_INF=$N$1)*(Groupe_match=$A45),MATCH(GP_INF,GP_INF,0)),ROW(INDIRECT("1:"&amp;ROWS(Groupe_match)))))</f>
        <v>0</v>
      </c>
      <c r="O45" s="106">
        <f t="array" aca="1" ref="O45" ca="1">COUNT(1/FREQUENCY(IF((GP_SUP=$O$1)*(Groupe_match=$A45),MATCH(GP_SUP,GP_SUP,0)),ROW(INDIRECT("1:"&amp;ROWS(Groupe_match)))))</f>
        <v>0</v>
      </c>
    </row>
    <row r="46" spans="1:15" x14ac:dyDescent="0.25">
      <c r="A46" s="15" t="s">
        <v>147</v>
      </c>
      <c r="B46" s="33" t="s">
        <v>148</v>
      </c>
      <c r="C46" s="2" t="s">
        <v>266</v>
      </c>
      <c r="D46" s="34" t="s">
        <v>159</v>
      </c>
      <c r="E46" s="50" t="s">
        <v>160</v>
      </c>
      <c r="F46" s="2" t="s">
        <v>207</v>
      </c>
      <c r="G46" s="15">
        <v>9602567133</v>
      </c>
      <c r="H46" s="106">
        <f t="array" aca="1" ref="H46" ca="1">COUNT(1/FREQUENCY(IF((CVQ=$H$1)*(Groupe_match=$A46),MATCH(CVQ,CVQ,0)),ROW(INDIRECT("1:"&amp;ROWS(Groupe_match)))))</f>
        <v>0</v>
      </c>
      <c r="I46" s="106">
        <f t="array" aca="1" ref="I46" ca="1">COUNT(1/FREQUENCY(IF((RP=$I$1)*(Groupe_match=$A46),MATCH(RP,RP,0)),ROW(INDIRECT("1:"&amp;ROWS(Groupe_match)))))</f>
        <v>0</v>
      </c>
      <c r="J46" s="106">
        <f t="array" aca="1" ref="J46" ca="1">COUNT(1/FREQUENCY(IF((ABS=$J$1)*(Groupe_match=$A46),MATCH(ABS,ABS,0)),ROW(INDIRECT("1:"&amp;ROWS(Groupe_match)))))</f>
        <v>0</v>
      </c>
      <c r="K46" s="106">
        <f t="array" aca="1" ref="K46" ca="1">COUNT(1/FREQUENCY(IF((BL=$K$1)*(Groupe_match=$A46),MATCH(BL,BL,0)),ROW(INDIRECT("1:"&amp;ROWS(Groupe_match)))))</f>
        <v>0</v>
      </c>
      <c r="L46" s="106">
        <f t="array" aca="1" ref="L46" ca="1">COUNT(1/FREQUENCY(IF((MA=$L$1)*(Groupe_match=$A46),MATCH(MA,MA,0)),ROW(INDIRECT("1:"&amp;ROWS(Groupe_match)))))</f>
        <v>0</v>
      </c>
      <c r="M46" s="106">
        <f t="array" aca="1" ref="M46" ca="1">COUNT(1/FREQUENCY(IF((CHX=$M$1)*(Groupe_match=$A46),MATCH(CHX,CHX,0)),ROW(INDIRECT("1:"&amp;ROWS(Groupe_match)))))</f>
        <v>0</v>
      </c>
      <c r="N46" s="106">
        <f t="array" aca="1" ref="N46" ca="1">COUNT(1/FREQUENCY(IF((GP_INF=$N$1)*(Groupe_match=$A46),MATCH(GP_INF,GP_INF,0)),ROW(INDIRECT("1:"&amp;ROWS(Groupe_match)))))</f>
        <v>0</v>
      </c>
      <c r="O46" s="106">
        <f t="array" aca="1" ref="O46" ca="1">COUNT(1/FREQUENCY(IF((GP_SUP=$O$1)*(Groupe_match=$A46),MATCH(GP_SUP,GP_SUP,0)),ROW(INDIRECT("1:"&amp;ROWS(Groupe_match)))))</f>
        <v>0</v>
      </c>
    </row>
    <row r="47" spans="1:15" x14ac:dyDescent="0.25">
      <c r="A47" s="15" t="s">
        <v>149</v>
      </c>
      <c r="B47" s="33" t="s">
        <v>132</v>
      </c>
      <c r="C47" s="2" t="s">
        <v>279</v>
      </c>
      <c r="D47" s="34" t="s">
        <v>159</v>
      </c>
      <c r="E47" s="50" t="s">
        <v>160</v>
      </c>
      <c r="F47" s="2" t="s">
        <v>208</v>
      </c>
      <c r="G47" s="15">
        <v>9602254355</v>
      </c>
      <c r="H47" s="106">
        <f t="array" aca="1" ref="H47" ca="1">COUNT(1/FREQUENCY(IF((CVQ=$H$1)*(Groupe_match=$A47),MATCH(CVQ,CVQ,0)),ROW(INDIRECT("1:"&amp;ROWS(Groupe_match)))))</f>
        <v>0</v>
      </c>
      <c r="I47" s="106">
        <f t="array" aca="1" ref="I47" ca="1">COUNT(1/FREQUENCY(IF((RP=$I$1)*(Groupe_match=$A47),MATCH(RP,RP,0)),ROW(INDIRECT("1:"&amp;ROWS(Groupe_match)))))</f>
        <v>0</v>
      </c>
      <c r="J47" s="106">
        <f t="array" aca="1" ref="J47" ca="1">COUNT(1/FREQUENCY(IF((ABS=$J$1)*(Groupe_match=$A47),MATCH(ABS,ABS,0)),ROW(INDIRECT("1:"&amp;ROWS(Groupe_match)))))</f>
        <v>0</v>
      </c>
      <c r="K47" s="106">
        <f t="array" aca="1" ref="K47" ca="1">COUNT(1/FREQUENCY(IF((BL=$K$1)*(Groupe_match=$A47),MATCH(BL,BL,0)),ROW(INDIRECT("1:"&amp;ROWS(Groupe_match)))))</f>
        <v>0</v>
      </c>
      <c r="L47" s="106">
        <f t="array" aca="1" ref="L47" ca="1">COUNT(1/FREQUENCY(IF((MA=$L$1)*(Groupe_match=$A47),MATCH(MA,MA,0)),ROW(INDIRECT("1:"&amp;ROWS(Groupe_match)))))</f>
        <v>0</v>
      </c>
      <c r="M47" s="106">
        <f t="array" aca="1" ref="M47" ca="1">COUNT(1/FREQUENCY(IF((CHX=$M$1)*(Groupe_match=$A47),MATCH(CHX,CHX,0)),ROW(INDIRECT("1:"&amp;ROWS(Groupe_match)))))</f>
        <v>0</v>
      </c>
      <c r="N47" s="106">
        <f t="array" aca="1" ref="N47" ca="1">COUNT(1/FREQUENCY(IF((GP_INF=$N$1)*(Groupe_match=$A47),MATCH(GP_INF,GP_INF,0)),ROW(INDIRECT("1:"&amp;ROWS(Groupe_match)))))</f>
        <v>0</v>
      </c>
      <c r="O47" s="106">
        <f t="array" aca="1" ref="O47" ca="1">COUNT(1/FREQUENCY(IF((GP_SUP=$O$1)*(Groupe_match=$A47),MATCH(GP_SUP,GP_SUP,0)),ROW(INDIRECT("1:"&amp;ROWS(Groupe_match)))))</f>
        <v>0</v>
      </c>
    </row>
    <row r="48" spans="1:15" x14ac:dyDescent="0.25">
      <c r="A48" s="15" t="s">
        <v>150</v>
      </c>
      <c r="B48" s="33" t="s">
        <v>61</v>
      </c>
      <c r="C48" s="2" t="s">
        <v>268</v>
      </c>
      <c r="D48" s="34" t="s">
        <v>159</v>
      </c>
      <c r="E48" s="50" t="s">
        <v>160</v>
      </c>
      <c r="F48" s="2" t="s">
        <v>209</v>
      </c>
      <c r="G48" s="15">
        <v>2547938814</v>
      </c>
      <c r="H48" s="106">
        <f t="array" aca="1" ref="H48" ca="1">COUNT(1/FREQUENCY(IF((CVQ=$H$1)*(Groupe_match=$A48),MATCH(CVQ,CVQ,0)),ROW(INDIRECT("1:"&amp;ROWS(Groupe_match)))))</f>
        <v>0</v>
      </c>
      <c r="I48" s="106">
        <f t="array" aca="1" ref="I48" ca="1">COUNT(1/FREQUENCY(IF((RP=$I$1)*(Groupe_match=$A48),MATCH(RP,RP,0)),ROW(INDIRECT("1:"&amp;ROWS(Groupe_match)))))</f>
        <v>0</v>
      </c>
      <c r="J48" s="106">
        <f t="array" aca="1" ref="J48" ca="1">COUNT(1/FREQUENCY(IF((ABS=$J$1)*(Groupe_match=$A48),MATCH(ABS,ABS,0)),ROW(INDIRECT("1:"&amp;ROWS(Groupe_match)))))</f>
        <v>0</v>
      </c>
      <c r="K48" s="106">
        <f t="array" aca="1" ref="K48" ca="1">COUNT(1/FREQUENCY(IF((BL=$K$1)*(Groupe_match=$A48),MATCH(BL,BL,0)),ROW(INDIRECT("1:"&amp;ROWS(Groupe_match)))))</f>
        <v>0</v>
      </c>
      <c r="L48" s="106">
        <f t="array" aca="1" ref="L48" ca="1">COUNT(1/FREQUENCY(IF((MA=$L$1)*(Groupe_match=$A48),MATCH(MA,MA,0)),ROW(INDIRECT("1:"&amp;ROWS(Groupe_match)))))</f>
        <v>0</v>
      </c>
      <c r="M48" s="106">
        <f t="array" aca="1" ref="M48" ca="1">COUNT(1/FREQUENCY(IF((CHX=$M$1)*(Groupe_match=$A48),MATCH(CHX,CHX,0)),ROW(INDIRECT("1:"&amp;ROWS(Groupe_match)))))</f>
        <v>0</v>
      </c>
      <c r="N48" s="106">
        <f t="array" aca="1" ref="N48" ca="1">COUNT(1/FREQUENCY(IF((GP_INF=$N$1)*(Groupe_match=$A48),MATCH(GP_INF,GP_INF,0)),ROW(INDIRECT("1:"&amp;ROWS(Groupe_match)))))</f>
        <v>0</v>
      </c>
      <c r="O48" s="106">
        <f t="array" aca="1" ref="O48" ca="1">COUNT(1/FREQUENCY(IF((GP_SUP=$O$1)*(Groupe_match=$A48),MATCH(GP_SUP,GP_SUP,0)),ROW(INDIRECT("1:"&amp;ROWS(Groupe_match)))))</f>
        <v>0</v>
      </c>
    </row>
    <row r="49" spans="1:15" x14ac:dyDescent="0.25">
      <c r="A49" s="15" t="s">
        <v>151</v>
      </c>
      <c r="B49" s="33" t="s">
        <v>152</v>
      </c>
      <c r="C49" s="2" t="s">
        <v>270</v>
      </c>
      <c r="D49" s="34" t="s">
        <v>159</v>
      </c>
      <c r="E49" s="50" t="s">
        <v>160</v>
      </c>
      <c r="F49" s="2" t="s">
        <v>210</v>
      </c>
      <c r="G49" s="15">
        <v>2548309958</v>
      </c>
      <c r="H49" s="106">
        <f t="array" aca="1" ref="H49" ca="1">COUNT(1/FREQUENCY(IF((CVQ=$H$1)*(Groupe_match=$A49),MATCH(CVQ,CVQ,0)),ROW(INDIRECT("1:"&amp;ROWS(Groupe_match)))))</f>
        <v>0</v>
      </c>
      <c r="I49" s="106">
        <f t="array" aca="1" ref="I49" ca="1">COUNT(1/FREQUENCY(IF((RP=$I$1)*(Groupe_match=$A49),MATCH(RP,RP,0)),ROW(INDIRECT("1:"&amp;ROWS(Groupe_match)))))</f>
        <v>0</v>
      </c>
      <c r="J49" s="106">
        <f t="array" aca="1" ref="J49" ca="1">COUNT(1/FREQUENCY(IF((ABS=$J$1)*(Groupe_match=$A49),MATCH(ABS,ABS,0)),ROW(INDIRECT("1:"&amp;ROWS(Groupe_match)))))</f>
        <v>0</v>
      </c>
      <c r="K49" s="106">
        <f t="array" aca="1" ref="K49" ca="1">COUNT(1/FREQUENCY(IF((BL=$K$1)*(Groupe_match=$A49),MATCH(BL,BL,0)),ROW(INDIRECT("1:"&amp;ROWS(Groupe_match)))))</f>
        <v>0</v>
      </c>
      <c r="L49" s="106">
        <f t="array" aca="1" ref="L49" ca="1">COUNT(1/FREQUENCY(IF((MA=$L$1)*(Groupe_match=$A49),MATCH(MA,MA,0)),ROW(INDIRECT("1:"&amp;ROWS(Groupe_match)))))</f>
        <v>0</v>
      </c>
      <c r="M49" s="106">
        <f t="array" aca="1" ref="M49" ca="1">COUNT(1/FREQUENCY(IF((CHX=$M$1)*(Groupe_match=$A49),MATCH(CHX,CHX,0)),ROW(INDIRECT("1:"&amp;ROWS(Groupe_match)))))</f>
        <v>0</v>
      </c>
      <c r="N49" s="106">
        <f t="array" aca="1" ref="N49" ca="1">COUNT(1/FREQUENCY(IF((GP_INF=$N$1)*(Groupe_match=$A49),MATCH(GP_INF,GP_INF,0)),ROW(INDIRECT("1:"&amp;ROWS(Groupe_match)))))</f>
        <v>0</v>
      </c>
      <c r="O49" s="106">
        <f t="array" aca="1" ref="O49" ca="1">COUNT(1/FREQUENCY(IF((GP_SUP=$O$1)*(Groupe_match=$A49),MATCH(GP_SUP,GP_SUP,0)),ROW(INDIRECT("1:"&amp;ROWS(Groupe_match)))))</f>
        <v>0</v>
      </c>
    </row>
    <row r="50" spans="1:15" x14ac:dyDescent="0.25">
      <c r="A50" s="15" t="s">
        <v>153</v>
      </c>
      <c r="B50" s="33" t="s">
        <v>154</v>
      </c>
      <c r="C50" s="2" t="s">
        <v>274</v>
      </c>
      <c r="D50" s="34" t="s">
        <v>159</v>
      </c>
      <c r="E50" s="50" t="s">
        <v>63</v>
      </c>
      <c r="F50" s="2" t="s">
        <v>211</v>
      </c>
      <c r="G50" s="15">
        <v>9602460383</v>
      </c>
      <c r="H50" s="106">
        <f t="array" aca="1" ref="H50" ca="1">COUNT(1/FREQUENCY(IF((CVQ=$H$1)*(Groupe_match=$A50),MATCH(CVQ,CVQ,0)),ROW(INDIRECT("1:"&amp;ROWS(Groupe_match)))))</f>
        <v>0</v>
      </c>
      <c r="I50" s="106">
        <f t="array" aca="1" ref="I50" ca="1">COUNT(1/FREQUENCY(IF((RP=$I$1)*(Groupe_match=$A50),MATCH(RP,RP,0)),ROW(INDIRECT("1:"&amp;ROWS(Groupe_match)))))</f>
        <v>0</v>
      </c>
      <c r="J50" s="106">
        <f t="array" aca="1" ref="J50" ca="1">COUNT(1/FREQUENCY(IF((ABS=$J$1)*(Groupe_match=$A50),MATCH(ABS,ABS,0)),ROW(INDIRECT("1:"&amp;ROWS(Groupe_match)))))</f>
        <v>0</v>
      </c>
      <c r="K50" s="106">
        <f t="array" aca="1" ref="K50" ca="1">COUNT(1/FREQUENCY(IF((BL=$K$1)*(Groupe_match=$A50),MATCH(BL,BL,0)),ROW(INDIRECT("1:"&amp;ROWS(Groupe_match)))))</f>
        <v>0</v>
      </c>
      <c r="L50" s="106">
        <f t="array" aca="1" ref="L50" ca="1">COUNT(1/FREQUENCY(IF((MA=$L$1)*(Groupe_match=$A50),MATCH(MA,MA,0)),ROW(INDIRECT("1:"&amp;ROWS(Groupe_match)))))</f>
        <v>0</v>
      </c>
      <c r="M50" s="106">
        <f t="array" aca="1" ref="M50" ca="1">COUNT(1/FREQUENCY(IF((CHX=$M$1)*(Groupe_match=$A50),MATCH(CHX,CHX,0)),ROW(INDIRECT("1:"&amp;ROWS(Groupe_match)))))</f>
        <v>0</v>
      </c>
      <c r="N50" s="106">
        <f t="array" aca="1" ref="N50" ca="1">COUNT(1/FREQUENCY(IF((GP_INF=$N$1)*(Groupe_match=$A50),MATCH(GP_INF,GP_INF,0)),ROW(INDIRECT("1:"&amp;ROWS(Groupe_match)))))</f>
        <v>0</v>
      </c>
      <c r="O50" s="106">
        <f t="array" aca="1" ref="O50" ca="1">COUNT(1/FREQUENCY(IF((GP_SUP=$O$1)*(Groupe_match=$A50),MATCH(GP_SUP,GP_SUP,0)),ROW(INDIRECT("1:"&amp;ROWS(Groupe_match)))))</f>
        <v>0</v>
      </c>
    </row>
    <row r="51" spans="1:15" x14ac:dyDescent="0.25">
      <c r="A51" s="15" t="s">
        <v>155</v>
      </c>
      <c r="B51" s="33" t="s">
        <v>99</v>
      </c>
      <c r="C51" s="2" t="s">
        <v>276</v>
      </c>
      <c r="D51" s="34" t="s">
        <v>159</v>
      </c>
      <c r="E51" s="50" t="s">
        <v>160</v>
      </c>
      <c r="F51" s="2" t="s">
        <v>212</v>
      </c>
      <c r="G51" s="15">
        <v>2547599678</v>
      </c>
      <c r="H51" s="106">
        <f t="array" aca="1" ref="H51" ca="1">COUNT(1/FREQUENCY(IF((CVQ=$H$1)*(Groupe_match=$A51),MATCH(CVQ,CVQ,0)),ROW(INDIRECT("1:"&amp;ROWS(Groupe_match)))))</f>
        <v>0</v>
      </c>
      <c r="I51" s="106">
        <f t="array" aca="1" ref="I51" ca="1">COUNT(1/FREQUENCY(IF((RP=$I$1)*(Groupe_match=$A51),MATCH(RP,RP,0)),ROW(INDIRECT("1:"&amp;ROWS(Groupe_match)))))</f>
        <v>0</v>
      </c>
      <c r="J51" s="106">
        <f t="array" aca="1" ref="J51" ca="1">COUNT(1/FREQUENCY(IF((ABS=$J$1)*(Groupe_match=$A51),MATCH(ABS,ABS,0)),ROW(INDIRECT("1:"&amp;ROWS(Groupe_match)))))</f>
        <v>0</v>
      </c>
      <c r="K51" s="106">
        <f t="array" aca="1" ref="K51" ca="1">COUNT(1/FREQUENCY(IF((BL=$K$1)*(Groupe_match=$A51),MATCH(BL,BL,0)),ROW(INDIRECT("1:"&amp;ROWS(Groupe_match)))))</f>
        <v>0</v>
      </c>
      <c r="L51" s="106">
        <f t="array" aca="1" ref="L51" ca="1">COUNT(1/FREQUENCY(IF((MA=$L$1)*(Groupe_match=$A51),MATCH(MA,MA,0)),ROW(INDIRECT("1:"&amp;ROWS(Groupe_match)))))</f>
        <v>0</v>
      </c>
      <c r="M51" s="106">
        <f t="array" aca="1" ref="M51" ca="1">COUNT(1/FREQUENCY(IF((CHX=$M$1)*(Groupe_match=$A51),MATCH(CHX,CHX,0)),ROW(INDIRECT("1:"&amp;ROWS(Groupe_match)))))</f>
        <v>0</v>
      </c>
      <c r="N51" s="106">
        <f t="array" aca="1" ref="N51" ca="1">COUNT(1/FREQUENCY(IF((GP_INF=$N$1)*(Groupe_match=$A51),MATCH(GP_INF,GP_INF,0)),ROW(INDIRECT("1:"&amp;ROWS(Groupe_match)))))</f>
        <v>0</v>
      </c>
      <c r="O51" s="106">
        <f t="array" aca="1" ref="O51" ca="1">COUNT(1/FREQUENCY(IF((GP_SUP=$O$1)*(Groupe_match=$A51),MATCH(GP_SUP,GP_SUP,0)),ROW(INDIRECT("1:"&amp;ROWS(Groupe_match)))))</f>
        <v>0</v>
      </c>
    </row>
    <row r="52" spans="1:15" x14ac:dyDescent="0.25">
      <c r="A52" s="15" t="s">
        <v>156</v>
      </c>
      <c r="B52" s="33" t="s">
        <v>144</v>
      </c>
      <c r="C52" s="2" t="s">
        <v>277</v>
      </c>
      <c r="D52" s="34" t="s">
        <v>159</v>
      </c>
      <c r="E52" s="50" t="s">
        <v>160</v>
      </c>
      <c r="F52" s="2" t="s">
        <v>213</v>
      </c>
      <c r="G52" s="15">
        <v>2548106515</v>
      </c>
      <c r="H52" s="106">
        <f t="array" aca="1" ref="H52" ca="1">COUNT(1/FREQUENCY(IF((CVQ=$H$1)*(Groupe_match=$A52),MATCH(CVQ,CVQ,0)),ROW(INDIRECT("1:"&amp;ROWS(Groupe_match)))))</f>
        <v>0</v>
      </c>
      <c r="I52" s="106">
        <f t="array" aca="1" ref="I52" ca="1">COUNT(1/FREQUENCY(IF((RP=$I$1)*(Groupe_match=$A52),MATCH(RP,RP,0)),ROW(INDIRECT("1:"&amp;ROWS(Groupe_match)))))</f>
        <v>0</v>
      </c>
      <c r="J52" s="106">
        <f t="array" aca="1" ref="J52" ca="1">COUNT(1/FREQUENCY(IF((ABS=$J$1)*(Groupe_match=$A52),MATCH(ABS,ABS,0)),ROW(INDIRECT("1:"&amp;ROWS(Groupe_match)))))</f>
        <v>0</v>
      </c>
      <c r="K52" s="106">
        <f t="array" aca="1" ref="K52" ca="1">COUNT(1/FREQUENCY(IF((BL=$K$1)*(Groupe_match=$A52),MATCH(BL,BL,0)),ROW(INDIRECT("1:"&amp;ROWS(Groupe_match)))))</f>
        <v>0</v>
      </c>
      <c r="L52" s="106">
        <f t="array" aca="1" ref="L52" ca="1">COUNT(1/FREQUENCY(IF((MA=$L$1)*(Groupe_match=$A52),MATCH(MA,MA,0)),ROW(INDIRECT("1:"&amp;ROWS(Groupe_match)))))</f>
        <v>0</v>
      </c>
      <c r="M52" s="106">
        <f t="array" aca="1" ref="M52" ca="1">COUNT(1/FREQUENCY(IF((CHX=$M$1)*(Groupe_match=$A52),MATCH(CHX,CHX,0)),ROW(INDIRECT("1:"&amp;ROWS(Groupe_match)))))</f>
        <v>0</v>
      </c>
      <c r="N52" s="106">
        <f t="array" aca="1" ref="N52" ca="1">COUNT(1/FREQUENCY(IF((GP_INF=$N$1)*(Groupe_match=$A52),MATCH(GP_INF,GP_INF,0)),ROW(INDIRECT("1:"&amp;ROWS(Groupe_match)))))</f>
        <v>0</v>
      </c>
      <c r="O52" s="106">
        <f t="array" aca="1" ref="O52" ca="1">COUNT(1/FREQUENCY(IF((GP_SUP=$O$1)*(Groupe_match=$A52),MATCH(GP_SUP,GP_SUP,0)),ROW(INDIRECT("1:"&amp;ROWS(Groupe_match)))))</f>
        <v>0</v>
      </c>
    </row>
    <row r="53" spans="1:15" x14ac:dyDescent="0.25">
      <c r="A53" s="15" t="s">
        <v>157</v>
      </c>
      <c r="B53" s="33" t="s">
        <v>158</v>
      </c>
      <c r="C53" s="2" t="s">
        <v>278</v>
      </c>
      <c r="D53" s="34" t="s">
        <v>159</v>
      </c>
      <c r="E53" s="50" t="s">
        <v>160</v>
      </c>
      <c r="F53" s="2" t="s">
        <v>214</v>
      </c>
      <c r="G53" s="15">
        <v>2548473889</v>
      </c>
      <c r="H53" s="106">
        <f t="array" aca="1" ref="H53" ca="1">COUNT(1/FREQUENCY(IF((CVQ=$H$1)*(Groupe_match=$A53),MATCH(CVQ,CVQ,0)),ROW(INDIRECT("1:"&amp;ROWS(Groupe_match)))))</f>
        <v>0</v>
      </c>
      <c r="I53" s="106">
        <f t="array" aca="1" ref="I53" ca="1">COUNT(1/FREQUENCY(IF((RP=$I$1)*(Groupe_match=$A53),MATCH(RP,RP,0)),ROW(INDIRECT("1:"&amp;ROWS(Groupe_match)))))</f>
        <v>0</v>
      </c>
      <c r="J53" s="106">
        <f t="array" aca="1" ref="J53" ca="1">COUNT(1/FREQUENCY(IF((ABS=$J$1)*(Groupe_match=$A53),MATCH(ABS,ABS,0)),ROW(INDIRECT("1:"&amp;ROWS(Groupe_match)))))</f>
        <v>0</v>
      </c>
      <c r="K53" s="106">
        <f t="array" aca="1" ref="K53" ca="1">COUNT(1/FREQUENCY(IF((BL=$K$1)*(Groupe_match=$A53),MATCH(BL,BL,0)),ROW(INDIRECT("1:"&amp;ROWS(Groupe_match)))))</f>
        <v>0</v>
      </c>
      <c r="L53" s="106">
        <f t="array" aca="1" ref="L53" ca="1">COUNT(1/FREQUENCY(IF((MA=$L$1)*(Groupe_match=$A53),MATCH(MA,MA,0)),ROW(INDIRECT("1:"&amp;ROWS(Groupe_match)))))</f>
        <v>0</v>
      </c>
      <c r="M53" s="106">
        <f t="array" aca="1" ref="M53" ca="1">COUNT(1/FREQUENCY(IF((CHX=$M$1)*(Groupe_match=$A53),MATCH(CHX,CHX,0)),ROW(INDIRECT("1:"&amp;ROWS(Groupe_match)))))</f>
        <v>0</v>
      </c>
      <c r="N53" s="106">
        <f t="array" aca="1" ref="N53" ca="1">COUNT(1/FREQUENCY(IF((GP_INF=$N$1)*(Groupe_match=$A53),MATCH(GP_INF,GP_INF,0)),ROW(INDIRECT("1:"&amp;ROWS(Groupe_match)))))</f>
        <v>0</v>
      </c>
      <c r="O53" s="106">
        <f t="array" aca="1" ref="O53" ca="1">COUNT(1/FREQUENCY(IF((GP_SUP=$O$1)*(Groupe_match=$A53),MATCH(GP_SUP,GP_SUP,0)),ROW(INDIRECT("1:"&amp;ROWS(Groupe_match)))))</f>
        <v>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A6693D-4A23-4C61-BA30-B36E7DAA4DFF}">
  <sheetPr codeName="Feuil14"/>
  <dimension ref="A1:AG30"/>
  <sheetViews>
    <sheetView tabSelected="1" workbookViewId="0">
      <selection activeCell="Y27" sqref="Y27"/>
    </sheetView>
  </sheetViews>
  <sheetFormatPr baseColWidth="10" defaultRowHeight="15" x14ac:dyDescent="0.25"/>
  <cols>
    <col min="1" max="1" width="6.42578125" customWidth="1"/>
    <col min="2" max="2" width="3" bestFit="1" customWidth="1"/>
    <col min="3" max="3" width="4.28515625" bestFit="1" customWidth="1"/>
    <col min="4" max="5" width="20.7109375" customWidth="1"/>
    <col min="6" max="14" width="4.85546875" customWidth="1"/>
    <col min="15" max="15" width="5.42578125" bestFit="1" customWidth="1"/>
    <col min="16" max="16" width="4.85546875" customWidth="1"/>
    <col min="17" max="17" width="5.5703125" bestFit="1" customWidth="1"/>
    <col min="18" max="26" width="4.85546875" customWidth="1"/>
  </cols>
  <sheetData>
    <row r="1" spans="1:33" ht="5.0999999999999996" customHeight="1" x14ac:dyDescent="0.25">
      <c r="A1" s="17"/>
      <c r="B1" s="17"/>
      <c r="C1" s="17"/>
      <c r="D1" s="17"/>
      <c r="E1" s="17"/>
      <c r="F1" s="17"/>
      <c r="G1" s="17"/>
      <c r="H1" s="17"/>
      <c r="I1" s="17"/>
      <c r="J1" s="17"/>
      <c r="K1" s="17"/>
      <c r="L1" s="17"/>
      <c r="M1" s="17"/>
      <c r="N1" s="17"/>
      <c r="O1" s="17"/>
      <c r="P1" s="17"/>
      <c r="Q1" s="17"/>
      <c r="R1" s="17"/>
      <c r="S1" s="17"/>
      <c r="T1" s="17"/>
      <c r="U1" s="17"/>
      <c r="V1" s="17"/>
      <c r="W1" s="17"/>
      <c r="X1" s="17"/>
      <c r="Y1" s="17"/>
      <c r="Z1" s="17"/>
      <c r="AA1" s="17"/>
      <c r="AB1" s="17"/>
      <c r="AC1" s="17"/>
      <c r="AD1" s="17"/>
      <c r="AE1" s="17"/>
      <c r="AF1" s="17"/>
      <c r="AG1" s="17"/>
    </row>
    <row r="2" spans="1:33" x14ac:dyDescent="0.25">
      <c r="A2" s="17"/>
      <c r="B2" s="17"/>
      <c r="C2" s="17"/>
      <c r="D2" s="17"/>
      <c r="E2" s="17"/>
      <c r="F2" s="17"/>
      <c r="G2" s="17"/>
      <c r="H2" s="17"/>
      <c r="I2" s="17"/>
      <c r="J2" s="17"/>
      <c r="K2" s="17"/>
      <c r="L2" s="17"/>
      <c r="M2" s="17"/>
      <c r="N2" s="17"/>
      <c r="O2" s="17"/>
      <c r="P2" s="17"/>
      <c r="Q2" s="17"/>
      <c r="R2" s="17"/>
      <c r="S2" s="17"/>
      <c r="T2" s="17"/>
      <c r="U2" s="17"/>
      <c r="V2" s="17"/>
      <c r="W2" s="17"/>
      <c r="X2" s="17"/>
      <c r="Y2" s="17"/>
      <c r="Z2" s="17"/>
      <c r="AA2" s="17"/>
      <c r="AB2" s="17"/>
      <c r="AC2" s="17"/>
      <c r="AD2" s="17"/>
      <c r="AE2" s="17"/>
      <c r="AF2" s="17"/>
      <c r="AG2" s="17"/>
    </row>
    <row r="3" spans="1:33" ht="15" customHeight="1" x14ac:dyDescent="0.25">
      <c r="A3" s="17"/>
      <c r="B3" s="17"/>
      <c r="C3" s="17"/>
      <c r="D3" s="17"/>
      <c r="E3" s="116" t="s">
        <v>356</v>
      </c>
      <c r="F3" s="117"/>
      <c r="G3" s="117"/>
      <c r="H3" s="117"/>
      <c r="I3" s="117"/>
      <c r="J3" s="117"/>
      <c r="K3" s="117"/>
      <c r="L3" s="117"/>
      <c r="M3" s="118"/>
      <c r="N3" s="17"/>
      <c r="O3" s="17"/>
      <c r="P3" s="17"/>
      <c r="Q3" s="17"/>
      <c r="R3" s="17"/>
      <c r="S3" s="17"/>
      <c r="T3" s="17"/>
      <c r="U3" s="17"/>
      <c r="V3" s="17"/>
      <c r="W3" s="17"/>
      <c r="X3" s="17"/>
      <c r="Y3" s="17"/>
      <c r="Z3" s="17"/>
      <c r="AA3" s="17"/>
      <c r="AB3" s="17"/>
      <c r="AC3" s="17"/>
      <c r="AD3" s="17"/>
      <c r="AE3" s="17"/>
      <c r="AF3" s="17"/>
      <c r="AG3" s="17"/>
    </row>
    <row r="4" spans="1:33" ht="15" customHeight="1" x14ac:dyDescent="0.25">
      <c r="A4" s="17"/>
      <c r="B4" s="17"/>
      <c r="C4" s="17"/>
      <c r="D4" s="17"/>
      <c r="E4" s="119"/>
      <c r="F4" s="120"/>
      <c r="G4" s="120"/>
      <c r="H4" s="120"/>
      <c r="I4" s="120"/>
      <c r="J4" s="120"/>
      <c r="K4" s="120"/>
      <c r="L4" s="120"/>
      <c r="M4" s="121"/>
      <c r="N4" s="17"/>
      <c r="O4" s="17"/>
      <c r="P4" s="17"/>
      <c r="Q4" s="17"/>
      <c r="R4" s="17"/>
      <c r="S4" s="198" t="s">
        <v>223</v>
      </c>
      <c r="T4" s="198"/>
      <c r="U4" s="198"/>
      <c r="V4" s="199" t="str">
        <f>Accueil!O3</f>
        <v>U11-1</v>
      </c>
      <c r="W4" s="199"/>
      <c r="X4" s="199"/>
      <c r="Y4" s="17"/>
      <c r="Z4" s="17"/>
      <c r="AA4" s="17"/>
      <c r="AB4" s="17"/>
      <c r="AC4" s="17"/>
      <c r="AD4" s="17"/>
      <c r="AE4" s="17"/>
      <c r="AF4" s="17"/>
      <c r="AG4" s="17"/>
    </row>
    <row r="5" spans="1:33" ht="15" customHeight="1" x14ac:dyDescent="0.25">
      <c r="A5" s="17"/>
      <c r="B5" s="17"/>
      <c r="C5" s="17"/>
      <c r="D5" s="17"/>
      <c r="E5" s="17"/>
      <c r="F5" s="17"/>
      <c r="G5" s="17"/>
      <c r="H5" s="17"/>
      <c r="I5" s="17"/>
      <c r="J5" s="17"/>
      <c r="K5" s="17"/>
      <c r="L5" s="17"/>
      <c r="M5" s="17"/>
      <c r="N5" s="17"/>
      <c r="O5" s="17"/>
      <c r="P5" s="17"/>
      <c r="Q5" s="17"/>
      <c r="R5" s="17"/>
      <c r="S5" s="17"/>
      <c r="T5" s="17"/>
      <c r="U5" s="17"/>
      <c r="V5" s="17"/>
      <c r="W5" s="17"/>
      <c r="X5" s="17"/>
      <c r="Y5" s="17"/>
      <c r="Z5" s="17"/>
      <c r="AA5" s="17"/>
      <c r="AB5" s="17"/>
      <c r="AC5" s="17"/>
      <c r="AD5" s="17"/>
      <c r="AE5" s="17"/>
      <c r="AF5" s="17"/>
      <c r="AG5" s="17"/>
    </row>
    <row r="6" spans="1:33" x14ac:dyDescent="0.25">
      <c r="A6" s="17"/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</row>
    <row r="7" spans="1:33" ht="15.75" thickBot="1" x14ac:dyDescent="0.3">
      <c r="A7" s="17"/>
      <c r="B7" s="17"/>
      <c r="C7" s="17"/>
      <c r="D7" s="17"/>
      <c r="E7" s="17"/>
      <c r="F7" s="17"/>
      <c r="G7" s="17"/>
      <c r="H7" s="17"/>
      <c r="I7" s="17"/>
      <c r="J7" s="17"/>
      <c r="K7" s="17"/>
      <c r="L7" s="17"/>
      <c r="M7" s="17"/>
      <c r="N7" s="17"/>
      <c r="O7" s="17"/>
      <c r="P7" s="17"/>
      <c r="Q7" s="17"/>
      <c r="R7" s="17"/>
      <c r="S7" s="17"/>
      <c r="T7" s="17"/>
      <c r="U7" s="17"/>
      <c r="V7" s="17"/>
      <c r="W7" s="17"/>
      <c r="X7" s="17"/>
      <c r="Y7" s="17"/>
      <c r="Z7" s="17"/>
      <c r="AA7" s="17"/>
      <c r="AB7" s="17"/>
      <c r="AC7" s="17"/>
      <c r="AD7" s="17"/>
      <c r="AE7" s="17"/>
      <c r="AF7" s="17"/>
      <c r="AG7" s="17"/>
    </row>
    <row r="8" spans="1:33" x14ac:dyDescent="0.25">
      <c r="A8" s="17"/>
      <c r="B8" s="221"/>
      <c r="C8" s="222" t="s">
        <v>19</v>
      </c>
      <c r="D8" s="222" t="s">
        <v>35</v>
      </c>
      <c r="E8" s="222" t="s">
        <v>225</v>
      </c>
      <c r="F8" s="189" t="s">
        <v>20</v>
      </c>
      <c r="G8" s="190" t="s">
        <v>27</v>
      </c>
      <c r="H8" s="191" t="s">
        <v>21</v>
      </c>
      <c r="I8" s="192" t="s">
        <v>28</v>
      </c>
      <c r="J8" s="193" t="s">
        <v>22</v>
      </c>
      <c r="K8" s="194" t="s">
        <v>23</v>
      </c>
      <c r="L8" s="195" t="s">
        <v>24</v>
      </c>
      <c r="M8" s="196" t="s">
        <v>25</v>
      </c>
      <c r="N8" s="197" t="s">
        <v>26</v>
      </c>
      <c r="O8" s="203" t="s">
        <v>342</v>
      </c>
      <c r="P8" s="203" t="s">
        <v>344</v>
      </c>
      <c r="Q8" s="203" t="s">
        <v>343</v>
      </c>
      <c r="R8" s="202" t="s">
        <v>40</v>
      </c>
      <c r="S8" s="200" t="s">
        <v>41</v>
      </c>
      <c r="T8" s="200" t="s">
        <v>30</v>
      </c>
      <c r="U8" s="200" t="s">
        <v>42</v>
      </c>
      <c r="V8" s="200" t="s">
        <v>43</v>
      </c>
      <c r="W8" s="200" t="s">
        <v>44</v>
      </c>
      <c r="X8" s="200" t="s">
        <v>351</v>
      </c>
      <c r="Y8" s="201" t="s">
        <v>352</v>
      </c>
      <c r="Z8" s="17"/>
      <c r="AA8" s="17"/>
      <c r="AB8" s="17"/>
      <c r="AC8" s="17"/>
      <c r="AD8" s="17"/>
      <c r="AE8" s="17"/>
      <c r="AF8" s="17"/>
      <c r="AG8" s="17"/>
    </row>
    <row r="9" spans="1:33" x14ac:dyDescent="0.25">
      <c r="A9" s="17"/>
      <c r="B9" s="217">
        <v>1</v>
      </c>
      <c r="C9" s="218" t="str">
        <f t="array" aca="1" ref="C9" ca="1">IF(ROWS($1:1)&lt;=COUNTIF(Groupe,$V$4),INDEX(Num,SMALL(IF(Groupe=$V$4,ROW(INDIRECT("1:"&amp;ROWS(Groupe)))),ROWS($1:1))),"")</f>
        <v>A24</v>
      </c>
      <c r="D9" s="218" t="str">
        <f t="array" aca="1" ref="D9" ca="1">IF(ROWS($1:1)&lt;=COUNTIF(Groupe,$V$4),INDEX(Nom,SMALL(IF(Groupe=$V$4,ROW(INDIRECT("1:"&amp;ROWS(Groupe)))),ROWS($1:1))),"")</f>
        <v>AKKI</v>
      </c>
      <c r="E9" s="218" t="str">
        <f t="array" aca="1" ref="E9" ca="1">IF(ROWS($1:1)&lt;=COUNTIF(Groupe,$V$4),INDEX(Prenom,SMALL(IF(Groupe=$V$4,ROW(INDIRECT("1:"&amp;ROWS(Groupe)))),ROWS($1:1))),"")</f>
        <v>Elias</v>
      </c>
      <c r="F9" s="37">
        <f t="array" aca="1" ref="F9" ca="1">IF(ROWS($1:1)&lt;=COUNTIF(Groupe,$V$4),INDEX(Stats_Pre,SMALL(IF(Groupe=$V$4,ROW(INDIRECT("1:"&amp;ROWS(Groupe)))),ROWS($1:1))),"")</f>
        <v>1</v>
      </c>
      <c r="G9" s="37">
        <f t="array" aca="1" ref="G9" ca="1">IF(ROWS($1:1)&lt;=COUNTIF(Groupe,$V$4),INDEX(Stats_SGB,SMALL(IF(Groupe=$V$4,ROW(INDIRECT("1:"&amp;ROWS(Groupe)))),ROWS($1:1))),"")</f>
        <v>0</v>
      </c>
      <c r="H9" s="37">
        <f t="array" aca="1" ref="H9" ca="1">IF(ROWS($1:1)&lt;=COUNTIF(Groupe,$V$4),INDEX(Stats_Ret,SMALL(IF(Groupe=$V$4,ROW(INDIRECT("1:"&amp;ROWS(Groupe)))),ROWS($1:1))),"")</f>
        <v>0</v>
      </c>
      <c r="I9" s="37">
        <f t="array" aca="1" ref="I9" ca="1">IF(ROWS($1:1)&lt;=COUNTIF(Groupe,$V$4),INDEX(Stats_Ap,SMALL(IF(Groupe=$V$4,ROW(INDIRECT("1:"&amp;ROWS(Groupe)))),ROWS($1:1))),"")</f>
        <v>0</v>
      </c>
      <c r="J9" s="37">
        <f t="array" aca="1" ref="J9" ca="1">IF(ROWS($1:1)&lt;=COUNTIF(Groupe,$V$4),INDEX(Stats_Anp,SMALL(IF(Groupe=$V$4,ROW(INDIRECT("1:"&amp;ROWS(Groupe)))),ROWS($1:1))),"")</f>
        <v>0</v>
      </c>
      <c r="K9" s="37">
        <f t="array" aca="1" ref="K9" ca="1">IF(ROWS($1:1)&lt;=COUNTIF(Groupe,$V$4),INDEX(Stats_BL,SMALL(IF(Groupe=$V$4,ROW(INDIRECT("1:"&amp;ROWS(Groupe)))),ROWS($1:1))),"")</f>
        <v>0</v>
      </c>
      <c r="L9" s="37">
        <f t="array" aca="1" ref="L9" ca="1">IF(ROWS($1:1)&lt;=COUNTIF(Groupe,$V$4),INDEX(Stats_GS,SMALL(IF(Groupe=$V$4,ROW(INDIRECT("1:"&amp;ROWS(Groupe)))),ROWS($1:1))),"")</f>
        <v>0</v>
      </c>
      <c r="M9" s="37">
        <f t="array" aca="1" ref="M9" ca="1">IF(ROWS($1:1)&lt;=COUNTIF(Groupe,$V$4),INDEX(Stats_GI,SMALL(IF(Groupe=$V$4,ROW(INDIRECT("1:"&amp;ROWS(Groupe)))),ROWS($1:1))),"")</f>
        <v>0</v>
      </c>
      <c r="N9" s="37">
        <f t="array" aca="1" ref="N9" ca="1">IF(ROWS($1:1)&lt;=COUNTIF(Groupe,$V$4),INDEX(Stats_Aut,SMALL(IF(Groupe=$V$4,ROW(INDIRECT("1:"&amp;ROWS(Groupe)))),ROWS($1:1))),"")</f>
        <v>0</v>
      </c>
      <c r="O9" s="37">
        <f ca="1">SUM(F9:N9)</f>
        <v>1</v>
      </c>
      <c r="P9" s="37">
        <f ca="1">IFERROR(I9+J9+K9,0)</f>
        <v>0</v>
      </c>
      <c r="Q9" s="219">
        <f ca="1">IFERROR(P9/O9,0)</f>
        <v>0</v>
      </c>
      <c r="R9" s="37">
        <f t="array" aca="1" ref="R9" ca="1">IF(ROWS($1:1)&lt;=COUNTIF(Groupe,$V$4),INDEX(Stats_CVQ,SMALL(IF(Groupe=$V$4,ROW(INDIRECT("1:"&amp;ROWS(Groupe)))),ROWS($1:1))),"")</f>
        <v>1</v>
      </c>
      <c r="S9" s="37">
        <f t="array" aca="1" ref="S9" ca="1">IF(ROWS($1:1)&lt;=COUNTIF(Groupe,$V$4),INDEX(Stats_RP,SMALL(IF(Groupe=$V$4,ROW(INDIRECT("1:"&amp;ROWS(Groupe)))),ROWS($1:1))),"")</f>
        <v>0</v>
      </c>
      <c r="T9" s="37">
        <f t="array" aca="1" ref="T9" ca="1">IF(ROWS($1:1)&lt;=COUNTIF(Groupe,$V$4),INDEX(Stats_ABS,SMALL(IF(Groupe=$V$4,ROW(INDIRECT("1:"&amp;ROWS(Groupe)))),ROWS($1:1))),"")</f>
        <v>0</v>
      </c>
      <c r="U9" s="37">
        <f t="array" aca="1" ref="U9" ca="1">IF(ROWS($1:1)&lt;=COUNTIF(Groupe,$V$4),INDEX(Stats_BL_Match,SMALL(IF(Groupe=$V$4,ROW(INDIRECT("1:"&amp;ROWS(Groupe)))),ROWS($1:1))),"")</f>
        <v>0</v>
      </c>
      <c r="V9" s="37">
        <f t="array" aca="1" ref="V9" ca="1">IF(ROWS($1:1)&lt;=COUNTIF(Groupe,$V$4),INDEX(Stats_MA,SMALL(IF(Groupe=$V$4,ROW(INDIRECT("1:"&amp;ROWS(Groupe)))),ROWS($1:1))),"")</f>
        <v>0</v>
      </c>
      <c r="W9" s="37">
        <f t="array" aca="1" ref="W9" ca="1">IF(ROWS($1:1)&lt;=COUNTIF(Groupe,$V$4),INDEX(Stats_CHX,SMALL(IF(Groupe=$V$4,ROW(INDIRECT("1:"&amp;ROWS(Groupe)))),ROWS($1:1))),"")</f>
        <v>0</v>
      </c>
      <c r="X9" s="37">
        <f t="array" aca="1" ref="X9" ca="1">IF(ROWS($1:1)&lt;=COUNTIF(Groupe,$V$4),INDEX(Stats_INF,SMALL(IF(Groupe=$V$4,ROW(INDIRECT("1:"&amp;ROWS(Groupe)))),ROWS($1:1))),"")</f>
        <v>0</v>
      </c>
      <c r="Y9" s="205">
        <f t="array" aca="1" ref="Y9" ca="1">IF(ROWS($1:1)&lt;=COUNTIF(Groupe,$V$4),INDEX(Stats_SUP,SMALL(IF(Groupe=$V$4,ROW(INDIRECT("1:"&amp;ROWS(Groupe)))),ROWS($1:1))),"")</f>
        <v>0</v>
      </c>
      <c r="Z9" s="17"/>
      <c r="AA9" s="17"/>
      <c r="AB9" s="17"/>
      <c r="AC9" s="17"/>
      <c r="AD9" s="17"/>
      <c r="AE9" s="17"/>
      <c r="AF9" s="17"/>
      <c r="AG9" s="17"/>
    </row>
    <row r="10" spans="1:33" x14ac:dyDescent="0.25">
      <c r="A10" s="17"/>
      <c r="B10" s="204">
        <v>2</v>
      </c>
      <c r="C10" s="37" t="str">
        <f t="array" aca="1" ref="C10" ca="1">IF(ROWS($1:2)&lt;=COUNTIF(Groupe,$V$4),INDEX(Num,SMALL(IF(Groupe=$V$4,ROW(INDIRECT("1:"&amp;ROWS(Groupe)))),ROWS($1:2))),"")</f>
        <v>A27</v>
      </c>
      <c r="D10" s="37" t="str">
        <f t="array" aca="1" ref="D10" ca="1">IF(ROWS($1:2)&lt;=COUNTIF(Groupe,$V$4),INDEX(Nom,SMALL(IF(Groupe=$V$4,ROW(INDIRECT("1:"&amp;ROWS(Groupe)))),ROWS($1:2))),"")</f>
        <v>BENMEBROUK</v>
      </c>
      <c r="E10" s="37" t="str">
        <f t="array" aca="1" ref="E10" ca="1">IF(ROWS($1:2)&lt;=COUNTIF(Groupe,$V$4),INDEX(Prenom,SMALL(IF(Groupe=$V$4,ROW(INDIRECT("1:"&amp;ROWS(Groupe)))),ROWS($1:2))),"")</f>
        <v>Mheni</v>
      </c>
      <c r="F10" s="37">
        <f t="array" aca="1" ref="F10" ca="1">IF(ROWS($1:2)&lt;=COUNTIF(Groupe,$V$4),INDEX(Stats_Pre,SMALL(IF(Groupe=$V$4,ROW(INDIRECT("1:"&amp;ROWS(Groupe)))),ROWS($1:2))),"")</f>
        <v>0</v>
      </c>
      <c r="G10" s="37">
        <f t="array" aca="1" ref="G10" ca="1">IF(ROWS($1:2)&lt;=COUNTIF(Groupe,$V$4),INDEX(Stats_SGB,SMALL(IF(Groupe=$V$4,ROW(INDIRECT("1:"&amp;ROWS(Groupe)))),ROWS($1:2))),"")</f>
        <v>0</v>
      </c>
      <c r="H10" s="37">
        <f t="array" aca="1" ref="H10" ca="1">IF(ROWS($1:2)&lt;=COUNTIF(Groupe,$V$4),INDEX(Stats_Ret,SMALL(IF(Groupe=$V$4,ROW(INDIRECT("1:"&amp;ROWS(Groupe)))),ROWS($1:2))),"")</f>
        <v>0</v>
      </c>
      <c r="I10" s="37">
        <f t="array" aca="1" ref="I10" ca="1">IF(ROWS($1:2)&lt;=COUNTIF(Groupe,$V$4),INDEX(Stats_Ap,SMALL(IF(Groupe=$V$4,ROW(INDIRECT("1:"&amp;ROWS(Groupe)))),ROWS($1:2))),"")</f>
        <v>0</v>
      </c>
      <c r="J10" s="37">
        <f t="array" aca="1" ref="J10" ca="1">IF(ROWS($1:2)&lt;=COUNTIF(Groupe,$V$4),INDEX(Stats_Anp,SMALL(IF(Groupe=$V$4,ROW(INDIRECT("1:"&amp;ROWS(Groupe)))),ROWS($1:2))),"")</f>
        <v>0</v>
      </c>
      <c r="K10" s="37">
        <f t="array" aca="1" ref="K10" ca="1">IF(ROWS($1:2)&lt;=COUNTIF(Groupe,$V$4),INDEX(Stats_BL,SMALL(IF(Groupe=$V$4,ROW(INDIRECT("1:"&amp;ROWS(Groupe)))),ROWS($1:2))),"")</f>
        <v>0</v>
      </c>
      <c r="L10" s="37">
        <f t="array" aca="1" ref="L10" ca="1">IF(ROWS($1:2)&lt;=COUNTIF(Groupe,$V$4),INDEX(Stats_GS,SMALL(IF(Groupe=$V$4,ROW(INDIRECT("1:"&amp;ROWS(Groupe)))),ROWS($1:2))),"")</f>
        <v>0</v>
      </c>
      <c r="M10" s="37">
        <f t="array" aca="1" ref="M10" ca="1">IF(ROWS($1:2)&lt;=COUNTIF(Groupe,$V$4),INDEX(Stats_GI,SMALL(IF(Groupe=$V$4,ROW(INDIRECT("1:"&amp;ROWS(Groupe)))),ROWS($1:2))),"")</f>
        <v>0</v>
      </c>
      <c r="N10" s="37">
        <f t="array" aca="1" ref="N10" ca="1">IF(ROWS($1:2)&lt;=COUNTIF(Groupe,$V$4),INDEX(Stats_Aut,SMALL(IF(Groupe=$V$4,ROW(INDIRECT("1:"&amp;ROWS(Groupe)))),ROWS($1:2))),"")</f>
        <v>0</v>
      </c>
      <c r="O10" s="37">
        <f t="shared" ref="O10:O24" ca="1" si="0">SUM(F10:N10)</f>
        <v>0</v>
      </c>
      <c r="P10" s="37">
        <f t="shared" ref="P10:P24" ca="1" si="1">IFERROR(I10+J10+K10,0)</f>
        <v>0</v>
      </c>
      <c r="Q10" s="219">
        <f t="shared" ref="Q10:Q24" ca="1" si="2">IFERROR(P10/O10,0)</f>
        <v>0</v>
      </c>
      <c r="R10" s="37">
        <f t="array" aca="1" ref="R10" ca="1">IF(ROWS($1:2)&lt;=COUNTIF(Groupe,$V$4),INDEX(Stats_CVQ,SMALL(IF(Groupe=$V$4,ROW(INDIRECT("1:"&amp;ROWS(Groupe)))),ROWS($1:2))),"")</f>
        <v>0</v>
      </c>
      <c r="S10" s="37">
        <f t="array" aca="1" ref="S10" ca="1">IF(ROWS($1:2)&lt;=COUNTIF(Groupe,$V$4),INDEX(Stats_RP,SMALL(IF(Groupe=$V$4,ROW(INDIRECT("1:"&amp;ROWS(Groupe)))),ROWS($1:2))),"")</f>
        <v>0</v>
      </c>
      <c r="T10" s="37">
        <f t="array" aca="1" ref="T10" ca="1">IF(ROWS($1:2)&lt;=COUNTIF(Groupe,$V$4),INDEX(Stats_ABS,SMALL(IF(Groupe=$V$4,ROW(INDIRECT("1:"&amp;ROWS(Groupe)))),ROWS($1:2))),"")</f>
        <v>0</v>
      </c>
      <c r="U10" s="37">
        <f t="array" aca="1" ref="U10" ca="1">IF(ROWS($1:2)&lt;=COUNTIF(Groupe,$V$4),INDEX(Stats_BL_Match,SMALL(IF(Groupe=$V$4,ROW(INDIRECT("1:"&amp;ROWS(Groupe)))),ROWS($1:2))),"")</f>
        <v>0</v>
      </c>
      <c r="V10" s="37">
        <f t="array" aca="1" ref="V10" ca="1">IF(ROWS($1:2)&lt;=COUNTIF(Groupe,$V$4),INDEX(Stats_MA,SMALL(IF(Groupe=$V$4,ROW(INDIRECT("1:"&amp;ROWS(Groupe)))),ROWS($1:2))),"")</f>
        <v>0</v>
      </c>
      <c r="W10" s="37">
        <f t="array" aca="1" ref="W10" ca="1">IF(ROWS($1:2)&lt;=COUNTIF(Groupe,$V$4),INDEX(Stats_CHX,SMALL(IF(Groupe=$V$4,ROW(INDIRECT("1:"&amp;ROWS(Groupe)))),ROWS($1:2))),"")</f>
        <v>0</v>
      </c>
      <c r="X10" s="37">
        <f t="array" aca="1" ref="X10" ca="1">IF(ROWS($1:2)&lt;=COUNTIF(Groupe,$V$4),INDEX(Stats_INF,SMALL(IF(Groupe=$V$4,ROW(INDIRECT("1:"&amp;ROWS(Groupe)))),ROWS($1:2))),"")</f>
        <v>0</v>
      </c>
      <c r="Y10" s="205">
        <f t="array" aca="1" ref="Y10" ca="1">IF(ROWS($1:2)&lt;=COUNTIF(Groupe,$V$4),INDEX(Stats_SUP,SMALL(IF(Groupe=$V$4,ROW(INDIRECT("1:"&amp;ROWS(Groupe)))),ROWS($1:2))),"")</f>
        <v>0</v>
      </c>
      <c r="Z10" s="17"/>
      <c r="AA10" s="17"/>
      <c r="AB10" s="17"/>
      <c r="AC10" s="17"/>
      <c r="AD10" s="17"/>
      <c r="AE10" s="17"/>
      <c r="AF10" s="17"/>
      <c r="AG10" s="17"/>
    </row>
    <row r="11" spans="1:33" x14ac:dyDescent="0.25">
      <c r="A11" s="17"/>
      <c r="B11" s="204">
        <v>3</v>
      </c>
      <c r="C11" s="37" t="str">
        <f t="array" aca="1" ref="C11" ca="1">IF(ROWS($1:3)&lt;=COUNTIF(Groupe,$V$4),INDEX(Num,SMALL(IF(Groupe=$V$4,ROW(INDIRECT("1:"&amp;ROWS(Groupe)))),ROWS($1:3))),"")</f>
        <v>A32</v>
      </c>
      <c r="D11" s="37" t="str">
        <f t="array" aca="1" ref="D11" ca="1">IF(ROWS($1:3)&lt;=COUNTIF(Groupe,$V$4),INDEX(Nom,SMALL(IF(Groupe=$V$4,ROW(INDIRECT("1:"&amp;ROWS(Groupe)))),ROWS($1:3))),"")</f>
        <v>CHOFFEL</v>
      </c>
      <c r="E11" s="37" t="str">
        <f t="array" aca="1" ref="E11" ca="1">IF(ROWS($1:3)&lt;=COUNTIF(Groupe,$V$4),INDEX(Prenom,SMALL(IF(Groupe=$V$4,ROW(INDIRECT("1:"&amp;ROWS(Groupe)))),ROWS($1:3))),"")</f>
        <v>Tom</v>
      </c>
      <c r="F11" s="37">
        <f t="array" aca="1" ref="F11" ca="1">IF(ROWS($1:3)&lt;=COUNTIF(Groupe,$V$4),INDEX(Stats_Pre,SMALL(IF(Groupe=$V$4,ROW(INDIRECT("1:"&amp;ROWS(Groupe)))),ROWS($1:3))),"")</f>
        <v>0</v>
      </c>
      <c r="G11" s="37">
        <f t="array" aca="1" ref="G11" ca="1">IF(ROWS($1:3)&lt;=COUNTIF(Groupe,$V$4),INDEX(Stats_SGB,SMALL(IF(Groupe=$V$4,ROW(INDIRECT("1:"&amp;ROWS(Groupe)))),ROWS($1:3))),"")</f>
        <v>0</v>
      </c>
      <c r="H11" s="37">
        <f t="array" aca="1" ref="H11" ca="1">IF(ROWS($1:3)&lt;=COUNTIF(Groupe,$V$4),INDEX(Stats_Ret,SMALL(IF(Groupe=$V$4,ROW(INDIRECT("1:"&amp;ROWS(Groupe)))),ROWS($1:3))),"")</f>
        <v>0</v>
      </c>
      <c r="I11" s="37">
        <f t="array" aca="1" ref="I11" ca="1">IF(ROWS($1:3)&lt;=COUNTIF(Groupe,$V$4),INDEX(Stats_Ap,SMALL(IF(Groupe=$V$4,ROW(INDIRECT("1:"&amp;ROWS(Groupe)))),ROWS($1:3))),"")</f>
        <v>0</v>
      </c>
      <c r="J11" s="37">
        <f t="array" aca="1" ref="J11" ca="1">IF(ROWS($1:3)&lt;=COUNTIF(Groupe,$V$4),INDEX(Stats_Anp,SMALL(IF(Groupe=$V$4,ROW(INDIRECT("1:"&amp;ROWS(Groupe)))),ROWS($1:3))),"")</f>
        <v>0</v>
      </c>
      <c r="K11" s="37">
        <f t="array" aca="1" ref="K11" ca="1">IF(ROWS($1:3)&lt;=COUNTIF(Groupe,$V$4),INDEX(Stats_BL,SMALL(IF(Groupe=$V$4,ROW(INDIRECT("1:"&amp;ROWS(Groupe)))),ROWS($1:3))),"")</f>
        <v>0</v>
      </c>
      <c r="L11" s="37">
        <f t="array" aca="1" ref="L11" ca="1">IF(ROWS($1:3)&lt;=COUNTIF(Groupe,$V$4),INDEX(Stats_GS,SMALL(IF(Groupe=$V$4,ROW(INDIRECT("1:"&amp;ROWS(Groupe)))),ROWS($1:3))),"")</f>
        <v>0</v>
      </c>
      <c r="M11" s="37">
        <f t="array" aca="1" ref="M11" ca="1">IF(ROWS($1:3)&lt;=COUNTIF(Groupe,$V$4),INDEX(Stats_GI,SMALL(IF(Groupe=$V$4,ROW(INDIRECT("1:"&amp;ROWS(Groupe)))),ROWS($1:3))),"")</f>
        <v>0</v>
      </c>
      <c r="N11" s="37">
        <f t="array" aca="1" ref="N11" ca="1">IF(ROWS($1:3)&lt;=COUNTIF(Groupe,$V$4),INDEX(Stats_Aut,SMALL(IF(Groupe=$V$4,ROW(INDIRECT("1:"&amp;ROWS(Groupe)))),ROWS($1:3))),"")</f>
        <v>0</v>
      </c>
      <c r="O11" s="37">
        <f t="shared" ca="1" si="0"/>
        <v>0</v>
      </c>
      <c r="P11" s="37">
        <f t="shared" ca="1" si="1"/>
        <v>0</v>
      </c>
      <c r="Q11" s="219">
        <f t="shared" ca="1" si="2"/>
        <v>0</v>
      </c>
      <c r="R11" s="37">
        <f t="array" aca="1" ref="R11" ca="1">IF(ROWS($1:3)&lt;=COUNTIF(Groupe,$V$4),INDEX(Stats_CVQ,SMALL(IF(Groupe=$V$4,ROW(INDIRECT("1:"&amp;ROWS(Groupe)))),ROWS($1:3))),"")</f>
        <v>0</v>
      </c>
      <c r="S11" s="37">
        <f t="array" aca="1" ref="S11" ca="1">IF(ROWS($1:3)&lt;=COUNTIF(Groupe,$V$4),INDEX(Stats_RP,SMALL(IF(Groupe=$V$4,ROW(INDIRECT("1:"&amp;ROWS(Groupe)))),ROWS($1:3))),"")</f>
        <v>0</v>
      </c>
      <c r="T11" s="37">
        <f t="array" aca="1" ref="T11" ca="1">IF(ROWS($1:3)&lt;=COUNTIF(Groupe,$V$4),INDEX(Stats_ABS,SMALL(IF(Groupe=$V$4,ROW(INDIRECT("1:"&amp;ROWS(Groupe)))),ROWS($1:3))),"")</f>
        <v>1</v>
      </c>
      <c r="U11" s="37">
        <f t="array" aca="1" ref="U11" ca="1">IF(ROWS($1:3)&lt;=COUNTIF(Groupe,$V$4),INDEX(Stats_BL_Match,SMALL(IF(Groupe=$V$4,ROW(INDIRECT("1:"&amp;ROWS(Groupe)))),ROWS($1:3))),"")</f>
        <v>0</v>
      </c>
      <c r="V11" s="37">
        <f t="array" aca="1" ref="V11" ca="1">IF(ROWS($1:3)&lt;=COUNTIF(Groupe,$V$4),INDEX(Stats_MA,SMALL(IF(Groupe=$V$4,ROW(INDIRECT("1:"&amp;ROWS(Groupe)))),ROWS($1:3))),"")</f>
        <v>0</v>
      </c>
      <c r="W11" s="37">
        <f t="array" aca="1" ref="W11" ca="1">IF(ROWS($1:3)&lt;=COUNTIF(Groupe,$V$4),INDEX(Stats_CHX,SMALL(IF(Groupe=$V$4,ROW(INDIRECT("1:"&amp;ROWS(Groupe)))),ROWS($1:3))),"")</f>
        <v>0</v>
      </c>
      <c r="X11" s="37">
        <f t="array" aca="1" ref="X11" ca="1">IF(ROWS($1:3)&lt;=COUNTIF(Groupe,$V$4),INDEX(Stats_INF,SMALL(IF(Groupe=$V$4,ROW(INDIRECT("1:"&amp;ROWS(Groupe)))),ROWS($1:3))),"")</f>
        <v>0</v>
      </c>
      <c r="Y11" s="205">
        <f t="array" aca="1" ref="Y11" ca="1">IF(ROWS($1:3)&lt;=COUNTIF(Groupe,$V$4),INDEX(Stats_SUP,SMALL(IF(Groupe=$V$4,ROW(INDIRECT("1:"&amp;ROWS(Groupe)))),ROWS($1:3))),"")</f>
        <v>0</v>
      </c>
      <c r="Z11" s="17"/>
      <c r="AA11" s="17"/>
      <c r="AB11" s="17"/>
      <c r="AC11" s="17"/>
      <c r="AD11" s="17"/>
      <c r="AE11" s="17"/>
      <c r="AF11" s="17"/>
      <c r="AG11" s="17"/>
    </row>
    <row r="12" spans="1:33" x14ac:dyDescent="0.25">
      <c r="A12" s="17"/>
      <c r="B12" s="204">
        <v>4</v>
      </c>
      <c r="C12" s="37" t="str">
        <f t="array" aca="1" ref="C12" ca="1">IF(ROWS($1:4)&lt;=COUNTIF(Groupe,$V$4),INDEX(Num,SMALL(IF(Groupe=$V$4,ROW(INDIRECT("1:"&amp;ROWS(Groupe)))),ROWS($1:4))),"")</f>
        <v>A33</v>
      </c>
      <c r="D12" s="37" t="str">
        <f t="array" aca="1" ref="D12" ca="1">IF(ROWS($1:4)&lt;=COUNTIF(Groupe,$V$4),INDEX(Nom,SMALL(IF(Groupe=$V$4,ROW(INDIRECT("1:"&amp;ROWS(Groupe)))),ROWS($1:4))),"")</f>
        <v>CLASTRES</v>
      </c>
      <c r="E12" s="37" t="str">
        <f t="array" aca="1" ref="E12" ca="1">IF(ROWS($1:4)&lt;=COUNTIF(Groupe,$V$4),INDEX(Prenom,SMALL(IF(Groupe=$V$4,ROW(INDIRECT("1:"&amp;ROWS(Groupe)))),ROWS($1:4))),"")</f>
        <v>Mael</v>
      </c>
      <c r="F12" s="37">
        <f t="array" aca="1" ref="F12" ca="1">IF(ROWS($1:4)&lt;=COUNTIF(Groupe,$V$4),INDEX(Stats_Pre,SMALL(IF(Groupe=$V$4,ROW(INDIRECT("1:"&amp;ROWS(Groupe)))),ROWS($1:4))),"")</f>
        <v>0</v>
      </c>
      <c r="G12" s="37">
        <f t="array" aca="1" ref="G12" ca="1">IF(ROWS($1:4)&lt;=COUNTIF(Groupe,$V$4),INDEX(Stats_SGB,SMALL(IF(Groupe=$V$4,ROW(INDIRECT("1:"&amp;ROWS(Groupe)))),ROWS($1:4))),"")</f>
        <v>0</v>
      </c>
      <c r="H12" s="37">
        <f t="array" aca="1" ref="H12" ca="1">IF(ROWS($1:4)&lt;=COUNTIF(Groupe,$V$4),INDEX(Stats_Ret,SMALL(IF(Groupe=$V$4,ROW(INDIRECT("1:"&amp;ROWS(Groupe)))),ROWS($1:4))),"")</f>
        <v>0</v>
      </c>
      <c r="I12" s="37">
        <f t="array" aca="1" ref="I12" ca="1">IF(ROWS($1:4)&lt;=COUNTIF(Groupe,$V$4),INDEX(Stats_Ap,SMALL(IF(Groupe=$V$4,ROW(INDIRECT("1:"&amp;ROWS(Groupe)))),ROWS($1:4))),"")</f>
        <v>0</v>
      </c>
      <c r="J12" s="37">
        <f t="array" aca="1" ref="J12" ca="1">IF(ROWS($1:4)&lt;=COUNTIF(Groupe,$V$4),INDEX(Stats_Anp,SMALL(IF(Groupe=$V$4,ROW(INDIRECT("1:"&amp;ROWS(Groupe)))),ROWS($1:4))),"")</f>
        <v>0</v>
      </c>
      <c r="K12" s="37">
        <f t="array" aca="1" ref="K12" ca="1">IF(ROWS($1:4)&lt;=COUNTIF(Groupe,$V$4),INDEX(Stats_BL,SMALL(IF(Groupe=$V$4,ROW(INDIRECT("1:"&amp;ROWS(Groupe)))),ROWS($1:4))),"")</f>
        <v>0</v>
      </c>
      <c r="L12" s="37">
        <f t="array" aca="1" ref="L12" ca="1">IF(ROWS($1:4)&lt;=COUNTIF(Groupe,$V$4),INDEX(Stats_GS,SMALL(IF(Groupe=$V$4,ROW(INDIRECT("1:"&amp;ROWS(Groupe)))),ROWS($1:4))),"")</f>
        <v>0</v>
      </c>
      <c r="M12" s="37">
        <f t="array" aca="1" ref="M12" ca="1">IF(ROWS($1:4)&lt;=COUNTIF(Groupe,$V$4),INDEX(Stats_GI,SMALL(IF(Groupe=$V$4,ROW(INDIRECT("1:"&amp;ROWS(Groupe)))),ROWS($1:4))),"")</f>
        <v>0</v>
      </c>
      <c r="N12" s="37">
        <f t="array" aca="1" ref="N12" ca="1">IF(ROWS($1:4)&lt;=COUNTIF(Groupe,$V$4),INDEX(Stats_Aut,SMALL(IF(Groupe=$V$4,ROW(INDIRECT("1:"&amp;ROWS(Groupe)))),ROWS($1:4))),"")</f>
        <v>0</v>
      </c>
      <c r="O12" s="37">
        <f t="shared" ca="1" si="0"/>
        <v>0</v>
      </c>
      <c r="P12" s="37">
        <f t="shared" ca="1" si="1"/>
        <v>0</v>
      </c>
      <c r="Q12" s="219">
        <f t="shared" ca="1" si="2"/>
        <v>0</v>
      </c>
      <c r="R12" s="37">
        <f t="array" aca="1" ref="R12" ca="1">IF(ROWS($1:4)&lt;=COUNTIF(Groupe,$V$4),INDEX(Stats_CVQ,SMALL(IF(Groupe=$V$4,ROW(INDIRECT("1:"&amp;ROWS(Groupe)))),ROWS($1:4))),"")</f>
        <v>0</v>
      </c>
      <c r="S12" s="37">
        <f t="array" aca="1" ref="S12" ca="1">IF(ROWS($1:4)&lt;=COUNTIF(Groupe,$V$4),INDEX(Stats_RP,SMALL(IF(Groupe=$V$4,ROW(INDIRECT("1:"&amp;ROWS(Groupe)))),ROWS($1:4))),"")</f>
        <v>0</v>
      </c>
      <c r="T12" s="37">
        <f t="array" aca="1" ref="T12" ca="1">IF(ROWS($1:4)&lt;=COUNTIF(Groupe,$V$4),INDEX(Stats_ABS,SMALL(IF(Groupe=$V$4,ROW(INDIRECT("1:"&amp;ROWS(Groupe)))),ROWS($1:4))),"")</f>
        <v>0</v>
      </c>
      <c r="U12" s="37">
        <f t="array" aca="1" ref="U12" ca="1">IF(ROWS($1:4)&lt;=COUNTIF(Groupe,$V$4),INDEX(Stats_BL_Match,SMALL(IF(Groupe=$V$4,ROW(INDIRECT("1:"&amp;ROWS(Groupe)))),ROWS($1:4))),"")</f>
        <v>0</v>
      </c>
      <c r="V12" s="37">
        <f t="array" aca="1" ref="V12" ca="1">IF(ROWS($1:4)&lt;=COUNTIF(Groupe,$V$4),INDEX(Stats_MA,SMALL(IF(Groupe=$V$4,ROW(INDIRECT("1:"&amp;ROWS(Groupe)))),ROWS($1:4))),"")</f>
        <v>0</v>
      </c>
      <c r="W12" s="37">
        <f t="array" aca="1" ref="W12" ca="1">IF(ROWS($1:4)&lt;=COUNTIF(Groupe,$V$4),INDEX(Stats_CHX,SMALL(IF(Groupe=$V$4,ROW(INDIRECT("1:"&amp;ROWS(Groupe)))),ROWS($1:4))),"")</f>
        <v>0</v>
      </c>
      <c r="X12" s="37">
        <f t="array" aca="1" ref="X12" ca="1">IF(ROWS($1:4)&lt;=COUNTIF(Groupe,$V$4),INDEX(Stats_INF,SMALL(IF(Groupe=$V$4,ROW(INDIRECT("1:"&amp;ROWS(Groupe)))),ROWS($1:4))),"")</f>
        <v>0</v>
      </c>
      <c r="Y12" s="205">
        <f t="array" aca="1" ref="Y12" ca="1">IF(ROWS($1:4)&lt;=COUNTIF(Groupe,$V$4),INDEX(Stats_SUP,SMALL(IF(Groupe=$V$4,ROW(INDIRECT("1:"&amp;ROWS(Groupe)))),ROWS($1:4))),"")</f>
        <v>0</v>
      </c>
      <c r="Z12" s="17"/>
      <c r="AA12" s="17"/>
      <c r="AB12" s="17"/>
      <c r="AC12" s="17"/>
      <c r="AD12" s="17"/>
      <c r="AE12" s="17"/>
      <c r="AF12" s="17"/>
      <c r="AG12" s="17"/>
    </row>
    <row r="13" spans="1:33" x14ac:dyDescent="0.25">
      <c r="A13" s="17"/>
      <c r="B13" s="204">
        <v>5</v>
      </c>
      <c r="C13" s="37" t="str">
        <f t="array" aca="1" ref="C13" ca="1">IF(ROWS($1:5)&lt;=COUNTIF(Groupe,$V$4),INDEX(Num,SMALL(IF(Groupe=$V$4,ROW(INDIRECT("1:"&amp;ROWS(Groupe)))),ROWS($1:5))),"")</f>
        <v>A35</v>
      </c>
      <c r="D13" s="37" t="str">
        <f t="array" aca="1" ref="D13" ca="1">IF(ROWS($1:5)&lt;=COUNTIF(Groupe,$V$4),INDEX(Nom,SMALL(IF(Groupe=$V$4,ROW(INDIRECT("1:"&amp;ROWS(Groupe)))),ROWS($1:5))),"")</f>
        <v>DELAUNAY</v>
      </c>
      <c r="E13" s="37" t="str">
        <f t="array" aca="1" ref="E13" ca="1">IF(ROWS($1:5)&lt;=COUNTIF(Groupe,$V$4),INDEX(Prenom,SMALL(IF(Groupe=$V$4,ROW(INDIRECT("1:"&amp;ROWS(Groupe)))),ROWS($1:5))),"")</f>
        <v>Ruben</v>
      </c>
      <c r="F13" s="37">
        <f t="array" aca="1" ref="F13" ca="1">IF(ROWS($1:5)&lt;=COUNTIF(Groupe,$V$4),INDEX(Stats_Pre,SMALL(IF(Groupe=$V$4,ROW(INDIRECT("1:"&amp;ROWS(Groupe)))),ROWS($1:5))),"")</f>
        <v>0</v>
      </c>
      <c r="G13" s="37">
        <f t="array" aca="1" ref="G13" ca="1">IF(ROWS($1:5)&lt;=COUNTIF(Groupe,$V$4),INDEX(Stats_SGB,SMALL(IF(Groupe=$V$4,ROW(INDIRECT("1:"&amp;ROWS(Groupe)))),ROWS($1:5))),"")</f>
        <v>0</v>
      </c>
      <c r="H13" s="37">
        <f t="array" aca="1" ref="H13" ca="1">IF(ROWS($1:5)&lt;=COUNTIF(Groupe,$V$4),INDEX(Stats_Ret,SMALL(IF(Groupe=$V$4,ROW(INDIRECT("1:"&amp;ROWS(Groupe)))),ROWS($1:5))),"")</f>
        <v>0</v>
      </c>
      <c r="I13" s="37">
        <f t="array" aca="1" ref="I13" ca="1">IF(ROWS($1:5)&lt;=COUNTIF(Groupe,$V$4),INDEX(Stats_Ap,SMALL(IF(Groupe=$V$4,ROW(INDIRECT("1:"&amp;ROWS(Groupe)))),ROWS($1:5))),"")</f>
        <v>0</v>
      </c>
      <c r="J13" s="37">
        <f t="array" aca="1" ref="J13" ca="1">IF(ROWS($1:5)&lt;=COUNTIF(Groupe,$V$4),INDEX(Stats_Anp,SMALL(IF(Groupe=$V$4,ROW(INDIRECT("1:"&amp;ROWS(Groupe)))),ROWS($1:5))),"")</f>
        <v>0</v>
      </c>
      <c r="K13" s="37">
        <f t="array" aca="1" ref="K13" ca="1">IF(ROWS($1:5)&lt;=COUNTIF(Groupe,$V$4),INDEX(Stats_BL,SMALL(IF(Groupe=$V$4,ROW(INDIRECT("1:"&amp;ROWS(Groupe)))),ROWS($1:5))),"")</f>
        <v>0</v>
      </c>
      <c r="L13" s="37">
        <f t="array" aca="1" ref="L13" ca="1">IF(ROWS($1:5)&lt;=COUNTIF(Groupe,$V$4),INDEX(Stats_GS,SMALL(IF(Groupe=$V$4,ROW(INDIRECT("1:"&amp;ROWS(Groupe)))),ROWS($1:5))),"")</f>
        <v>0</v>
      </c>
      <c r="M13" s="37">
        <f t="array" aca="1" ref="M13" ca="1">IF(ROWS($1:5)&lt;=COUNTIF(Groupe,$V$4),INDEX(Stats_GI,SMALL(IF(Groupe=$V$4,ROW(INDIRECT("1:"&amp;ROWS(Groupe)))),ROWS($1:5))),"")</f>
        <v>0</v>
      </c>
      <c r="N13" s="37">
        <f t="array" aca="1" ref="N13" ca="1">IF(ROWS($1:5)&lt;=COUNTIF(Groupe,$V$4),INDEX(Stats_Aut,SMALL(IF(Groupe=$V$4,ROW(INDIRECT("1:"&amp;ROWS(Groupe)))),ROWS($1:5))),"")</f>
        <v>0</v>
      </c>
      <c r="O13" s="37">
        <f t="shared" ca="1" si="0"/>
        <v>0</v>
      </c>
      <c r="P13" s="37">
        <f t="shared" ca="1" si="1"/>
        <v>0</v>
      </c>
      <c r="Q13" s="219">
        <f t="shared" ca="1" si="2"/>
        <v>0</v>
      </c>
      <c r="R13" s="37">
        <f t="array" aca="1" ref="R13" ca="1">IF(ROWS($1:5)&lt;=COUNTIF(Groupe,$V$4),INDEX(Stats_CVQ,SMALL(IF(Groupe=$V$4,ROW(INDIRECT("1:"&amp;ROWS(Groupe)))),ROWS($1:5))),"")</f>
        <v>0</v>
      </c>
      <c r="S13" s="37">
        <f t="array" aca="1" ref="S13" ca="1">IF(ROWS($1:5)&lt;=COUNTIF(Groupe,$V$4),INDEX(Stats_RP,SMALL(IF(Groupe=$V$4,ROW(INDIRECT("1:"&amp;ROWS(Groupe)))),ROWS($1:5))),"")</f>
        <v>0</v>
      </c>
      <c r="T13" s="37">
        <f t="array" aca="1" ref="T13" ca="1">IF(ROWS($1:5)&lt;=COUNTIF(Groupe,$V$4),INDEX(Stats_ABS,SMALL(IF(Groupe=$V$4,ROW(INDIRECT("1:"&amp;ROWS(Groupe)))),ROWS($1:5))),"")</f>
        <v>0</v>
      </c>
      <c r="U13" s="37">
        <f t="array" aca="1" ref="U13" ca="1">IF(ROWS($1:5)&lt;=COUNTIF(Groupe,$V$4),INDEX(Stats_BL_Match,SMALL(IF(Groupe=$V$4,ROW(INDIRECT("1:"&amp;ROWS(Groupe)))),ROWS($1:5))),"")</f>
        <v>0</v>
      </c>
      <c r="V13" s="37">
        <f t="array" aca="1" ref="V13" ca="1">IF(ROWS($1:5)&lt;=COUNTIF(Groupe,$V$4),INDEX(Stats_MA,SMALL(IF(Groupe=$V$4,ROW(INDIRECT("1:"&amp;ROWS(Groupe)))),ROWS($1:5))),"")</f>
        <v>0</v>
      </c>
      <c r="W13" s="37">
        <f t="array" aca="1" ref="W13" ca="1">IF(ROWS($1:5)&lt;=COUNTIF(Groupe,$V$4),INDEX(Stats_CHX,SMALL(IF(Groupe=$V$4,ROW(INDIRECT("1:"&amp;ROWS(Groupe)))),ROWS($1:5))),"")</f>
        <v>0</v>
      </c>
      <c r="X13" s="37">
        <f t="array" aca="1" ref="X13" ca="1">IF(ROWS($1:5)&lt;=COUNTIF(Groupe,$V$4),INDEX(Stats_INF,SMALL(IF(Groupe=$V$4,ROW(INDIRECT("1:"&amp;ROWS(Groupe)))),ROWS($1:5))),"")</f>
        <v>0</v>
      </c>
      <c r="Y13" s="205">
        <f t="array" aca="1" ref="Y13" ca="1">IF(ROWS($1:5)&lt;=COUNTIF(Groupe,$V$4),INDEX(Stats_SUP,SMALL(IF(Groupe=$V$4,ROW(INDIRECT("1:"&amp;ROWS(Groupe)))),ROWS($1:5))),"")</f>
        <v>0</v>
      </c>
      <c r="Z13" s="17"/>
      <c r="AA13" s="17"/>
      <c r="AB13" s="17"/>
      <c r="AC13" s="17"/>
      <c r="AD13" s="17"/>
      <c r="AE13" s="17"/>
      <c r="AF13" s="17"/>
      <c r="AG13" s="17"/>
    </row>
    <row r="14" spans="1:33" x14ac:dyDescent="0.25">
      <c r="A14" s="17"/>
      <c r="B14" s="204">
        <v>6</v>
      </c>
      <c r="C14" s="37" t="str">
        <f t="array" aca="1" ref="C14" ca="1">IF(ROWS($1:6)&lt;=COUNTIF(Groupe,$V$4),INDEX(Num,SMALL(IF(Groupe=$V$4,ROW(INDIRECT("1:"&amp;ROWS(Groupe)))),ROWS($1:6))),"")</f>
        <v>A37</v>
      </c>
      <c r="D14" s="37" t="str">
        <f t="array" aca="1" ref="D14" ca="1">IF(ROWS($1:6)&lt;=COUNTIF(Groupe,$V$4),INDEX(Nom,SMALL(IF(Groupe=$V$4,ROW(INDIRECT("1:"&amp;ROWS(Groupe)))),ROWS($1:6))),"")</f>
        <v>FERNANDES SOULE</v>
      </c>
      <c r="E14" s="37" t="str">
        <f t="array" aca="1" ref="E14" ca="1">IF(ROWS($1:6)&lt;=COUNTIF(Groupe,$V$4),INDEX(Prenom,SMALL(IF(Groupe=$V$4,ROW(INDIRECT("1:"&amp;ROWS(Groupe)))),ROWS($1:6))),"")</f>
        <v>Eden</v>
      </c>
      <c r="F14" s="37">
        <f t="array" aca="1" ref="F14" ca="1">IF(ROWS($1:6)&lt;=COUNTIF(Groupe,$V$4),INDEX(Stats_Pre,SMALL(IF(Groupe=$V$4,ROW(INDIRECT("1:"&amp;ROWS(Groupe)))),ROWS($1:6))),"")</f>
        <v>0</v>
      </c>
      <c r="G14" s="37">
        <f t="array" aca="1" ref="G14" ca="1">IF(ROWS($1:6)&lt;=COUNTIF(Groupe,$V$4),INDEX(Stats_SGB,SMALL(IF(Groupe=$V$4,ROW(INDIRECT("1:"&amp;ROWS(Groupe)))),ROWS($1:6))),"")</f>
        <v>0</v>
      </c>
      <c r="H14" s="37">
        <f t="array" aca="1" ref="H14" ca="1">IF(ROWS($1:6)&lt;=COUNTIF(Groupe,$V$4),INDEX(Stats_Ret,SMALL(IF(Groupe=$V$4,ROW(INDIRECT("1:"&amp;ROWS(Groupe)))),ROWS($1:6))),"")</f>
        <v>0</v>
      </c>
      <c r="I14" s="37">
        <f t="array" aca="1" ref="I14" ca="1">IF(ROWS($1:6)&lt;=COUNTIF(Groupe,$V$4),INDEX(Stats_Ap,SMALL(IF(Groupe=$V$4,ROW(INDIRECT("1:"&amp;ROWS(Groupe)))),ROWS($1:6))),"")</f>
        <v>0</v>
      </c>
      <c r="J14" s="37">
        <f t="array" aca="1" ref="J14" ca="1">IF(ROWS($1:6)&lt;=COUNTIF(Groupe,$V$4),INDEX(Stats_Anp,SMALL(IF(Groupe=$V$4,ROW(INDIRECT("1:"&amp;ROWS(Groupe)))),ROWS($1:6))),"")</f>
        <v>0</v>
      </c>
      <c r="K14" s="37">
        <f t="array" aca="1" ref="K14" ca="1">IF(ROWS($1:6)&lt;=COUNTIF(Groupe,$V$4),INDEX(Stats_BL,SMALL(IF(Groupe=$V$4,ROW(INDIRECT("1:"&amp;ROWS(Groupe)))),ROWS($1:6))),"")</f>
        <v>0</v>
      </c>
      <c r="L14" s="37">
        <f t="array" aca="1" ref="L14" ca="1">IF(ROWS($1:6)&lt;=COUNTIF(Groupe,$V$4),INDEX(Stats_GS,SMALL(IF(Groupe=$V$4,ROW(INDIRECT("1:"&amp;ROWS(Groupe)))),ROWS($1:6))),"")</f>
        <v>0</v>
      </c>
      <c r="M14" s="37">
        <f t="array" aca="1" ref="M14" ca="1">IF(ROWS($1:6)&lt;=COUNTIF(Groupe,$V$4),INDEX(Stats_GI,SMALL(IF(Groupe=$V$4,ROW(INDIRECT("1:"&amp;ROWS(Groupe)))),ROWS($1:6))),"")</f>
        <v>0</v>
      </c>
      <c r="N14" s="37">
        <f t="array" aca="1" ref="N14" ca="1">IF(ROWS($1:6)&lt;=COUNTIF(Groupe,$V$4),INDEX(Stats_Aut,SMALL(IF(Groupe=$V$4,ROW(INDIRECT("1:"&amp;ROWS(Groupe)))),ROWS($1:6))),"")</f>
        <v>0</v>
      </c>
      <c r="O14" s="37">
        <f t="shared" ca="1" si="0"/>
        <v>0</v>
      </c>
      <c r="P14" s="37">
        <f t="shared" ca="1" si="1"/>
        <v>0</v>
      </c>
      <c r="Q14" s="219">
        <f t="shared" ca="1" si="2"/>
        <v>0</v>
      </c>
      <c r="R14" s="37">
        <f t="array" aca="1" ref="R14" ca="1">IF(ROWS($1:6)&lt;=COUNTIF(Groupe,$V$4),INDEX(Stats_CVQ,SMALL(IF(Groupe=$V$4,ROW(INDIRECT("1:"&amp;ROWS(Groupe)))),ROWS($1:6))),"")</f>
        <v>0</v>
      </c>
      <c r="S14" s="37">
        <f t="array" aca="1" ref="S14" ca="1">IF(ROWS($1:6)&lt;=COUNTIF(Groupe,$V$4),INDEX(Stats_RP,SMALL(IF(Groupe=$V$4,ROW(INDIRECT("1:"&amp;ROWS(Groupe)))),ROWS($1:6))),"")</f>
        <v>0</v>
      </c>
      <c r="T14" s="37">
        <f t="array" aca="1" ref="T14" ca="1">IF(ROWS($1:6)&lt;=COUNTIF(Groupe,$V$4),INDEX(Stats_ABS,SMALL(IF(Groupe=$V$4,ROW(INDIRECT("1:"&amp;ROWS(Groupe)))),ROWS($1:6))),"")</f>
        <v>0</v>
      </c>
      <c r="U14" s="37">
        <f t="array" aca="1" ref="U14" ca="1">IF(ROWS($1:6)&lt;=COUNTIF(Groupe,$V$4),INDEX(Stats_BL_Match,SMALL(IF(Groupe=$V$4,ROW(INDIRECT("1:"&amp;ROWS(Groupe)))),ROWS($1:6))),"")</f>
        <v>0</v>
      </c>
      <c r="V14" s="37">
        <f t="array" aca="1" ref="V14" ca="1">IF(ROWS($1:6)&lt;=COUNTIF(Groupe,$V$4),INDEX(Stats_MA,SMALL(IF(Groupe=$V$4,ROW(INDIRECT("1:"&amp;ROWS(Groupe)))),ROWS($1:6))),"")</f>
        <v>0</v>
      </c>
      <c r="W14" s="37">
        <f t="array" aca="1" ref="W14" ca="1">IF(ROWS($1:6)&lt;=COUNTIF(Groupe,$V$4),INDEX(Stats_CHX,SMALL(IF(Groupe=$V$4,ROW(INDIRECT("1:"&amp;ROWS(Groupe)))),ROWS($1:6))),"")</f>
        <v>0</v>
      </c>
      <c r="X14" s="37">
        <f t="array" aca="1" ref="X14" ca="1">IF(ROWS($1:6)&lt;=COUNTIF(Groupe,$V$4),INDEX(Stats_INF,SMALL(IF(Groupe=$V$4,ROW(INDIRECT("1:"&amp;ROWS(Groupe)))),ROWS($1:6))),"")</f>
        <v>0</v>
      </c>
      <c r="Y14" s="205">
        <f t="array" aca="1" ref="Y14" ca="1">IF(ROWS($1:6)&lt;=COUNTIF(Groupe,$V$4),INDEX(Stats_SUP,SMALL(IF(Groupe=$V$4,ROW(INDIRECT("1:"&amp;ROWS(Groupe)))),ROWS($1:6))),"")</f>
        <v>0</v>
      </c>
      <c r="Z14" s="17"/>
      <c r="AA14" s="17"/>
      <c r="AB14" s="17"/>
      <c r="AC14" s="17"/>
      <c r="AD14" s="17"/>
      <c r="AE14" s="17"/>
      <c r="AF14" s="17"/>
      <c r="AG14" s="17"/>
    </row>
    <row r="15" spans="1:33" x14ac:dyDescent="0.25">
      <c r="A15" s="17"/>
      <c r="B15" s="204">
        <v>7</v>
      </c>
      <c r="C15" s="37" t="str">
        <f t="array" aca="1" ref="C15" ca="1">IF(ROWS($1:7)&lt;=COUNTIF(Groupe,$V$4),INDEX(Num,SMALL(IF(Groupe=$V$4,ROW(INDIRECT("1:"&amp;ROWS(Groupe)))),ROWS($1:7))),"")</f>
        <v>A39</v>
      </c>
      <c r="D15" s="37" t="str">
        <f t="array" aca="1" ref="D15" ca="1">IF(ROWS($1:7)&lt;=COUNTIF(Groupe,$V$4),INDEX(Nom,SMALL(IF(Groupe=$V$4,ROW(INDIRECT("1:"&amp;ROWS(Groupe)))),ROWS($1:7))),"")</f>
        <v>GARCIA MONNERAUD</v>
      </c>
      <c r="E15" s="37" t="str">
        <f t="array" aca="1" ref="E15" ca="1">IF(ROWS($1:7)&lt;=COUNTIF(Groupe,$V$4),INDEX(Prenom,SMALL(IF(Groupe=$V$4,ROW(INDIRECT("1:"&amp;ROWS(Groupe)))),ROWS($1:7))),"")</f>
        <v>Timeo</v>
      </c>
      <c r="F15" s="37">
        <f t="array" aca="1" ref="F15" ca="1">IF(ROWS($1:7)&lt;=COUNTIF(Groupe,$V$4),INDEX(Stats_Pre,SMALL(IF(Groupe=$V$4,ROW(INDIRECT("1:"&amp;ROWS(Groupe)))),ROWS($1:7))),"")</f>
        <v>0</v>
      </c>
      <c r="G15" s="37">
        <f t="array" aca="1" ref="G15" ca="1">IF(ROWS($1:7)&lt;=COUNTIF(Groupe,$V$4),INDEX(Stats_SGB,SMALL(IF(Groupe=$V$4,ROW(INDIRECT("1:"&amp;ROWS(Groupe)))),ROWS($1:7))),"")</f>
        <v>0</v>
      </c>
      <c r="H15" s="37">
        <f t="array" aca="1" ref="H15" ca="1">IF(ROWS($1:7)&lt;=COUNTIF(Groupe,$V$4),INDEX(Stats_Ret,SMALL(IF(Groupe=$V$4,ROW(INDIRECT("1:"&amp;ROWS(Groupe)))),ROWS($1:7))),"")</f>
        <v>0</v>
      </c>
      <c r="I15" s="37">
        <f t="array" aca="1" ref="I15" ca="1">IF(ROWS($1:7)&lt;=COUNTIF(Groupe,$V$4),INDEX(Stats_Ap,SMALL(IF(Groupe=$V$4,ROW(INDIRECT("1:"&amp;ROWS(Groupe)))),ROWS($1:7))),"")</f>
        <v>0</v>
      </c>
      <c r="J15" s="37">
        <f t="array" aca="1" ref="J15" ca="1">IF(ROWS($1:7)&lt;=COUNTIF(Groupe,$V$4),INDEX(Stats_Anp,SMALL(IF(Groupe=$V$4,ROW(INDIRECT("1:"&amp;ROWS(Groupe)))),ROWS($1:7))),"")</f>
        <v>0</v>
      </c>
      <c r="K15" s="37">
        <f t="array" aca="1" ref="K15" ca="1">IF(ROWS($1:7)&lt;=COUNTIF(Groupe,$V$4),INDEX(Stats_BL,SMALL(IF(Groupe=$V$4,ROW(INDIRECT("1:"&amp;ROWS(Groupe)))),ROWS($1:7))),"")</f>
        <v>0</v>
      </c>
      <c r="L15" s="37">
        <f t="array" aca="1" ref="L15" ca="1">IF(ROWS($1:7)&lt;=COUNTIF(Groupe,$V$4),INDEX(Stats_GS,SMALL(IF(Groupe=$V$4,ROW(INDIRECT("1:"&amp;ROWS(Groupe)))),ROWS($1:7))),"")</f>
        <v>0</v>
      </c>
      <c r="M15" s="37">
        <f t="array" aca="1" ref="M15" ca="1">IF(ROWS($1:7)&lt;=COUNTIF(Groupe,$V$4),INDEX(Stats_GI,SMALL(IF(Groupe=$V$4,ROW(INDIRECT("1:"&amp;ROWS(Groupe)))),ROWS($1:7))),"")</f>
        <v>0</v>
      </c>
      <c r="N15" s="37">
        <f t="array" aca="1" ref="N15" ca="1">IF(ROWS($1:7)&lt;=COUNTIF(Groupe,$V$4),INDEX(Stats_Aut,SMALL(IF(Groupe=$V$4,ROW(INDIRECT("1:"&amp;ROWS(Groupe)))),ROWS($1:7))),"")</f>
        <v>0</v>
      </c>
      <c r="O15" s="37">
        <f t="shared" ca="1" si="0"/>
        <v>0</v>
      </c>
      <c r="P15" s="37">
        <f t="shared" ca="1" si="1"/>
        <v>0</v>
      </c>
      <c r="Q15" s="219">
        <f t="shared" ca="1" si="2"/>
        <v>0</v>
      </c>
      <c r="R15" s="37">
        <f t="array" aca="1" ref="R15" ca="1">IF(ROWS($1:7)&lt;=COUNTIF(Groupe,$V$4),INDEX(Stats_CVQ,SMALL(IF(Groupe=$V$4,ROW(INDIRECT("1:"&amp;ROWS(Groupe)))),ROWS($1:7))),"")</f>
        <v>0</v>
      </c>
      <c r="S15" s="37">
        <f t="array" aca="1" ref="S15" ca="1">IF(ROWS($1:7)&lt;=COUNTIF(Groupe,$V$4),INDEX(Stats_RP,SMALL(IF(Groupe=$V$4,ROW(INDIRECT("1:"&amp;ROWS(Groupe)))),ROWS($1:7))),"")</f>
        <v>0</v>
      </c>
      <c r="T15" s="37">
        <f t="array" aca="1" ref="T15" ca="1">IF(ROWS($1:7)&lt;=COUNTIF(Groupe,$V$4),INDEX(Stats_ABS,SMALL(IF(Groupe=$V$4,ROW(INDIRECT("1:"&amp;ROWS(Groupe)))),ROWS($1:7))),"")</f>
        <v>0</v>
      </c>
      <c r="U15" s="37">
        <f t="array" aca="1" ref="U15" ca="1">IF(ROWS($1:7)&lt;=COUNTIF(Groupe,$V$4),INDEX(Stats_BL_Match,SMALL(IF(Groupe=$V$4,ROW(INDIRECT("1:"&amp;ROWS(Groupe)))),ROWS($1:7))),"")</f>
        <v>0</v>
      </c>
      <c r="V15" s="37">
        <f t="array" aca="1" ref="V15" ca="1">IF(ROWS($1:7)&lt;=COUNTIF(Groupe,$V$4),INDEX(Stats_MA,SMALL(IF(Groupe=$V$4,ROW(INDIRECT("1:"&amp;ROWS(Groupe)))),ROWS($1:7))),"")</f>
        <v>0</v>
      </c>
      <c r="W15" s="37">
        <f t="array" aca="1" ref="W15" ca="1">IF(ROWS($1:7)&lt;=COUNTIF(Groupe,$V$4),INDEX(Stats_CHX,SMALL(IF(Groupe=$V$4,ROW(INDIRECT("1:"&amp;ROWS(Groupe)))),ROWS($1:7))),"")</f>
        <v>0</v>
      </c>
      <c r="X15" s="37">
        <f t="array" aca="1" ref="X15" ca="1">IF(ROWS($1:7)&lt;=COUNTIF(Groupe,$V$4),INDEX(Stats_INF,SMALL(IF(Groupe=$V$4,ROW(INDIRECT("1:"&amp;ROWS(Groupe)))),ROWS($1:7))),"")</f>
        <v>0</v>
      </c>
      <c r="Y15" s="205">
        <f t="array" aca="1" ref="Y15" ca="1">IF(ROWS($1:7)&lt;=COUNTIF(Groupe,$V$4),INDEX(Stats_SUP,SMALL(IF(Groupe=$V$4,ROW(INDIRECT("1:"&amp;ROWS(Groupe)))),ROWS($1:7))),"")</f>
        <v>0</v>
      </c>
      <c r="Z15" s="17"/>
      <c r="AA15" s="17"/>
      <c r="AB15" s="17"/>
      <c r="AC15" s="17"/>
      <c r="AD15" s="17"/>
      <c r="AE15" s="17"/>
      <c r="AF15" s="17"/>
      <c r="AG15" s="17"/>
    </row>
    <row r="16" spans="1:33" x14ac:dyDescent="0.25">
      <c r="A16" s="17"/>
      <c r="B16" s="204">
        <v>8</v>
      </c>
      <c r="C16" s="37" t="str">
        <f t="array" aca="1" ref="C16" ca="1">IF(ROWS($1:8)&lt;=COUNTIF(Groupe,$V$4),INDEX(Num,SMALL(IF(Groupe=$V$4,ROW(INDIRECT("1:"&amp;ROWS(Groupe)))),ROWS($1:8))),"")</f>
        <v>A40</v>
      </c>
      <c r="D16" s="37" t="str">
        <f t="array" aca="1" ref="D16" ca="1">IF(ROWS($1:8)&lt;=COUNTIF(Groupe,$V$4),INDEX(Nom,SMALL(IF(Groupe=$V$4,ROW(INDIRECT("1:"&amp;ROWS(Groupe)))),ROWS($1:8))),"")</f>
        <v>GOMEZ</v>
      </c>
      <c r="E16" s="37" t="str">
        <f t="array" aca="1" ref="E16" ca="1">IF(ROWS($1:8)&lt;=COUNTIF(Groupe,$V$4),INDEX(Prenom,SMALL(IF(Groupe=$V$4,ROW(INDIRECT("1:"&amp;ROWS(Groupe)))),ROWS($1:8))),"")</f>
        <v>Diego</v>
      </c>
      <c r="F16" s="37">
        <f t="array" aca="1" ref="F16" ca="1">IF(ROWS($1:8)&lt;=COUNTIF(Groupe,$V$4),INDEX(Stats_Pre,SMALL(IF(Groupe=$V$4,ROW(INDIRECT("1:"&amp;ROWS(Groupe)))),ROWS($1:8))),"")</f>
        <v>0</v>
      </c>
      <c r="G16" s="37">
        <f t="array" aca="1" ref="G16" ca="1">IF(ROWS($1:8)&lt;=COUNTIF(Groupe,$V$4),INDEX(Stats_SGB,SMALL(IF(Groupe=$V$4,ROW(INDIRECT("1:"&amp;ROWS(Groupe)))),ROWS($1:8))),"")</f>
        <v>0</v>
      </c>
      <c r="H16" s="37">
        <f t="array" aca="1" ref="H16" ca="1">IF(ROWS($1:8)&lt;=COUNTIF(Groupe,$V$4),INDEX(Stats_Ret,SMALL(IF(Groupe=$V$4,ROW(INDIRECT("1:"&amp;ROWS(Groupe)))),ROWS($1:8))),"")</f>
        <v>0</v>
      </c>
      <c r="I16" s="37">
        <f t="array" aca="1" ref="I16" ca="1">IF(ROWS($1:8)&lt;=COUNTIF(Groupe,$V$4),INDEX(Stats_Ap,SMALL(IF(Groupe=$V$4,ROW(INDIRECT("1:"&amp;ROWS(Groupe)))),ROWS($1:8))),"")</f>
        <v>0</v>
      </c>
      <c r="J16" s="37">
        <f t="array" aca="1" ref="J16" ca="1">IF(ROWS($1:8)&lt;=COUNTIF(Groupe,$V$4),INDEX(Stats_Anp,SMALL(IF(Groupe=$V$4,ROW(INDIRECT("1:"&amp;ROWS(Groupe)))),ROWS($1:8))),"")</f>
        <v>0</v>
      </c>
      <c r="K16" s="37">
        <f t="array" aca="1" ref="K16" ca="1">IF(ROWS($1:8)&lt;=COUNTIF(Groupe,$V$4),INDEX(Stats_BL,SMALL(IF(Groupe=$V$4,ROW(INDIRECT("1:"&amp;ROWS(Groupe)))),ROWS($1:8))),"")</f>
        <v>0</v>
      </c>
      <c r="L16" s="37">
        <f t="array" aca="1" ref="L16" ca="1">IF(ROWS($1:8)&lt;=COUNTIF(Groupe,$V$4),INDEX(Stats_GS,SMALL(IF(Groupe=$V$4,ROW(INDIRECT("1:"&amp;ROWS(Groupe)))),ROWS($1:8))),"")</f>
        <v>0</v>
      </c>
      <c r="M16" s="37">
        <f t="array" aca="1" ref="M16" ca="1">IF(ROWS($1:8)&lt;=COUNTIF(Groupe,$V$4),INDEX(Stats_GI,SMALL(IF(Groupe=$V$4,ROW(INDIRECT("1:"&amp;ROWS(Groupe)))),ROWS($1:8))),"")</f>
        <v>0</v>
      </c>
      <c r="N16" s="37">
        <f t="array" aca="1" ref="N16" ca="1">IF(ROWS($1:8)&lt;=COUNTIF(Groupe,$V$4),INDEX(Stats_Aut,SMALL(IF(Groupe=$V$4,ROW(INDIRECT("1:"&amp;ROWS(Groupe)))),ROWS($1:8))),"")</f>
        <v>0</v>
      </c>
      <c r="O16" s="37">
        <f t="shared" ca="1" si="0"/>
        <v>0</v>
      </c>
      <c r="P16" s="37">
        <f t="shared" ca="1" si="1"/>
        <v>0</v>
      </c>
      <c r="Q16" s="219">
        <f t="shared" ca="1" si="2"/>
        <v>0</v>
      </c>
      <c r="R16" s="37">
        <f t="array" aca="1" ref="R16" ca="1">IF(ROWS($1:8)&lt;=COUNTIF(Groupe,$V$4),INDEX(Stats_CVQ,SMALL(IF(Groupe=$V$4,ROW(INDIRECT("1:"&amp;ROWS(Groupe)))),ROWS($1:8))),"")</f>
        <v>0</v>
      </c>
      <c r="S16" s="37">
        <f t="array" aca="1" ref="S16" ca="1">IF(ROWS($1:8)&lt;=COUNTIF(Groupe,$V$4),INDEX(Stats_RP,SMALL(IF(Groupe=$V$4,ROW(INDIRECT("1:"&amp;ROWS(Groupe)))),ROWS($1:8))),"")</f>
        <v>0</v>
      </c>
      <c r="T16" s="37">
        <f t="array" aca="1" ref="T16" ca="1">IF(ROWS($1:8)&lt;=COUNTIF(Groupe,$V$4),INDEX(Stats_ABS,SMALL(IF(Groupe=$V$4,ROW(INDIRECT("1:"&amp;ROWS(Groupe)))),ROWS($1:8))),"")</f>
        <v>0</v>
      </c>
      <c r="U16" s="37">
        <f t="array" aca="1" ref="U16" ca="1">IF(ROWS($1:8)&lt;=COUNTIF(Groupe,$V$4),INDEX(Stats_BL_Match,SMALL(IF(Groupe=$V$4,ROW(INDIRECT("1:"&amp;ROWS(Groupe)))),ROWS($1:8))),"")</f>
        <v>0</v>
      </c>
      <c r="V16" s="37">
        <f t="array" aca="1" ref="V16" ca="1">IF(ROWS($1:8)&lt;=COUNTIF(Groupe,$V$4),INDEX(Stats_MA,SMALL(IF(Groupe=$V$4,ROW(INDIRECT("1:"&amp;ROWS(Groupe)))),ROWS($1:8))),"")</f>
        <v>0</v>
      </c>
      <c r="W16" s="37">
        <f t="array" aca="1" ref="W16" ca="1">IF(ROWS($1:8)&lt;=COUNTIF(Groupe,$V$4),INDEX(Stats_CHX,SMALL(IF(Groupe=$V$4,ROW(INDIRECT("1:"&amp;ROWS(Groupe)))),ROWS($1:8))),"")</f>
        <v>0</v>
      </c>
      <c r="X16" s="37">
        <f t="array" aca="1" ref="X16" ca="1">IF(ROWS($1:8)&lt;=COUNTIF(Groupe,$V$4),INDEX(Stats_INF,SMALL(IF(Groupe=$V$4,ROW(INDIRECT("1:"&amp;ROWS(Groupe)))),ROWS($1:8))),"")</f>
        <v>0</v>
      </c>
      <c r="Y16" s="205">
        <f t="array" aca="1" ref="Y16" ca="1">IF(ROWS($1:8)&lt;=COUNTIF(Groupe,$V$4),INDEX(Stats_SUP,SMALL(IF(Groupe=$V$4,ROW(INDIRECT("1:"&amp;ROWS(Groupe)))),ROWS($1:8))),"")</f>
        <v>0</v>
      </c>
      <c r="Z16" s="17"/>
      <c r="AA16" s="17"/>
      <c r="AB16" s="17"/>
      <c r="AC16" s="17"/>
      <c r="AD16" s="17"/>
      <c r="AE16" s="17"/>
      <c r="AF16" s="17"/>
      <c r="AG16" s="17"/>
    </row>
    <row r="17" spans="1:33" x14ac:dyDescent="0.25">
      <c r="A17" s="17"/>
      <c r="B17" s="204">
        <v>9</v>
      </c>
      <c r="C17" s="37" t="str">
        <f t="array" aca="1" ref="C17" ca="1">IF(ROWS($1:9)&lt;=COUNTIF(Groupe,$V$4),INDEX(Num,SMALL(IF(Groupe=$V$4,ROW(INDIRECT("1:"&amp;ROWS(Groupe)))),ROWS($1:9))),"")</f>
        <v>A41</v>
      </c>
      <c r="D17" s="37" t="str">
        <f t="array" aca="1" ref="D17" ca="1">IF(ROWS($1:9)&lt;=COUNTIF(Groupe,$V$4),INDEX(Nom,SMALL(IF(Groupe=$V$4,ROW(INDIRECT("1:"&amp;ROWS(Groupe)))),ROWS($1:9))),"")</f>
        <v>KRONENBERGER</v>
      </c>
      <c r="E17" s="37" t="str">
        <f t="array" aca="1" ref="E17" ca="1">IF(ROWS($1:9)&lt;=COUNTIF(Groupe,$V$4),INDEX(Prenom,SMALL(IF(Groupe=$V$4,ROW(INDIRECT("1:"&amp;ROWS(Groupe)))),ROWS($1:9))),"")</f>
        <v>Noah</v>
      </c>
      <c r="F17" s="37">
        <f t="array" aca="1" ref="F17" ca="1">IF(ROWS($1:9)&lt;=COUNTIF(Groupe,$V$4),INDEX(Stats_Pre,SMALL(IF(Groupe=$V$4,ROW(INDIRECT("1:"&amp;ROWS(Groupe)))),ROWS($1:9))),"")</f>
        <v>0</v>
      </c>
      <c r="G17" s="37">
        <f t="array" aca="1" ref="G17" ca="1">IF(ROWS($1:9)&lt;=COUNTIF(Groupe,$V$4),INDEX(Stats_SGB,SMALL(IF(Groupe=$V$4,ROW(INDIRECT("1:"&amp;ROWS(Groupe)))),ROWS($1:9))),"")</f>
        <v>0</v>
      </c>
      <c r="H17" s="37">
        <f t="array" aca="1" ref="H17" ca="1">IF(ROWS($1:9)&lt;=COUNTIF(Groupe,$V$4),INDEX(Stats_Ret,SMALL(IF(Groupe=$V$4,ROW(INDIRECT("1:"&amp;ROWS(Groupe)))),ROWS($1:9))),"")</f>
        <v>0</v>
      </c>
      <c r="I17" s="37">
        <f t="array" aca="1" ref="I17" ca="1">IF(ROWS($1:9)&lt;=COUNTIF(Groupe,$V$4),INDEX(Stats_Ap,SMALL(IF(Groupe=$V$4,ROW(INDIRECT("1:"&amp;ROWS(Groupe)))),ROWS($1:9))),"")</f>
        <v>0</v>
      </c>
      <c r="J17" s="37">
        <f t="array" aca="1" ref="J17" ca="1">IF(ROWS($1:9)&lt;=COUNTIF(Groupe,$V$4),INDEX(Stats_Anp,SMALL(IF(Groupe=$V$4,ROW(INDIRECT("1:"&amp;ROWS(Groupe)))),ROWS($1:9))),"")</f>
        <v>0</v>
      </c>
      <c r="K17" s="37">
        <f t="array" aca="1" ref="K17" ca="1">IF(ROWS($1:9)&lt;=COUNTIF(Groupe,$V$4),INDEX(Stats_BL,SMALL(IF(Groupe=$V$4,ROW(INDIRECT("1:"&amp;ROWS(Groupe)))),ROWS($1:9))),"")</f>
        <v>0</v>
      </c>
      <c r="L17" s="37">
        <f t="array" aca="1" ref="L17" ca="1">IF(ROWS($1:9)&lt;=COUNTIF(Groupe,$V$4),INDEX(Stats_GS,SMALL(IF(Groupe=$V$4,ROW(INDIRECT("1:"&amp;ROWS(Groupe)))),ROWS($1:9))),"")</f>
        <v>0</v>
      </c>
      <c r="M17" s="37">
        <f t="array" aca="1" ref="M17" ca="1">IF(ROWS($1:9)&lt;=COUNTIF(Groupe,$V$4),INDEX(Stats_GI,SMALL(IF(Groupe=$V$4,ROW(INDIRECT("1:"&amp;ROWS(Groupe)))),ROWS($1:9))),"")</f>
        <v>0</v>
      </c>
      <c r="N17" s="37">
        <f t="array" aca="1" ref="N17" ca="1">IF(ROWS($1:9)&lt;=COUNTIF(Groupe,$V$4),INDEX(Stats_Aut,SMALL(IF(Groupe=$V$4,ROW(INDIRECT("1:"&amp;ROWS(Groupe)))),ROWS($1:9))),"")</f>
        <v>0</v>
      </c>
      <c r="O17" s="37">
        <f t="shared" ca="1" si="0"/>
        <v>0</v>
      </c>
      <c r="P17" s="37">
        <f t="shared" ca="1" si="1"/>
        <v>0</v>
      </c>
      <c r="Q17" s="219">
        <f t="shared" ca="1" si="2"/>
        <v>0</v>
      </c>
      <c r="R17" s="37">
        <f t="array" aca="1" ref="R17" ca="1">IF(ROWS($1:9)&lt;=COUNTIF(Groupe,$V$4),INDEX(Stats_CVQ,SMALL(IF(Groupe=$V$4,ROW(INDIRECT("1:"&amp;ROWS(Groupe)))),ROWS($1:9))),"")</f>
        <v>0</v>
      </c>
      <c r="S17" s="37">
        <f t="array" aca="1" ref="S17" ca="1">IF(ROWS($1:9)&lt;=COUNTIF(Groupe,$V$4),INDEX(Stats_RP,SMALL(IF(Groupe=$V$4,ROW(INDIRECT("1:"&amp;ROWS(Groupe)))),ROWS($1:9))),"")</f>
        <v>0</v>
      </c>
      <c r="T17" s="37">
        <f t="array" aca="1" ref="T17" ca="1">IF(ROWS($1:9)&lt;=COUNTIF(Groupe,$V$4),INDEX(Stats_ABS,SMALL(IF(Groupe=$V$4,ROW(INDIRECT("1:"&amp;ROWS(Groupe)))),ROWS($1:9))),"")</f>
        <v>0</v>
      </c>
      <c r="U17" s="37">
        <f t="array" aca="1" ref="U17" ca="1">IF(ROWS($1:9)&lt;=COUNTIF(Groupe,$V$4),INDEX(Stats_BL_Match,SMALL(IF(Groupe=$V$4,ROW(INDIRECT("1:"&amp;ROWS(Groupe)))),ROWS($1:9))),"")</f>
        <v>0</v>
      </c>
      <c r="V17" s="37">
        <f t="array" aca="1" ref="V17" ca="1">IF(ROWS($1:9)&lt;=COUNTIF(Groupe,$V$4),INDEX(Stats_MA,SMALL(IF(Groupe=$V$4,ROW(INDIRECT("1:"&amp;ROWS(Groupe)))),ROWS($1:9))),"")</f>
        <v>0</v>
      </c>
      <c r="W17" s="37">
        <f t="array" aca="1" ref="W17" ca="1">IF(ROWS($1:9)&lt;=COUNTIF(Groupe,$V$4),INDEX(Stats_CHX,SMALL(IF(Groupe=$V$4,ROW(INDIRECT("1:"&amp;ROWS(Groupe)))),ROWS($1:9))),"")</f>
        <v>0</v>
      </c>
      <c r="X17" s="37">
        <f t="array" aca="1" ref="X17" ca="1">IF(ROWS($1:9)&lt;=COUNTIF(Groupe,$V$4),INDEX(Stats_INF,SMALL(IF(Groupe=$V$4,ROW(INDIRECT("1:"&amp;ROWS(Groupe)))),ROWS($1:9))),"")</f>
        <v>0</v>
      </c>
      <c r="Y17" s="205">
        <f t="array" aca="1" ref="Y17" ca="1">IF(ROWS($1:9)&lt;=COUNTIF(Groupe,$V$4),INDEX(Stats_SUP,SMALL(IF(Groupe=$V$4,ROW(INDIRECT("1:"&amp;ROWS(Groupe)))),ROWS($1:9))),"")</f>
        <v>0</v>
      </c>
      <c r="Z17" s="17"/>
      <c r="AA17" s="17"/>
      <c r="AB17" s="17"/>
      <c r="AC17" s="17"/>
      <c r="AD17" s="17"/>
      <c r="AE17" s="17"/>
      <c r="AF17" s="17"/>
      <c r="AG17" s="17"/>
    </row>
    <row r="18" spans="1:33" x14ac:dyDescent="0.25">
      <c r="A18" s="17"/>
      <c r="B18" s="204">
        <v>10</v>
      </c>
      <c r="C18" s="37" t="str">
        <f t="array" aca="1" ref="C18" ca="1">IF(ROWS($1:10)&lt;=COUNTIF(Groupe,$V$4),INDEX(Num,SMALL(IF(Groupe=$V$4,ROW(INDIRECT("1:"&amp;ROWS(Groupe)))),ROWS($1:10))),"")</f>
        <v>A42</v>
      </c>
      <c r="D18" s="37" t="str">
        <f t="array" aca="1" ref="D18" ca="1">IF(ROWS($1:10)&lt;=COUNTIF(Groupe,$V$4),INDEX(Nom,SMALL(IF(Groupe=$V$4,ROW(INDIRECT("1:"&amp;ROWS(Groupe)))),ROWS($1:10))),"")</f>
        <v>LATOUR</v>
      </c>
      <c r="E18" s="37" t="str">
        <f t="array" aca="1" ref="E18" ca="1">IF(ROWS($1:10)&lt;=COUNTIF(Groupe,$V$4),INDEX(Prenom,SMALL(IF(Groupe=$V$4,ROW(INDIRECT("1:"&amp;ROWS(Groupe)))),ROWS($1:10))),"")</f>
        <v>Antoine</v>
      </c>
      <c r="F18" s="37">
        <f t="array" aca="1" ref="F18" ca="1">IF(ROWS($1:10)&lt;=COUNTIF(Groupe,$V$4),INDEX(Stats_Pre,SMALL(IF(Groupe=$V$4,ROW(INDIRECT("1:"&amp;ROWS(Groupe)))),ROWS($1:10))),"")</f>
        <v>0</v>
      </c>
      <c r="G18" s="37">
        <f t="array" aca="1" ref="G18" ca="1">IF(ROWS($1:10)&lt;=COUNTIF(Groupe,$V$4),INDEX(Stats_SGB,SMALL(IF(Groupe=$V$4,ROW(INDIRECT("1:"&amp;ROWS(Groupe)))),ROWS($1:10))),"")</f>
        <v>0</v>
      </c>
      <c r="H18" s="37">
        <f t="array" aca="1" ref="H18" ca="1">IF(ROWS($1:10)&lt;=COUNTIF(Groupe,$V$4),INDEX(Stats_Ret,SMALL(IF(Groupe=$V$4,ROW(INDIRECT("1:"&amp;ROWS(Groupe)))),ROWS($1:10))),"")</f>
        <v>0</v>
      </c>
      <c r="I18" s="37">
        <f t="array" aca="1" ref="I18" ca="1">IF(ROWS($1:10)&lt;=COUNTIF(Groupe,$V$4),INDEX(Stats_Ap,SMALL(IF(Groupe=$V$4,ROW(INDIRECT("1:"&amp;ROWS(Groupe)))),ROWS($1:10))),"")</f>
        <v>0</v>
      </c>
      <c r="J18" s="37">
        <f t="array" aca="1" ref="J18" ca="1">IF(ROWS($1:10)&lt;=COUNTIF(Groupe,$V$4),INDEX(Stats_Anp,SMALL(IF(Groupe=$V$4,ROW(INDIRECT("1:"&amp;ROWS(Groupe)))),ROWS($1:10))),"")</f>
        <v>0</v>
      </c>
      <c r="K18" s="37">
        <f t="array" aca="1" ref="K18" ca="1">IF(ROWS($1:10)&lt;=COUNTIF(Groupe,$V$4),INDEX(Stats_BL,SMALL(IF(Groupe=$V$4,ROW(INDIRECT("1:"&amp;ROWS(Groupe)))),ROWS($1:10))),"")</f>
        <v>0</v>
      </c>
      <c r="L18" s="37">
        <f t="array" aca="1" ref="L18" ca="1">IF(ROWS($1:10)&lt;=COUNTIF(Groupe,$V$4),INDEX(Stats_GS,SMALL(IF(Groupe=$V$4,ROW(INDIRECT("1:"&amp;ROWS(Groupe)))),ROWS($1:10))),"")</f>
        <v>0</v>
      </c>
      <c r="M18" s="37">
        <f t="array" aca="1" ref="M18" ca="1">IF(ROWS($1:10)&lt;=COUNTIF(Groupe,$V$4),INDEX(Stats_GI,SMALL(IF(Groupe=$V$4,ROW(INDIRECT("1:"&amp;ROWS(Groupe)))),ROWS($1:10))),"")</f>
        <v>0</v>
      </c>
      <c r="N18" s="37">
        <f t="array" aca="1" ref="N18" ca="1">IF(ROWS($1:10)&lt;=COUNTIF(Groupe,$V$4),INDEX(Stats_Aut,SMALL(IF(Groupe=$V$4,ROW(INDIRECT("1:"&amp;ROWS(Groupe)))),ROWS($1:10))),"")</f>
        <v>0</v>
      </c>
      <c r="O18" s="37">
        <f t="shared" ca="1" si="0"/>
        <v>0</v>
      </c>
      <c r="P18" s="37">
        <f t="shared" ca="1" si="1"/>
        <v>0</v>
      </c>
      <c r="Q18" s="219">
        <f t="shared" ca="1" si="2"/>
        <v>0</v>
      </c>
      <c r="R18" s="37">
        <f t="array" aca="1" ref="R18" ca="1">IF(ROWS($1:10)&lt;=COUNTIF(Groupe,$V$4),INDEX(Stats_CVQ,SMALL(IF(Groupe=$V$4,ROW(INDIRECT("1:"&amp;ROWS(Groupe)))),ROWS($1:10))),"")</f>
        <v>0</v>
      </c>
      <c r="S18" s="37">
        <f t="array" aca="1" ref="S18" ca="1">IF(ROWS($1:10)&lt;=COUNTIF(Groupe,$V$4),INDEX(Stats_RP,SMALL(IF(Groupe=$V$4,ROW(INDIRECT("1:"&amp;ROWS(Groupe)))),ROWS($1:10))),"")</f>
        <v>0</v>
      </c>
      <c r="T18" s="37">
        <f t="array" aca="1" ref="T18" ca="1">IF(ROWS($1:10)&lt;=COUNTIF(Groupe,$V$4),INDEX(Stats_ABS,SMALL(IF(Groupe=$V$4,ROW(INDIRECT("1:"&amp;ROWS(Groupe)))),ROWS($1:10))),"")</f>
        <v>0</v>
      </c>
      <c r="U18" s="37">
        <f t="array" aca="1" ref="U18" ca="1">IF(ROWS($1:10)&lt;=COUNTIF(Groupe,$V$4),INDEX(Stats_BL_Match,SMALL(IF(Groupe=$V$4,ROW(INDIRECT("1:"&amp;ROWS(Groupe)))),ROWS($1:10))),"")</f>
        <v>0</v>
      </c>
      <c r="V18" s="37">
        <f t="array" aca="1" ref="V18" ca="1">IF(ROWS($1:10)&lt;=COUNTIF(Groupe,$V$4),INDEX(Stats_MA,SMALL(IF(Groupe=$V$4,ROW(INDIRECT("1:"&amp;ROWS(Groupe)))),ROWS($1:10))),"")</f>
        <v>0</v>
      </c>
      <c r="W18" s="37">
        <f t="array" aca="1" ref="W18" ca="1">IF(ROWS($1:10)&lt;=COUNTIF(Groupe,$V$4),INDEX(Stats_CHX,SMALL(IF(Groupe=$V$4,ROW(INDIRECT("1:"&amp;ROWS(Groupe)))),ROWS($1:10))),"")</f>
        <v>0</v>
      </c>
      <c r="X18" s="37">
        <f t="array" aca="1" ref="X18" ca="1">IF(ROWS($1:10)&lt;=COUNTIF(Groupe,$V$4),INDEX(Stats_INF,SMALL(IF(Groupe=$V$4,ROW(INDIRECT("1:"&amp;ROWS(Groupe)))),ROWS($1:10))),"")</f>
        <v>0</v>
      </c>
      <c r="Y18" s="205">
        <f t="array" aca="1" ref="Y18" ca="1">IF(ROWS($1:10)&lt;=COUNTIF(Groupe,$V$4),INDEX(Stats_SUP,SMALL(IF(Groupe=$V$4,ROW(INDIRECT("1:"&amp;ROWS(Groupe)))),ROWS($1:10))),"")</f>
        <v>0</v>
      </c>
      <c r="Z18" s="17"/>
      <c r="AA18" s="17"/>
      <c r="AB18" s="17"/>
      <c r="AC18" s="17"/>
      <c r="AD18" s="17"/>
      <c r="AE18" s="17"/>
      <c r="AF18" s="17"/>
      <c r="AG18" s="17"/>
    </row>
    <row r="19" spans="1:33" x14ac:dyDescent="0.25">
      <c r="A19" s="17"/>
      <c r="B19" s="204">
        <v>11</v>
      </c>
      <c r="C19" s="37" t="str">
        <f t="array" aca="1" ref="C19" ca="1">IF(ROWS($1:11)&lt;=COUNTIF(Groupe,$V$4),INDEX(Num,SMALL(IF(Groupe=$V$4,ROW(INDIRECT("1:"&amp;ROWS(Groupe)))),ROWS($1:11))),"")</f>
        <v>A44</v>
      </c>
      <c r="D19" s="37" t="str">
        <f t="array" aca="1" ref="D19" ca="1">IF(ROWS($1:11)&lt;=COUNTIF(Groupe,$V$4),INDEX(Nom,SMALL(IF(Groupe=$V$4,ROW(INDIRECT("1:"&amp;ROWS(Groupe)))),ROWS($1:11))),"")</f>
        <v>MEDINA</v>
      </c>
      <c r="E19" s="37" t="str">
        <f t="array" aca="1" ref="E19" ca="1">IF(ROWS($1:11)&lt;=COUNTIF(Groupe,$V$4),INDEX(Prenom,SMALL(IF(Groupe=$V$4,ROW(INDIRECT("1:"&amp;ROWS(Groupe)))),ROWS($1:11))),"")</f>
        <v>Nathan</v>
      </c>
      <c r="F19" s="37">
        <f t="array" aca="1" ref="F19" ca="1">IF(ROWS($1:11)&lt;=COUNTIF(Groupe,$V$4),INDEX(Stats_Pre,SMALL(IF(Groupe=$V$4,ROW(INDIRECT("1:"&amp;ROWS(Groupe)))),ROWS($1:11))),"")</f>
        <v>0</v>
      </c>
      <c r="G19" s="37">
        <f t="array" aca="1" ref="G19" ca="1">IF(ROWS($1:11)&lt;=COUNTIF(Groupe,$V$4),INDEX(Stats_SGB,SMALL(IF(Groupe=$V$4,ROW(INDIRECT("1:"&amp;ROWS(Groupe)))),ROWS($1:11))),"")</f>
        <v>0</v>
      </c>
      <c r="H19" s="37">
        <f t="array" aca="1" ref="H19" ca="1">IF(ROWS($1:11)&lt;=COUNTIF(Groupe,$V$4),INDEX(Stats_Ret,SMALL(IF(Groupe=$V$4,ROW(INDIRECT("1:"&amp;ROWS(Groupe)))),ROWS($1:11))),"")</f>
        <v>0</v>
      </c>
      <c r="I19" s="37">
        <f t="array" aca="1" ref="I19" ca="1">IF(ROWS($1:11)&lt;=COUNTIF(Groupe,$V$4),INDEX(Stats_Ap,SMALL(IF(Groupe=$V$4,ROW(INDIRECT("1:"&amp;ROWS(Groupe)))),ROWS($1:11))),"")</f>
        <v>0</v>
      </c>
      <c r="J19" s="37">
        <f t="array" aca="1" ref="J19" ca="1">IF(ROWS($1:11)&lt;=COUNTIF(Groupe,$V$4),INDEX(Stats_Anp,SMALL(IF(Groupe=$V$4,ROW(INDIRECT("1:"&amp;ROWS(Groupe)))),ROWS($1:11))),"")</f>
        <v>0</v>
      </c>
      <c r="K19" s="37">
        <f t="array" aca="1" ref="K19" ca="1">IF(ROWS($1:11)&lt;=COUNTIF(Groupe,$V$4),INDEX(Stats_BL,SMALL(IF(Groupe=$V$4,ROW(INDIRECT("1:"&amp;ROWS(Groupe)))),ROWS($1:11))),"")</f>
        <v>0</v>
      </c>
      <c r="L19" s="37">
        <f t="array" aca="1" ref="L19" ca="1">IF(ROWS($1:11)&lt;=COUNTIF(Groupe,$V$4),INDEX(Stats_GS,SMALL(IF(Groupe=$V$4,ROW(INDIRECT("1:"&amp;ROWS(Groupe)))),ROWS($1:11))),"")</f>
        <v>0</v>
      </c>
      <c r="M19" s="37">
        <f t="array" aca="1" ref="M19" ca="1">IF(ROWS($1:11)&lt;=COUNTIF(Groupe,$V$4),INDEX(Stats_GI,SMALL(IF(Groupe=$V$4,ROW(INDIRECT("1:"&amp;ROWS(Groupe)))),ROWS($1:11))),"")</f>
        <v>0</v>
      </c>
      <c r="N19" s="37">
        <f t="array" aca="1" ref="N19" ca="1">IF(ROWS($1:11)&lt;=COUNTIF(Groupe,$V$4),INDEX(Stats_Aut,SMALL(IF(Groupe=$V$4,ROW(INDIRECT("1:"&amp;ROWS(Groupe)))),ROWS($1:11))),"")</f>
        <v>0</v>
      </c>
      <c r="O19" s="37">
        <f t="shared" ca="1" si="0"/>
        <v>0</v>
      </c>
      <c r="P19" s="37">
        <f t="shared" ca="1" si="1"/>
        <v>0</v>
      </c>
      <c r="Q19" s="219">
        <f t="shared" ca="1" si="2"/>
        <v>0</v>
      </c>
      <c r="R19" s="37">
        <f t="array" aca="1" ref="R19" ca="1">IF(ROWS($1:11)&lt;=COUNTIF(Groupe,$V$4),INDEX(Stats_CVQ,SMALL(IF(Groupe=$V$4,ROW(INDIRECT("1:"&amp;ROWS(Groupe)))),ROWS($1:11))),"")</f>
        <v>0</v>
      </c>
      <c r="S19" s="37">
        <f t="array" aca="1" ref="S19" ca="1">IF(ROWS($1:11)&lt;=COUNTIF(Groupe,$V$4),INDEX(Stats_RP,SMALL(IF(Groupe=$V$4,ROW(INDIRECT("1:"&amp;ROWS(Groupe)))),ROWS($1:11))),"")</f>
        <v>0</v>
      </c>
      <c r="T19" s="37">
        <f t="array" aca="1" ref="T19" ca="1">IF(ROWS($1:11)&lt;=COUNTIF(Groupe,$V$4),INDEX(Stats_ABS,SMALL(IF(Groupe=$V$4,ROW(INDIRECT("1:"&amp;ROWS(Groupe)))),ROWS($1:11))),"")</f>
        <v>0</v>
      </c>
      <c r="U19" s="37">
        <f t="array" aca="1" ref="U19" ca="1">IF(ROWS($1:11)&lt;=COUNTIF(Groupe,$V$4),INDEX(Stats_BL_Match,SMALL(IF(Groupe=$V$4,ROW(INDIRECT("1:"&amp;ROWS(Groupe)))),ROWS($1:11))),"")</f>
        <v>0</v>
      </c>
      <c r="V19" s="37">
        <f t="array" aca="1" ref="V19" ca="1">IF(ROWS($1:11)&lt;=COUNTIF(Groupe,$V$4),INDEX(Stats_MA,SMALL(IF(Groupe=$V$4,ROW(INDIRECT("1:"&amp;ROWS(Groupe)))),ROWS($1:11))),"")</f>
        <v>0</v>
      </c>
      <c r="W19" s="37">
        <f t="array" aca="1" ref="W19" ca="1">IF(ROWS($1:11)&lt;=COUNTIF(Groupe,$V$4),INDEX(Stats_CHX,SMALL(IF(Groupe=$V$4,ROW(INDIRECT("1:"&amp;ROWS(Groupe)))),ROWS($1:11))),"")</f>
        <v>0</v>
      </c>
      <c r="X19" s="37">
        <f t="array" aca="1" ref="X19" ca="1">IF(ROWS($1:11)&lt;=COUNTIF(Groupe,$V$4),INDEX(Stats_INF,SMALL(IF(Groupe=$V$4,ROW(INDIRECT("1:"&amp;ROWS(Groupe)))),ROWS($1:11))),"")</f>
        <v>0</v>
      </c>
      <c r="Y19" s="205">
        <f t="array" aca="1" ref="Y19" ca="1">IF(ROWS($1:11)&lt;=COUNTIF(Groupe,$V$4),INDEX(Stats_SUP,SMALL(IF(Groupe=$V$4,ROW(INDIRECT("1:"&amp;ROWS(Groupe)))),ROWS($1:11))),"")</f>
        <v>0</v>
      </c>
      <c r="Z19" s="17"/>
      <c r="AA19" s="17"/>
      <c r="AB19" s="17"/>
      <c r="AC19" s="17"/>
      <c r="AD19" s="17"/>
      <c r="AE19" s="17"/>
      <c r="AF19" s="17"/>
      <c r="AG19" s="17"/>
    </row>
    <row r="20" spans="1:33" x14ac:dyDescent="0.25">
      <c r="A20" s="17"/>
      <c r="B20" s="204">
        <v>12</v>
      </c>
      <c r="C20" s="37" t="str">
        <f t="array" aca="1" ref="C20" ca="1">IF(ROWS($1:12)&lt;=COUNTIF(Groupe,$V$4),INDEX(Num,SMALL(IF(Groupe=$V$4,ROW(INDIRECT("1:"&amp;ROWS(Groupe)))),ROWS($1:12))),"")</f>
        <v>A49</v>
      </c>
      <c r="D20" s="37" t="str">
        <f t="array" aca="1" ref="D20" ca="1">IF(ROWS($1:12)&lt;=COUNTIF(Groupe,$V$4),INDEX(Nom,SMALL(IF(Groupe=$V$4,ROW(INDIRECT("1:"&amp;ROWS(Groupe)))),ROWS($1:12))),"")</f>
        <v>PEZILLA</v>
      </c>
      <c r="E20" s="37" t="str">
        <f t="array" aca="1" ref="E20" ca="1">IF(ROWS($1:12)&lt;=COUNTIF(Groupe,$V$4),INDEX(Prenom,SMALL(IF(Groupe=$V$4,ROW(INDIRECT("1:"&amp;ROWS(Groupe)))),ROWS($1:12))),"")</f>
        <v>Lenny</v>
      </c>
      <c r="F20" s="37">
        <f t="array" aca="1" ref="F20" ca="1">IF(ROWS($1:12)&lt;=COUNTIF(Groupe,$V$4),INDEX(Stats_Pre,SMALL(IF(Groupe=$V$4,ROW(INDIRECT("1:"&amp;ROWS(Groupe)))),ROWS($1:12))),"")</f>
        <v>0</v>
      </c>
      <c r="G20" s="37">
        <f t="array" aca="1" ref="G20" ca="1">IF(ROWS($1:12)&lt;=COUNTIF(Groupe,$V$4),INDEX(Stats_SGB,SMALL(IF(Groupe=$V$4,ROW(INDIRECT("1:"&amp;ROWS(Groupe)))),ROWS($1:12))),"")</f>
        <v>0</v>
      </c>
      <c r="H20" s="37">
        <f t="array" aca="1" ref="H20" ca="1">IF(ROWS($1:12)&lt;=COUNTIF(Groupe,$V$4),INDEX(Stats_Ret,SMALL(IF(Groupe=$V$4,ROW(INDIRECT("1:"&amp;ROWS(Groupe)))),ROWS($1:12))),"")</f>
        <v>0</v>
      </c>
      <c r="I20" s="37">
        <f t="array" aca="1" ref="I20" ca="1">IF(ROWS($1:12)&lt;=COUNTIF(Groupe,$V$4),INDEX(Stats_Ap,SMALL(IF(Groupe=$V$4,ROW(INDIRECT("1:"&amp;ROWS(Groupe)))),ROWS($1:12))),"")</f>
        <v>0</v>
      </c>
      <c r="J20" s="37">
        <f t="array" aca="1" ref="J20" ca="1">IF(ROWS($1:12)&lt;=COUNTIF(Groupe,$V$4),INDEX(Stats_Anp,SMALL(IF(Groupe=$V$4,ROW(INDIRECT("1:"&amp;ROWS(Groupe)))),ROWS($1:12))),"")</f>
        <v>0</v>
      </c>
      <c r="K20" s="37">
        <f t="array" aca="1" ref="K20" ca="1">IF(ROWS($1:12)&lt;=COUNTIF(Groupe,$V$4),INDEX(Stats_BL,SMALL(IF(Groupe=$V$4,ROW(INDIRECT("1:"&amp;ROWS(Groupe)))),ROWS($1:12))),"")</f>
        <v>0</v>
      </c>
      <c r="L20" s="37">
        <f t="array" aca="1" ref="L20" ca="1">IF(ROWS($1:12)&lt;=COUNTIF(Groupe,$V$4),INDEX(Stats_GS,SMALL(IF(Groupe=$V$4,ROW(INDIRECT("1:"&amp;ROWS(Groupe)))),ROWS($1:12))),"")</f>
        <v>0</v>
      </c>
      <c r="M20" s="37">
        <f t="array" aca="1" ref="M20" ca="1">IF(ROWS($1:12)&lt;=COUNTIF(Groupe,$V$4),INDEX(Stats_GI,SMALL(IF(Groupe=$V$4,ROW(INDIRECT("1:"&amp;ROWS(Groupe)))),ROWS($1:12))),"")</f>
        <v>0</v>
      </c>
      <c r="N20" s="37">
        <f t="array" aca="1" ref="N20" ca="1">IF(ROWS($1:12)&lt;=COUNTIF(Groupe,$V$4),INDEX(Stats_Aut,SMALL(IF(Groupe=$V$4,ROW(INDIRECT("1:"&amp;ROWS(Groupe)))),ROWS($1:12))),"")</f>
        <v>0</v>
      </c>
      <c r="O20" s="37">
        <f t="shared" ca="1" si="0"/>
        <v>0</v>
      </c>
      <c r="P20" s="37">
        <f t="shared" ca="1" si="1"/>
        <v>0</v>
      </c>
      <c r="Q20" s="219">
        <f t="shared" ca="1" si="2"/>
        <v>0</v>
      </c>
      <c r="R20" s="37">
        <f t="array" aca="1" ref="R20" ca="1">IF(ROWS($1:12)&lt;=COUNTIF(Groupe,$V$4),INDEX(Stats_CVQ,SMALL(IF(Groupe=$V$4,ROW(INDIRECT("1:"&amp;ROWS(Groupe)))),ROWS($1:12))),"")</f>
        <v>0</v>
      </c>
      <c r="S20" s="37">
        <f t="array" aca="1" ref="S20" ca="1">IF(ROWS($1:12)&lt;=COUNTIF(Groupe,$V$4),INDEX(Stats_RP,SMALL(IF(Groupe=$V$4,ROW(INDIRECT("1:"&amp;ROWS(Groupe)))),ROWS($1:12))),"")</f>
        <v>0</v>
      </c>
      <c r="T20" s="37">
        <f t="array" aca="1" ref="T20" ca="1">IF(ROWS($1:12)&lt;=COUNTIF(Groupe,$V$4),INDEX(Stats_ABS,SMALL(IF(Groupe=$V$4,ROW(INDIRECT("1:"&amp;ROWS(Groupe)))),ROWS($1:12))),"")</f>
        <v>0</v>
      </c>
      <c r="U20" s="37">
        <f t="array" aca="1" ref="U20" ca="1">IF(ROWS($1:12)&lt;=COUNTIF(Groupe,$V$4),INDEX(Stats_BL_Match,SMALL(IF(Groupe=$V$4,ROW(INDIRECT("1:"&amp;ROWS(Groupe)))),ROWS($1:12))),"")</f>
        <v>0</v>
      </c>
      <c r="V20" s="37">
        <f t="array" aca="1" ref="V20" ca="1">IF(ROWS($1:12)&lt;=COUNTIF(Groupe,$V$4),INDEX(Stats_MA,SMALL(IF(Groupe=$V$4,ROW(INDIRECT("1:"&amp;ROWS(Groupe)))),ROWS($1:12))),"")</f>
        <v>0</v>
      </c>
      <c r="W20" s="37">
        <f t="array" aca="1" ref="W20" ca="1">IF(ROWS($1:12)&lt;=COUNTIF(Groupe,$V$4),INDEX(Stats_CHX,SMALL(IF(Groupe=$V$4,ROW(INDIRECT("1:"&amp;ROWS(Groupe)))),ROWS($1:12))),"")</f>
        <v>0</v>
      </c>
      <c r="X20" s="37">
        <f t="array" aca="1" ref="X20" ca="1">IF(ROWS($1:12)&lt;=COUNTIF(Groupe,$V$4),INDEX(Stats_INF,SMALL(IF(Groupe=$V$4,ROW(INDIRECT("1:"&amp;ROWS(Groupe)))),ROWS($1:12))),"")</f>
        <v>0</v>
      </c>
      <c r="Y20" s="205">
        <f t="array" aca="1" ref="Y20" ca="1">IF(ROWS($1:12)&lt;=COUNTIF(Groupe,$V$4),INDEX(Stats_SUP,SMALL(IF(Groupe=$V$4,ROW(INDIRECT("1:"&amp;ROWS(Groupe)))),ROWS($1:12))),"")</f>
        <v>0</v>
      </c>
      <c r="Z20" s="17"/>
      <c r="AA20" s="17"/>
      <c r="AB20" s="17"/>
      <c r="AC20" s="17"/>
      <c r="AD20" s="17"/>
      <c r="AE20" s="17"/>
      <c r="AF20" s="17"/>
      <c r="AG20" s="17"/>
    </row>
    <row r="21" spans="1:33" x14ac:dyDescent="0.25">
      <c r="A21" s="17"/>
      <c r="B21" s="204">
        <v>13</v>
      </c>
      <c r="C21" s="37" t="str">
        <f t="array" aca="1" ref="C21" ca="1">IF(ROWS($1:13)&lt;=COUNTIF(Groupe,$V$4),INDEX(Num,SMALL(IF(Groupe=$V$4,ROW(INDIRECT("1:"&amp;ROWS(Groupe)))),ROWS($1:13))),"")</f>
        <v/>
      </c>
      <c r="D21" s="37" t="str">
        <f t="array" aca="1" ref="D21" ca="1">IF(ROWS($1:13)&lt;=COUNTIF(Groupe,$V$4),INDEX(Nom,SMALL(IF(Groupe=$V$4,ROW(INDIRECT("1:"&amp;ROWS(Groupe)))),ROWS($1:13))),"")</f>
        <v/>
      </c>
      <c r="E21" s="37" t="str">
        <f t="array" aca="1" ref="E21" ca="1">IF(ROWS($1:13)&lt;=COUNTIF(Groupe,$V$4),INDEX(Prenom,SMALL(IF(Groupe=$V$4,ROW(INDIRECT("1:"&amp;ROWS(Groupe)))),ROWS($1:13))),"")</f>
        <v/>
      </c>
      <c r="F21" s="37" t="str">
        <f t="array" aca="1" ref="F21" ca="1">IF(ROWS($1:13)&lt;=COUNTIF(Groupe,$V$4),INDEX(Stats_Pre,SMALL(IF(Groupe=$V$4,ROW(INDIRECT("1:"&amp;ROWS(Groupe)))),ROWS($1:13))),"")</f>
        <v/>
      </c>
      <c r="G21" s="37" t="str">
        <f t="array" aca="1" ref="G21" ca="1">IF(ROWS($1:13)&lt;=COUNTIF(Groupe,$V$4),INDEX(Stats_SGB,SMALL(IF(Groupe=$V$4,ROW(INDIRECT("1:"&amp;ROWS(Groupe)))),ROWS($1:13))),"")</f>
        <v/>
      </c>
      <c r="H21" s="37" t="str">
        <f t="array" aca="1" ref="H21" ca="1">IF(ROWS($1:13)&lt;=COUNTIF(Groupe,$V$4),INDEX(Stats_Ret,SMALL(IF(Groupe=$V$4,ROW(INDIRECT("1:"&amp;ROWS(Groupe)))),ROWS($1:13))),"")</f>
        <v/>
      </c>
      <c r="I21" s="37" t="str">
        <f t="array" aca="1" ref="I21" ca="1">IF(ROWS($1:13)&lt;=COUNTIF(Groupe,$V$4),INDEX(Stats_Ap,SMALL(IF(Groupe=$V$4,ROW(INDIRECT("1:"&amp;ROWS(Groupe)))),ROWS($1:13))),"")</f>
        <v/>
      </c>
      <c r="J21" s="37" t="str">
        <f t="array" aca="1" ref="J21" ca="1">IF(ROWS($1:13)&lt;=COUNTIF(Groupe,$V$4),INDEX(Stats_Anp,SMALL(IF(Groupe=$V$4,ROW(INDIRECT("1:"&amp;ROWS(Groupe)))),ROWS($1:13))),"")</f>
        <v/>
      </c>
      <c r="K21" s="37" t="str">
        <f t="array" aca="1" ref="K21" ca="1">IF(ROWS($1:13)&lt;=COUNTIF(Groupe,$V$4),INDEX(Stats_BL,SMALL(IF(Groupe=$V$4,ROW(INDIRECT("1:"&amp;ROWS(Groupe)))),ROWS($1:13))),"")</f>
        <v/>
      </c>
      <c r="L21" s="37" t="str">
        <f t="array" aca="1" ref="L21" ca="1">IF(ROWS($1:13)&lt;=COUNTIF(Groupe,$V$4),INDEX(Stats_GS,SMALL(IF(Groupe=$V$4,ROW(INDIRECT("1:"&amp;ROWS(Groupe)))),ROWS($1:13))),"")</f>
        <v/>
      </c>
      <c r="M21" s="37" t="str">
        <f t="array" aca="1" ref="M21" ca="1">IF(ROWS($1:13)&lt;=COUNTIF(Groupe,$V$4),INDEX(Stats_GI,SMALL(IF(Groupe=$V$4,ROW(INDIRECT("1:"&amp;ROWS(Groupe)))),ROWS($1:13))),"")</f>
        <v/>
      </c>
      <c r="N21" s="37" t="str">
        <f t="array" aca="1" ref="N21" ca="1">IF(ROWS($1:13)&lt;=COUNTIF(Groupe,$V$4),INDEX(Stats_Aut,SMALL(IF(Groupe=$V$4,ROW(INDIRECT("1:"&amp;ROWS(Groupe)))),ROWS($1:13))),"")</f>
        <v/>
      </c>
      <c r="O21" s="37">
        <f t="shared" ca="1" si="0"/>
        <v>0</v>
      </c>
      <c r="P21" s="37">
        <f t="shared" ca="1" si="1"/>
        <v>0</v>
      </c>
      <c r="Q21" s="219">
        <f t="shared" ca="1" si="2"/>
        <v>0</v>
      </c>
      <c r="R21" s="37" t="str">
        <f t="array" aca="1" ref="R21" ca="1">IF(ROWS($1:13)&lt;=COUNTIF(Groupe,$V$4),INDEX(Stats_CVQ,SMALL(IF(Groupe=$V$4,ROW(INDIRECT("1:"&amp;ROWS(Groupe)))),ROWS($1:13))),"")</f>
        <v/>
      </c>
      <c r="S21" s="37" t="str">
        <f t="array" aca="1" ref="S21" ca="1">IF(ROWS($1:13)&lt;=COUNTIF(Groupe,$V$4),INDEX(Stats_RP,SMALL(IF(Groupe=$V$4,ROW(INDIRECT("1:"&amp;ROWS(Groupe)))),ROWS($1:13))),"")</f>
        <v/>
      </c>
      <c r="T21" s="37" t="str">
        <f t="array" aca="1" ref="T21" ca="1">IF(ROWS($1:13)&lt;=COUNTIF(Groupe,$V$4),INDEX(Stats_ABS,SMALL(IF(Groupe=$V$4,ROW(INDIRECT("1:"&amp;ROWS(Groupe)))),ROWS($1:13))),"")</f>
        <v/>
      </c>
      <c r="U21" s="37" t="str">
        <f t="array" aca="1" ref="U21" ca="1">IF(ROWS($1:13)&lt;=COUNTIF(Groupe,$V$4),INDEX(Stats_BL_Match,SMALL(IF(Groupe=$V$4,ROW(INDIRECT("1:"&amp;ROWS(Groupe)))),ROWS($1:13))),"")</f>
        <v/>
      </c>
      <c r="V21" s="37" t="str">
        <f t="array" aca="1" ref="V21" ca="1">IF(ROWS($1:13)&lt;=COUNTIF(Groupe,$V$4),INDEX(Stats_MA,SMALL(IF(Groupe=$V$4,ROW(INDIRECT("1:"&amp;ROWS(Groupe)))),ROWS($1:13))),"")</f>
        <v/>
      </c>
      <c r="W21" s="37" t="str">
        <f t="array" aca="1" ref="W21" ca="1">IF(ROWS($1:13)&lt;=COUNTIF(Groupe,$V$4),INDEX(Stats_CHX,SMALL(IF(Groupe=$V$4,ROW(INDIRECT("1:"&amp;ROWS(Groupe)))),ROWS($1:13))),"")</f>
        <v/>
      </c>
      <c r="X21" s="37" t="str">
        <f t="array" aca="1" ref="X21" ca="1">IF(ROWS($1:13)&lt;=COUNTIF(Groupe,$V$4),INDEX(Stats_INF,SMALL(IF(Groupe=$V$4,ROW(INDIRECT("1:"&amp;ROWS(Groupe)))),ROWS($1:13))),"")</f>
        <v/>
      </c>
      <c r="Y21" s="205" t="str">
        <f t="array" aca="1" ref="Y21" ca="1">IF(ROWS($1:13)&lt;=COUNTIF(Groupe,$V$4),INDEX(Stats_SUP,SMALL(IF(Groupe=$V$4,ROW(INDIRECT("1:"&amp;ROWS(Groupe)))),ROWS($1:13))),"")</f>
        <v/>
      </c>
      <c r="Z21" s="17"/>
      <c r="AA21" s="17"/>
      <c r="AB21" s="17"/>
      <c r="AC21" s="17"/>
      <c r="AD21" s="17"/>
      <c r="AE21" s="17"/>
      <c r="AF21" s="17"/>
      <c r="AG21" s="17"/>
    </row>
    <row r="22" spans="1:33" x14ac:dyDescent="0.25">
      <c r="A22" s="17"/>
      <c r="B22" s="204">
        <v>14</v>
      </c>
      <c r="C22" s="37" t="str">
        <f t="array" aca="1" ref="C22" ca="1">IF(ROWS($1:14)&lt;=COUNTIF(Groupe,$V$4),INDEX(Num,SMALL(IF(Groupe=$V$4,ROW(INDIRECT("1:"&amp;ROWS(Groupe)))),ROWS($1:14))),"")</f>
        <v/>
      </c>
      <c r="D22" s="37" t="str">
        <f t="array" aca="1" ref="D22" ca="1">IF(ROWS($1:14)&lt;=COUNTIF(Groupe,$V$4),INDEX(Nom,SMALL(IF(Groupe=$V$4,ROW(INDIRECT("1:"&amp;ROWS(Groupe)))),ROWS($1:14))),"")</f>
        <v/>
      </c>
      <c r="E22" s="37" t="str">
        <f t="array" aca="1" ref="E22" ca="1">IF(ROWS($1:14)&lt;=COUNTIF(Groupe,$V$4),INDEX(Prenom,SMALL(IF(Groupe=$V$4,ROW(INDIRECT("1:"&amp;ROWS(Groupe)))),ROWS($1:14))),"")</f>
        <v/>
      </c>
      <c r="F22" s="37" t="str">
        <f t="array" aca="1" ref="F22" ca="1">IF(ROWS($1:14)&lt;=COUNTIF(Groupe,$V$4),INDEX(Stats_Pre,SMALL(IF(Groupe=$V$4,ROW(INDIRECT("1:"&amp;ROWS(Groupe)))),ROWS($1:14))),"")</f>
        <v/>
      </c>
      <c r="G22" s="37" t="str">
        <f t="array" aca="1" ref="G22" ca="1">IF(ROWS($1:14)&lt;=COUNTIF(Groupe,$V$4),INDEX(Stats_SGB,SMALL(IF(Groupe=$V$4,ROW(INDIRECT("1:"&amp;ROWS(Groupe)))),ROWS($1:14))),"")</f>
        <v/>
      </c>
      <c r="H22" s="37" t="str">
        <f t="array" aca="1" ref="H22" ca="1">IF(ROWS($1:14)&lt;=COUNTIF(Groupe,$V$4),INDEX(Stats_Ret,SMALL(IF(Groupe=$V$4,ROW(INDIRECT("1:"&amp;ROWS(Groupe)))),ROWS($1:14))),"")</f>
        <v/>
      </c>
      <c r="I22" s="37" t="str">
        <f t="array" aca="1" ref="I22" ca="1">IF(ROWS($1:14)&lt;=COUNTIF(Groupe,$V$4),INDEX(Stats_Ap,SMALL(IF(Groupe=$V$4,ROW(INDIRECT("1:"&amp;ROWS(Groupe)))),ROWS($1:14))),"")</f>
        <v/>
      </c>
      <c r="J22" s="37" t="str">
        <f t="array" aca="1" ref="J22" ca="1">IF(ROWS($1:14)&lt;=COUNTIF(Groupe,$V$4),INDEX(Stats_Anp,SMALL(IF(Groupe=$V$4,ROW(INDIRECT("1:"&amp;ROWS(Groupe)))),ROWS($1:14))),"")</f>
        <v/>
      </c>
      <c r="K22" s="37" t="str">
        <f t="array" aca="1" ref="K22" ca="1">IF(ROWS($1:14)&lt;=COUNTIF(Groupe,$V$4),INDEX(Stats_BL,SMALL(IF(Groupe=$V$4,ROW(INDIRECT("1:"&amp;ROWS(Groupe)))),ROWS($1:14))),"")</f>
        <v/>
      </c>
      <c r="L22" s="37" t="str">
        <f t="array" aca="1" ref="L22" ca="1">IF(ROWS($1:14)&lt;=COUNTIF(Groupe,$V$4),INDEX(Stats_GS,SMALL(IF(Groupe=$V$4,ROW(INDIRECT("1:"&amp;ROWS(Groupe)))),ROWS($1:14))),"")</f>
        <v/>
      </c>
      <c r="M22" s="37" t="str">
        <f t="array" aca="1" ref="M22" ca="1">IF(ROWS($1:14)&lt;=COUNTIF(Groupe,$V$4),INDEX(Stats_GI,SMALL(IF(Groupe=$V$4,ROW(INDIRECT("1:"&amp;ROWS(Groupe)))),ROWS($1:14))),"")</f>
        <v/>
      </c>
      <c r="N22" s="37" t="str">
        <f t="array" aca="1" ref="N22" ca="1">IF(ROWS($1:14)&lt;=COUNTIF(Groupe,$V$4),INDEX(Stats_Aut,SMALL(IF(Groupe=$V$4,ROW(INDIRECT("1:"&amp;ROWS(Groupe)))),ROWS($1:14))),"")</f>
        <v/>
      </c>
      <c r="O22" s="37">
        <f t="shared" ca="1" si="0"/>
        <v>0</v>
      </c>
      <c r="P22" s="37">
        <f t="shared" ca="1" si="1"/>
        <v>0</v>
      </c>
      <c r="Q22" s="219">
        <f t="shared" ca="1" si="2"/>
        <v>0</v>
      </c>
      <c r="R22" s="37" t="str">
        <f t="array" aca="1" ref="R22" ca="1">IF(ROWS($1:14)&lt;=COUNTIF(Groupe,$V$4),INDEX(Stats_CVQ,SMALL(IF(Groupe=$V$4,ROW(INDIRECT("1:"&amp;ROWS(Groupe)))),ROWS($1:14))),"")</f>
        <v/>
      </c>
      <c r="S22" s="37" t="str">
        <f t="array" aca="1" ref="S22" ca="1">IF(ROWS($1:14)&lt;=COUNTIF(Groupe,$V$4),INDEX(Stats_RP,SMALL(IF(Groupe=$V$4,ROW(INDIRECT("1:"&amp;ROWS(Groupe)))),ROWS($1:14))),"")</f>
        <v/>
      </c>
      <c r="T22" s="37" t="str">
        <f t="array" aca="1" ref="T22" ca="1">IF(ROWS($1:14)&lt;=COUNTIF(Groupe,$V$4),INDEX(Stats_ABS,SMALL(IF(Groupe=$V$4,ROW(INDIRECT("1:"&amp;ROWS(Groupe)))),ROWS($1:14))),"")</f>
        <v/>
      </c>
      <c r="U22" s="37" t="str">
        <f t="array" aca="1" ref="U22" ca="1">IF(ROWS($1:14)&lt;=COUNTIF(Groupe,$V$4),INDEX(Stats_BL_Match,SMALL(IF(Groupe=$V$4,ROW(INDIRECT("1:"&amp;ROWS(Groupe)))),ROWS($1:14))),"")</f>
        <v/>
      </c>
      <c r="V22" s="37" t="str">
        <f t="array" aca="1" ref="V22" ca="1">IF(ROWS($1:14)&lt;=COUNTIF(Groupe,$V$4),INDEX(Stats_MA,SMALL(IF(Groupe=$V$4,ROW(INDIRECT("1:"&amp;ROWS(Groupe)))),ROWS($1:14))),"")</f>
        <v/>
      </c>
      <c r="W22" s="37" t="str">
        <f t="array" aca="1" ref="W22" ca="1">IF(ROWS($1:14)&lt;=COUNTIF(Groupe,$V$4),INDEX(Stats_CHX,SMALL(IF(Groupe=$V$4,ROW(INDIRECT("1:"&amp;ROWS(Groupe)))),ROWS($1:14))),"")</f>
        <v/>
      </c>
      <c r="X22" s="37" t="str">
        <f t="array" aca="1" ref="X22" ca="1">IF(ROWS($1:14)&lt;=COUNTIF(Groupe,$V$4),INDEX(Stats_INF,SMALL(IF(Groupe=$V$4,ROW(INDIRECT("1:"&amp;ROWS(Groupe)))),ROWS($1:14))),"")</f>
        <v/>
      </c>
      <c r="Y22" s="205" t="str">
        <f t="array" aca="1" ref="Y22" ca="1">IF(ROWS($1:14)&lt;=COUNTIF(Groupe,$V$4),INDEX(Stats_SUP,SMALL(IF(Groupe=$V$4,ROW(INDIRECT("1:"&amp;ROWS(Groupe)))),ROWS($1:14))),"")</f>
        <v/>
      </c>
      <c r="Z22" s="17"/>
      <c r="AA22" s="17"/>
      <c r="AB22" s="17"/>
      <c r="AC22" s="17"/>
      <c r="AD22" s="17"/>
      <c r="AE22" s="17"/>
      <c r="AF22" s="17"/>
      <c r="AG22" s="17"/>
    </row>
    <row r="23" spans="1:33" x14ac:dyDescent="0.25">
      <c r="A23" s="17"/>
      <c r="B23" s="204">
        <v>15</v>
      </c>
      <c r="C23" s="37" t="str">
        <f t="array" aca="1" ref="C23" ca="1">IF(ROWS($1:15)&lt;=COUNTIF(Groupe,$V$4),INDEX(Num,SMALL(IF(Groupe=$V$4,ROW(INDIRECT("1:"&amp;ROWS(Groupe)))),ROWS($1:15))),"")</f>
        <v/>
      </c>
      <c r="D23" s="37" t="str">
        <f t="array" aca="1" ref="D23" ca="1">IF(ROWS($1:15)&lt;=COUNTIF(Groupe,$V$4),INDEX(Nom,SMALL(IF(Groupe=$V$4,ROW(INDIRECT("1:"&amp;ROWS(Groupe)))),ROWS($1:15))),"")</f>
        <v/>
      </c>
      <c r="E23" s="37" t="str">
        <f t="array" aca="1" ref="E23" ca="1">IF(ROWS($1:15)&lt;=COUNTIF(Groupe,$V$4),INDEX(Prenom,SMALL(IF(Groupe=$V$4,ROW(INDIRECT("1:"&amp;ROWS(Groupe)))),ROWS($1:15))),"")</f>
        <v/>
      </c>
      <c r="F23" s="37" t="str">
        <f t="array" aca="1" ref="F23" ca="1">IF(ROWS($1:15)&lt;=COUNTIF(Groupe,$V$4),INDEX(Stats_Pre,SMALL(IF(Groupe=$V$4,ROW(INDIRECT("1:"&amp;ROWS(Groupe)))),ROWS($1:15))),"")</f>
        <v/>
      </c>
      <c r="G23" s="37" t="str">
        <f t="array" aca="1" ref="G23" ca="1">IF(ROWS($1:15)&lt;=COUNTIF(Groupe,$V$4),INDEX(Stats_SGB,SMALL(IF(Groupe=$V$4,ROW(INDIRECT("1:"&amp;ROWS(Groupe)))),ROWS($1:15))),"")</f>
        <v/>
      </c>
      <c r="H23" s="37" t="str">
        <f t="array" aca="1" ref="H23" ca="1">IF(ROWS($1:15)&lt;=COUNTIF(Groupe,$V$4),INDEX(Stats_Ret,SMALL(IF(Groupe=$V$4,ROW(INDIRECT("1:"&amp;ROWS(Groupe)))),ROWS($1:15))),"")</f>
        <v/>
      </c>
      <c r="I23" s="37" t="str">
        <f t="array" aca="1" ref="I23" ca="1">IF(ROWS($1:15)&lt;=COUNTIF(Groupe,$V$4),INDEX(Stats_Ap,SMALL(IF(Groupe=$V$4,ROW(INDIRECT("1:"&amp;ROWS(Groupe)))),ROWS($1:15))),"")</f>
        <v/>
      </c>
      <c r="J23" s="37" t="str">
        <f t="array" aca="1" ref="J23" ca="1">IF(ROWS($1:15)&lt;=COUNTIF(Groupe,$V$4),INDEX(Stats_Anp,SMALL(IF(Groupe=$V$4,ROW(INDIRECT("1:"&amp;ROWS(Groupe)))),ROWS($1:15))),"")</f>
        <v/>
      </c>
      <c r="K23" s="37" t="str">
        <f t="array" aca="1" ref="K23" ca="1">IF(ROWS($1:15)&lt;=COUNTIF(Groupe,$V$4),INDEX(Stats_BL,SMALL(IF(Groupe=$V$4,ROW(INDIRECT("1:"&amp;ROWS(Groupe)))),ROWS($1:15))),"")</f>
        <v/>
      </c>
      <c r="L23" s="37" t="str">
        <f t="array" aca="1" ref="L23" ca="1">IF(ROWS($1:15)&lt;=COUNTIF(Groupe,$V$4),INDEX(Stats_GS,SMALL(IF(Groupe=$V$4,ROW(INDIRECT("1:"&amp;ROWS(Groupe)))),ROWS($1:15))),"")</f>
        <v/>
      </c>
      <c r="M23" s="37" t="str">
        <f t="array" aca="1" ref="M23" ca="1">IF(ROWS($1:15)&lt;=COUNTIF(Groupe,$V$4),INDEX(Stats_GI,SMALL(IF(Groupe=$V$4,ROW(INDIRECT("1:"&amp;ROWS(Groupe)))),ROWS($1:15))),"")</f>
        <v/>
      </c>
      <c r="N23" s="37" t="str">
        <f t="array" aca="1" ref="N23" ca="1">IF(ROWS($1:15)&lt;=COUNTIF(Groupe,$V$4),INDEX(Stats_Aut,SMALL(IF(Groupe=$V$4,ROW(INDIRECT("1:"&amp;ROWS(Groupe)))),ROWS($1:15))),"")</f>
        <v/>
      </c>
      <c r="O23" s="37">
        <f t="shared" ca="1" si="0"/>
        <v>0</v>
      </c>
      <c r="P23" s="37">
        <f t="shared" ca="1" si="1"/>
        <v>0</v>
      </c>
      <c r="Q23" s="219">
        <f t="shared" ca="1" si="2"/>
        <v>0</v>
      </c>
      <c r="R23" s="37" t="str">
        <f t="array" aca="1" ref="R23" ca="1">IF(ROWS($1:15)&lt;=COUNTIF(Groupe,$V$4),INDEX(Stats_CVQ,SMALL(IF(Groupe=$V$4,ROW(INDIRECT("1:"&amp;ROWS(Groupe)))),ROWS($1:15))),"")</f>
        <v/>
      </c>
      <c r="S23" s="37" t="str">
        <f t="array" aca="1" ref="S23" ca="1">IF(ROWS($1:15)&lt;=COUNTIF(Groupe,$V$4),INDEX(Stats_RP,SMALL(IF(Groupe=$V$4,ROW(INDIRECT("1:"&amp;ROWS(Groupe)))),ROWS($1:15))),"")</f>
        <v/>
      </c>
      <c r="T23" s="37" t="str">
        <f t="array" aca="1" ref="T23" ca="1">IF(ROWS($1:15)&lt;=COUNTIF(Groupe,$V$4),INDEX(Stats_ABS,SMALL(IF(Groupe=$V$4,ROW(INDIRECT("1:"&amp;ROWS(Groupe)))),ROWS($1:15))),"")</f>
        <v/>
      </c>
      <c r="U23" s="37" t="str">
        <f t="array" aca="1" ref="U23" ca="1">IF(ROWS($1:15)&lt;=COUNTIF(Groupe,$V$4),INDEX(Stats_BL_Match,SMALL(IF(Groupe=$V$4,ROW(INDIRECT("1:"&amp;ROWS(Groupe)))),ROWS($1:15))),"")</f>
        <v/>
      </c>
      <c r="V23" s="37" t="str">
        <f t="array" aca="1" ref="V23" ca="1">IF(ROWS($1:15)&lt;=COUNTIF(Groupe,$V$4),INDEX(Stats_MA,SMALL(IF(Groupe=$V$4,ROW(INDIRECT("1:"&amp;ROWS(Groupe)))),ROWS($1:15))),"")</f>
        <v/>
      </c>
      <c r="W23" s="37" t="str">
        <f t="array" aca="1" ref="W23" ca="1">IF(ROWS($1:15)&lt;=COUNTIF(Groupe,$V$4),INDEX(Stats_CHX,SMALL(IF(Groupe=$V$4,ROW(INDIRECT("1:"&amp;ROWS(Groupe)))),ROWS($1:15))),"")</f>
        <v/>
      </c>
      <c r="X23" s="37" t="str">
        <f t="array" aca="1" ref="X23" ca="1">IF(ROWS($1:15)&lt;=COUNTIF(Groupe,$V$4),INDEX(Stats_INF,SMALL(IF(Groupe=$V$4,ROW(INDIRECT("1:"&amp;ROWS(Groupe)))),ROWS($1:15))),"")</f>
        <v/>
      </c>
      <c r="Y23" s="205" t="str">
        <f t="array" aca="1" ref="Y23" ca="1">IF(ROWS($1:15)&lt;=COUNTIF(Groupe,$V$4),INDEX(Stats_SUP,SMALL(IF(Groupe=$V$4,ROW(INDIRECT("1:"&amp;ROWS(Groupe)))),ROWS($1:15))),"")</f>
        <v/>
      </c>
      <c r="Z23" s="17"/>
      <c r="AA23" s="17"/>
      <c r="AB23" s="17"/>
      <c r="AC23" s="17"/>
      <c r="AD23" s="17"/>
      <c r="AE23" s="17"/>
      <c r="AF23" s="17"/>
      <c r="AG23" s="17"/>
    </row>
    <row r="24" spans="1:33" ht="15.75" thickBot="1" x14ac:dyDescent="0.3">
      <c r="A24" s="17"/>
      <c r="B24" s="206">
        <v>16</v>
      </c>
      <c r="C24" s="207" t="str">
        <f t="array" aca="1" ref="C24" ca="1">IF(ROWS($1:16)&lt;=COUNTIF(Groupe,$V$4),INDEX(Num,SMALL(IF(Groupe=$V$4,ROW(INDIRECT("1:"&amp;ROWS(Groupe)))),ROWS($1:16))),"")</f>
        <v/>
      </c>
      <c r="D24" s="207" t="str">
        <f t="array" aca="1" ref="D24" ca="1">IF(ROWS($1:16)&lt;=COUNTIF(Groupe,$V$4),INDEX(Nom,SMALL(IF(Groupe=$V$4,ROW(INDIRECT("1:"&amp;ROWS(Groupe)))),ROWS($1:16))),"")</f>
        <v/>
      </c>
      <c r="E24" s="207" t="str">
        <f t="array" aca="1" ref="E24" ca="1">IF(ROWS($1:16)&lt;=COUNTIF(Groupe,$V$4),INDEX(Prenom,SMALL(IF(Groupe=$V$4,ROW(INDIRECT("1:"&amp;ROWS(Groupe)))),ROWS($1:16))),"")</f>
        <v/>
      </c>
      <c r="F24" s="207" t="str">
        <f t="array" aca="1" ref="F24" ca="1">IF(ROWS($1:16)&lt;=COUNTIF(Groupe,$V$4),INDEX(Stats_Pre,SMALL(IF(Groupe=$V$4,ROW(INDIRECT("1:"&amp;ROWS(Groupe)))),ROWS($1:16))),"")</f>
        <v/>
      </c>
      <c r="G24" s="207" t="str">
        <f t="array" aca="1" ref="G24" ca="1">IF(ROWS($1:16)&lt;=COUNTIF(Groupe,$V$4),INDEX(Stats_SGB,SMALL(IF(Groupe=$V$4,ROW(INDIRECT("1:"&amp;ROWS(Groupe)))),ROWS($1:16))),"")</f>
        <v/>
      </c>
      <c r="H24" s="207" t="str">
        <f t="array" aca="1" ref="H24" ca="1">IF(ROWS($1:16)&lt;=COUNTIF(Groupe,$V$4),INDEX(Stats_Ret,SMALL(IF(Groupe=$V$4,ROW(INDIRECT("1:"&amp;ROWS(Groupe)))),ROWS($1:16))),"")</f>
        <v/>
      </c>
      <c r="I24" s="207" t="str">
        <f t="array" aca="1" ref="I24" ca="1">IF(ROWS($1:16)&lt;=COUNTIF(Groupe,$V$4),INDEX(Stats_Ap,SMALL(IF(Groupe=$V$4,ROW(INDIRECT("1:"&amp;ROWS(Groupe)))),ROWS($1:16))),"")</f>
        <v/>
      </c>
      <c r="J24" s="207" t="str">
        <f t="array" aca="1" ref="J24" ca="1">IF(ROWS($1:16)&lt;=COUNTIF(Groupe,$V$4),INDEX(Stats_Anp,SMALL(IF(Groupe=$V$4,ROW(INDIRECT("1:"&amp;ROWS(Groupe)))),ROWS($1:16))),"")</f>
        <v/>
      </c>
      <c r="K24" s="207" t="str">
        <f t="array" aca="1" ref="K24" ca="1">IF(ROWS($1:16)&lt;=COUNTIF(Groupe,$V$4),INDEX(Stats_BL,SMALL(IF(Groupe=$V$4,ROW(INDIRECT("1:"&amp;ROWS(Groupe)))),ROWS($1:16))),"")</f>
        <v/>
      </c>
      <c r="L24" s="207" t="str">
        <f t="array" aca="1" ref="L24" ca="1">IF(ROWS($1:16)&lt;=COUNTIF(Groupe,$V$4),INDEX(Stats_GS,SMALL(IF(Groupe=$V$4,ROW(INDIRECT("1:"&amp;ROWS(Groupe)))),ROWS($1:16))),"")</f>
        <v/>
      </c>
      <c r="M24" s="207" t="str">
        <f t="array" aca="1" ref="M24" ca="1">IF(ROWS($1:16)&lt;=COUNTIF(Groupe,$V$4),INDEX(Stats_GI,SMALL(IF(Groupe=$V$4,ROW(INDIRECT("1:"&amp;ROWS(Groupe)))),ROWS($1:16))),"")</f>
        <v/>
      </c>
      <c r="N24" s="207" t="str">
        <f t="array" aca="1" ref="N24" ca="1">IF(ROWS($1:16)&lt;=COUNTIF(Groupe,$V$4),INDEX(Stats_Aut,SMALL(IF(Groupe=$V$4,ROW(INDIRECT("1:"&amp;ROWS(Groupe)))),ROWS($1:16))),"")</f>
        <v/>
      </c>
      <c r="O24" s="207">
        <f t="shared" ca="1" si="0"/>
        <v>0</v>
      </c>
      <c r="P24" s="207">
        <f t="shared" ca="1" si="1"/>
        <v>0</v>
      </c>
      <c r="Q24" s="220">
        <f t="shared" ca="1" si="2"/>
        <v>0</v>
      </c>
      <c r="R24" s="207" t="str">
        <f t="array" aca="1" ref="R24" ca="1">IF(ROWS($1:16)&lt;=COUNTIF(Groupe,$V$4),INDEX(Stats_CVQ,SMALL(IF(Groupe=$V$4,ROW(INDIRECT("1:"&amp;ROWS(Groupe)))),ROWS($1:16))),"")</f>
        <v/>
      </c>
      <c r="S24" s="207" t="str">
        <f t="array" aca="1" ref="S24" ca="1">IF(ROWS($1:16)&lt;=COUNTIF(Groupe,$V$4),INDEX(Stats_RP,SMALL(IF(Groupe=$V$4,ROW(INDIRECT("1:"&amp;ROWS(Groupe)))),ROWS($1:16))),"")</f>
        <v/>
      </c>
      <c r="T24" s="207" t="str">
        <f t="array" aca="1" ref="T24" ca="1">IF(ROWS($1:16)&lt;=COUNTIF(Groupe,$V$4),INDEX(Stats_ABS,SMALL(IF(Groupe=$V$4,ROW(INDIRECT("1:"&amp;ROWS(Groupe)))),ROWS($1:16))),"")</f>
        <v/>
      </c>
      <c r="U24" s="207" t="str">
        <f t="array" aca="1" ref="U24" ca="1">IF(ROWS($1:16)&lt;=COUNTIF(Groupe,$V$4),INDEX(Stats_BL_Match,SMALL(IF(Groupe=$V$4,ROW(INDIRECT("1:"&amp;ROWS(Groupe)))),ROWS($1:16))),"")</f>
        <v/>
      </c>
      <c r="V24" s="207" t="str">
        <f t="array" aca="1" ref="V24" ca="1">IF(ROWS($1:16)&lt;=COUNTIF(Groupe,$V$4),INDEX(Stats_MA,SMALL(IF(Groupe=$V$4,ROW(INDIRECT("1:"&amp;ROWS(Groupe)))),ROWS($1:16))),"")</f>
        <v/>
      </c>
      <c r="W24" s="207" t="str">
        <f t="array" aca="1" ref="W24" ca="1">IF(ROWS($1:16)&lt;=COUNTIF(Groupe,$V$4),INDEX(Stats_CHX,SMALL(IF(Groupe=$V$4,ROW(INDIRECT("1:"&amp;ROWS(Groupe)))),ROWS($1:16))),"")</f>
        <v/>
      </c>
      <c r="X24" s="207" t="str">
        <f t="array" aca="1" ref="X24" ca="1">IF(ROWS($1:16)&lt;=COUNTIF(Groupe,$V$4),INDEX(Stats_INF,SMALL(IF(Groupe=$V$4,ROW(INDIRECT("1:"&amp;ROWS(Groupe)))),ROWS($1:16))),"")</f>
        <v/>
      </c>
      <c r="Y24" s="45" t="str">
        <f t="array" aca="1" ref="Y24" ca="1">IF(ROWS($1:16)&lt;=COUNTIF(Groupe,$V$4),INDEX(Stats_SUP,SMALL(IF(Groupe=$V$4,ROW(INDIRECT("1:"&amp;ROWS(Groupe)))),ROWS($1:16))),"")</f>
        <v/>
      </c>
      <c r="Z24" s="17"/>
      <c r="AA24" s="17"/>
      <c r="AB24" s="17"/>
      <c r="AC24" s="17"/>
      <c r="AD24" s="17"/>
      <c r="AE24" s="17"/>
      <c r="AF24" s="17"/>
      <c r="AG24" s="17"/>
    </row>
    <row r="25" spans="1:33" x14ac:dyDescent="0.25">
      <c r="A25" s="17"/>
      <c r="B25" s="17"/>
      <c r="C25" s="17"/>
      <c r="D25" s="17"/>
      <c r="E25" s="17"/>
      <c r="F25" s="17"/>
      <c r="G25" s="17"/>
      <c r="H25" s="17"/>
      <c r="I25" s="17"/>
      <c r="J25" s="17"/>
      <c r="K25" s="17"/>
      <c r="L25" s="17"/>
      <c r="M25" s="17"/>
      <c r="N25" s="17"/>
      <c r="O25" s="17"/>
      <c r="P25" s="17"/>
      <c r="Q25" s="17"/>
      <c r="R25" s="17"/>
      <c r="S25" s="17"/>
      <c r="T25" s="17"/>
      <c r="U25" s="17"/>
      <c r="V25" s="17"/>
      <c r="W25" s="17"/>
      <c r="X25" s="17"/>
      <c r="Y25" s="17"/>
      <c r="Z25" s="17"/>
      <c r="AA25" s="17"/>
      <c r="AB25" s="17"/>
      <c r="AC25" s="17"/>
      <c r="AD25" s="17"/>
      <c r="AE25" s="17"/>
      <c r="AF25" s="17"/>
      <c r="AG25" s="17"/>
    </row>
    <row r="26" spans="1:33" x14ac:dyDescent="0.25">
      <c r="A26" s="17"/>
      <c r="B26" s="17"/>
      <c r="C26" s="17"/>
      <c r="D26" s="17"/>
      <c r="E26" s="17"/>
      <c r="F26" s="17"/>
      <c r="G26" s="17"/>
      <c r="H26" s="17"/>
      <c r="I26" s="17"/>
      <c r="J26" s="17"/>
      <c r="K26" s="17"/>
      <c r="L26" s="17"/>
      <c r="M26" s="17"/>
      <c r="N26" s="17"/>
      <c r="O26" s="17"/>
      <c r="P26" s="17"/>
      <c r="Q26" s="17"/>
      <c r="R26" s="17"/>
      <c r="S26" s="17"/>
      <c r="T26" s="17"/>
      <c r="U26" s="17"/>
      <c r="V26" s="17"/>
      <c r="W26" s="17"/>
      <c r="X26" s="17"/>
      <c r="Y26" s="17"/>
      <c r="Z26" s="17"/>
      <c r="AA26" s="17"/>
      <c r="AB26" s="17"/>
      <c r="AC26" s="17"/>
      <c r="AD26" s="17"/>
      <c r="AE26" s="17"/>
      <c r="AF26" s="17"/>
      <c r="AG26" s="17"/>
    </row>
    <row r="27" spans="1:33" x14ac:dyDescent="0.25">
      <c r="A27" s="17"/>
      <c r="B27" s="17"/>
      <c r="C27" s="17"/>
      <c r="D27" s="17"/>
      <c r="E27" s="17"/>
      <c r="F27" s="17"/>
      <c r="G27" s="17"/>
      <c r="H27" s="17"/>
      <c r="I27" s="17"/>
      <c r="J27" s="17"/>
      <c r="K27" s="17"/>
      <c r="L27" s="17"/>
      <c r="M27" s="17"/>
      <c r="N27" s="17"/>
      <c r="O27" s="17"/>
      <c r="P27" s="17"/>
      <c r="Q27" s="17"/>
      <c r="R27" s="17"/>
      <c r="S27" s="17"/>
      <c r="T27" s="17"/>
      <c r="U27" s="17"/>
      <c r="V27" s="17"/>
      <c r="W27" s="17"/>
      <c r="X27" s="17"/>
      <c r="Y27" s="17"/>
      <c r="Z27" s="17"/>
      <c r="AA27" s="17"/>
      <c r="AB27" s="17"/>
      <c r="AC27" s="17"/>
      <c r="AD27" s="17"/>
      <c r="AE27" s="17"/>
      <c r="AF27" s="17"/>
      <c r="AG27" s="17"/>
    </row>
    <row r="28" spans="1:33" x14ac:dyDescent="0.25">
      <c r="A28" s="17"/>
      <c r="B28" s="17"/>
      <c r="C28" s="17"/>
      <c r="D28" s="17"/>
      <c r="E28" s="17"/>
      <c r="F28" s="17"/>
      <c r="G28" s="17"/>
      <c r="H28" s="17"/>
      <c r="I28" s="17"/>
      <c r="J28" s="17"/>
      <c r="K28" s="17"/>
      <c r="L28" s="17"/>
      <c r="M28" s="17"/>
      <c r="N28" s="17"/>
      <c r="O28" s="17"/>
      <c r="P28" s="17"/>
      <c r="Q28" s="17"/>
      <c r="R28" s="17"/>
      <c r="S28" s="17"/>
      <c r="T28" s="17"/>
      <c r="U28" s="17"/>
      <c r="V28" s="17"/>
      <c r="W28" s="17"/>
      <c r="X28" s="17"/>
      <c r="Y28" s="17"/>
      <c r="Z28" s="17"/>
      <c r="AA28" s="17"/>
      <c r="AB28" s="17"/>
      <c r="AC28" s="17"/>
      <c r="AD28" s="17"/>
      <c r="AE28" s="17"/>
      <c r="AF28" s="17"/>
      <c r="AG28" s="17"/>
    </row>
    <row r="29" spans="1:33" x14ac:dyDescent="0.25">
      <c r="A29" s="17"/>
      <c r="B29" s="17"/>
      <c r="C29" s="17"/>
      <c r="D29" s="17"/>
      <c r="E29" s="17"/>
      <c r="F29" s="17"/>
      <c r="G29" s="17"/>
      <c r="H29" s="17"/>
      <c r="I29" s="17"/>
      <c r="J29" s="17"/>
      <c r="K29" s="17"/>
      <c r="L29" s="17"/>
      <c r="M29" s="17"/>
      <c r="N29" s="17"/>
      <c r="O29" s="17"/>
      <c r="P29" s="17"/>
      <c r="Q29" s="17"/>
      <c r="R29" s="17"/>
      <c r="S29" s="17"/>
      <c r="T29" s="17"/>
      <c r="U29" s="17"/>
      <c r="V29" s="17"/>
      <c r="W29" s="17"/>
      <c r="X29" s="17"/>
      <c r="Y29" s="17"/>
      <c r="Z29" s="17"/>
      <c r="AA29" s="17"/>
      <c r="AB29" s="17"/>
      <c r="AC29" s="17"/>
      <c r="AD29" s="17"/>
      <c r="AE29" s="17"/>
      <c r="AF29" s="17"/>
      <c r="AG29" s="17"/>
    </row>
    <row r="30" spans="1:33" x14ac:dyDescent="0.25">
      <c r="A30" s="17"/>
      <c r="B30" s="17"/>
      <c r="C30" s="17"/>
      <c r="D30" s="17"/>
      <c r="E30" s="17"/>
      <c r="F30" s="17"/>
      <c r="G30" s="17"/>
      <c r="H30" s="17"/>
      <c r="I30" s="17"/>
      <c r="J30" s="17"/>
      <c r="K30" s="17"/>
      <c r="L30" s="17"/>
      <c r="M30" s="17"/>
      <c r="N30" s="17"/>
      <c r="O30" s="17"/>
      <c r="P30" s="17"/>
      <c r="Q30" s="17"/>
      <c r="R30" s="17"/>
      <c r="S30" s="17"/>
      <c r="T30" s="17"/>
      <c r="U30" s="17"/>
      <c r="V30" s="17"/>
      <c r="W30" s="17"/>
      <c r="X30" s="17"/>
      <c r="Y30" s="17"/>
      <c r="Z30" s="17"/>
      <c r="AA30" s="17"/>
      <c r="AB30" s="17"/>
      <c r="AC30" s="17"/>
      <c r="AD30" s="17"/>
      <c r="AE30" s="17"/>
      <c r="AF30" s="17"/>
      <c r="AG30" s="17"/>
    </row>
  </sheetData>
  <mergeCells count="3">
    <mergeCell ref="E3:M4"/>
    <mergeCell ref="S4:U4"/>
    <mergeCell ref="V4:X4"/>
  </mergeCells>
  <conditionalFormatting sqref="B9:Y24">
    <cfRule type="expression" dxfId="21" priority="1">
      <formula>MOD(ROW(),2)</formula>
    </cfRule>
  </conditionalFormatting>
  <pageMargins left="0.7" right="0.7" top="0.75" bottom="0.75" header="0.3" footer="0.3"/>
  <drawing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3C8D8AA-81BD-466D-AD36-2F38F4FCA1D7}">
  <sheetPr codeName="Feuil5"/>
  <dimension ref="A1:G53"/>
  <sheetViews>
    <sheetView workbookViewId="0">
      <selection activeCell="E11" sqref="E11"/>
    </sheetView>
  </sheetViews>
  <sheetFormatPr baseColWidth="10" defaultRowHeight="15" x14ac:dyDescent="0.25"/>
  <cols>
    <col min="1" max="1" width="17" bestFit="1" customWidth="1"/>
    <col min="2" max="2" width="18" bestFit="1" customWidth="1"/>
    <col min="3" max="3" width="18" customWidth="1"/>
    <col min="4" max="4" width="11.42578125" style="1"/>
  </cols>
  <sheetData>
    <row r="1" spans="1:7" x14ac:dyDescent="0.25">
      <c r="A1" s="2" t="s">
        <v>35</v>
      </c>
      <c r="B1" s="2" t="s">
        <v>1</v>
      </c>
      <c r="C1" s="2" t="s">
        <v>226</v>
      </c>
      <c r="D1" s="2" t="s">
        <v>110</v>
      </c>
      <c r="E1" s="2" t="s">
        <v>31</v>
      </c>
      <c r="F1" s="2" t="s">
        <v>161</v>
      </c>
      <c r="G1" s="2" t="s">
        <v>162</v>
      </c>
    </row>
    <row r="2" spans="1:7" x14ac:dyDescent="0.25">
      <c r="A2" s="15" t="s">
        <v>65</v>
      </c>
      <c r="B2" s="59" t="s">
        <v>66</v>
      </c>
      <c r="C2" s="2" t="s">
        <v>229</v>
      </c>
      <c r="D2" s="34" t="s">
        <v>111</v>
      </c>
      <c r="E2" s="2" t="s">
        <v>64</v>
      </c>
      <c r="F2" s="2" t="s">
        <v>163</v>
      </c>
      <c r="G2" s="15">
        <v>9602404921</v>
      </c>
    </row>
    <row r="3" spans="1:7" x14ac:dyDescent="0.25">
      <c r="A3" s="15" t="s">
        <v>67</v>
      </c>
      <c r="B3" s="59" t="s">
        <v>68</v>
      </c>
      <c r="C3" s="2" t="s">
        <v>230</v>
      </c>
      <c r="D3" s="34" t="s">
        <v>111</v>
      </c>
      <c r="E3" s="2" t="s">
        <v>64</v>
      </c>
      <c r="F3" s="2" t="s">
        <v>165</v>
      </c>
      <c r="G3" s="15">
        <v>9602888240</v>
      </c>
    </row>
    <row r="4" spans="1:7" x14ac:dyDescent="0.25">
      <c r="A4" s="15" t="s">
        <v>69</v>
      </c>
      <c r="B4" s="59" t="s">
        <v>215</v>
      </c>
      <c r="C4" s="2" t="s">
        <v>231</v>
      </c>
      <c r="D4" s="34" t="s">
        <v>111</v>
      </c>
      <c r="E4" s="2" t="s">
        <v>64</v>
      </c>
      <c r="F4" s="2" t="s">
        <v>166</v>
      </c>
      <c r="G4" s="15">
        <v>2547986836</v>
      </c>
    </row>
    <row r="5" spans="1:7" x14ac:dyDescent="0.25">
      <c r="A5" s="15" t="s">
        <v>70</v>
      </c>
      <c r="B5" s="59" t="s">
        <v>71</v>
      </c>
      <c r="C5" s="2" t="s">
        <v>233</v>
      </c>
      <c r="D5" s="34" t="s">
        <v>111</v>
      </c>
      <c r="E5" s="2" t="s">
        <v>64</v>
      </c>
      <c r="F5" s="2" t="s">
        <v>167</v>
      </c>
      <c r="G5" s="15">
        <v>2548017023</v>
      </c>
    </row>
    <row r="6" spans="1:7" x14ac:dyDescent="0.25">
      <c r="A6" s="15" t="s">
        <v>72</v>
      </c>
      <c r="B6" s="59" t="s">
        <v>73</v>
      </c>
      <c r="C6" s="2" t="s">
        <v>234</v>
      </c>
      <c r="D6" s="34" t="s">
        <v>111</v>
      </c>
      <c r="E6" s="2" t="s">
        <v>64</v>
      </c>
      <c r="F6" s="2" t="s">
        <v>168</v>
      </c>
      <c r="G6" s="15">
        <v>9602687552</v>
      </c>
    </row>
    <row r="7" spans="1:7" x14ac:dyDescent="0.25">
      <c r="A7" s="15" t="s">
        <v>74</v>
      </c>
      <c r="B7" s="59" t="s">
        <v>75</v>
      </c>
      <c r="C7" s="2" t="s">
        <v>236</v>
      </c>
      <c r="D7" s="34" t="s">
        <v>111</v>
      </c>
      <c r="E7" s="2" t="s">
        <v>64</v>
      </c>
      <c r="F7" s="2" t="s">
        <v>169</v>
      </c>
      <c r="G7" s="15">
        <v>2548263674</v>
      </c>
    </row>
    <row r="8" spans="1:7" x14ac:dyDescent="0.25">
      <c r="A8" s="15" t="s">
        <v>76</v>
      </c>
      <c r="B8" s="59" t="s">
        <v>77</v>
      </c>
      <c r="C8" s="2" t="s">
        <v>240</v>
      </c>
      <c r="D8" s="34" t="s">
        <v>111</v>
      </c>
      <c r="E8" s="2" t="s">
        <v>64</v>
      </c>
      <c r="F8" s="2" t="s">
        <v>170</v>
      </c>
      <c r="G8" s="15">
        <v>2548408031</v>
      </c>
    </row>
    <row r="9" spans="1:7" x14ac:dyDescent="0.25">
      <c r="A9" s="15" t="s">
        <v>78</v>
      </c>
      <c r="B9" s="59" t="s">
        <v>79</v>
      </c>
      <c r="C9" s="2" t="s">
        <v>242</v>
      </c>
      <c r="D9" s="34" t="s">
        <v>111</v>
      </c>
      <c r="E9" s="2" t="s">
        <v>112</v>
      </c>
      <c r="F9" s="2" t="s">
        <v>171</v>
      </c>
      <c r="G9" s="15">
        <v>9602541407</v>
      </c>
    </row>
    <row r="10" spans="1:7" x14ac:dyDescent="0.25">
      <c r="A10" s="15" t="s">
        <v>80</v>
      </c>
      <c r="B10" s="59" t="s">
        <v>81</v>
      </c>
      <c r="C10" s="2" t="s">
        <v>244</v>
      </c>
      <c r="D10" s="34" t="s">
        <v>111</v>
      </c>
      <c r="E10" s="2" t="s">
        <v>64</v>
      </c>
      <c r="F10" s="2" t="s">
        <v>172</v>
      </c>
      <c r="G10" s="15">
        <v>9602836062</v>
      </c>
    </row>
    <row r="11" spans="1:7" x14ac:dyDescent="0.25">
      <c r="A11" s="15" t="s">
        <v>82</v>
      </c>
      <c r="B11" s="59" t="s">
        <v>83</v>
      </c>
      <c r="C11" s="2" t="s">
        <v>245</v>
      </c>
      <c r="D11" s="34" t="s">
        <v>111</v>
      </c>
      <c r="E11" s="2" t="s">
        <v>64</v>
      </c>
      <c r="F11" s="2" t="s">
        <v>173</v>
      </c>
      <c r="G11" s="15">
        <v>9602691572</v>
      </c>
    </row>
    <row r="12" spans="1:7" x14ac:dyDescent="0.25">
      <c r="A12" s="15" t="s">
        <v>84</v>
      </c>
      <c r="B12" s="59" t="s">
        <v>85</v>
      </c>
      <c r="C12" s="2" t="s">
        <v>247</v>
      </c>
      <c r="D12" s="34" t="s">
        <v>111</v>
      </c>
      <c r="E12" s="2" t="s">
        <v>64</v>
      </c>
      <c r="F12" s="2" t="s">
        <v>164</v>
      </c>
      <c r="G12" s="15">
        <v>9602481314</v>
      </c>
    </row>
    <row r="13" spans="1:7" x14ac:dyDescent="0.25">
      <c r="A13" s="15" t="s">
        <v>86</v>
      </c>
      <c r="B13" s="59" t="s">
        <v>87</v>
      </c>
      <c r="C13" s="2" t="s">
        <v>248</v>
      </c>
      <c r="D13" s="34" t="s">
        <v>111</v>
      </c>
      <c r="E13" s="2" t="s">
        <v>64</v>
      </c>
      <c r="F13" s="2" t="s">
        <v>174</v>
      </c>
      <c r="G13" s="15">
        <v>2548301964</v>
      </c>
    </row>
    <row r="14" spans="1:7" x14ac:dyDescent="0.25">
      <c r="A14" s="15" t="s">
        <v>88</v>
      </c>
      <c r="B14" s="59" t="s">
        <v>89</v>
      </c>
      <c r="C14" s="2" t="s">
        <v>249</v>
      </c>
      <c r="D14" s="34" t="s">
        <v>111</v>
      </c>
      <c r="E14" s="2" t="s">
        <v>64</v>
      </c>
      <c r="F14" s="2" t="s">
        <v>175</v>
      </c>
      <c r="G14" s="15">
        <v>9602688788</v>
      </c>
    </row>
    <row r="15" spans="1:7" x14ac:dyDescent="0.25">
      <c r="A15" s="15" t="s">
        <v>90</v>
      </c>
      <c r="B15" s="59" t="s">
        <v>91</v>
      </c>
      <c r="C15" s="2" t="s">
        <v>250</v>
      </c>
      <c r="D15" s="34" t="s">
        <v>111</v>
      </c>
      <c r="E15" s="2" t="s">
        <v>64</v>
      </c>
      <c r="F15" s="2" t="s">
        <v>176</v>
      </c>
      <c r="G15" s="15">
        <v>2548408081</v>
      </c>
    </row>
    <row r="16" spans="1:7" x14ac:dyDescent="0.25">
      <c r="A16" s="15" t="s">
        <v>59</v>
      </c>
      <c r="B16" s="59" t="s">
        <v>92</v>
      </c>
      <c r="C16" s="2" t="s">
        <v>252</v>
      </c>
      <c r="D16" s="34" t="s">
        <v>111</v>
      </c>
      <c r="E16" s="49" t="s">
        <v>112</v>
      </c>
      <c r="F16" s="2" t="s">
        <v>177</v>
      </c>
      <c r="G16" s="15">
        <v>2548419695</v>
      </c>
    </row>
    <row r="17" spans="1:7" x14ac:dyDescent="0.25">
      <c r="A17" s="15" t="s">
        <v>93</v>
      </c>
      <c r="B17" s="59" t="s">
        <v>94</v>
      </c>
      <c r="C17" s="2" t="s">
        <v>253</v>
      </c>
      <c r="D17" s="34" t="s">
        <v>111</v>
      </c>
      <c r="E17" s="50" t="s">
        <v>112</v>
      </c>
      <c r="F17" s="2" t="s">
        <v>178</v>
      </c>
      <c r="G17" s="15">
        <v>2547938740</v>
      </c>
    </row>
    <row r="18" spans="1:7" x14ac:dyDescent="0.25">
      <c r="A18" s="15" t="s">
        <v>96</v>
      </c>
      <c r="B18" s="59" t="s">
        <v>61</v>
      </c>
      <c r="C18" s="2" t="s">
        <v>255</v>
      </c>
      <c r="D18" s="34" t="s">
        <v>111</v>
      </c>
      <c r="E18" s="50" t="s">
        <v>112</v>
      </c>
      <c r="F18" s="2" t="s">
        <v>179</v>
      </c>
      <c r="G18" s="15">
        <v>2548432030</v>
      </c>
    </row>
    <row r="19" spans="1:7" x14ac:dyDescent="0.25">
      <c r="A19" s="15" t="s">
        <v>98</v>
      </c>
      <c r="B19" s="59" t="s">
        <v>99</v>
      </c>
      <c r="C19" s="2" t="s">
        <v>258</v>
      </c>
      <c r="D19" s="34" t="s">
        <v>111</v>
      </c>
      <c r="E19" s="50" t="s">
        <v>112</v>
      </c>
      <c r="F19" s="2" t="s">
        <v>180</v>
      </c>
      <c r="G19" s="15">
        <v>9602187955</v>
      </c>
    </row>
    <row r="20" spans="1:7" x14ac:dyDescent="0.25">
      <c r="A20" s="15" t="s">
        <v>100</v>
      </c>
      <c r="B20" s="59" t="s">
        <v>101</v>
      </c>
      <c r="C20" s="2" t="s">
        <v>260</v>
      </c>
      <c r="D20" s="34" t="s">
        <v>111</v>
      </c>
      <c r="E20" s="50" t="s">
        <v>112</v>
      </c>
      <c r="F20" s="2" t="s">
        <v>181</v>
      </c>
      <c r="G20" s="15">
        <v>9602672723</v>
      </c>
    </row>
    <row r="21" spans="1:7" x14ac:dyDescent="0.25">
      <c r="A21" s="15" t="s">
        <v>102</v>
      </c>
      <c r="B21" s="59" t="s">
        <v>103</v>
      </c>
      <c r="C21" s="2" t="s">
        <v>261</v>
      </c>
      <c r="D21" s="34" t="s">
        <v>111</v>
      </c>
      <c r="E21" s="50" t="s">
        <v>112</v>
      </c>
      <c r="F21" s="2" t="s">
        <v>182</v>
      </c>
      <c r="G21" s="15">
        <v>2548309877</v>
      </c>
    </row>
    <row r="22" spans="1:7" x14ac:dyDescent="0.25">
      <c r="A22" s="15" t="s">
        <v>104</v>
      </c>
      <c r="B22" s="59" t="s">
        <v>105</v>
      </c>
      <c r="C22" s="2" t="s">
        <v>262</v>
      </c>
      <c r="D22" s="34" t="s">
        <v>111</v>
      </c>
      <c r="E22" s="50" t="s">
        <v>112</v>
      </c>
      <c r="F22" s="2" t="s">
        <v>183</v>
      </c>
      <c r="G22" s="15">
        <v>2548455149</v>
      </c>
    </row>
    <row r="23" spans="1:7" x14ac:dyDescent="0.25">
      <c r="A23" s="15" t="s">
        <v>106</v>
      </c>
      <c r="B23" s="59" t="s">
        <v>107</v>
      </c>
      <c r="C23" s="2" t="s">
        <v>264</v>
      </c>
      <c r="D23" s="34" t="s">
        <v>111</v>
      </c>
      <c r="E23" s="50" t="s">
        <v>112</v>
      </c>
      <c r="F23" s="2" t="s">
        <v>184</v>
      </c>
      <c r="G23" s="15">
        <v>2548155526</v>
      </c>
    </row>
    <row r="24" spans="1:7" x14ac:dyDescent="0.25">
      <c r="A24" s="15" t="s">
        <v>108</v>
      </c>
      <c r="B24" s="59" t="s">
        <v>109</v>
      </c>
      <c r="C24" s="2" t="s">
        <v>265</v>
      </c>
      <c r="D24" s="34" t="s">
        <v>111</v>
      </c>
      <c r="E24" s="50" t="s">
        <v>112</v>
      </c>
      <c r="F24" s="2" t="s">
        <v>185</v>
      </c>
      <c r="G24" s="15">
        <v>9602234225</v>
      </c>
    </row>
    <row r="25" spans="1:7" x14ac:dyDescent="0.25">
      <c r="A25" s="15" t="s">
        <v>113</v>
      </c>
      <c r="B25" s="33" t="s">
        <v>114</v>
      </c>
      <c r="C25" s="2" t="s">
        <v>267</v>
      </c>
      <c r="D25" s="34" t="s">
        <v>159</v>
      </c>
      <c r="E25" s="50" t="s">
        <v>63</v>
      </c>
      <c r="F25" s="2" t="s">
        <v>186</v>
      </c>
      <c r="G25" s="15">
        <v>2547984397</v>
      </c>
    </row>
    <row r="26" spans="1:7" x14ac:dyDescent="0.25">
      <c r="A26" s="15" t="s">
        <v>115</v>
      </c>
      <c r="B26" s="33" t="s">
        <v>116</v>
      </c>
      <c r="C26" s="2" t="s">
        <v>269</v>
      </c>
      <c r="D26" s="34" t="s">
        <v>159</v>
      </c>
      <c r="E26" s="50" t="s">
        <v>160</v>
      </c>
      <c r="F26" s="2" t="s">
        <v>187</v>
      </c>
      <c r="G26" s="15">
        <v>9602234209</v>
      </c>
    </row>
    <row r="27" spans="1:7" x14ac:dyDescent="0.25">
      <c r="A27" s="15" t="s">
        <v>117</v>
      </c>
      <c r="B27" s="33" t="s">
        <v>118</v>
      </c>
      <c r="C27" s="2" t="s">
        <v>271</v>
      </c>
      <c r="D27" s="34" t="s">
        <v>159</v>
      </c>
      <c r="E27" s="50" t="s">
        <v>160</v>
      </c>
      <c r="F27" s="2" t="s">
        <v>188</v>
      </c>
      <c r="G27" s="15">
        <v>2547737663</v>
      </c>
    </row>
    <row r="28" spans="1:7" x14ac:dyDescent="0.25">
      <c r="A28" s="15" t="s">
        <v>119</v>
      </c>
      <c r="B28" s="33" t="s">
        <v>120</v>
      </c>
      <c r="C28" s="2" t="s">
        <v>272</v>
      </c>
      <c r="D28" s="34" t="s">
        <v>159</v>
      </c>
      <c r="E28" s="50" t="s">
        <v>63</v>
      </c>
      <c r="F28" s="2" t="s">
        <v>189</v>
      </c>
      <c r="G28" s="15">
        <v>2547732210</v>
      </c>
    </row>
    <row r="29" spans="1:7" x14ac:dyDescent="0.25">
      <c r="A29" s="15" t="s">
        <v>121</v>
      </c>
      <c r="B29" s="33" t="s">
        <v>122</v>
      </c>
      <c r="C29" s="2" t="s">
        <v>273</v>
      </c>
      <c r="D29" s="34" t="s">
        <v>159</v>
      </c>
      <c r="E29" s="50" t="s">
        <v>160</v>
      </c>
      <c r="F29" s="2" t="s">
        <v>190</v>
      </c>
      <c r="G29" s="15">
        <v>2548208832</v>
      </c>
    </row>
    <row r="30" spans="1:7" x14ac:dyDescent="0.25">
      <c r="A30" s="15" t="s">
        <v>123</v>
      </c>
      <c r="B30" s="33" t="s">
        <v>124</v>
      </c>
      <c r="C30" s="2" t="s">
        <v>275</v>
      </c>
      <c r="D30" s="34" t="s">
        <v>159</v>
      </c>
      <c r="E30" s="50" t="s">
        <v>160</v>
      </c>
      <c r="F30" s="2" t="s">
        <v>191</v>
      </c>
      <c r="G30" s="15">
        <v>9602330894</v>
      </c>
    </row>
    <row r="31" spans="1:7" x14ac:dyDescent="0.25">
      <c r="A31" s="15" t="s">
        <v>125</v>
      </c>
      <c r="B31" s="33" t="s">
        <v>126</v>
      </c>
      <c r="C31" s="2" t="s">
        <v>228</v>
      </c>
      <c r="D31" s="34" t="s">
        <v>159</v>
      </c>
      <c r="E31" s="50" t="s">
        <v>160</v>
      </c>
      <c r="F31" s="2" t="s">
        <v>192</v>
      </c>
      <c r="G31" s="15">
        <v>2547850714</v>
      </c>
    </row>
    <row r="32" spans="1:7" x14ac:dyDescent="0.25">
      <c r="A32" s="15" t="s">
        <v>127</v>
      </c>
      <c r="B32" s="33" t="s">
        <v>109</v>
      </c>
      <c r="C32" s="2" t="s">
        <v>232</v>
      </c>
      <c r="D32" s="34" t="s">
        <v>159</v>
      </c>
      <c r="E32" s="50" t="s">
        <v>160</v>
      </c>
      <c r="F32" s="2" t="s">
        <v>193</v>
      </c>
      <c r="G32" s="15">
        <v>2547946937</v>
      </c>
    </row>
    <row r="33" spans="1:7" x14ac:dyDescent="0.25">
      <c r="A33" s="15" t="s">
        <v>128</v>
      </c>
      <c r="B33" s="33" t="s">
        <v>126</v>
      </c>
      <c r="C33" s="2" t="s">
        <v>235</v>
      </c>
      <c r="D33" s="34" t="s">
        <v>159</v>
      </c>
      <c r="E33" s="50" t="s">
        <v>63</v>
      </c>
      <c r="F33" s="2" t="s">
        <v>194</v>
      </c>
      <c r="G33" s="15">
        <v>2547977539</v>
      </c>
    </row>
    <row r="34" spans="1:7" x14ac:dyDescent="0.25">
      <c r="A34" s="15" t="s">
        <v>60</v>
      </c>
      <c r="B34" s="33" t="s">
        <v>129</v>
      </c>
      <c r="C34" s="2" t="s">
        <v>237</v>
      </c>
      <c r="D34" s="34" t="s">
        <v>159</v>
      </c>
      <c r="E34" s="50" t="s">
        <v>63</v>
      </c>
      <c r="F34" s="2" t="s">
        <v>195</v>
      </c>
      <c r="G34" s="15">
        <v>2547877650</v>
      </c>
    </row>
    <row r="35" spans="1:7" x14ac:dyDescent="0.25">
      <c r="A35" s="15" t="s">
        <v>130</v>
      </c>
      <c r="B35" s="33" t="s">
        <v>129</v>
      </c>
      <c r="C35" s="2" t="s">
        <v>238</v>
      </c>
      <c r="D35" s="34" t="s">
        <v>159</v>
      </c>
      <c r="E35" s="50" t="s">
        <v>160</v>
      </c>
      <c r="F35" s="2" t="s">
        <v>196</v>
      </c>
      <c r="G35" s="15">
        <v>2548458657</v>
      </c>
    </row>
    <row r="36" spans="1:7" x14ac:dyDescent="0.25">
      <c r="A36" s="15" t="s">
        <v>131</v>
      </c>
      <c r="B36" s="33" t="s">
        <v>132</v>
      </c>
      <c r="C36" s="2" t="s">
        <v>239</v>
      </c>
      <c r="D36" s="34" t="s">
        <v>159</v>
      </c>
      <c r="E36" s="50" t="s">
        <v>63</v>
      </c>
      <c r="F36" s="2" t="s">
        <v>197</v>
      </c>
      <c r="G36" s="15">
        <v>2548160253</v>
      </c>
    </row>
    <row r="37" spans="1:7" x14ac:dyDescent="0.25">
      <c r="A37" s="15" t="s">
        <v>133</v>
      </c>
      <c r="B37" s="33" t="s">
        <v>134</v>
      </c>
      <c r="C37" s="2" t="s">
        <v>241</v>
      </c>
      <c r="D37" s="34" t="s">
        <v>159</v>
      </c>
      <c r="E37" s="50" t="s">
        <v>160</v>
      </c>
      <c r="F37" s="2" t="s">
        <v>198</v>
      </c>
      <c r="G37" s="15">
        <v>9602840757</v>
      </c>
    </row>
    <row r="38" spans="1:7" x14ac:dyDescent="0.25">
      <c r="A38" s="15" t="s">
        <v>135</v>
      </c>
      <c r="B38" s="33" t="s">
        <v>136</v>
      </c>
      <c r="C38" s="2" t="s">
        <v>243</v>
      </c>
      <c r="D38" s="34" t="s">
        <v>159</v>
      </c>
      <c r="E38" s="50" t="s">
        <v>63</v>
      </c>
      <c r="F38" s="2" t="s">
        <v>199</v>
      </c>
      <c r="G38" s="15">
        <v>2547629295</v>
      </c>
    </row>
    <row r="39" spans="1:7" x14ac:dyDescent="0.25">
      <c r="A39" s="15" t="s">
        <v>137</v>
      </c>
      <c r="B39" s="33" t="s">
        <v>138</v>
      </c>
      <c r="C39" s="2" t="s">
        <v>246</v>
      </c>
      <c r="D39" s="34" t="s">
        <v>159</v>
      </c>
      <c r="E39" s="50" t="s">
        <v>160</v>
      </c>
      <c r="F39" s="2" t="s">
        <v>200</v>
      </c>
      <c r="G39" s="15">
        <v>2548320377</v>
      </c>
    </row>
    <row r="40" spans="1:7" x14ac:dyDescent="0.25">
      <c r="A40" s="15" t="s">
        <v>139</v>
      </c>
      <c r="B40" s="33" t="s">
        <v>97</v>
      </c>
      <c r="C40" s="2" t="s">
        <v>251</v>
      </c>
      <c r="D40" s="34" t="s">
        <v>159</v>
      </c>
      <c r="E40" s="50" t="s">
        <v>63</v>
      </c>
      <c r="F40" s="2" t="s">
        <v>201</v>
      </c>
      <c r="G40" s="15">
        <v>2548522832</v>
      </c>
    </row>
    <row r="41" spans="1:7" x14ac:dyDescent="0.25">
      <c r="A41" s="15" t="s">
        <v>140</v>
      </c>
      <c r="B41" s="33" t="s">
        <v>141</v>
      </c>
      <c r="C41" s="2" t="s">
        <v>254</v>
      </c>
      <c r="D41" s="34" t="s">
        <v>159</v>
      </c>
      <c r="E41" s="50" t="s">
        <v>63</v>
      </c>
      <c r="F41" s="2" t="s">
        <v>202</v>
      </c>
      <c r="G41" s="15">
        <v>2547772114</v>
      </c>
    </row>
    <row r="42" spans="1:7" x14ac:dyDescent="0.25">
      <c r="A42" s="15" t="s">
        <v>142</v>
      </c>
      <c r="B42" s="33" t="s">
        <v>134</v>
      </c>
      <c r="C42" s="2" t="s">
        <v>256</v>
      </c>
      <c r="D42" s="34" t="s">
        <v>159</v>
      </c>
      <c r="E42" s="50" t="s">
        <v>63</v>
      </c>
      <c r="F42" s="2" t="s">
        <v>203</v>
      </c>
      <c r="G42" s="15">
        <v>2547857821</v>
      </c>
    </row>
    <row r="43" spans="1:7" x14ac:dyDescent="0.25">
      <c r="A43" s="15" t="s">
        <v>143</v>
      </c>
      <c r="B43" s="33" t="s">
        <v>144</v>
      </c>
      <c r="C43" s="2" t="s">
        <v>257</v>
      </c>
      <c r="D43" s="34" t="s">
        <v>159</v>
      </c>
      <c r="E43" s="50" t="s">
        <v>63</v>
      </c>
      <c r="F43" s="2" t="s">
        <v>204</v>
      </c>
      <c r="G43" s="15">
        <v>2547627113</v>
      </c>
    </row>
    <row r="44" spans="1:7" x14ac:dyDescent="0.25">
      <c r="A44" s="15" t="s">
        <v>145</v>
      </c>
      <c r="B44" s="33" t="s">
        <v>95</v>
      </c>
      <c r="C44" s="2" t="s">
        <v>259</v>
      </c>
      <c r="D44" s="34" t="s">
        <v>159</v>
      </c>
      <c r="E44" s="50" t="s">
        <v>160</v>
      </c>
      <c r="F44" s="2" t="s">
        <v>205</v>
      </c>
      <c r="G44" s="15">
        <v>2548061503</v>
      </c>
    </row>
    <row r="45" spans="1:7" x14ac:dyDescent="0.25">
      <c r="A45" s="15" t="s">
        <v>146</v>
      </c>
      <c r="B45" s="33" t="s">
        <v>138</v>
      </c>
      <c r="C45" s="2" t="s">
        <v>263</v>
      </c>
      <c r="D45" s="34" t="s">
        <v>159</v>
      </c>
      <c r="E45" s="50" t="s">
        <v>63</v>
      </c>
      <c r="F45" s="2" t="s">
        <v>206</v>
      </c>
      <c r="G45" s="15">
        <v>2547655370</v>
      </c>
    </row>
    <row r="46" spans="1:7" x14ac:dyDescent="0.25">
      <c r="A46" s="15" t="s">
        <v>147</v>
      </c>
      <c r="B46" s="33" t="s">
        <v>148</v>
      </c>
      <c r="C46" s="2" t="s">
        <v>266</v>
      </c>
      <c r="D46" s="34" t="s">
        <v>159</v>
      </c>
      <c r="E46" s="50" t="s">
        <v>160</v>
      </c>
      <c r="F46" s="2" t="s">
        <v>207</v>
      </c>
      <c r="G46" s="15">
        <v>9602567133</v>
      </c>
    </row>
    <row r="47" spans="1:7" x14ac:dyDescent="0.25">
      <c r="A47" s="15" t="s">
        <v>149</v>
      </c>
      <c r="B47" s="33" t="s">
        <v>132</v>
      </c>
      <c r="C47" s="2" t="s">
        <v>279</v>
      </c>
      <c r="D47" s="34" t="s">
        <v>159</v>
      </c>
      <c r="E47" s="50" t="s">
        <v>160</v>
      </c>
      <c r="F47" s="2" t="s">
        <v>208</v>
      </c>
      <c r="G47" s="15">
        <v>9602254355</v>
      </c>
    </row>
    <row r="48" spans="1:7" x14ac:dyDescent="0.25">
      <c r="A48" s="15" t="s">
        <v>150</v>
      </c>
      <c r="B48" s="33" t="s">
        <v>61</v>
      </c>
      <c r="C48" s="2" t="s">
        <v>268</v>
      </c>
      <c r="D48" s="34" t="s">
        <v>159</v>
      </c>
      <c r="E48" s="50" t="s">
        <v>160</v>
      </c>
      <c r="F48" s="2" t="s">
        <v>209</v>
      </c>
      <c r="G48" s="15">
        <v>2547938814</v>
      </c>
    </row>
    <row r="49" spans="1:7" x14ac:dyDescent="0.25">
      <c r="A49" s="15" t="s">
        <v>151</v>
      </c>
      <c r="B49" s="33" t="s">
        <v>152</v>
      </c>
      <c r="C49" s="2" t="s">
        <v>270</v>
      </c>
      <c r="D49" s="34" t="s">
        <v>159</v>
      </c>
      <c r="E49" s="50" t="s">
        <v>160</v>
      </c>
      <c r="F49" s="2" t="s">
        <v>210</v>
      </c>
      <c r="G49" s="15">
        <v>2548309958</v>
      </c>
    </row>
    <row r="50" spans="1:7" x14ac:dyDescent="0.25">
      <c r="A50" s="15" t="s">
        <v>153</v>
      </c>
      <c r="B50" s="33" t="s">
        <v>154</v>
      </c>
      <c r="C50" s="2" t="s">
        <v>274</v>
      </c>
      <c r="D50" s="34" t="s">
        <v>159</v>
      </c>
      <c r="E50" s="50" t="s">
        <v>63</v>
      </c>
      <c r="F50" s="2" t="s">
        <v>211</v>
      </c>
      <c r="G50" s="15">
        <v>9602460383</v>
      </c>
    </row>
    <row r="51" spans="1:7" x14ac:dyDescent="0.25">
      <c r="A51" s="15" t="s">
        <v>155</v>
      </c>
      <c r="B51" s="33" t="s">
        <v>99</v>
      </c>
      <c r="C51" s="2" t="s">
        <v>276</v>
      </c>
      <c r="D51" s="34" t="s">
        <v>159</v>
      </c>
      <c r="E51" s="50" t="s">
        <v>160</v>
      </c>
      <c r="F51" s="2" t="s">
        <v>212</v>
      </c>
      <c r="G51" s="15">
        <v>2547599678</v>
      </c>
    </row>
    <row r="52" spans="1:7" x14ac:dyDescent="0.25">
      <c r="A52" s="15" t="s">
        <v>156</v>
      </c>
      <c r="B52" s="33" t="s">
        <v>144</v>
      </c>
      <c r="C52" s="2" t="s">
        <v>277</v>
      </c>
      <c r="D52" s="34" t="s">
        <v>159</v>
      </c>
      <c r="E52" s="50" t="s">
        <v>160</v>
      </c>
      <c r="F52" s="2" t="s">
        <v>213</v>
      </c>
      <c r="G52" s="15">
        <v>2548106515</v>
      </c>
    </row>
    <row r="53" spans="1:7" x14ac:dyDescent="0.25">
      <c r="A53" s="15" t="s">
        <v>157</v>
      </c>
      <c r="B53" s="33" t="s">
        <v>158</v>
      </c>
      <c r="C53" s="2" t="s">
        <v>278</v>
      </c>
      <c r="D53" s="34" t="s">
        <v>159</v>
      </c>
      <c r="E53" s="50" t="s">
        <v>160</v>
      </c>
      <c r="F53" s="2" t="s">
        <v>214</v>
      </c>
      <c r="G53" s="15">
        <v>2548473889</v>
      </c>
    </row>
  </sheetData>
  <phoneticPr fontId="3" type="noConversion"/>
  <conditionalFormatting sqref="A2:C24">
    <cfRule type="expression" dxfId="20" priority="19">
      <formula>$G2="OUI"</formula>
    </cfRule>
    <cfRule type="expression" dxfId="19" priority="21">
      <formula>$F2="OUI"</formula>
    </cfRule>
  </conditionalFormatting>
  <conditionalFormatting sqref="A2:C24">
    <cfRule type="expression" dxfId="18" priority="20">
      <formula>$H2&lt;&gt;""</formula>
    </cfRule>
  </conditionalFormatting>
  <conditionalFormatting sqref="A25:C27">
    <cfRule type="expression" dxfId="17" priority="16">
      <formula>$G25="OUI"</formula>
    </cfRule>
    <cfRule type="expression" dxfId="16" priority="18">
      <formula>$F25="OUI"</formula>
    </cfRule>
  </conditionalFormatting>
  <conditionalFormatting sqref="A25:C27">
    <cfRule type="expression" dxfId="15" priority="17">
      <formula>$H25&lt;&gt;""</formula>
    </cfRule>
  </conditionalFormatting>
  <conditionalFormatting sqref="A28:C30">
    <cfRule type="expression" dxfId="14" priority="13">
      <formula>$G28="OUI"</formula>
    </cfRule>
    <cfRule type="expression" dxfId="13" priority="15">
      <formula>$F28="OUI"</formula>
    </cfRule>
  </conditionalFormatting>
  <conditionalFormatting sqref="A28:C30">
    <cfRule type="expression" dxfId="12" priority="14">
      <formula>$H28&lt;&gt;""</formula>
    </cfRule>
  </conditionalFormatting>
  <conditionalFormatting sqref="A31:C42">
    <cfRule type="expression" dxfId="11" priority="10">
      <formula>$G31="OUI"</formula>
    </cfRule>
    <cfRule type="expression" dxfId="10" priority="12">
      <formula>$F31="OUI"</formula>
    </cfRule>
  </conditionalFormatting>
  <conditionalFormatting sqref="A31:C42">
    <cfRule type="expression" dxfId="9" priority="11">
      <formula>$H31&lt;&gt;""</formula>
    </cfRule>
  </conditionalFormatting>
  <conditionalFormatting sqref="A43:C46">
    <cfRule type="expression" dxfId="8" priority="7">
      <formula>$G43="OUI"</formula>
    </cfRule>
    <cfRule type="expression" dxfId="7" priority="9">
      <formula>$F43="OUI"</formula>
    </cfRule>
  </conditionalFormatting>
  <conditionalFormatting sqref="A43:C46">
    <cfRule type="expression" dxfId="6" priority="8">
      <formula>$H43&lt;&gt;""</formula>
    </cfRule>
  </conditionalFormatting>
  <conditionalFormatting sqref="A47:C52">
    <cfRule type="expression" dxfId="5" priority="4">
      <formula>$G47="OUI"</formula>
    </cfRule>
    <cfRule type="expression" dxfId="4" priority="6">
      <formula>$F47="OUI"</formula>
    </cfRule>
  </conditionalFormatting>
  <conditionalFormatting sqref="A47:C52">
    <cfRule type="expression" dxfId="3" priority="5">
      <formula>$H47&lt;&gt;""</formula>
    </cfRule>
  </conditionalFormatting>
  <conditionalFormatting sqref="A53:C53">
    <cfRule type="expression" dxfId="2" priority="1">
      <formula>$G53="OUI"</formula>
    </cfRule>
    <cfRule type="expression" dxfId="1" priority="3">
      <formula>$F53="OUI"</formula>
    </cfRule>
  </conditionalFormatting>
  <conditionalFormatting sqref="A53:C53">
    <cfRule type="expression" dxfId="0" priority="2">
      <formula>$H53&lt;&gt;""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63</vt:i4>
      </vt:variant>
    </vt:vector>
  </HeadingPairs>
  <TitlesOfParts>
    <vt:vector size="73" baseType="lpstr">
      <vt:lpstr>Accueil</vt:lpstr>
      <vt:lpstr>Suivi Présence</vt:lpstr>
      <vt:lpstr>BD Stats</vt:lpstr>
      <vt:lpstr>Calendrier 20</vt:lpstr>
      <vt:lpstr>BD Calendrier</vt:lpstr>
      <vt:lpstr>Calendrier 21</vt:lpstr>
      <vt:lpstr>Match</vt:lpstr>
      <vt:lpstr>BD Match</vt:lpstr>
      <vt:lpstr>Statistiques</vt:lpstr>
      <vt:lpstr>BD</vt:lpstr>
      <vt:lpstr>ABS</vt:lpstr>
      <vt:lpstr>'BD Match'!Basedonnée</vt:lpstr>
      <vt:lpstr>'BD Stats'!Basedonnée</vt:lpstr>
      <vt:lpstr>Basedonnée</vt:lpstr>
      <vt:lpstr>BL</vt:lpstr>
      <vt:lpstr>'BD Match'!Cat</vt:lpstr>
      <vt:lpstr>'BD Stats'!Cat</vt:lpstr>
      <vt:lpstr>Cat</vt:lpstr>
      <vt:lpstr>CHX</vt:lpstr>
      <vt:lpstr>'BD Match'!Code</vt:lpstr>
      <vt:lpstr>'BD Stats'!Code</vt:lpstr>
      <vt:lpstr>Code</vt:lpstr>
      <vt:lpstr>CVQ</vt:lpstr>
      <vt:lpstr>'BD Match'!D_Naissance</vt:lpstr>
      <vt:lpstr>D_Naissance</vt:lpstr>
      <vt:lpstr>Equipes</vt:lpstr>
      <vt:lpstr>GP_INF</vt:lpstr>
      <vt:lpstr>GP_SUP</vt:lpstr>
      <vt:lpstr>'BD Match'!Groupe</vt:lpstr>
      <vt:lpstr>'BD Stats'!Groupe</vt:lpstr>
      <vt:lpstr>Groupe</vt:lpstr>
      <vt:lpstr>Groupe_match</vt:lpstr>
      <vt:lpstr>Jours_PH1</vt:lpstr>
      <vt:lpstr>'BD Match'!Licence</vt:lpstr>
      <vt:lpstr>Licence</vt:lpstr>
      <vt:lpstr>MA</vt:lpstr>
      <vt:lpstr>Mois_PH1</vt:lpstr>
      <vt:lpstr>'BD Match'!Nom</vt:lpstr>
      <vt:lpstr>'BD Stats'!Nom</vt:lpstr>
      <vt:lpstr>Nom</vt:lpstr>
      <vt:lpstr>Nom_BDmatch</vt:lpstr>
      <vt:lpstr>Nom_pre</vt:lpstr>
      <vt:lpstr>'BD Match'!Num</vt:lpstr>
      <vt:lpstr>'BD Stats'!Num</vt:lpstr>
      <vt:lpstr>Num</vt:lpstr>
      <vt:lpstr>Phase</vt:lpstr>
      <vt:lpstr>'BD Match'!Prenom</vt:lpstr>
      <vt:lpstr>'BD Stats'!Prenom</vt:lpstr>
      <vt:lpstr>Prenom</vt:lpstr>
      <vt:lpstr>RP</vt:lpstr>
      <vt:lpstr>Semaines_PH1</vt:lpstr>
      <vt:lpstr>Stats_ABS</vt:lpstr>
      <vt:lpstr>Stats_Anp</vt:lpstr>
      <vt:lpstr>Stats_Ap</vt:lpstr>
      <vt:lpstr>Stats_Aut</vt:lpstr>
      <vt:lpstr>Stats_BL</vt:lpstr>
      <vt:lpstr>Stats_BL_Match</vt:lpstr>
      <vt:lpstr>Stats_CHX</vt:lpstr>
      <vt:lpstr>Stats_CVQ</vt:lpstr>
      <vt:lpstr>Stats_GI</vt:lpstr>
      <vt:lpstr>Stats_GS</vt:lpstr>
      <vt:lpstr>Stats_INF</vt:lpstr>
      <vt:lpstr>Stats_MA</vt:lpstr>
      <vt:lpstr>Stats_Pre</vt:lpstr>
      <vt:lpstr>Stats_Ret</vt:lpstr>
      <vt:lpstr>Stats_RP</vt:lpstr>
      <vt:lpstr>Stats_SGB</vt:lpstr>
      <vt:lpstr>Stats_SUP</vt:lpstr>
      <vt:lpstr>U_10</vt:lpstr>
      <vt:lpstr>U_11</vt:lpstr>
      <vt:lpstr>U_12</vt:lpstr>
      <vt:lpstr>U_13</vt:lpstr>
      <vt:lpstr>Match!Zone_d_impression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philippe.manset@outlook.com</dc:creator>
  <cp:lastModifiedBy>philippe.manset@outlook.com</cp:lastModifiedBy>
  <cp:lastPrinted>2020-05-27T13:11:07Z</cp:lastPrinted>
  <dcterms:created xsi:type="dcterms:W3CDTF">2020-05-07T08:28:48Z</dcterms:created>
  <dcterms:modified xsi:type="dcterms:W3CDTF">2020-05-28T15:06:01Z</dcterms:modified>
</cp:coreProperties>
</file>