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tables/table8.xml" ContentType="application/vnd.openxmlformats-officedocument.spreadsheetml.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charts/chart3.xml" ContentType="application/vnd.openxmlformats-officedocument.drawingml.chart+xml"/>
  <Override PartName="/xl/charts/chart4.xml" ContentType="application/vnd.openxmlformats-officedocument.drawingml.chart+xml"/>
  <Override PartName="/xl/theme/themeOverride1.xml" ContentType="application/vnd.openxmlformats-officedocument.themeOverride+xml"/>
  <Override PartName="/xl/charts/chart5.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charts/chart6.xml" ContentType="application/vnd.openxmlformats-officedocument.drawingml.chart+xml"/>
  <Override PartName="/xl/charts/style3.xml" ContentType="application/vnd.ms-office.chartstyle+xml"/>
  <Override PartName="/xl/charts/colors3.xml" ContentType="application/vnd.ms-office.chartcolorstyle+xml"/>
  <Override PartName="/xl/charts/chart7.xml" ContentType="application/vnd.openxmlformats-officedocument.drawingml.chart+xml"/>
  <Override PartName="/xl/charts/style4.xml" ContentType="application/vnd.ms-office.chartstyle+xml"/>
  <Override PartName="/xl/charts/colors4.xml" ContentType="application/vnd.ms-office.chartcolorstyle+xml"/>
  <Override PartName="/xl/drawings/drawing3.xml" ContentType="application/vnd.openxmlformats-officedocument.drawing+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pivotTables/pivotTable2.xml" ContentType="application/vnd.openxmlformats-officedocument.spreadsheetml.pivotTable+xml"/>
  <Override PartName="/xl/drawings/drawing4.xml" ContentType="application/vnd.openxmlformats-officedocument.drawing+xml"/>
  <Override PartName="/xl/ctrlProps/ctrlProp1.xml" ContentType="application/vnd.ms-excel.controlproperties+xml"/>
  <Override PartName="/xl/tables/table13.xml" ContentType="application/vnd.openxmlformats-officedocument.spreadsheetml.table+xml"/>
  <Override PartName="/xl/drawings/drawing5.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14.xml" ContentType="application/vnd.openxmlformats-officedocument.spreadsheetml.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8" codeName="{6BE1CDB9-6C1C-A5B6-3FC1-E231EC3C600E}"/>
  <workbookPr codeName="ThisWorkbook" hidePivotFieldList="1"/>
  <mc:AlternateContent xmlns:mc="http://schemas.openxmlformats.org/markup-compatibility/2006">
    <mc:Choice Requires="x15">
      <x15ac:absPath xmlns:x15ac="http://schemas.microsoft.com/office/spreadsheetml/2010/11/ac" url="/Users/robertpellan/Desktop/Defi 2021/"/>
    </mc:Choice>
  </mc:AlternateContent>
  <xr:revisionPtr revIDLastSave="0" documentId="13_ncr:1_{B8B2F800-7BAD-1F45-BF3C-05E4D67959D2}" xr6:coauthVersionLast="45" xr6:coauthVersionMax="45" xr10:uidLastSave="{00000000-0000-0000-0000-000000000000}"/>
  <bookViews>
    <workbookView xWindow="3900" yWindow="500" windowWidth="23020" windowHeight="19080" firstSheet="2" activeTab="2" xr2:uid="{00000000-000D-0000-FFFF-FFFF00000000}"/>
  </bookViews>
  <sheets>
    <sheet name="SETTINGS" sheetId="6" r:id="rId1"/>
    <sheet name="TCD" sheetId="10" r:id="rId2"/>
    <sheet name="TRANSACTIONS" sheetId="2" r:id="rId3"/>
    <sheet name="REPORT" sheetId="3" r:id="rId4"/>
    <sheet name="Saisie" sheetId="8" r:id="rId5"/>
    <sheet name="Config" sheetId="15" r:id="rId6"/>
    <sheet name="Tableau prévisionnel" sheetId="14" r:id="rId7"/>
    <sheet name="TCD Épiceries" sheetId="12" r:id="rId8"/>
    <sheet name="Épiceries" sheetId="11" r:id="rId9"/>
    <sheet name="data" sheetId="9" r:id="rId10"/>
    <sheet name="Auto" sheetId="13" r:id="rId11"/>
    <sheet name="Monthly_Summary_Table" sheetId="7" state="hidden" r:id="rId12"/>
    <sheet name="pivot_tables" sheetId="5" r:id="rId13"/>
  </sheets>
  <externalReferences>
    <externalReference r:id="rId14"/>
    <externalReference r:id="rId15"/>
    <externalReference r:id="rId16"/>
    <externalReference r:id="rId17"/>
  </externalReferences>
  <definedNames>
    <definedName name="Acct_MonthEndBalance">OFFSET(Monthly_Summary_Table!$O$4,0,0,IFERROR(MATCH("",Table3[Date],0),121)-1,1)</definedName>
    <definedName name="alertedate">[1]!Alerte[Écheance]</definedName>
    <definedName name="ALLACCTS">OFFSET(Monthly_Summary_Table!$W$4,0,0,Monthly_Summary_Table!$X$2,1)</definedName>
    <definedName name="BankAccounts">T_BANK_ACCTS[ACCOUNT NAME]</definedName>
    <definedName name="BudgetCategory">[2]!BudgetCategoryLookup[Recherche catégorie budget]</definedName>
    <definedName name="CategoriesBudget">T_EXP_CATS[]</definedName>
    <definedName name="Category">Tableau12[Category]</definedName>
    <definedName name="Comments">Tableau14[Comments]</definedName>
    <definedName name="compte1">[1]!Tableau2[compte]</definedName>
    <definedName name="compte2">[1]!Tableau2[compte]</definedName>
    <definedName name="CreditCardAccounts">T_CREDIT_ACCTS[ACCOUNT NAME]</definedName>
    <definedName name="datealerte">[1]!Alerte[[#Headers],[Écheance]]</definedName>
    <definedName name="Expense_Budgets">T_EXP_CATS[MONTHLY BUDGET]</definedName>
    <definedName name="ExpenseCategories">T_EXP_CATS[EXPENSE CATEGORY]</definedName>
    <definedName name="FiscalYear">'[3]Flux  sur 12 mois'!$P$1</definedName>
    <definedName name="I_BankAccounts">T_BANK_ACCTS[]</definedName>
    <definedName name="I_CHOSEN_ACCT">REPORT!$F$31</definedName>
    <definedName name="I_CHOSEN_ACCTTYPE">REPORT!$H$32</definedName>
    <definedName name="I_CreditAccounts">T_CREDIT_ACCTS[]</definedName>
    <definedName name="IncomeCategories">T_INC_CATS[INCOME CATEGORY]</definedName>
    <definedName name="Liste1">Tableau12[[#Headers],[Type]]</definedName>
    <definedName name="Liste1.1">Tableau12[Type]</definedName>
    <definedName name="liste1.2">[1]!Tableau3[transaction]</definedName>
    <definedName name="Liste2">Tableau13[[#Headers],[Category]]</definedName>
    <definedName name="Liste2.2">Tableau13[Category]</definedName>
    <definedName name="Liste3">Tableau14[[#Headers],[Comments]]</definedName>
    <definedName name="Liste3.1">[4]!Tableau14[Catégorie]</definedName>
    <definedName name="Liste3.3">Tableau14[Comments]</definedName>
    <definedName name="liste4">Tableau14[[#Headers],[Category]]</definedName>
    <definedName name="liste4.4">Tableau14[Category]</definedName>
    <definedName name="MonthlyBudget">SUM(T_EXP_CATS[MONTHLY BUDGET])</definedName>
    <definedName name="MonthlySummary_Budget">OFFSET(Monthly_Summary_Table!$H$4,0,0,IFERROR(MATCH("",Table3[Date],0),121)-1,1)</definedName>
    <definedName name="MonthlySummary_Date">OFFSET(Monthly_Summary_Table!$B$4,0,0,IFERROR(MATCH("",Table3[Date],0),121)-1,1)</definedName>
    <definedName name="MonthlySummary_Expense">OFFSET(Monthly_Summary_Table!$F$4,0,0,IFERROR(MATCH("",Table3[Date],0),121)-1,1)</definedName>
    <definedName name="MonthlySummary_NetBalance">OFFSET(Monthly_Summary_Table!$J$4,0,0,IFERROR(MATCH("",Table3[Date],0),121)-1,1)</definedName>
    <definedName name="MonthlySummary_Savings">OFFSET(Monthly_Summary_Table!$G$4,0,0,IFERROR(MATCH("",Table3[Date],0),121)-1,1)</definedName>
    <definedName name="Saisie">[4]Saisie!$F$12,[4]Saisie!$H$12,[4]Saisie!$H$15,[4]Saisie!$F$15,[4]Saisie!$J$15,[4]Saisie!$K$13,[4]Saisie!$K$12,[4]Saisie!$F$18</definedName>
    <definedName name="Slicer_Account">#N/A</definedName>
    <definedName name="Slicer_Category">#N/A</definedName>
    <definedName name="Slicer_Category1">#N/A</definedName>
    <definedName name="Slicer_MONTH">#N/A</definedName>
    <definedName name="Slicer_MONTH1">#N/A</definedName>
    <definedName name="Slicer_Subcategory">#N/A</definedName>
    <definedName name="Slicer_Type">#N/A</definedName>
    <definedName name="Slicer_YEAR">#N/A</definedName>
    <definedName name="Slicer_YEAR1">#N/A</definedName>
    <definedName name="Starting_Worth">IFERROR(SUM(T_BANK_ACCTS[STARTING BALANCE])+SUM(T_CREDIT_ACCTS[STARTING BALANCE])+SUM(T_CASH_ACCTS[STARTING BALANCE]),0)</definedName>
    <definedName name="SubCategories">T_EXP_SCATS[EXPENSE SUBCATEGORY]</definedName>
    <definedName name="Transaction">[1]!Tableau1[transaction]</definedName>
    <definedName name="TransferCategories">T_TRA_CATS[TRANSFER CATEGORY]</definedName>
    <definedName name="Type">Tableau11[Type]</definedName>
    <definedName name="_xlnm.Print_Area" localSheetId="3">REPORT!$B$1:$M$53,REPORT!$O$1:$AI$52,REPORT!$AK$1:$BD$52,REPORT!$BF$1:$BU$52</definedName>
    <definedName name="_xlnm.Print_Area" localSheetId="0">SETTINGS!$A$1:$R$60</definedName>
  </definedNames>
  <calcPr calcId="191029"/>
  <pivotCaches>
    <pivotCache cacheId="153" r:id="rId18"/>
    <pivotCache cacheId="161" r:id="rId19"/>
  </pivotCaches>
  <extLst>
    <ext xmlns:x14="http://schemas.microsoft.com/office/spreadsheetml/2009/9/main" uri="{BBE1A952-AA13-448e-AADC-164F8A28A991}">
      <x14:slicerCaches>
        <x14:slicerCache r:id="rId20"/>
        <x14:slicerCache r:id="rId21"/>
        <x14:slicerCache r:id="rId22"/>
        <x14:slicerCache r:id="rId23"/>
        <x14:slicerCache r:id="rId24"/>
        <x14:slicerCache r:id="rId25"/>
        <x14:slicerCache r:id="rId26"/>
        <x14:slicerCache r:id="rId27"/>
        <x14:slicerCache r:id="rId2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2" i="8" l="1"/>
  <c r="G2" i="8"/>
  <c r="F2" i="8"/>
  <c r="E2" i="8"/>
  <c r="D2" i="8"/>
  <c r="C2" i="8"/>
  <c r="B2" i="8"/>
  <c r="D38" i="15" l="1"/>
  <c r="D37" i="15"/>
  <c r="B2" i="14" l="1"/>
  <c r="B10" i="14" s="1"/>
  <c r="C25" i="8" s="1"/>
  <c r="I33" i="2" l="1"/>
  <c r="I32" i="2"/>
  <c r="J31" i="2"/>
  <c r="J32" i="2" l="1"/>
  <c r="J33" i="2"/>
  <c r="I31" i="2"/>
  <c r="I1" i="13"/>
  <c r="A11" i="13" s="1"/>
  <c r="A9" i="13" l="1"/>
  <c r="A10" i="13"/>
  <c r="A7" i="13"/>
  <c r="A8" i="13"/>
  <c r="A5" i="13"/>
  <c r="A6" i="13"/>
  <c r="A2" i="13"/>
  <c r="A4" i="13"/>
  <c r="A3" i="13"/>
  <c r="H3" i="12"/>
  <c r="H5" i="12"/>
  <c r="H4" i="12"/>
  <c r="H7" i="12" l="1"/>
  <c r="G18" i="8" s="1"/>
  <c r="J29" i="2"/>
  <c r="J30" i="2"/>
  <c r="I29" i="2"/>
  <c r="I30" i="2"/>
  <c r="I28" i="2" l="1"/>
  <c r="I27" i="2"/>
  <c r="J28" i="2"/>
  <c r="J27" i="2" l="1"/>
  <c r="A2" i="8"/>
  <c r="I26" i="2" l="1"/>
  <c r="J26" i="2"/>
  <c r="I25" i="2"/>
  <c r="J25" i="2"/>
  <c r="I24" i="2"/>
  <c r="J24" i="2"/>
  <c r="I23" i="2"/>
  <c r="J23" i="2"/>
  <c r="I22" i="2"/>
  <c r="J22" i="2"/>
  <c r="I21" i="2" l="1"/>
  <c r="J21" i="2"/>
  <c r="I20" i="2" l="1"/>
  <c r="J20" i="2"/>
  <c r="I19" i="2" l="1"/>
  <c r="J19" i="2"/>
  <c r="I18" i="2"/>
  <c r="J18" i="2"/>
  <c r="I17" i="2"/>
  <c r="J17" i="2"/>
  <c r="I16" i="2"/>
  <c r="J16" i="2"/>
  <c r="I15" i="2"/>
  <c r="J15" i="2"/>
  <c r="I14" i="2"/>
  <c r="J14" i="2"/>
  <c r="I13" i="2"/>
  <c r="J13" i="2"/>
  <c r="I12" i="2"/>
  <c r="J12" i="2"/>
  <c r="I11" i="2"/>
  <c r="J11" i="2"/>
  <c r="I10" i="2"/>
  <c r="J10" i="2"/>
  <c r="AB9" i="3" l="1"/>
  <c r="AG6" i="3" s="1"/>
  <c r="U6" i="3"/>
  <c r="Y6" i="3"/>
  <c r="D42" i="8" l="1"/>
  <c r="H42" i="8" s="1"/>
  <c r="B4" i="7"/>
  <c r="B5" i="7"/>
  <c r="E5" i="7" s="1"/>
  <c r="B6" i="7"/>
  <c r="B7" i="7"/>
  <c r="B8" i="7"/>
  <c r="B9" i="7"/>
  <c r="B10" i="7"/>
  <c r="B11" i="7"/>
  <c r="B12" i="7"/>
  <c r="B13" i="7"/>
  <c r="B14" i="7"/>
  <c r="B15" i="7"/>
  <c r="B16" i="7"/>
  <c r="B17" i="7"/>
  <c r="B18" i="7"/>
  <c r="B19" i="7"/>
  <c r="B20" i="7"/>
  <c r="B21" i="7"/>
  <c r="B22" i="7"/>
  <c r="B23" i="7"/>
  <c r="B24" i="7"/>
  <c r="B25" i="7"/>
  <c r="B26" i="7"/>
  <c r="B27" i="7"/>
  <c r="B28" i="7"/>
  <c r="B29" i="7"/>
  <c r="B30" i="7"/>
  <c r="B31" i="7"/>
  <c r="B32" i="7"/>
  <c r="B33" i="7"/>
  <c r="B34" i="7"/>
  <c r="B35" i="7"/>
  <c r="B36" i="7"/>
  <c r="B37" i="7"/>
  <c r="B38" i="7"/>
  <c r="B39" i="7"/>
  <c r="B40" i="7"/>
  <c r="B41" i="7"/>
  <c r="B42" i="7"/>
  <c r="B43" i="7"/>
  <c r="B44" i="7"/>
  <c r="B45" i="7"/>
  <c r="B46" i="7"/>
  <c r="B47" i="7"/>
  <c r="B48" i="7"/>
  <c r="B49" i="7"/>
  <c r="B50" i="7"/>
  <c r="B51" i="7"/>
  <c r="B52" i="7"/>
  <c r="B53" i="7"/>
  <c r="B54" i="7"/>
  <c r="B55" i="7"/>
  <c r="B56" i="7"/>
  <c r="B57" i="7"/>
  <c r="B58" i="7"/>
  <c r="B59" i="7"/>
  <c r="B60" i="7"/>
  <c r="B61" i="7"/>
  <c r="B62" i="7"/>
  <c r="B63" i="7"/>
  <c r="B64" i="7"/>
  <c r="B65" i="7"/>
  <c r="B66" i="7"/>
  <c r="B67" i="7"/>
  <c r="B68" i="7"/>
  <c r="B69" i="7"/>
  <c r="B70" i="7"/>
  <c r="B71" i="7"/>
  <c r="B72" i="7"/>
  <c r="B73" i="7"/>
  <c r="B74" i="7"/>
  <c r="B75" i="7"/>
  <c r="B76" i="7"/>
  <c r="B77" i="7"/>
  <c r="B78" i="7"/>
  <c r="B79" i="7"/>
  <c r="B80" i="7"/>
  <c r="B81" i="7"/>
  <c r="B82" i="7"/>
  <c r="B83" i="7"/>
  <c r="B84" i="7"/>
  <c r="B85" i="7"/>
  <c r="B86" i="7"/>
  <c r="B87" i="7"/>
  <c r="B88" i="7"/>
  <c r="B89" i="7"/>
  <c r="B90" i="7"/>
  <c r="B91" i="7"/>
  <c r="B92" i="7"/>
  <c r="B93" i="7"/>
  <c r="B94" i="7"/>
  <c r="B95" i="7"/>
  <c r="B96" i="7"/>
  <c r="B97" i="7"/>
  <c r="B98" i="7"/>
  <c r="B99" i="7"/>
  <c r="B100" i="7"/>
  <c r="B101" i="7"/>
  <c r="B102" i="7"/>
  <c r="B103" i="7"/>
  <c r="B104" i="7"/>
  <c r="B105" i="7"/>
  <c r="B106" i="7"/>
  <c r="B107" i="7"/>
  <c r="B108" i="7"/>
  <c r="B109" i="7"/>
  <c r="B110" i="7"/>
  <c r="B111" i="7"/>
  <c r="B112" i="7"/>
  <c r="B113" i="7"/>
  <c r="B114" i="7"/>
  <c r="B115" i="7"/>
  <c r="B116" i="7"/>
  <c r="B117" i="7"/>
  <c r="B118" i="7"/>
  <c r="B119" i="7"/>
  <c r="B120" i="7"/>
  <c r="B121" i="7"/>
  <c r="B122" i="7"/>
  <c r="B123"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6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34" i="7"/>
  <c r="T5" i="7"/>
  <c r="T6" i="7"/>
  <c r="T7" i="7"/>
  <c r="T8" i="7"/>
  <c r="T9" i="7"/>
  <c r="T10" i="7"/>
  <c r="T11" i="7"/>
  <c r="T12" i="7"/>
  <c r="T13" i="7"/>
  <c r="T14" i="7"/>
  <c r="T15" i="7"/>
  <c r="T16" i="7"/>
  <c r="T17" i="7"/>
  <c r="T18" i="7"/>
  <c r="T19" i="7"/>
  <c r="T20" i="7"/>
  <c r="T21" i="7"/>
  <c r="T22" i="7"/>
  <c r="T23" i="7"/>
  <c r="T24" i="7"/>
  <c r="T25" i="7"/>
  <c r="T26" i="7"/>
  <c r="T27" i="7"/>
  <c r="T28" i="7"/>
  <c r="T29" i="7"/>
  <c r="T30" i="7"/>
  <c r="T31" i="7"/>
  <c r="T32" i="7"/>
  <c r="T33" i="7"/>
  <c r="T4" i="7"/>
  <c r="AB42" i="3" l="1"/>
  <c r="AD42" i="3" s="1"/>
  <c r="AB43" i="3"/>
  <c r="AD43" i="3" s="1"/>
  <c r="AB44" i="3"/>
  <c r="AD44" i="3" s="1"/>
  <c r="AB45" i="3"/>
  <c r="AD45" i="3" s="1"/>
  <c r="AB46" i="3"/>
  <c r="AD46" i="3" s="1"/>
  <c r="AB47" i="3"/>
  <c r="AD47" i="3" s="1"/>
  <c r="AB48" i="3"/>
  <c r="AD48" i="3" s="1"/>
  <c r="AB49" i="3"/>
  <c r="AD49" i="3" s="1"/>
  <c r="AB26" i="3"/>
  <c r="AD26" i="3" s="1"/>
  <c r="AB27" i="3"/>
  <c r="AD27" i="3" s="1"/>
  <c r="AB28" i="3"/>
  <c r="AD28" i="3" s="1"/>
  <c r="AB29" i="3"/>
  <c r="AD29" i="3" s="1"/>
  <c r="AB30" i="3"/>
  <c r="AD30" i="3" s="1"/>
  <c r="AB31" i="3"/>
  <c r="AD31" i="3" s="1"/>
  <c r="AB32" i="3"/>
  <c r="AD32" i="3" s="1"/>
  <c r="AB33" i="3"/>
  <c r="AD33" i="3" s="1"/>
  <c r="AB34" i="3"/>
  <c r="AD34" i="3" s="1"/>
  <c r="AB35" i="3"/>
  <c r="AD35" i="3" s="1"/>
  <c r="AB36" i="3"/>
  <c r="AD36" i="3" s="1"/>
  <c r="AB37" i="3"/>
  <c r="AD37" i="3" s="1"/>
  <c r="AB38" i="3"/>
  <c r="AD38" i="3" s="1"/>
  <c r="AB39" i="3"/>
  <c r="AD39" i="3" s="1"/>
  <c r="AB40" i="3"/>
  <c r="AD40" i="3" s="1"/>
  <c r="AB41" i="3"/>
  <c r="AD41" i="3" s="1"/>
  <c r="AB22" i="3"/>
  <c r="AD22" i="3" s="1"/>
  <c r="AB23" i="3"/>
  <c r="AD23" i="3" s="1"/>
  <c r="AB24" i="3"/>
  <c r="AD24" i="3" s="1"/>
  <c r="AB25" i="3"/>
  <c r="AD25" i="3" s="1"/>
  <c r="AB20" i="3"/>
  <c r="AD20" i="3" s="1"/>
  <c r="A41" i="8" s="1"/>
  <c r="AB21" i="3"/>
  <c r="AD21" i="3" s="1"/>
  <c r="AD51" i="3"/>
  <c r="AE48" i="3" l="1"/>
  <c r="AE44" i="3"/>
  <c r="AE40" i="3"/>
  <c r="AF40" i="3" s="1"/>
  <c r="AE36" i="3"/>
  <c r="AF36" i="3" s="1"/>
  <c r="AE32" i="3"/>
  <c r="AF32" i="3" s="1"/>
  <c r="AE24" i="3"/>
  <c r="AF24" i="3" s="1"/>
  <c r="AE47" i="3"/>
  <c r="AE43" i="3"/>
  <c r="AE39" i="3"/>
  <c r="AF39" i="3" s="1"/>
  <c r="AE35" i="3"/>
  <c r="AF35" i="3" s="1"/>
  <c r="AE31" i="3"/>
  <c r="AF31" i="3" s="1"/>
  <c r="AE27" i="3"/>
  <c r="AF27" i="3" s="1"/>
  <c r="AE23" i="3"/>
  <c r="AE46" i="3"/>
  <c r="AE42" i="3"/>
  <c r="AE38" i="3"/>
  <c r="AF38" i="3" s="1"/>
  <c r="AE34" i="3"/>
  <c r="AF34" i="3" s="1"/>
  <c r="AE30" i="3"/>
  <c r="AF30" i="3" s="1"/>
  <c r="AE26" i="3"/>
  <c r="AF26" i="3" s="1"/>
  <c r="AE22" i="3"/>
  <c r="AF22" i="3" s="1"/>
  <c r="AE28" i="3"/>
  <c r="AF28" i="3" s="1"/>
  <c r="AE49" i="3"/>
  <c r="AE45" i="3"/>
  <c r="AE41" i="3"/>
  <c r="AF41" i="3" s="1"/>
  <c r="AE37" i="3"/>
  <c r="AF37" i="3" s="1"/>
  <c r="AE33" i="3"/>
  <c r="AF33" i="3" s="1"/>
  <c r="AE29" i="3"/>
  <c r="AF29" i="3" s="1"/>
  <c r="AE25" i="3"/>
  <c r="AF25" i="3" s="1"/>
  <c r="AF23" i="3"/>
  <c r="AE21" i="3"/>
  <c r="AE20" i="3"/>
  <c r="D41" i="8" l="1"/>
  <c r="H41" i="8" s="1"/>
  <c r="AF21" i="3"/>
  <c r="AF20" i="3"/>
  <c r="AF42" i="3"/>
  <c r="AF43" i="3"/>
  <c r="AF47" i="3"/>
  <c r="AF46" i="3"/>
  <c r="AF44" i="3"/>
  <c r="AF48" i="3"/>
  <c r="AF45" i="3"/>
  <c r="AF49" i="3"/>
  <c r="AB13" i="3" l="1"/>
  <c r="AB14" i="3"/>
  <c r="AB15" i="3"/>
  <c r="AB16" i="3"/>
  <c r="AB17" i="3"/>
  <c r="AB18" i="3"/>
  <c r="AB19" i="3"/>
  <c r="AB12" i="3"/>
  <c r="D42" i="3"/>
  <c r="D44" i="3"/>
  <c r="D46" i="3"/>
  <c r="D31" i="8" s="1"/>
  <c r="J11" i="3"/>
  <c r="K11" i="3" s="1"/>
  <c r="E22" i="8" s="1"/>
  <c r="J12" i="3"/>
  <c r="K12" i="3" s="1"/>
  <c r="J13" i="3"/>
  <c r="K13" i="3" s="1"/>
  <c r="J14" i="3"/>
  <c r="K14" i="3" s="1"/>
  <c r="J15" i="3"/>
  <c r="K15" i="3" s="1"/>
  <c r="J16" i="3"/>
  <c r="K16" i="3" s="1"/>
  <c r="J17" i="3"/>
  <c r="K17" i="3" s="1"/>
  <c r="J18" i="3"/>
  <c r="K18" i="3" s="1"/>
  <c r="J19" i="3"/>
  <c r="K19" i="3" s="1"/>
  <c r="J20" i="3"/>
  <c r="K20" i="3" s="1"/>
  <c r="J21" i="3"/>
  <c r="K21" i="3" s="1"/>
  <c r="J22" i="3"/>
  <c r="K22" i="3" s="1"/>
  <c r="J23" i="3"/>
  <c r="K23" i="3" s="1"/>
  <c r="J24" i="3"/>
  <c r="K24" i="3" s="1"/>
  <c r="J25" i="3"/>
  <c r="K25" i="3" s="1"/>
  <c r="J26" i="3"/>
  <c r="K26" i="3" s="1"/>
  <c r="J27" i="3"/>
  <c r="K27" i="3" s="1"/>
  <c r="J28" i="3"/>
  <c r="K28" i="3" s="1"/>
  <c r="J29" i="3"/>
  <c r="K29" i="3" s="1"/>
  <c r="J10" i="3"/>
  <c r="K10" i="3" s="1"/>
  <c r="E20" i="8" s="1"/>
  <c r="F20" i="3"/>
  <c r="G20" i="3" s="1"/>
  <c r="F21" i="3"/>
  <c r="G21" i="3" s="1"/>
  <c r="F22" i="3"/>
  <c r="G22" i="3" s="1"/>
  <c r="F23" i="3"/>
  <c r="G23" i="3" s="1"/>
  <c r="F24" i="3"/>
  <c r="G24" i="3" s="1"/>
  <c r="F25" i="3"/>
  <c r="G25" i="3" s="1"/>
  <c r="F26" i="3"/>
  <c r="G26" i="3" s="1"/>
  <c r="F27" i="3"/>
  <c r="G27" i="3" s="1"/>
  <c r="F28" i="3"/>
  <c r="G28" i="3" s="1"/>
  <c r="F29" i="3"/>
  <c r="G29" i="3" s="1"/>
  <c r="C20" i="3"/>
  <c r="D20" i="3" s="1"/>
  <c r="C21" i="3"/>
  <c r="D21" i="3" s="1"/>
  <c r="C22" i="3"/>
  <c r="D22" i="3" s="1"/>
  <c r="C23" i="3"/>
  <c r="D23" i="3" s="1"/>
  <c r="C24" i="3"/>
  <c r="D24" i="3" s="1"/>
  <c r="C25" i="3"/>
  <c r="D25" i="3" s="1"/>
  <c r="C26" i="3"/>
  <c r="D26" i="3" s="1"/>
  <c r="C27" i="3"/>
  <c r="D27" i="3" s="1"/>
  <c r="C28" i="3"/>
  <c r="D28" i="3" s="1"/>
  <c r="C29" i="3"/>
  <c r="D29" i="3" s="1"/>
  <c r="F11" i="3"/>
  <c r="G11" i="3" s="1"/>
  <c r="F12" i="3"/>
  <c r="G12" i="3" s="1"/>
  <c r="F13" i="3"/>
  <c r="G13" i="3" s="1"/>
  <c r="F14" i="3"/>
  <c r="G14" i="3" s="1"/>
  <c r="F15" i="3"/>
  <c r="G15" i="3" s="1"/>
  <c r="F16" i="3"/>
  <c r="G16" i="3" s="1"/>
  <c r="F17" i="3"/>
  <c r="G17" i="3" s="1"/>
  <c r="F18" i="3"/>
  <c r="G18" i="3" s="1"/>
  <c r="F19" i="3"/>
  <c r="G19" i="3" s="1"/>
  <c r="F10" i="3"/>
  <c r="G10" i="3" s="1"/>
  <c r="E18" i="8" s="1"/>
  <c r="C11" i="3"/>
  <c r="D11" i="3" s="1"/>
  <c r="C20" i="8" s="1"/>
  <c r="C12" i="3"/>
  <c r="D12" i="3" s="1"/>
  <c r="C22" i="8" s="1"/>
  <c r="C13" i="3"/>
  <c r="D13" i="3" s="1"/>
  <c r="C14" i="3"/>
  <c r="D14" i="3" s="1"/>
  <c r="C15" i="3"/>
  <c r="D15" i="3" s="1"/>
  <c r="C16" i="3"/>
  <c r="D16" i="3" s="1"/>
  <c r="C17" i="3"/>
  <c r="D17" i="3" s="1"/>
  <c r="C18" i="3"/>
  <c r="D18" i="3" s="1"/>
  <c r="C19" i="3"/>
  <c r="D19" i="3" s="1"/>
  <c r="C10" i="3"/>
  <c r="D10" i="3" s="1"/>
  <c r="C18" i="8" s="1"/>
  <c r="U65" i="7"/>
  <c r="U66" i="7"/>
  <c r="U67" i="7"/>
  <c r="U68" i="7"/>
  <c r="U69" i="7"/>
  <c r="U70" i="7"/>
  <c r="U71" i="7"/>
  <c r="U72" i="7"/>
  <c r="U73" i="7"/>
  <c r="U74" i="7"/>
  <c r="U75" i="7"/>
  <c r="U76" i="7"/>
  <c r="U77" i="7"/>
  <c r="U78" i="7"/>
  <c r="U79" i="7"/>
  <c r="U80" i="7"/>
  <c r="U81" i="7"/>
  <c r="U82" i="7"/>
  <c r="U83" i="7"/>
  <c r="U84" i="7"/>
  <c r="U85" i="7"/>
  <c r="U86" i="7"/>
  <c r="U87" i="7"/>
  <c r="U88" i="7"/>
  <c r="U89" i="7"/>
  <c r="U90" i="7"/>
  <c r="U91" i="7"/>
  <c r="U92" i="7"/>
  <c r="U93" i="7"/>
  <c r="U64" i="7"/>
  <c r="U35" i="7"/>
  <c r="U36" i="7"/>
  <c r="U37" i="7"/>
  <c r="U38" i="7"/>
  <c r="U39" i="7"/>
  <c r="U40" i="7"/>
  <c r="U41" i="7"/>
  <c r="U42" i="7"/>
  <c r="U43" i="7"/>
  <c r="U44" i="7"/>
  <c r="U45" i="7"/>
  <c r="U46" i="7"/>
  <c r="U47" i="7"/>
  <c r="U48" i="7"/>
  <c r="U49" i="7"/>
  <c r="U50" i="7"/>
  <c r="U51" i="7"/>
  <c r="U52" i="7"/>
  <c r="U53" i="7"/>
  <c r="U54" i="7"/>
  <c r="U55" i="7"/>
  <c r="U56" i="7"/>
  <c r="U57" i="7"/>
  <c r="U58" i="7"/>
  <c r="U59" i="7"/>
  <c r="U60" i="7"/>
  <c r="U61" i="7"/>
  <c r="U62" i="7"/>
  <c r="U63" i="7"/>
  <c r="U34" i="7"/>
  <c r="U4" i="7"/>
  <c r="U5" i="7"/>
  <c r="U6" i="7"/>
  <c r="U7" i="7"/>
  <c r="U8" i="7"/>
  <c r="U9" i="7"/>
  <c r="U10" i="7"/>
  <c r="U11" i="7"/>
  <c r="U12" i="7"/>
  <c r="U13" i="7"/>
  <c r="U14" i="7"/>
  <c r="U15" i="7"/>
  <c r="U16" i="7"/>
  <c r="U17" i="7"/>
  <c r="U18" i="7"/>
  <c r="U19" i="7"/>
  <c r="U20" i="7"/>
  <c r="U21" i="7"/>
  <c r="U22" i="7"/>
  <c r="U23" i="7"/>
  <c r="U24" i="7"/>
  <c r="U25" i="7"/>
  <c r="U26" i="7"/>
  <c r="U27" i="7"/>
  <c r="U28" i="7"/>
  <c r="U29" i="7"/>
  <c r="U30" i="7"/>
  <c r="U31" i="7"/>
  <c r="U32" i="7"/>
  <c r="U33" i="7"/>
  <c r="AE19" i="3"/>
  <c r="AE14" i="3"/>
  <c r="AE12" i="3"/>
  <c r="AE13" i="3"/>
  <c r="AE18" i="3"/>
  <c r="AE15" i="3"/>
  <c r="AE16" i="3"/>
  <c r="AE17" i="3"/>
  <c r="B7" i="14" l="1"/>
  <c r="D29" i="8"/>
  <c r="B5" i="14"/>
  <c r="D30" i="8"/>
  <c r="B9" i="14"/>
  <c r="D38" i="8"/>
  <c r="D35" i="8"/>
  <c r="H35" i="8" s="1"/>
  <c r="D33" i="8"/>
  <c r="H33" i="8" s="1"/>
  <c r="D36" i="8"/>
  <c r="H36" i="8" s="1"/>
  <c r="D37" i="8"/>
  <c r="H37" i="8" s="1"/>
  <c r="D39" i="8"/>
  <c r="H39" i="8" s="1"/>
  <c r="D40" i="8"/>
  <c r="H40" i="8" s="1"/>
  <c r="D34" i="8"/>
  <c r="H34" i="8" s="1"/>
  <c r="AD19" i="3"/>
  <c r="A40" i="8" s="1"/>
  <c r="AD15" i="3"/>
  <c r="A36" i="8" s="1"/>
  <c r="AD16" i="3"/>
  <c r="A37" i="8" s="1"/>
  <c r="AD18" i="3"/>
  <c r="A39" i="8" s="1"/>
  <c r="AD14" i="3"/>
  <c r="A35" i="8" s="1"/>
  <c r="AD12" i="3"/>
  <c r="A33" i="8" s="1"/>
  <c r="AD17" i="3"/>
  <c r="AD13" i="3"/>
  <c r="A34" i="8" s="1"/>
  <c r="K6" i="3"/>
  <c r="V5" i="7"/>
  <c r="V52" i="7"/>
  <c r="V68" i="7"/>
  <c r="V84" i="7"/>
  <c r="V40" i="7"/>
  <c r="V56" i="7"/>
  <c r="V72" i="7"/>
  <c r="V88" i="7"/>
  <c r="V60" i="7"/>
  <c r="V76" i="7"/>
  <c r="V48" i="7"/>
  <c r="V64" i="7"/>
  <c r="V80" i="7"/>
  <c r="V44" i="7"/>
  <c r="V92" i="7"/>
  <c r="V7" i="7"/>
  <c r="G6" i="3"/>
  <c r="D6" i="3"/>
  <c r="V36" i="7"/>
  <c r="V28" i="7"/>
  <c r="V24" i="7"/>
  <c r="V12" i="7"/>
  <c r="V4" i="7"/>
  <c r="V91" i="7"/>
  <c r="V83" i="7"/>
  <c r="V75" i="7"/>
  <c r="V67" i="7"/>
  <c r="V59" i="7"/>
  <c r="V51" i="7"/>
  <c r="V43" i="7"/>
  <c r="V35" i="7"/>
  <c r="V27" i="7"/>
  <c r="V19" i="7"/>
  <c r="V11" i="7"/>
  <c r="V90" i="7"/>
  <c r="V86" i="7"/>
  <c r="V82" i="7"/>
  <c r="V78" i="7"/>
  <c r="V74" i="7"/>
  <c r="V70" i="7"/>
  <c r="V66" i="7"/>
  <c r="V62" i="7"/>
  <c r="V58" i="7"/>
  <c r="V54" i="7"/>
  <c r="V50" i="7"/>
  <c r="V46" i="7"/>
  <c r="V42" i="7"/>
  <c r="V38" i="7"/>
  <c r="V34" i="7"/>
  <c r="V30" i="7"/>
  <c r="V26" i="7"/>
  <c r="V22" i="7"/>
  <c r="V18" i="7"/>
  <c r="V14" i="7"/>
  <c r="V10" i="7"/>
  <c r="V6" i="7"/>
  <c r="V32" i="7"/>
  <c r="V20" i="7"/>
  <c r="V16" i="7"/>
  <c r="V8" i="7"/>
  <c r="V87" i="7"/>
  <c r="V79" i="7"/>
  <c r="V71" i="7"/>
  <c r="V63" i="7"/>
  <c r="V55" i="7"/>
  <c r="V47" i="7"/>
  <c r="V39" i="7"/>
  <c r="V31" i="7"/>
  <c r="V23" i="7"/>
  <c r="V15" i="7"/>
  <c r="V93" i="7"/>
  <c r="V89" i="7"/>
  <c r="V85" i="7"/>
  <c r="V81" i="7"/>
  <c r="V77" i="7"/>
  <c r="V73" i="7"/>
  <c r="V69" i="7"/>
  <c r="V65" i="7"/>
  <c r="V61" i="7"/>
  <c r="V57" i="7"/>
  <c r="V53" i="7"/>
  <c r="V49" i="7"/>
  <c r="V45" i="7"/>
  <c r="V41" i="7"/>
  <c r="V37" i="7"/>
  <c r="V33" i="7"/>
  <c r="V29" i="7"/>
  <c r="V25" i="7"/>
  <c r="V21" i="7"/>
  <c r="V17" i="7"/>
  <c r="V13" i="7"/>
  <c r="V9" i="7"/>
  <c r="K3" i="3"/>
  <c r="B11" i="14" l="1"/>
  <c r="E25" i="8" s="1"/>
  <c r="H38" i="8"/>
  <c r="AD50" i="3"/>
  <c r="AB50" i="3" s="1"/>
  <c r="W13" i="7"/>
  <c r="X13" i="7"/>
  <c r="W45" i="7"/>
  <c r="X45" i="7"/>
  <c r="W77" i="7"/>
  <c r="X77" i="7"/>
  <c r="W39" i="7"/>
  <c r="X39" i="7"/>
  <c r="W16" i="7"/>
  <c r="X16" i="7"/>
  <c r="W26" i="7"/>
  <c r="X26" i="7"/>
  <c r="W58" i="7"/>
  <c r="X58" i="7"/>
  <c r="W90" i="7"/>
  <c r="X90" i="7"/>
  <c r="W67" i="7"/>
  <c r="X67" i="7"/>
  <c r="W36" i="7"/>
  <c r="X36" i="7"/>
  <c r="W48" i="7"/>
  <c r="X48" i="7"/>
  <c r="W68" i="7"/>
  <c r="X68" i="7"/>
  <c r="W33" i="7"/>
  <c r="X33" i="7"/>
  <c r="W65" i="7"/>
  <c r="X65" i="7"/>
  <c r="W15" i="7"/>
  <c r="X15" i="7"/>
  <c r="W79" i="7"/>
  <c r="X79" i="7"/>
  <c r="W14" i="7"/>
  <c r="X14" i="7"/>
  <c r="W46" i="7"/>
  <c r="X46" i="7"/>
  <c r="W78" i="7"/>
  <c r="X78" i="7"/>
  <c r="W43" i="7"/>
  <c r="X43" i="7"/>
  <c r="W12" i="7"/>
  <c r="X12" i="7"/>
  <c r="W76" i="7"/>
  <c r="X76" i="7"/>
  <c r="W52" i="7"/>
  <c r="X52" i="7"/>
  <c r="W21" i="7"/>
  <c r="X21" i="7"/>
  <c r="W37" i="7"/>
  <c r="X37" i="7"/>
  <c r="W53" i="7"/>
  <c r="X53" i="7"/>
  <c r="W69" i="7"/>
  <c r="X69" i="7"/>
  <c r="W85" i="7"/>
  <c r="X85" i="7"/>
  <c r="W23" i="7"/>
  <c r="X23" i="7"/>
  <c r="W55" i="7"/>
  <c r="X55" i="7"/>
  <c r="W87" i="7"/>
  <c r="X87" i="7"/>
  <c r="W32" i="7"/>
  <c r="X32" i="7"/>
  <c r="W18" i="7"/>
  <c r="X18" i="7"/>
  <c r="W34" i="7"/>
  <c r="X34" i="7"/>
  <c r="W50" i="7"/>
  <c r="X50" i="7"/>
  <c r="W66" i="7"/>
  <c r="X66" i="7"/>
  <c r="W82" i="7"/>
  <c r="X82" i="7"/>
  <c r="W19" i="7"/>
  <c r="X19" i="7"/>
  <c r="W51" i="7"/>
  <c r="X51" i="7"/>
  <c r="W83" i="7"/>
  <c r="X83" i="7"/>
  <c r="W24" i="7"/>
  <c r="X24" i="7"/>
  <c r="W80" i="7"/>
  <c r="X80" i="7"/>
  <c r="W60" i="7"/>
  <c r="X60" i="7"/>
  <c r="W40" i="7"/>
  <c r="X40" i="7"/>
  <c r="W5" i="7"/>
  <c r="X5" i="7"/>
  <c r="W29" i="7"/>
  <c r="X29" i="7"/>
  <c r="W61" i="7"/>
  <c r="X61" i="7"/>
  <c r="W93" i="7"/>
  <c r="X93" i="7"/>
  <c r="W71" i="7"/>
  <c r="X71" i="7"/>
  <c r="W10" i="7"/>
  <c r="X10" i="7"/>
  <c r="W42" i="7"/>
  <c r="X42" i="7"/>
  <c r="W74" i="7"/>
  <c r="X74" i="7"/>
  <c r="W35" i="7"/>
  <c r="X35" i="7"/>
  <c r="W4" i="7"/>
  <c r="X4" i="7"/>
  <c r="W92" i="7"/>
  <c r="X92" i="7"/>
  <c r="W72" i="7"/>
  <c r="X72" i="7"/>
  <c r="W17" i="7"/>
  <c r="X17" i="7"/>
  <c r="W49" i="7"/>
  <c r="X49" i="7"/>
  <c r="W81" i="7"/>
  <c r="X81" i="7"/>
  <c r="W47" i="7"/>
  <c r="X47" i="7"/>
  <c r="W20" i="7"/>
  <c r="X20" i="7"/>
  <c r="W30" i="7"/>
  <c r="X30" i="7"/>
  <c r="W62" i="7"/>
  <c r="X62" i="7"/>
  <c r="W11" i="7"/>
  <c r="X11" i="7"/>
  <c r="W75" i="7"/>
  <c r="X75" i="7"/>
  <c r="W44" i="7"/>
  <c r="X44" i="7"/>
  <c r="W56" i="7"/>
  <c r="X56" i="7"/>
  <c r="W9" i="7"/>
  <c r="X9" i="7"/>
  <c r="W25" i="7"/>
  <c r="X25" i="7"/>
  <c r="W41" i="7"/>
  <c r="X41" i="7"/>
  <c r="W57" i="7"/>
  <c r="X57" i="7"/>
  <c r="W73" i="7"/>
  <c r="X73" i="7"/>
  <c r="W89" i="7"/>
  <c r="X89" i="7"/>
  <c r="W31" i="7"/>
  <c r="X31" i="7"/>
  <c r="W63" i="7"/>
  <c r="X63" i="7"/>
  <c r="W8" i="7"/>
  <c r="X8" i="7"/>
  <c r="W6" i="7"/>
  <c r="X6" i="7"/>
  <c r="W22" i="7"/>
  <c r="X22" i="7"/>
  <c r="W38" i="7"/>
  <c r="X38" i="7"/>
  <c r="W54" i="7"/>
  <c r="X54" i="7"/>
  <c r="W70" i="7"/>
  <c r="X70" i="7"/>
  <c r="W86" i="7"/>
  <c r="X86" i="7"/>
  <c r="W27" i="7"/>
  <c r="X27" i="7"/>
  <c r="W59" i="7"/>
  <c r="X59" i="7"/>
  <c r="W91" i="7"/>
  <c r="X91" i="7"/>
  <c r="W28" i="7"/>
  <c r="X28" i="7"/>
  <c r="W7" i="7"/>
  <c r="X7" i="7"/>
  <c r="W64" i="7"/>
  <c r="X64" i="7"/>
  <c r="W88" i="7"/>
  <c r="X88" i="7"/>
  <c r="W84" i="7"/>
  <c r="X84" i="7"/>
  <c r="H2" i="3"/>
  <c r="C38" i="3"/>
  <c r="K13" i="7" l="1"/>
  <c r="M13" i="7"/>
  <c r="L13" i="7"/>
  <c r="K25" i="7"/>
  <c r="M25" i="7"/>
  <c r="L25" i="7"/>
  <c r="M37" i="7"/>
  <c r="L37" i="7"/>
  <c r="K49" i="7"/>
  <c r="M49" i="7"/>
  <c r="L49" i="7"/>
  <c r="K57" i="7"/>
  <c r="M57" i="7"/>
  <c r="L57" i="7"/>
  <c r="M69" i="7"/>
  <c r="L69" i="7"/>
  <c r="M81" i="7"/>
  <c r="L81" i="7"/>
  <c r="K93" i="7"/>
  <c r="M93" i="7"/>
  <c r="L93" i="7"/>
  <c r="M105" i="7"/>
  <c r="L105" i="7"/>
  <c r="M113" i="7"/>
  <c r="L113" i="7"/>
  <c r="M6" i="7"/>
  <c r="L6" i="7"/>
  <c r="K10" i="7"/>
  <c r="M10" i="7"/>
  <c r="L10" i="7"/>
  <c r="M14" i="7"/>
  <c r="L14" i="7"/>
  <c r="M18" i="7"/>
  <c r="L18" i="7"/>
  <c r="M22" i="7"/>
  <c r="L22" i="7"/>
  <c r="M26" i="7"/>
  <c r="L26" i="7"/>
  <c r="K30" i="7"/>
  <c r="M30" i="7"/>
  <c r="L30" i="7"/>
  <c r="M34" i="7"/>
  <c r="L34" i="7"/>
  <c r="K38" i="7"/>
  <c r="M38" i="7"/>
  <c r="L38" i="7"/>
  <c r="M42" i="7"/>
  <c r="L42" i="7"/>
  <c r="K46" i="7"/>
  <c r="M46" i="7"/>
  <c r="L46" i="7"/>
  <c r="M50" i="7"/>
  <c r="L50" i="7"/>
  <c r="K54" i="7"/>
  <c r="M54" i="7"/>
  <c r="L54" i="7"/>
  <c r="M58" i="7"/>
  <c r="L58" i="7"/>
  <c r="K62" i="7"/>
  <c r="M62" i="7"/>
  <c r="L62" i="7"/>
  <c r="M66" i="7"/>
  <c r="L66" i="7"/>
  <c r="K70" i="7"/>
  <c r="M70" i="7"/>
  <c r="L70" i="7"/>
  <c r="M74" i="7"/>
  <c r="L74" i="7"/>
  <c r="K78" i="7"/>
  <c r="M78" i="7"/>
  <c r="L78" i="7"/>
  <c r="M82" i="7"/>
  <c r="L82" i="7"/>
  <c r="M86" i="7"/>
  <c r="L86" i="7"/>
  <c r="M90" i="7"/>
  <c r="L90" i="7"/>
  <c r="M94" i="7"/>
  <c r="L94" i="7"/>
  <c r="M98" i="7"/>
  <c r="L98" i="7"/>
  <c r="M102" i="7"/>
  <c r="L102" i="7"/>
  <c r="K106" i="7"/>
  <c r="M106" i="7"/>
  <c r="L106" i="7"/>
  <c r="M110" i="7"/>
  <c r="L110" i="7"/>
  <c r="M114" i="7"/>
  <c r="L114" i="7"/>
  <c r="M118" i="7"/>
  <c r="L118" i="7"/>
  <c r="K122" i="7"/>
  <c r="M122" i="7"/>
  <c r="L122" i="7"/>
  <c r="K5" i="7"/>
  <c r="M5" i="7"/>
  <c r="L5" i="7"/>
  <c r="K17" i="7"/>
  <c r="M17" i="7"/>
  <c r="L17" i="7"/>
  <c r="M29" i="7"/>
  <c r="L29" i="7"/>
  <c r="M41" i="7"/>
  <c r="L41" i="7"/>
  <c r="M53" i="7"/>
  <c r="L53" i="7"/>
  <c r="K65" i="7"/>
  <c r="M65" i="7"/>
  <c r="L65" i="7"/>
  <c r="M77" i="7"/>
  <c r="L77" i="7"/>
  <c r="M89" i="7"/>
  <c r="L89" i="7"/>
  <c r="M101" i="7"/>
  <c r="L101" i="7"/>
  <c r="M117" i="7"/>
  <c r="L117" i="7"/>
  <c r="K7" i="7"/>
  <c r="M7" i="7"/>
  <c r="L7" i="7"/>
  <c r="M11" i="7"/>
  <c r="L11" i="7"/>
  <c r="L15" i="7"/>
  <c r="M15" i="7"/>
  <c r="M19" i="7"/>
  <c r="L19" i="7"/>
  <c r="K23" i="7"/>
  <c r="L23" i="7"/>
  <c r="M23" i="7"/>
  <c r="M27" i="7"/>
  <c r="L27" i="7"/>
  <c r="L31" i="7"/>
  <c r="M31" i="7"/>
  <c r="M35" i="7"/>
  <c r="L35" i="7"/>
  <c r="L39" i="7"/>
  <c r="M39" i="7"/>
  <c r="K43" i="7"/>
  <c r="M43" i="7"/>
  <c r="L43" i="7"/>
  <c r="L47" i="7"/>
  <c r="M47" i="7"/>
  <c r="M51" i="7"/>
  <c r="L51" i="7"/>
  <c r="K55" i="7"/>
  <c r="M55" i="7"/>
  <c r="L55" i="7"/>
  <c r="M59" i="7"/>
  <c r="L59" i="7"/>
  <c r="M63" i="7"/>
  <c r="L63" i="7"/>
  <c r="M67" i="7"/>
  <c r="L67" i="7"/>
  <c r="M71" i="7"/>
  <c r="L71" i="7"/>
  <c r="K75" i="7"/>
  <c r="M75" i="7"/>
  <c r="L75" i="7"/>
  <c r="M79" i="7"/>
  <c r="L79" i="7"/>
  <c r="L83" i="7"/>
  <c r="M83" i="7"/>
  <c r="K87" i="7"/>
  <c r="M87" i="7"/>
  <c r="L87" i="7"/>
  <c r="M91" i="7"/>
  <c r="L91" i="7"/>
  <c r="M95" i="7"/>
  <c r="L95" i="7"/>
  <c r="M99" i="7"/>
  <c r="L99" i="7"/>
  <c r="K103" i="7"/>
  <c r="M103" i="7"/>
  <c r="L103" i="7"/>
  <c r="K107" i="7"/>
  <c r="M107" i="7"/>
  <c r="L107" i="7"/>
  <c r="M111" i="7"/>
  <c r="L111" i="7"/>
  <c r="M115" i="7"/>
  <c r="L115" i="7"/>
  <c r="K119" i="7"/>
  <c r="M119" i="7"/>
  <c r="L119" i="7"/>
  <c r="K123" i="7"/>
  <c r="M123" i="7"/>
  <c r="L123" i="7"/>
  <c r="K9" i="7"/>
  <c r="M9" i="7"/>
  <c r="L9" i="7"/>
  <c r="K21" i="7"/>
  <c r="M21" i="7"/>
  <c r="L21" i="7"/>
  <c r="K33" i="7"/>
  <c r="M33" i="7"/>
  <c r="L33" i="7"/>
  <c r="M45" i="7"/>
  <c r="L45" i="7"/>
  <c r="M61" i="7"/>
  <c r="L61" i="7"/>
  <c r="K73" i="7"/>
  <c r="M73" i="7"/>
  <c r="L73" i="7"/>
  <c r="K85" i="7"/>
  <c r="M85" i="7"/>
  <c r="L85" i="7"/>
  <c r="M97" i="7"/>
  <c r="L97" i="7"/>
  <c r="M109" i="7"/>
  <c r="L109" i="7"/>
  <c r="M121" i="7"/>
  <c r="L121" i="7"/>
  <c r="M4" i="7"/>
  <c r="L4" i="7"/>
  <c r="K8" i="7"/>
  <c r="M8" i="7"/>
  <c r="L8" i="7"/>
  <c r="M12" i="7"/>
  <c r="L12" i="7"/>
  <c r="K16" i="7"/>
  <c r="M16" i="7"/>
  <c r="L16" i="7"/>
  <c r="K20" i="7"/>
  <c r="M20" i="7"/>
  <c r="L20" i="7"/>
  <c r="M24" i="7"/>
  <c r="L24" i="7"/>
  <c r="K28" i="7"/>
  <c r="M28" i="7"/>
  <c r="L28" i="7"/>
  <c r="K32" i="7"/>
  <c r="M32" i="7"/>
  <c r="L32" i="7"/>
  <c r="M36" i="7"/>
  <c r="L36" i="7"/>
  <c r="M40" i="7"/>
  <c r="L40" i="7"/>
  <c r="K44" i="7"/>
  <c r="M44" i="7"/>
  <c r="L44" i="7"/>
  <c r="M48" i="7"/>
  <c r="L48" i="7"/>
  <c r="M52" i="7"/>
  <c r="L52" i="7"/>
  <c r="M56" i="7"/>
  <c r="L56" i="7"/>
  <c r="M60" i="7"/>
  <c r="L60" i="7"/>
  <c r="K64" i="7"/>
  <c r="M64" i="7"/>
  <c r="L64" i="7"/>
  <c r="M68" i="7"/>
  <c r="L68" i="7"/>
  <c r="M72" i="7"/>
  <c r="L72" i="7"/>
  <c r="M76" i="7"/>
  <c r="L76" i="7"/>
  <c r="M80" i="7"/>
  <c r="L80" i="7"/>
  <c r="K84" i="7"/>
  <c r="M84" i="7"/>
  <c r="L84" i="7"/>
  <c r="M88" i="7"/>
  <c r="L88" i="7"/>
  <c r="K92" i="7"/>
  <c r="M92" i="7"/>
  <c r="L92" i="7"/>
  <c r="K96" i="7"/>
  <c r="M96" i="7"/>
  <c r="L96" i="7"/>
  <c r="M100" i="7"/>
  <c r="L100" i="7"/>
  <c r="M104" i="7"/>
  <c r="L104" i="7"/>
  <c r="M108" i="7"/>
  <c r="L108" i="7"/>
  <c r="M112" i="7"/>
  <c r="L112" i="7"/>
  <c r="K116" i="7"/>
  <c r="M116" i="7"/>
  <c r="L116" i="7"/>
  <c r="M120" i="7"/>
  <c r="L120" i="7"/>
  <c r="E29" i="7"/>
  <c r="K29" i="7"/>
  <c r="E45" i="7"/>
  <c r="K45" i="7"/>
  <c r="E69" i="7"/>
  <c r="K69" i="7"/>
  <c r="E81" i="7"/>
  <c r="K81" i="7"/>
  <c r="D105" i="7"/>
  <c r="K105" i="7"/>
  <c r="F117" i="7"/>
  <c r="K117" i="7"/>
  <c r="C6" i="7"/>
  <c r="K6" i="7"/>
  <c r="C14" i="7"/>
  <c r="K14" i="7"/>
  <c r="H18" i="7"/>
  <c r="K18" i="7"/>
  <c r="H22" i="7"/>
  <c r="K22" i="7"/>
  <c r="C26" i="7"/>
  <c r="K26" i="7"/>
  <c r="C34" i="7"/>
  <c r="K34" i="7"/>
  <c r="C42" i="7"/>
  <c r="K42" i="7"/>
  <c r="C50" i="7"/>
  <c r="K50" i="7"/>
  <c r="C58" i="7"/>
  <c r="K58" i="7"/>
  <c r="C66" i="7"/>
  <c r="K66" i="7"/>
  <c r="C74" i="7"/>
  <c r="K74" i="7"/>
  <c r="F82" i="7"/>
  <c r="K82" i="7"/>
  <c r="F86" i="7"/>
  <c r="K86" i="7"/>
  <c r="F90" i="7"/>
  <c r="K90" i="7"/>
  <c r="F94" i="7"/>
  <c r="K94" i="7"/>
  <c r="F98" i="7"/>
  <c r="K98" i="7"/>
  <c r="F102" i="7"/>
  <c r="K102" i="7"/>
  <c r="F110" i="7"/>
  <c r="K110" i="7"/>
  <c r="F114" i="7"/>
  <c r="K114" i="7"/>
  <c r="F118" i="7"/>
  <c r="K118" i="7"/>
  <c r="F41" i="7"/>
  <c r="K41" i="7"/>
  <c r="E53" i="7"/>
  <c r="K53" i="7"/>
  <c r="E77" i="7"/>
  <c r="K77" i="7"/>
  <c r="D89" i="7"/>
  <c r="K89" i="7"/>
  <c r="F101" i="7"/>
  <c r="K101" i="7"/>
  <c r="D113" i="7"/>
  <c r="K113" i="7"/>
  <c r="C11" i="7"/>
  <c r="K11" i="7"/>
  <c r="F15" i="7"/>
  <c r="K15" i="7"/>
  <c r="C19" i="7"/>
  <c r="K19" i="7"/>
  <c r="H27" i="7"/>
  <c r="K27" i="7"/>
  <c r="D31" i="7"/>
  <c r="K31" i="7"/>
  <c r="H35" i="7"/>
  <c r="K35" i="7"/>
  <c r="H39" i="7"/>
  <c r="K39" i="7"/>
  <c r="H47" i="7"/>
  <c r="K47" i="7"/>
  <c r="E51" i="7"/>
  <c r="K51" i="7"/>
  <c r="E59" i="7"/>
  <c r="K59" i="7"/>
  <c r="H63" i="7"/>
  <c r="K63" i="7"/>
  <c r="H67" i="7"/>
  <c r="K67" i="7"/>
  <c r="H71" i="7"/>
  <c r="K71" i="7"/>
  <c r="H79" i="7"/>
  <c r="K79" i="7"/>
  <c r="H83" i="7"/>
  <c r="K83" i="7"/>
  <c r="H91" i="7"/>
  <c r="K91" i="7"/>
  <c r="E95" i="7"/>
  <c r="K95" i="7"/>
  <c r="H99" i="7"/>
  <c r="K99" i="7"/>
  <c r="E111" i="7"/>
  <c r="K111" i="7"/>
  <c r="H115" i="7"/>
  <c r="K115" i="7"/>
  <c r="E37" i="7"/>
  <c r="K37" i="7"/>
  <c r="E61" i="7"/>
  <c r="K61" i="7"/>
  <c r="F97" i="7"/>
  <c r="K97" i="7"/>
  <c r="F109" i="7"/>
  <c r="K109" i="7"/>
  <c r="D121" i="7"/>
  <c r="K121" i="7"/>
  <c r="C4" i="7"/>
  <c r="K4" i="7"/>
  <c r="F12" i="7"/>
  <c r="K12" i="7"/>
  <c r="F24" i="7"/>
  <c r="K24" i="7"/>
  <c r="F36" i="7"/>
  <c r="K36" i="7"/>
  <c r="H40" i="7"/>
  <c r="K40" i="7"/>
  <c r="H48" i="7"/>
  <c r="K48" i="7"/>
  <c r="F52" i="7"/>
  <c r="K52" i="7"/>
  <c r="H56" i="7"/>
  <c r="K56" i="7"/>
  <c r="F60" i="7"/>
  <c r="K60" i="7"/>
  <c r="F68" i="7"/>
  <c r="K68" i="7"/>
  <c r="D72" i="7"/>
  <c r="K72" i="7"/>
  <c r="F76" i="7"/>
  <c r="K76" i="7"/>
  <c r="H80" i="7"/>
  <c r="K80" i="7"/>
  <c r="C88" i="7"/>
  <c r="K88" i="7"/>
  <c r="E100" i="7"/>
  <c r="K100" i="7"/>
  <c r="H104" i="7"/>
  <c r="K104" i="7"/>
  <c r="H108" i="7"/>
  <c r="K108" i="7"/>
  <c r="E112" i="7"/>
  <c r="K112" i="7"/>
  <c r="H120" i="7"/>
  <c r="K120" i="7"/>
  <c r="H32" i="3"/>
  <c r="X2" i="7"/>
  <c r="H10" i="7"/>
  <c r="H112" i="7"/>
  <c r="H36" i="7"/>
  <c r="H51" i="7"/>
  <c r="F72" i="7"/>
  <c r="H72" i="7"/>
  <c r="H52" i="7"/>
  <c r="H59" i="7"/>
  <c r="H87" i="7"/>
  <c r="F81" i="7"/>
  <c r="H4" i="7"/>
  <c r="H12" i="7"/>
  <c r="D17" i="7"/>
  <c r="H28" i="7"/>
  <c r="H31" i="7"/>
  <c r="F34" i="7"/>
  <c r="D40" i="7"/>
  <c r="E41" i="7"/>
  <c r="D71" i="7"/>
  <c r="H100" i="7"/>
  <c r="H111" i="7"/>
  <c r="H8" i="7"/>
  <c r="E11" i="7"/>
  <c r="E17" i="7"/>
  <c r="H24" i="7"/>
  <c r="E27" i="7"/>
  <c r="F40" i="7"/>
  <c r="D51" i="7"/>
  <c r="C52" i="7"/>
  <c r="D88" i="7"/>
  <c r="E13" i="7"/>
  <c r="D52" i="7"/>
  <c r="F73" i="7"/>
  <c r="E87" i="7"/>
  <c r="H88" i="7"/>
  <c r="AF12" i="3"/>
  <c r="D39" i="7"/>
  <c r="F49" i="7"/>
  <c r="F61" i="7"/>
  <c r="C63" i="7"/>
  <c r="F80" i="7"/>
  <c r="D103" i="7"/>
  <c r="D119" i="7"/>
  <c r="C120" i="7"/>
  <c r="D8" i="7"/>
  <c r="C13" i="7"/>
  <c r="H16" i="7"/>
  <c r="E21" i="7"/>
  <c r="D24" i="7"/>
  <c r="F29" i="7"/>
  <c r="C31" i="7"/>
  <c r="F48" i="7"/>
  <c r="D60" i="7"/>
  <c r="D63" i="7"/>
  <c r="E103" i="7"/>
  <c r="D108" i="7"/>
  <c r="F113" i="7"/>
  <c r="E119" i="7"/>
  <c r="D120" i="7"/>
  <c r="E8" i="7"/>
  <c r="E12" i="7"/>
  <c r="D13" i="7"/>
  <c r="E24" i="7"/>
  <c r="E28" i="7"/>
  <c r="H60" i="7"/>
  <c r="F66" i="7"/>
  <c r="H68" i="7"/>
  <c r="E73" i="7"/>
  <c r="D87" i="7"/>
  <c r="H103" i="7"/>
  <c r="H119" i="7"/>
  <c r="E25" i="7"/>
  <c r="D25" i="7"/>
  <c r="C25" i="7"/>
  <c r="F44" i="7"/>
  <c r="H44" i="7"/>
  <c r="D44" i="7"/>
  <c r="C44" i="7"/>
  <c r="E7" i="7"/>
  <c r="H25" i="7"/>
  <c r="C32" i="7"/>
  <c r="H32" i="7"/>
  <c r="F32" i="7"/>
  <c r="D32" i="7"/>
  <c r="E9" i="7"/>
  <c r="D9" i="7"/>
  <c r="C9" i="7"/>
  <c r="H20" i="7"/>
  <c r="E20" i="7"/>
  <c r="D20" i="7"/>
  <c r="F33" i="7"/>
  <c r="E33" i="7"/>
  <c r="H9" i="7"/>
  <c r="C23" i="7"/>
  <c r="E23" i="7"/>
  <c r="C43" i="7"/>
  <c r="H43" i="7"/>
  <c r="E43" i="7"/>
  <c r="D43" i="7"/>
  <c r="C46" i="7"/>
  <c r="F46" i="7"/>
  <c r="E55" i="7"/>
  <c r="C64" i="7"/>
  <c r="C75" i="7"/>
  <c r="C78" i="7"/>
  <c r="F78" i="7"/>
  <c r="C84" i="7"/>
  <c r="E92" i="7"/>
  <c r="C96" i="7"/>
  <c r="C116" i="7"/>
  <c r="H5" i="7"/>
  <c r="H21" i="7"/>
  <c r="C35" i="7"/>
  <c r="C38" i="7"/>
  <c r="F38" i="7"/>
  <c r="E47" i="7"/>
  <c r="F53" i="7"/>
  <c r="C55" i="7"/>
  <c r="C56" i="7"/>
  <c r="F58" i="7"/>
  <c r="D64" i="7"/>
  <c r="E65" i="7"/>
  <c r="C67" i="7"/>
  <c r="C70" i="7"/>
  <c r="F70" i="7"/>
  <c r="D75" i="7"/>
  <c r="C76" i="7"/>
  <c r="E79" i="7"/>
  <c r="D84" i="7"/>
  <c r="F89" i="7"/>
  <c r="C92" i="7"/>
  <c r="D95" i="7"/>
  <c r="D96" i="7"/>
  <c r="D97" i="7"/>
  <c r="E104" i="7"/>
  <c r="E107" i="7"/>
  <c r="H107" i="7"/>
  <c r="D116" i="7"/>
  <c r="F121" i="7"/>
  <c r="D4" i="7"/>
  <c r="C5" i="7"/>
  <c r="D16" i="7"/>
  <c r="H17" i="7"/>
  <c r="E19" i="7"/>
  <c r="C21" i="7"/>
  <c r="C30" i="7"/>
  <c r="F30" i="7"/>
  <c r="D35" i="7"/>
  <c r="C36" i="7"/>
  <c r="E39" i="7"/>
  <c r="F45" i="7"/>
  <c r="C47" i="7"/>
  <c r="C48" i="7"/>
  <c r="F50" i="7"/>
  <c r="D55" i="7"/>
  <c r="D56" i="7"/>
  <c r="E57" i="7"/>
  <c r="C59" i="7"/>
  <c r="C62" i="7"/>
  <c r="F62" i="7"/>
  <c r="F64" i="7"/>
  <c r="F65" i="7"/>
  <c r="D67" i="7"/>
  <c r="C68" i="7"/>
  <c r="E71" i="7"/>
  <c r="E75" i="7"/>
  <c r="D76" i="7"/>
  <c r="F77" i="7"/>
  <c r="C79" i="7"/>
  <c r="C80" i="7"/>
  <c r="E84" i="7"/>
  <c r="D92" i="7"/>
  <c r="H95" i="7"/>
  <c r="E96" i="7"/>
  <c r="C100" i="7"/>
  <c r="C104" i="7"/>
  <c r="E108" i="7"/>
  <c r="C112" i="7"/>
  <c r="E116" i="7"/>
  <c r="E4" i="7"/>
  <c r="D5" i="7"/>
  <c r="D12" i="7"/>
  <c r="H13" i="7"/>
  <c r="E15" i="7"/>
  <c r="E16" i="7"/>
  <c r="C17" i="7"/>
  <c r="D21" i="7"/>
  <c r="D28" i="7"/>
  <c r="E31" i="7"/>
  <c r="E35" i="7"/>
  <c r="D36" i="7"/>
  <c r="F37" i="7"/>
  <c r="C39" i="7"/>
  <c r="C40" i="7"/>
  <c r="F42" i="7"/>
  <c r="D47" i="7"/>
  <c r="D48" i="7"/>
  <c r="E49" i="7"/>
  <c r="C51" i="7"/>
  <c r="C54" i="7"/>
  <c r="F54" i="7"/>
  <c r="H55" i="7"/>
  <c r="F56" i="7"/>
  <c r="F57" i="7"/>
  <c r="D59" i="7"/>
  <c r="C60" i="7"/>
  <c r="E63" i="7"/>
  <c r="H64" i="7"/>
  <c r="E67" i="7"/>
  <c r="D68" i="7"/>
  <c r="F69" i="7"/>
  <c r="C71" i="7"/>
  <c r="C72" i="7"/>
  <c r="F74" i="7"/>
  <c r="H75" i="7"/>
  <c r="H76" i="7"/>
  <c r="D79" i="7"/>
  <c r="D80" i="7"/>
  <c r="H84" i="7"/>
  <c r="E88" i="7"/>
  <c r="H92" i="7"/>
  <c r="H96" i="7"/>
  <c r="D100" i="7"/>
  <c r="D104" i="7"/>
  <c r="F105" i="7"/>
  <c r="C108" i="7"/>
  <c r="D111" i="7"/>
  <c r="D112" i="7"/>
  <c r="H116" i="7"/>
  <c r="E120" i="7"/>
  <c r="E123" i="7"/>
  <c r="H123" i="7"/>
  <c r="F10" i="7"/>
  <c r="H106" i="7"/>
  <c r="D106" i="7"/>
  <c r="E106" i="7"/>
  <c r="H122" i="7"/>
  <c r="D122" i="7"/>
  <c r="E122" i="7"/>
  <c r="F7" i="7"/>
  <c r="C18" i="7"/>
  <c r="F19" i="7"/>
  <c r="F23" i="7"/>
  <c r="F27" i="7"/>
  <c r="H34" i="7"/>
  <c r="H38" i="7"/>
  <c r="H42" i="7"/>
  <c r="H46" i="7"/>
  <c r="H50" i="7"/>
  <c r="C83" i="7"/>
  <c r="F83" i="7"/>
  <c r="E85" i="7"/>
  <c r="H85" i="7"/>
  <c r="C85" i="7"/>
  <c r="C91" i="7"/>
  <c r="F91" i="7"/>
  <c r="E93" i="7"/>
  <c r="H93" i="7"/>
  <c r="C93" i="7"/>
  <c r="C99" i="7"/>
  <c r="F99" i="7"/>
  <c r="C106" i="7"/>
  <c r="C115" i="7"/>
  <c r="F115" i="7"/>
  <c r="C122" i="7"/>
  <c r="F4" i="7"/>
  <c r="D6" i="7"/>
  <c r="H6" i="7"/>
  <c r="C7" i="7"/>
  <c r="D14" i="7"/>
  <c r="H14" i="7"/>
  <c r="C15" i="7"/>
  <c r="D26" i="7"/>
  <c r="H26" i="7"/>
  <c r="C27" i="7"/>
  <c r="H29" i="7"/>
  <c r="D29" i="7"/>
  <c r="D30" i="7"/>
  <c r="H33" i="7"/>
  <c r="D33" i="7"/>
  <c r="D34" i="7"/>
  <c r="H37" i="7"/>
  <c r="D37" i="7"/>
  <c r="D38" i="7"/>
  <c r="H45" i="7"/>
  <c r="D45" i="7"/>
  <c r="D46" i="7"/>
  <c r="H49" i="7"/>
  <c r="D49" i="7"/>
  <c r="D50" i="7"/>
  <c r="H53" i="7"/>
  <c r="D53" i="7"/>
  <c r="D54" i="7"/>
  <c r="H57" i="7"/>
  <c r="D57" i="7"/>
  <c r="D58" i="7"/>
  <c r="H61" i="7"/>
  <c r="D61" i="7"/>
  <c r="D62" i="7"/>
  <c r="H65" i="7"/>
  <c r="D65" i="7"/>
  <c r="D66" i="7"/>
  <c r="H69" i="7"/>
  <c r="D69" i="7"/>
  <c r="D70" i="7"/>
  <c r="H73" i="7"/>
  <c r="D73" i="7"/>
  <c r="D74" i="7"/>
  <c r="H77" i="7"/>
  <c r="D77" i="7"/>
  <c r="D78" i="7"/>
  <c r="H81" i="7"/>
  <c r="D81" i="7"/>
  <c r="D83" i="7"/>
  <c r="D85" i="7"/>
  <c r="H86" i="7"/>
  <c r="D86" i="7"/>
  <c r="E86" i="7"/>
  <c r="D91" i="7"/>
  <c r="D93" i="7"/>
  <c r="H94" i="7"/>
  <c r="D94" i="7"/>
  <c r="E94" i="7"/>
  <c r="D99" i="7"/>
  <c r="D101" i="7"/>
  <c r="H102" i="7"/>
  <c r="D102" i="7"/>
  <c r="E102" i="7"/>
  <c r="F106" i="7"/>
  <c r="D107" i="7"/>
  <c r="D109" i="7"/>
  <c r="H110" i="7"/>
  <c r="D110" i="7"/>
  <c r="E110" i="7"/>
  <c r="D115" i="7"/>
  <c r="D117" i="7"/>
  <c r="H118" i="7"/>
  <c r="D118" i="7"/>
  <c r="E118" i="7"/>
  <c r="F122" i="7"/>
  <c r="D123" i="7"/>
  <c r="F5" i="7"/>
  <c r="E6" i="7"/>
  <c r="D7" i="7"/>
  <c r="H7" i="7"/>
  <c r="C8" i="7"/>
  <c r="F9" i="7"/>
  <c r="E10" i="7"/>
  <c r="D11" i="7"/>
  <c r="H11" i="7"/>
  <c r="C12" i="7"/>
  <c r="F13" i="7"/>
  <c r="E14" i="7"/>
  <c r="D15" i="7"/>
  <c r="H15" i="7"/>
  <c r="C16" i="7"/>
  <c r="F17" i="7"/>
  <c r="E18" i="7"/>
  <c r="D19" i="7"/>
  <c r="H19" i="7"/>
  <c r="C20" i="7"/>
  <c r="F21" i="7"/>
  <c r="E22" i="7"/>
  <c r="D23" i="7"/>
  <c r="H23" i="7"/>
  <c r="C24" i="7"/>
  <c r="F25" i="7"/>
  <c r="E26" i="7"/>
  <c r="D27" i="7"/>
  <c r="C28" i="7"/>
  <c r="C29" i="7"/>
  <c r="E30" i="7"/>
  <c r="E32" i="7"/>
  <c r="C33" i="7"/>
  <c r="E34" i="7"/>
  <c r="E36" i="7"/>
  <c r="C37" i="7"/>
  <c r="E38" i="7"/>
  <c r="E40" i="7"/>
  <c r="C41" i="7"/>
  <c r="E42" i="7"/>
  <c r="E44" i="7"/>
  <c r="C45" i="7"/>
  <c r="E46" i="7"/>
  <c r="E48" i="7"/>
  <c r="C49" i="7"/>
  <c r="E50" i="7"/>
  <c r="E52" i="7"/>
  <c r="C53" i="7"/>
  <c r="E54" i="7"/>
  <c r="E56" i="7"/>
  <c r="C57" i="7"/>
  <c r="E58" i="7"/>
  <c r="E60" i="7"/>
  <c r="C61" i="7"/>
  <c r="E62" i="7"/>
  <c r="E64" i="7"/>
  <c r="C65" i="7"/>
  <c r="E66" i="7"/>
  <c r="E68" i="7"/>
  <c r="C69" i="7"/>
  <c r="E70" i="7"/>
  <c r="E72" i="7"/>
  <c r="C73" i="7"/>
  <c r="E74" i="7"/>
  <c r="E76" i="7"/>
  <c r="C77" i="7"/>
  <c r="E78" i="7"/>
  <c r="E80" i="7"/>
  <c r="C81" i="7"/>
  <c r="E83" i="7"/>
  <c r="F85" i="7"/>
  <c r="C86" i="7"/>
  <c r="C87" i="7"/>
  <c r="F87" i="7"/>
  <c r="E89" i="7"/>
  <c r="H89" i="7"/>
  <c r="C89" i="7"/>
  <c r="E91" i="7"/>
  <c r="F93" i="7"/>
  <c r="C94" i="7"/>
  <c r="C95" i="7"/>
  <c r="F95" i="7"/>
  <c r="E97" i="7"/>
  <c r="H97" i="7"/>
  <c r="C97" i="7"/>
  <c r="E99" i="7"/>
  <c r="C102" i="7"/>
  <c r="C103" i="7"/>
  <c r="F103" i="7"/>
  <c r="E105" i="7"/>
  <c r="H105" i="7"/>
  <c r="C105" i="7"/>
  <c r="C110" i="7"/>
  <c r="C111" i="7"/>
  <c r="F111" i="7"/>
  <c r="E113" i="7"/>
  <c r="H113" i="7"/>
  <c r="C113" i="7"/>
  <c r="E115" i="7"/>
  <c r="C118" i="7"/>
  <c r="C119" i="7"/>
  <c r="F119" i="7"/>
  <c r="E121" i="7"/>
  <c r="H121" i="7"/>
  <c r="C121" i="7"/>
  <c r="F6" i="7"/>
  <c r="F14" i="7"/>
  <c r="F18" i="7"/>
  <c r="F22" i="7"/>
  <c r="F26" i="7"/>
  <c r="H82" i="7"/>
  <c r="D82" i="7"/>
  <c r="E82" i="7"/>
  <c r="H90" i="7"/>
  <c r="D90" i="7"/>
  <c r="E90" i="7"/>
  <c r="H98" i="7"/>
  <c r="D98" i="7"/>
  <c r="E98" i="7"/>
  <c r="H114" i="7"/>
  <c r="D114" i="7"/>
  <c r="E114" i="7"/>
  <c r="C10" i="7"/>
  <c r="F11" i="7"/>
  <c r="C22" i="7"/>
  <c r="H30" i="7"/>
  <c r="H54" i="7"/>
  <c r="H58" i="7"/>
  <c r="H62" i="7"/>
  <c r="H66" i="7"/>
  <c r="H70" i="7"/>
  <c r="H74" i="7"/>
  <c r="H78" i="7"/>
  <c r="C82" i="7"/>
  <c r="C90" i="7"/>
  <c r="C98" i="7"/>
  <c r="E101" i="7"/>
  <c r="H101" i="7"/>
  <c r="C101" i="7"/>
  <c r="C107" i="7"/>
  <c r="F107" i="7"/>
  <c r="E109" i="7"/>
  <c r="H109" i="7"/>
  <c r="C109" i="7"/>
  <c r="C114" i="7"/>
  <c r="E117" i="7"/>
  <c r="H117" i="7"/>
  <c r="C117" i="7"/>
  <c r="C123" i="7"/>
  <c r="F123" i="7"/>
  <c r="F8" i="7"/>
  <c r="D10" i="7"/>
  <c r="F16" i="7"/>
  <c r="D18" i="7"/>
  <c r="F20" i="7"/>
  <c r="D22" i="7"/>
  <c r="F28" i="7"/>
  <c r="H41" i="7"/>
  <c r="D41" i="7"/>
  <c r="D42" i="7"/>
  <c r="F31" i="7"/>
  <c r="F35" i="7"/>
  <c r="F39" i="7"/>
  <c r="F43" i="7"/>
  <c r="F47" i="7"/>
  <c r="F51" i="7"/>
  <c r="F55" i="7"/>
  <c r="F59" i="7"/>
  <c r="F63" i="7"/>
  <c r="F67" i="7"/>
  <c r="F71" i="7"/>
  <c r="F75" i="7"/>
  <c r="F79" i="7"/>
  <c r="F84" i="7"/>
  <c r="F88" i="7"/>
  <c r="F92" i="7"/>
  <c r="F96" i="7"/>
  <c r="F100" i="7"/>
  <c r="F104" i="7"/>
  <c r="F108" i="7"/>
  <c r="F112" i="7"/>
  <c r="F116" i="7"/>
  <c r="F120" i="7"/>
  <c r="G86" i="7" l="1"/>
  <c r="G29" i="7"/>
  <c r="G101" i="7"/>
  <c r="G76" i="7"/>
  <c r="G112" i="7"/>
  <c r="G98" i="7"/>
  <c r="G52" i="7"/>
  <c r="G15" i="7"/>
  <c r="N118" i="7"/>
  <c r="N110" i="7"/>
  <c r="N22" i="7"/>
  <c r="N14" i="7"/>
  <c r="N80" i="7"/>
  <c r="N72" i="7"/>
  <c r="N24" i="7"/>
  <c r="N99" i="7"/>
  <c r="N91" i="7"/>
  <c r="N35" i="7"/>
  <c r="N27" i="7"/>
  <c r="G59" i="7"/>
  <c r="G90" i="7"/>
  <c r="G53" i="7"/>
  <c r="G81" i="7"/>
  <c r="N120" i="7"/>
  <c r="N4" i="7"/>
  <c r="N109" i="7"/>
  <c r="N47" i="7"/>
  <c r="N53" i="7"/>
  <c r="N66" i="7"/>
  <c r="N34" i="7"/>
  <c r="G12" i="7"/>
  <c r="G41" i="7"/>
  <c r="N108" i="7"/>
  <c r="N100" i="7"/>
  <c r="N60" i="7"/>
  <c r="N52" i="7"/>
  <c r="N40" i="7"/>
  <c r="N61" i="7"/>
  <c r="N115" i="7"/>
  <c r="N79" i="7"/>
  <c r="N67" i="7"/>
  <c r="N59" i="7"/>
  <c r="N15" i="7"/>
  <c r="N113" i="7"/>
  <c r="N89" i="7"/>
  <c r="N98" i="7"/>
  <c r="N90" i="7"/>
  <c r="N82" i="7"/>
  <c r="N50" i="7"/>
  <c r="N117" i="7"/>
  <c r="N81" i="7"/>
  <c r="G51" i="7"/>
  <c r="N95" i="7"/>
  <c r="N39" i="7"/>
  <c r="N31" i="7"/>
  <c r="N114" i="7"/>
  <c r="N58" i="7"/>
  <c r="N26" i="7"/>
  <c r="N18" i="7"/>
  <c r="G111" i="7"/>
  <c r="G97" i="7"/>
  <c r="G68" i="7"/>
  <c r="G36" i="7"/>
  <c r="G102" i="7"/>
  <c r="G37" i="7"/>
  <c r="G77" i="7"/>
  <c r="G114" i="7"/>
  <c r="G95" i="7"/>
  <c r="G94" i="7"/>
  <c r="G69" i="7"/>
  <c r="G100" i="7"/>
  <c r="G109" i="7"/>
  <c r="G118" i="7"/>
  <c r="G45" i="7"/>
  <c r="G24" i="7"/>
  <c r="G117" i="7"/>
  <c r="G82" i="7"/>
  <c r="G60" i="7"/>
  <c r="G110" i="7"/>
  <c r="G61" i="7"/>
  <c r="N76" i="7"/>
  <c r="N68" i="7"/>
  <c r="N45" i="7"/>
  <c r="N11" i="7"/>
  <c r="N6" i="7"/>
  <c r="N29" i="7"/>
  <c r="N83" i="7"/>
  <c r="N19" i="7"/>
  <c r="N102" i="7"/>
  <c r="N94" i="7"/>
  <c r="N86" i="7"/>
  <c r="N105" i="7"/>
  <c r="N104" i="7"/>
  <c r="N48" i="7"/>
  <c r="N112" i="7"/>
  <c r="N56" i="7"/>
  <c r="N49" i="7"/>
  <c r="N116" i="7"/>
  <c r="N32" i="7"/>
  <c r="N20" i="7"/>
  <c r="N8" i="7"/>
  <c r="N21" i="7"/>
  <c r="N107" i="7"/>
  <c r="N87" i="7"/>
  <c r="N23" i="7"/>
  <c r="N65" i="7"/>
  <c r="N5" i="7"/>
  <c r="N106" i="7"/>
  <c r="N70" i="7"/>
  <c r="N38" i="7"/>
  <c r="N10" i="7"/>
  <c r="N57" i="7"/>
  <c r="N25" i="7"/>
  <c r="N13" i="7"/>
  <c r="N44" i="7"/>
  <c r="N33" i="7"/>
  <c r="N119" i="7"/>
  <c r="N43" i="7"/>
  <c r="N7" i="7"/>
  <c r="N17" i="7"/>
  <c r="N62" i="7"/>
  <c r="N30" i="7"/>
  <c r="N93" i="7"/>
  <c r="N88" i="7"/>
  <c r="N36" i="7"/>
  <c r="N12" i="7"/>
  <c r="N121" i="7"/>
  <c r="N97" i="7"/>
  <c r="N37" i="7"/>
  <c r="N111" i="7"/>
  <c r="N71" i="7"/>
  <c r="N63" i="7"/>
  <c r="N51" i="7"/>
  <c r="N101" i="7"/>
  <c r="N77" i="7"/>
  <c r="N41" i="7"/>
  <c r="N74" i="7"/>
  <c r="N42" i="7"/>
  <c r="N69" i="7"/>
  <c r="N92" i="7"/>
  <c r="N64" i="7"/>
  <c r="N73" i="7"/>
  <c r="N123" i="7"/>
  <c r="O123" i="7" s="1"/>
  <c r="N55" i="7"/>
  <c r="N54" i="7"/>
  <c r="N96" i="7"/>
  <c r="N84" i="7"/>
  <c r="N28" i="7"/>
  <c r="N16" i="7"/>
  <c r="N85" i="7"/>
  <c r="N9" i="7"/>
  <c r="N103" i="7"/>
  <c r="N75" i="7"/>
  <c r="N122" i="7"/>
  <c r="N78" i="7"/>
  <c r="N46" i="7"/>
  <c r="D40" i="3"/>
  <c r="D48" i="3"/>
  <c r="G104" i="7"/>
  <c r="G62" i="7"/>
  <c r="G21" i="7"/>
  <c r="G5" i="7"/>
  <c r="G72" i="7"/>
  <c r="G73" i="7"/>
  <c r="G87" i="7"/>
  <c r="G43" i="7"/>
  <c r="G54" i="7"/>
  <c r="G32" i="7"/>
  <c r="G119" i="7"/>
  <c r="G11" i="7"/>
  <c r="G49" i="7"/>
  <c r="G33" i="7"/>
  <c r="G40" i="7"/>
  <c r="G120" i="7"/>
  <c r="G88" i="7"/>
  <c r="G55" i="7"/>
  <c r="G39" i="7"/>
  <c r="G103" i="7"/>
  <c r="G48" i="7"/>
  <c r="G34" i="7"/>
  <c r="G116" i="7"/>
  <c r="G66" i="7"/>
  <c r="G9" i="7"/>
  <c r="G71" i="7"/>
  <c r="G70" i="7"/>
  <c r="G13" i="7"/>
  <c r="G4" i="7"/>
  <c r="G35" i="7"/>
  <c r="G8" i="7"/>
  <c r="G115" i="7"/>
  <c r="G80" i="7"/>
  <c r="G56" i="7"/>
  <c r="G10" i="7"/>
  <c r="G27" i="7"/>
  <c r="G19" i="7"/>
  <c r="G84" i="7"/>
  <c r="G67" i="7"/>
  <c r="G107" i="7"/>
  <c r="G42" i="7"/>
  <c r="G17" i="7"/>
  <c r="G121" i="7"/>
  <c r="G44" i="7"/>
  <c r="G30" i="7"/>
  <c r="G123" i="7"/>
  <c r="I123" i="7" s="1"/>
  <c r="J123" i="7" s="1"/>
  <c r="G113" i="7"/>
  <c r="G7" i="7"/>
  <c r="G20" i="7"/>
  <c r="G108" i="7"/>
  <c r="G92" i="7"/>
  <c r="G28" i="7"/>
  <c r="G91" i="7"/>
  <c r="G89" i="7"/>
  <c r="G38" i="7"/>
  <c r="G14" i="7"/>
  <c r="G57" i="7"/>
  <c r="G65" i="7"/>
  <c r="G99" i="7"/>
  <c r="G78" i="7"/>
  <c r="G46" i="7"/>
  <c r="G96" i="7"/>
  <c r="G79" i="7"/>
  <c r="G63" i="7"/>
  <c r="G47" i="7"/>
  <c r="G31" i="7"/>
  <c r="G64" i="7"/>
  <c r="G23" i="7"/>
  <c r="G106" i="7"/>
  <c r="G75" i="7"/>
  <c r="G16" i="7"/>
  <c r="G105" i="7"/>
  <c r="G74" i="7"/>
  <c r="G58" i="7"/>
  <c r="G50" i="7"/>
  <c r="G25" i="7"/>
  <c r="G22" i="7"/>
  <c r="G6" i="7"/>
  <c r="G83" i="7"/>
  <c r="G122" i="7"/>
  <c r="G26" i="7"/>
  <c r="G18" i="7"/>
  <c r="G93" i="7"/>
  <c r="G85" i="7"/>
  <c r="I122" i="7" l="1"/>
  <c r="J122" i="7" s="1"/>
  <c r="O122" i="7"/>
  <c r="O99" i="7"/>
  <c r="O75" i="7"/>
  <c r="O119" i="7"/>
  <c r="O22" i="7"/>
  <c r="O16" i="7"/>
  <c r="I50" i="7"/>
  <c r="J50" i="7" s="1"/>
  <c r="I121" i="7"/>
  <c r="J121" i="7" s="1"/>
  <c r="I118" i="7"/>
  <c r="J118" i="7" s="1"/>
  <c r="O54" i="7"/>
  <c r="O74" i="7"/>
  <c r="O37" i="7"/>
  <c r="O62" i="7"/>
  <c r="O70" i="7"/>
  <c r="O102" i="7"/>
  <c r="I95" i="7"/>
  <c r="J95" i="7" s="1"/>
  <c r="I59" i="7"/>
  <c r="J59" i="7" s="1"/>
  <c r="O46" i="7"/>
  <c r="O103" i="7"/>
  <c r="O28" i="7"/>
  <c r="O55" i="7"/>
  <c r="O92" i="7"/>
  <c r="O41" i="7"/>
  <c r="O63" i="7"/>
  <c r="O97" i="7"/>
  <c r="O88" i="7"/>
  <c r="O17" i="7"/>
  <c r="O33" i="7"/>
  <c r="O57" i="7"/>
  <c r="O106" i="7"/>
  <c r="O87" i="7"/>
  <c r="O20" i="7"/>
  <c r="O56" i="7"/>
  <c r="O105" i="7"/>
  <c r="O19" i="7"/>
  <c r="O114" i="7"/>
  <c r="O82" i="7"/>
  <c r="O113" i="7"/>
  <c r="O79" i="7"/>
  <c r="O52" i="7"/>
  <c r="O53" i="7"/>
  <c r="O120" i="7"/>
  <c r="O118" i="7"/>
  <c r="I93" i="7"/>
  <c r="J93" i="7" s="1"/>
  <c r="O64" i="7"/>
  <c r="O51" i="7"/>
  <c r="O36" i="7"/>
  <c r="O25" i="7"/>
  <c r="O49" i="7"/>
  <c r="I106" i="7"/>
  <c r="J106" i="7" s="1"/>
  <c r="O78" i="7"/>
  <c r="O84" i="7"/>
  <c r="O69" i="7"/>
  <c r="O77" i="7"/>
  <c r="O71" i="7"/>
  <c r="O121" i="7"/>
  <c r="O93" i="7"/>
  <c r="O44" i="7"/>
  <c r="O107" i="7"/>
  <c r="O32" i="7"/>
  <c r="O112" i="7"/>
  <c r="O86" i="7"/>
  <c r="O83" i="7"/>
  <c r="O45" i="7"/>
  <c r="O18" i="7"/>
  <c r="O31" i="7"/>
  <c r="O81" i="7"/>
  <c r="O90" i="7"/>
  <c r="O15" i="7"/>
  <c r="O115" i="7"/>
  <c r="O60" i="7"/>
  <c r="O47" i="7"/>
  <c r="O14" i="7"/>
  <c r="O27" i="7"/>
  <c r="O24" i="7"/>
  <c r="O85" i="7"/>
  <c r="O96" i="7"/>
  <c r="O73" i="7"/>
  <c r="O42" i="7"/>
  <c r="O101" i="7"/>
  <c r="O111" i="7"/>
  <c r="O12" i="7"/>
  <c r="O30" i="7"/>
  <c r="O43" i="7"/>
  <c r="O13" i="7"/>
  <c r="O38" i="7"/>
  <c r="O65" i="7"/>
  <c r="O21" i="7"/>
  <c r="O116" i="7"/>
  <c r="O48" i="7"/>
  <c r="O94" i="7"/>
  <c r="O29" i="7"/>
  <c r="O68" i="7"/>
  <c r="O26" i="7"/>
  <c r="O39" i="7"/>
  <c r="O117" i="7"/>
  <c r="O98" i="7"/>
  <c r="O59" i="7"/>
  <c r="O61" i="7"/>
  <c r="O100" i="7"/>
  <c r="O34" i="7"/>
  <c r="O109" i="7"/>
  <c r="O35" i="7"/>
  <c r="O72" i="7"/>
  <c r="O23" i="7"/>
  <c r="O104" i="7"/>
  <c r="O76" i="7"/>
  <c r="O58" i="7"/>
  <c r="O95" i="7"/>
  <c r="O50" i="7"/>
  <c r="O89" i="7"/>
  <c r="O67" i="7"/>
  <c r="O40" i="7"/>
  <c r="O108" i="7"/>
  <c r="O66" i="7"/>
  <c r="O110" i="7"/>
  <c r="O91" i="7"/>
  <c r="O80" i="7"/>
  <c r="O11" i="7"/>
  <c r="O4" i="7"/>
  <c r="O9" i="7"/>
  <c r="O7" i="7"/>
  <c r="O8" i="7"/>
  <c r="O6" i="7"/>
  <c r="O10" i="7"/>
  <c r="O5" i="7"/>
  <c r="I83" i="7"/>
  <c r="J83" i="7" s="1"/>
  <c r="I81" i="7"/>
  <c r="J81" i="7" s="1"/>
  <c r="I46" i="7"/>
  <c r="J46" i="7" s="1"/>
  <c r="I45" i="7"/>
  <c r="J45" i="7" s="1"/>
  <c r="I85" i="7"/>
  <c r="J85" i="7" s="1"/>
  <c r="I105" i="7"/>
  <c r="J105" i="7" s="1"/>
  <c r="I63" i="7"/>
  <c r="J63" i="7" s="1"/>
  <c r="I77" i="7"/>
  <c r="J77" i="7" s="1"/>
  <c r="I78" i="7"/>
  <c r="J78" i="7" s="1"/>
  <c r="I28" i="7"/>
  <c r="J28" i="7" s="1"/>
  <c r="I44" i="7"/>
  <c r="J44" i="7" s="1"/>
  <c r="I107" i="7"/>
  <c r="J107" i="7" s="1"/>
  <c r="I115" i="7"/>
  <c r="J115" i="7" s="1"/>
  <c r="I66" i="7"/>
  <c r="J66" i="7" s="1"/>
  <c r="I103" i="7"/>
  <c r="J103" i="7" s="1"/>
  <c r="I101" i="7"/>
  <c r="J101" i="7" s="1"/>
  <c r="I120" i="7"/>
  <c r="J120" i="7" s="1"/>
  <c r="I43" i="7"/>
  <c r="J43" i="7" s="1"/>
  <c r="I82" i="7"/>
  <c r="J82" i="7" s="1"/>
  <c r="I100" i="7"/>
  <c r="J100" i="7" s="1"/>
  <c r="I64" i="7"/>
  <c r="J64" i="7" s="1"/>
  <c r="I79" i="7"/>
  <c r="J79" i="7" s="1"/>
  <c r="I99" i="7"/>
  <c r="J99" i="7" s="1"/>
  <c r="I97" i="7"/>
  <c r="J97" i="7" s="1"/>
  <c r="I37" i="7"/>
  <c r="J37" i="7" s="1"/>
  <c r="I36" i="7"/>
  <c r="J36" i="7" s="1"/>
  <c r="I38" i="7"/>
  <c r="J38" i="7" s="1"/>
  <c r="I92" i="7"/>
  <c r="J92" i="7" s="1"/>
  <c r="I113" i="7"/>
  <c r="J113" i="7" s="1"/>
  <c r="I112" i="7"/>
  <c r="J112" i="7" s="1"/>
  <c r="I67" i="7"/>
  <c r="J67" i="7" s="1"/>
  <c r="I68" i="7"/>
  <c r="J68" i="7" s="1"/>
  <c r="I69" i="7"/>
  <c r="J69" i="7" s="1"/>
  <c r="I70" i="7"/>
  <c r="J70" i="7" s="1"/>
  <c r="I116" i="7"/>
  <c r="J116" i="7" s="1"/>
  <c r="I39" i="7"/>
  <c r="J39" i="7" s="1"/>
  <c r="I40" i="7"/>
  <c r="J40" i="7" s="1"/>
  <c r="I119" i="7"/>
  <c r="J119" i="7" s="1"/>
  <c r="I117" i="7"/>
  <c r="J117" i="7" s="1"/>
  <c r="I87" i="7"/>
  <c r="J87" i="7" s="1"/>
  <c r="I60" i="7"/>
  <c r="J60" i="7" s="1"/>
  <c r="I109" i="7"/>
  <c r="J109" i="7" s="1"/>
  <c r="I76" i="7"/>
  <c r="J76" i="7" s="1"/>
  <c r="I58" i="7"/>
  <c r="J58" i="7" s="1"/>
  <c r="I75" i="7"/>
  <c r="J75" i="7" s="1"/>
  <c r="I31" i="7"/>
  <c r="J31" i="7" s="1"/>
  <c r="I96" i="7"/>
  <c r="J96" i="7" s="1"/>
  <c r="I65" i="7"/>
  <c r="J65" i="7" s="1"/>
  <c r="I89" i="7"/>
  <c r="J89" i="7" s="1"/>
  <c r="I108" i="7"/>
  <c r="J108" i="7" s="1"/>
  <c r="I84" i="7"/>
  <c r="J84" i="7" s="1"/>
  <c r="I56" i="7"/>
  <c r="J56" i="7" s="1"/>
  <c r="I35" i="7"/>
  <c r="J35" i="7" s="1"/>
  <c r="I71" i="7"/>
  <c r="J71" i="7" s="1"/>
  <c r="I34" i="7"/>
  <c r="J34" i="7" s="1"/>
  <c r="I55" i="7"/>
  <c r="J55" i="7" s="1"/>
  <c r="I33" i="7"/>
  <c r="J33" i="7" s="1"/>
  <c r="I32" i="7"/>
  <c r="J32" i="7" s="1"/>
  <c r="I73" i="7"/>
  <c r="J73" i="7" s="1"/>
  <c r="I62" i="7"/>
  <c r="J62" i="7" s="1"/>
  <c r="I61" i="7"/>
  <c r="J61" i="7" s="1"/>
  <c r="I86" i="7"/>
  <c r="J86" i="7" s="1"/>
  <c r="I111" i="7"/>
  <c r="J111" i="7" s="1"/>
  <c r="I114" i="7"/>
  <c r="J114" i="7" s="1"/>
  <c r="I102" i="7"/>
  <c r="J102" i="7" s="1"/>
  <c r="I74" i="7"/>
  <c r="J74" i="7" s="1"/>
  <c r="I47" i="7"/>
  <c r="J47" i="7" s="1"/>
  <c r="I57" i="7"/>
  <c r="J57" i="7" s="1"/>
  <c r="I90" i="7"/>
  <c r="J90" i="7" s="1"/>
  <c r="I91" i="7"/>
  <c r="J91" i="7" s="1"/>
  <c r="I29" i="7"/>
  <c r="J29" i="7" s="1"/>
  <c r="I30" i="7"/>
  <c r="J30" i="7" s="1"/>
  <c r="I41" i="7"/>
  <c r="J41" i="7" s="1"/>
  <c r="I42" i="7"/>
  <c r="J42" i="7" s="1"/>
  <c r="I80" i="7"/>
  <c r="J80" i="7" s="1"/>
  <c r="I48" i="7"/>
  <c r="J48" i="7" s="1"/>
  <c r="I88" i="7"/>
  <c r="J88" i="7" s="1"/>
  <c r="I49" i="7"/>
  <c r="J49" i="7" s="1"/>
  <c r="I52" i="7"/>
  <c r="J52" i="7" s="1"/>
  <c r="I54" i="7"/>
  <c r="J54" i="7" s="1"/>
  <c r="I53" i="7"/>
  <c r="J53" i="7" s="1"/>
  <c r="I72" i="7"/>
  <c r="J72" i="7" s="1"/>
  <c r="I104" i="7"/>
  <c r="J104" i="7" s="1"/>
  <c r="I110" i="7"/>
  <c r="J110" i="7" s="1"/>
  <c r="I94" i="7"/>
  <c r="J94" i="7" s="1"/>
  <c r="I51" i="7"/>
  <c r="J51" i="7" s="1"/>
  <c r="I98" i="7"/>
  <c r="J98" i="7" s="1"/>
  <c r="I21" i="7"/>
  <c r="J21" i="7" s="1"/>
  <c r="I24" i="7"/>
  <c r="J24" i="7" s="1"/>
  <c r="I25" i="7"/>
  <c r="J25" i="7" s="1"/>
  <c r="I17" i="7"/>
  <c r="J17" i="7" s="1"/>
  <c r="I23" i="7"/>
  <c r="J23" i="7" s="1"/>
  <c r="I27" i="7"/>
  <c r="J27" i="7" s="1"/>
  <c r="I18" i="7"/>
  <c r="J18" i="7" s="1"/>
  <c r="I26" i="7"/>
  <c r="J26" i="7" s="1"/>
  <c r="I22" i="7"/>
  <c r="J22" i="7" s="1"/>
  <c r="I20" i="7"/>
  <c r="J20" i="7" s="1"/>
  <c r="I19" i="7"/>
  <c r="J19" i="7" s="1"/>
  <c r="I16" i="7"/>
  <c r="J16" i="7" s="1"/>
  <c r="I14" i="7"/>
  <c r="J14" i="7" s="1"/>
  <c r="I13" i="7"/>
  <c r="J13" i="7" s="1"/>
  <c r="I15" i="7"/>
  <c r="J15" i="7" s="1"/>
  <c r="I12" i="7"/>
  <c r="J12" i="7" s="1"/>
  <c r="I11" i="7"/>
  <c r="J11" i="7" s="1"/>
  <c r="I10" i="7"/>
  <c r="J10" i="7" s="1"/>
  <c r="I8" i="7"/>
  <c r="J8" i="7" s="1"/>
  <c r="I6" i="7"/>
  <c r="J6" i="7" s="1"/>
  <c r="I9" i="7"/>
  <c r="J9" i="7" s="1"/>
  <c r="I7" i="7"/>
  <c r="J7" i="7" s="1"/>
  <c r="I5" i="7"/>
  <c r="J5" i="7" s="1"/>
  <c r="I4" i="7"/>
  <c r="J4" i="7" s="1"/>
  <c r="AE51" i="3" l="1"/>
  <c r="AF19" i="3"/>
  <c r="AF15" i="3"/>
  <c r="AF17" i="3"/>
  <c r="AF18" i="3"/>
  <c r="AF14" i="3"/>
  <c r="AF16" i="3"/>
  <c r="AE50" i="3" l="1"/>
  <c r="AF50" i="3" s="1"/>
  <c r="AG51" i="3"/>
  <c r="AF10" i="3" s="1"/>
  <c r="AC6" i="3"/>
  <c r="AF13" i="3" l="1"/>
</calcChain>
</file>

<file path=xl/sharedStrings.xml><?xml version="1.0" encoding="utf-8"?>
<sst xmlns="http://schemas.openxmlformats.org/spreadsheetml/2006/main" count="808" uniqueCount="315">
  <si>
    <t>Date</t>
  </si>
  <si>
    <t>Description</t>
  </si>
  <si>
    <t>Amount</t>
  </si>
  <si>
    <t>Type</t>
  </si>
  <si>
    <t>Category</t>
  </si>
  <si>
    <t>Account</t>
  </si>
  <si>
    <t>Comments</t>
  </si>
  <si>
    <t>Budget</t>
  </si>
  <si>
    <t>Income</t>
  </si>
  <si>
    <t>Sum of Amount</t>
  </si>
  <si>
    <t>Expense</t>
  </si>
  <si>
    <t>Total</t>
  </si>
  <si>
    <t>BANK ACCOUNTS</t>
  </si>
  <si>
    <t>CREDIT CARD ACCOUNTS</t>
  </si>
  <si>
    <t>Choose Year and Month</t>
  </si>
  <si>
    <t>CASH</t>
  </si>
  <si>
    <t>Transfers</t>
  </si>
  <si>
    <t>BUDGET</t>
  </si>
  <si>
    <t>Savings</t>
  </si>
  <si>
    <t>Cumulative Savings</t>
  </si>
  <si>
    <t>Net Balance</t>
  </si>
  <si>
    <t>Year</t>
  </si>
  <si>
    <t>Month</t>
  </si>
  <si>
    <t>Ending Balance</t>
  </si>
  <si>
    <t>Last Transaction Date</t>
  </si>
  <si>
    <t>Step 2: Enter transactions in the 'Transactions' worksheet</t>
  </si>
  <si>
    <t>Step 3: View 'Report' worksheet</t>
  </si>
  <si>
    <t>INSTRUCTIONS</t>
  </si>
  <si>
    <t xml:space="preserve">On what did I spend my money? </t>
  </si>
  <si>
    <t>Did I exceed my budget? If so, where?</t>
  </si>
  <si>
    <t>How has my income and expense varied over months?</t>
  </si>
  <si>
    <t>Am I spending more on any expense category over time?</t>
  </si>
  <si>
    <t>How much am I saving every month? And how does that add up to my net balance?</t>
  </si>
  <si>
    <t>What's my net Balance now? How much is in my bank? How much do I owe on credit cards?</t>
  </si>
  <si>
    <t>Beginning Balance</t>
  </si>
  <si>
    <t>Ending Balance = Beginning Balance - Expense + Income + Transfers</t>
  </si>
  <si>
    <t>INCOME CATEGORIES</t>
  </si>
  <si>
    <t>TRANSFER CATEGORIES</t>
  </si>
  <si>
    <t>ENTER TRANSACTIONS BELOW</t>
  </si>
  <si>
    <t>www.indzara.com</t>
  </si>
  <si>
    <t>EXPENSE CATEGORY</t>
  </si>
  <si>
    <t>MONTHLY BUDGET</t>
  </si>
  <si>
    <t>INCOME CATEGORY</t>
  </si>
  <si>
    <t>EXPENSE SUBCATEGORY</t>
  </si>
  <si>
    <t>TRANSFER CATEGORY</t>
  </si>
  <si>
    <t>PERSONAL FINANCE MANAGER v2</t>
  </si>
  <si>
    <t>ACCOUNTS</t>
  </si>
  <si>
    <t>ACCOUNT NAME</t>
  </si>
  <si>
    <t>STARTING BALANCE</t>
  </si>
  <si>
    <t>ALL ACCOUNTS</t>
  </si>
  <si>
    <t>CREDIT</t>
  </si>
  <si>
    <t>BANK</t>
  </si>
  <si>
    <t>ROW NUMBER</t>
  </si>
  <si>
    <t>SORTED ROW NUM</t>
  </si>
  <si>
    <t>SORTED ACCOUNT NAME</t>
  </si>
  <si>
    <t>Same account name cannot be repeated across Bank accounts, credit cards and Cash.</t>
  </si>
  <si>
    <t>CASH ACCOUNTS</t>
  </si>
  <si>
    <t>CATEGORIES &amp; BUDGET</t>
  </si>
  <si>
    <t>STEP 1: Enter information in the two sections below</t>
  </si>
  <si>
    <t>Enter up to 20 accounts each.</t>
  </si>
  <si>
    <t>ACCOUNT TYPE</t>
  </si>
  <si>
    <t xml:space="preserve">Enter negative values if you owe money </t>
  </si>
  <si>
    <t>YEAR</t>
  </si>
  <si>
    <t>MONTH</t>
  </si>
  <si>
    <t>Calculated fields</t>
  </si>
  <si>
    <t>Subcategory</t>
  </si>
  <si>
    <t>Tracks up to last 10 years</t>
  </si>
  <si>
    <t>ACCT INCOME</t>
  </si>
  <si>
    <t>ACCT EXPENSE</t>
  </si>
  <si>
    <t>ACCT TRANSFERS</t>
  </si>
  <si>
    <t>ACCT BALANCE</t>
  </si>
  <si>
    <t>ACCT CUM BALANCE</t>
  </si>
  <si>
    <t>Current Balance = Starting Balance + Income - Expense + Transfer</t>
  </si>
  <si>
    <t>TRANSACTIONS</t>
  </si>
  <si>
    <t>EXPENSE CATEGORIES</t>
  </si>
  <si>
    <t>SUBCATEGORIES</t>
  </si>
  <si>
    <t>The template helps answer the following questions about your personal finance:</t>
  </si>
  <si>
    <r>
      <t xml:space="preserve">Report sheet is locked to prevent accidental editing of formulas. To unlock, use password </t>
    </r>
    <r>
      <rPr>
        <b/>
        <i/>
        <sz val="11"/>
        <color theme="1"/>
        <rFont val="Calibri"/>
        <family val="2"/>
        <scheme val="minor"/>
      </rPr>
      <t>indzara</t>
    </r>
  </si>
  <si>
    <t>HARD CODED</t>
  </si>
  <si>
    <t>HARD CODING BELOW</t>
  </si>
  <si>
    <t>Please note that all transactions you enter below are assumed to have happened after the Starting Balances entered in Settings Sheet.</t>
  </si>
  <si>
    <t>Compte chèque</t>
  </si>
  <si>
    <t>Visa</t>
  </si>
  <si>
    <t>Home dépôt</t>
  </si>
  <si>
    <t>Portefeuille</t>
  </si>
  <si>
    <t>Alimentation</t>
  </si>
  <si>
    <t>Animaux</t>
  </si>
  <si>
    <t>Auto</t>
  </si>
  <si>
    <t>Bordeaux</t>
  </si>
  <si>
    <t>Divers</t>
  </si>
  <si>
    <t>Paiement de dettes</t>
  </si>
  <si>
    <t>Personnel</t>
  </si>
  <si>
    <t>Projets</t>
  </si>
  <si>
    <t>Santé</t>
  </si>
  <si>
    <t>Autre revenu</t>
  </si>
  <si>
    <t xml:space="preserve">Contribution de Jean </t>
  </si>
  <si>
    <t>Revenu de location</t>
  </si>
  <si>
    <t>CARRA</t>
  </si>
  <si>
    <t>RRQ</t>
  </si>
  <si>
    <t>PSV</t>
  </si>
  <si>
    <t xml:space="preserve">Revenu de travail </t>
  </si>
  <si>
    <t>Ristourne</t>
  </si>
  <si>
    <t>Dividende</t>
  </si>
  <si>
    <t>Épicerie</t>
  </si>
  <si>
    <t>Restaurant</t>
  </si>
  <si>
    <t>Nourriture animaux</t>
  </si>
  <si>
    <t>Soins animaliers</t>
  </si>
  <si>
    <t>Assurance Auto</t>
  </si>
  <si>
    <t>Contravention</t>
  </si>
  <si>
    <t>Essence</t>
  </si>
  <si>
    <t>Immatriculation</t>
  </si>
  <si>
    <t>Location Honda</t>
  </si>
  <si>
    <t>Permis de conduire</t>
  </si>
  <si>
    <t>Stationnement</t>
  </si>
  <si>
    <t xml:space="preserve">Cable </t>
  </si>
  <si>
    <t>Hydro Québec</t>
  </si>
  <si>
    <t xml:space="preserve">Entretien </t>
  </si>
  <si>
    <t>Imprévus</t>
  </si>
  <si>
    <t>Loyer</t>
  </si>
  <si>
    <t>Frais de banque</t>
  </si>
  <si>
    <t>Logiciel</t>
  </si>
  <si>
    <t>Meuble</t>
  </si>
  <si>
    <t>Vetements</t>
  </si>
  <si>
    <t>Voyage</t>
  </si>
  <si>
    <t>Accompte provisionnel Fed</t>
  </si>
  <si>
    <t>Accompte provisionnel Qc</t>
  </si>
  <si>
    <t>Impot provincial</t>
  </si>
  <si>
    <t>Impot federal</t>
  </si>
  <si>
    <t>Assurance-vie</t>
  </si>
  <si>
    <t>Cadeau</t>
  </si>
  <si>
    <t>Cellulaire</t>
  </si>
  <si>
    <t>Coiffeur</t>
  </si>
  <si>
    <t>Loto</t>
  </si>
  <si>
    <t>Rencontre</t>
  </si>
  <si>
    <t>Tabac</t>
  </si>
  <si>
    <t>Projets 1</t>
  </si>
  <si>
    <t>Projets 2</t>
  </si>
  <si>
    <t>Prise de sang</t>
  </si>
  <si>
    <t>Vaccin</t>
  </si>
  <si>
    <t>Médicaments</t>
  </si>
  <si>
    <t>Paiement de Visa</t>
  </si>
  <si>
    <t>Paiement de Home dépôt</t>
  </si>
  <si>
    <t>Retrait au guichet</t>
  </si>
  <si>
    <t>Étiquettes de lignes</t>
  </si>
  <si>
    <t>Total général</t>
  </si>
  <si>
    <t>(Tous)</t>
  </si>
  <si>
    <t>Tendance</t>
  </si>
  <si>
    <t>Solde actuel de tous les comptes</t>
  </si>
  <si>
    <t>SOMMAIRE</t>
  </si>
  <si>
    <t>COMPTE DE BANQUE</t>
  </si>
  <si>
    <t>LIQUIDITES</t>
  </si>
  <si>
    <t>CARTES DE CRÉDIT</t>
  </si>
  <si>
    <t>NOM DU COMPTE</t>
  </si>
  <si>
    <t>SOLDE DU COMPTE</t>
  </si>
  <si>
    <t>REVENUS</t>
  </si>
  <si>
    <t>DEPENSES</t>
  </si>
  <si>
    <t>SURPLUS</t>
  </si>
  <si>
    <t>DEP PAR SOUS CATEGORIES</t>
  </si>
  <si>
    <t>DÉPASSEMENT BUDGETAIRE?</t>
  </si>
  <si>
    <t>DÉPENSES</t>
  </si>
  <si>
    <t>SOMMAIRE DES TRANSACTIONS DE LA PÉRIODE</t>
  </si>
  <si>
    <t xml:space="preserve">DEBUT </t>
  </si>
  <si>
    <t>FIN</t>
  </si>
  <si>
    <t>SOLDE A LA FIN DU MOIS</t>
  </si>
  <si>
    <t>TYPE DE COMPTE</t>
  </si>
  <si>
    <t>SÉLECTIONNER UN COMPTE</t>
  </si>
  <si>
    <t>COMPARAISON BUDGETAIRE AVEC LE REEL</t>
  </si>
  <si>
    <t>Le budget est il respecté?</t>
  </si>
  <si>
    <t>Surplus mensuel</t>
  </si>
  <si>
    <t>Dépenses par categories et sous categories</t>
  </si>
  <si>
    <t>Analyse des finances mensuelles</t>
  </si>
  <si>
    <t>Épargne</t>
  </si>
  <si>
    <t>Compte EP générale</t>
  </si>
  <si>
    <t>Compte EP impots</t>
  </si>
  <si>
    <t>Ne choisir qu'un type de transaction</t>
  </si>
  <si>
    <t>Il existe trois types de transactions: Revenus, Dépenses et Transfert. Par défaut, toutes les transactions de revenus et dépenses doivent être entrées en tant que montants positifs. Un cas particulier est celui où l’argent est remboursé. Veuillez voir Remboursement à droite.</t>
  </si>
  <si>
    <t>Remboursement des dépenses: si vous avez acheté un article dans un magasin, vous devez entrer une transaction de dépenses avec un montant positif. Si, quelques jours plus tard, vous avez renvoyé l'article au magasin et obtenu un remboursement, vous devez saisir le remboursement en tant que nouvelle transaction de dépenses avec un montant négatif;</t>
  </si>
  <si>
    <t xml:space="preserve">
Transfert: lorsque de l'argent est transféré d'un compte à un autre, créez deux enregistrements 1) Type 'Transfert' avec un montant négatif du compte sur lequel vous prenez l'argent 2) Type 'Transfert' avec un montant positif pour le compte sur lequel vous déposez l'argent dans; Un exemple de transfert est le paiement par carte de crédit (transfert du compte bancaire au compte de carte de crédit)</t>
  </si>
  <si>
    <t>Type de transaction</t>
  </si>
  <si>
    <t>Compte</t>
  </si>
  <si>
    <t>Montant</t>
  </si>
  <si>
    <t>Catégorie</t>
  </si>
  <si>
    <t>Sous Catégorie</t>
  </si>
  <si>
    <t>Solde des comptes</t>
  </si>
  <si>
    <t>Compte Épargne Générale</t>
  </si>
  <si>
    <t>Compte Épargne Impots</t>
  </si>
  <si>
    <t>Revenus</t>
  </si>
  <si>
    <t>Entrée</t>
  </si>
  <si>
    <t>Sorties</t>
  </si>
  <si>
    <t>Formulaire de saisie</t>
  </si>
  <si>
    <t>Liquide</t>
  </si>
  <si>
    <t>Paiement de visa</t>
  </si>
  <si>
    <t>Somme de Amount</t>
  </si>
  <si>
    <t>Étiquettes de colonnes</t>
  </si>
  <si>
    <t>Reel</t>
  </si>
  <si>
    <t>Reste</t>
  </si>
  <si>
    <t>Categories</t>
  </si>
  <si>
    <t>(vide)</t>
  </si>
  <si>
    <t>Epargne vers Interac</t>
  </si>
  <si>
    <t>Interac vers épargne</t>
  </si>
  <si>
    <t>Lieu</t>
  </si>
  <si>
    <t>Plein credit J</t>
  </si>
  <si>
    <t>Plein credit R</t>
  </si>
  <si>
    <t>Demi credit R</t>
  </si>
  <si>
    <t xml:space="preserve">Demi credit J </t>
  </si>
  <si>
    <t>Metro</t>
  </si>
  <si>
    <t xml:space="preserve">Somme de Demi credit J </t>
  </si>
  <si>
    <t>Somme de Demi credit R</t>
  </si>
  <si>
    <t>Somme de Plein credit R</t>
  </si>
  <si>
    <t>Somme de Plein credit J</t>
  </si>
  <si>
    <t>Robert doit a Jean</t>
  </si>
  <si>
    <t>Jean dit a Robert</t>
  </si>
  <si>
    <t>Plein Credit Jean</t>
  </si>
  <si>
    <t>Donc Jean doit a Robert</t>
  </si>
  <si>
    <t>Remboursement</t>
  </si>
  <si>
    <t xml:space="preserve">Contribution de Jean a Épicerie pour le mois </t>
  </si>
  <si>
    <t>Transfert a EG</t>
  </si>
  <si>
    <t>Transfert a EI</t>
  </si>
  <si>
    <t>Transfert de EG</t>
  </si>
  <si>
    <t>Transfert de EI</t>
  </si>
  <si>
    <t>Payer Visa</t>
  </si>
  <si>
    <t>Transfer</t>
  </si>
  <si>
    <t>Payer HD</t>
  </si>
  <si>
    <t>Retrait au Guichet</t>
  </si>
  <si>
    <t>Transfert EG a Interac</t>
  </si>
  <si>
    <t>Transfert EI a Interac</t>
  </si>
  <si>
    <t>Dépôt dans Epargne Impots</t>
  </si>
  <si>
    <t>il faut avant tout selectionner le type d'épargne I ou G dans desc cat sous cat et account</t>
  </si>
  <si>
    <t>Dépôt dans Epargne Générale</t>
  </si>
  <si>
    <t>Transfert</t>
  </si>
  <si>
    <t xml:space="preserve">Solde au 31 décembre </t>
  </si>
  <si>
    <t>Janvier</t>
  </si>
  <si>
    <t>Février</t>
  </si>
  <si>
    <t>Mars</t>
  </si>
  <si>
    <t>Avril</t>
  </si>
  <si>
    <t>Mai</t>
  </si>
  <si>
    <t>Juin</t>
  </si>
  <si>
    <t>Juillet</t>
  </si>
  <si>
    <t>Août</t>
  </si>
  <si>
    <t>Septembre</t>
  </si>
  <si>
    <t>Octobre</t>
  </si>
  <si>
    <t>Novembre</t>
  </si>
  <si>
    <t>Décembre</t>
  </si>
  <si>
    <t>Entrées prévues</t>
  </si>
  <si>
    <t>Entrées réelles</t>
  </si>
  <si>
    <t>Transfert prévus</t>
  </si>
  <si>
    <t>Transfert Rééel</t>
  </si>
  <si>
    <t>Sorties prévues</t>
  </si>
  <si>
    <t>Sorties réelles</t>
  </si>
  <si>
    <t xml:space="preserve">Solde prévus </t>
  </si>
  <si>
    <t>Solde rééel</t>
  </si>
  <si>
    <t>Solde prévu a la fin du mois</t>
  </si>
  <si>
    <t>Solde rééel a la fin du mois</t>
  </si>
  <si>
    <t>Marché Métro</t>
  </si>
  <si>
    <t>Provigo</t>
  </si>
  <si>
    <t>Pattes et Griffes</t>
  </si>
  <si>
    <t>Vétérinaire Beaubien</t>
  </si>
  <si>
    <t>Ultramar</t>
  </si>
  <si>
    <t>Garage Samuel</t>
  </si>
  <si>
    <t xml:space="preserve">Honda </t>
  </si>
  <si>
    <t>HQ</t>
  </si>
  <si>
    <t>Colbanet</t>
  </si>
  <si>
    <t>Rona</t>
  </si>
  <si>
    <t>Home Dépôt</t>
  </si>
  <si>
    <t>Entretien Auto</t>
  </si>
  <si>
    <t>Entretien Bordeaux</t>
  </si>
  <si>
    <t>Walmart</t>
  </si>
  <si>
    <t>Costco</t>
  </si>
  <si>
    <t>Autre</t>
  </si>
  <si>
    <t>Revenu Québec</t>
  </si>
  <si>
    <t>ARC</t>
  </si>
  <si>
    <t>Autre débiteur</t>
  </si>
  <si>
    <t>Dépanneur</t>
  </si>
  <si>
    <t>Ind Alliance</t>
  </si>
  <si>
    <t>Koodo</t>
  </si>
  <si>
    <t>Autre  fournisseur</t>
  </si>
  <si>
    <t>Jean Coutu</t>
  </si>
  <si>
    <t>Guichet</t>
  </si>
  <si>
    <t>Épargne générale</t>
  </si>
  <si>
    <t>Épargne impots</t>
  </si>
  <si>
    <t>Compte courant</t>
  </si>
  <si>
    <t>Clinique Médicale Beaubien</t>
  </si>
  <si>
    <t>nombre si</t>
  </si>
  <si>
    <t>Equiv</t>
  </si>
  <si>
    <t xml:space="preserve">Dépots dans l'épargne pour le mois courant </t>
  </si>
  <si>
    <t>Fournisseur</t>
  </si>
  <si>
    <t>Pension Provinciale</t>
  </si>
  <si>
    <t>Jean</t>
  </si>
  <si>
    <t>Régie des Rentes du Québec</t>
  </si>
  <si>
    <t>Pension Fédérale</t>
  </si>
  <si>
    <t>UQAM</t>
  </si>
  <si>
    <t>Desjardins</t>
  </si>
  <si>
    <t>Placements</t>
  </si>
  <si>
    <t>Voir mon tcd</t>
  </si>
  <si>
    <t>Café Colibri</t>
  </si>
  <si>
    <t>Fromage de choix</t>
  </si>
  <si>
    <t>Fruiterie Beaubien</t>
  </si>
  <si>
    <t>IGA</t>
  </si>
  <si>
    <t>Inter Marché</t>
  </si>
  <si>
    <t>Marché Chinois</t>
  </si>
  <si>
    <t>Maxi</t>
  </si>
  <si>
    <t>Wall Mart</t>
  </si>
  <si>
    <t>Resto</t>
  </si>
  <si>
    <t>Sonnet Assurance</t>
  </si>
  <si>
    <t>Lombardi</t>
  </si>
  <si>
    <t>SAAQ</t>
  </si>
  <si>
    <t>Ali TV</t>
  </si>
  <si>
    <t>CIBC</t>
  </si>
  <si>
    <t>Dollorama</t>
  </si>
  <si>
    <t>Impot Expert</t>
  </si>
  <si>
    <t>Pharmaprix</t>
  </si>
  <si>
    <t>Uniprix</t>
  </si>
  <si>
    <t>déc</t>
  </si>
  <si>
    <t>test</t>
  </si>
  <si>
    <t>janv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</si>
</sst>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64" formatCode="_(&quot;$&quot;* #,##0.00_);_(&quot;$&quot;* \(#,##0.00\);_(&quot;$&quot;* &quot;-&quot;??_);_(@_)"/>
    <numFmt numFmtId="165" formatCode="&quot;$&quot;#,##0.00_);\(&quot;$&quot;#,##0.00\)"/>
    <numFmt numFmtId="166" formatCode="_(* #,##0.00_);_(* \(#,##0.00\);_(* &quot;-&quot;??_);_(@_)"/>
    <numFmt numFmtId="167" formatCode="_ [$₹-4009]\ * #,##0.00_ ;_ [$₹-4009]\ * \-#,##0.00_ ;_ [$₹-4009]\ * &quot;-&quot;??_ ;_ @_ "/>
    <numFmt numFmtId="168" formatCode="[$₹-4009]\ #,##0.00"/>
    <numFmt numFmtId="169" formatCode="[$₹-4009]\ #,##0"/>
    <numFmt numFmtId="170" formatCode="[$-F800]dddd\,\ mmmm\ dd\,\ yyyy"/>
    <numFmt numFmtId="171" formatCode="[$-409]d\-mmm\-yyyy;@"/>
    <numFmt numFmtId="172" formatCode="[$-409]mmm\-yy;@"/>
    <numFmt numFmtId="173" formatCode="[$-409]mmmm\ d\,\ yyyy;@"/>
    <numFmt numFmtId="174" formatCode="#,##0.00\ &quot;$&quot;;[Red]#,##0.00\ &quot;$&quot;"/>
    <numFmt numFmtId="175" formatCode="#,##0.00\ &quot;$&quot;"/>
    <numFmt numFmtId="176" formatCode="#,##0.00\ _$;[Red]#,##0.00\ _$"/>
  </numFmts>
  <fonts count="72">
    <font>
      <sz val="11"/>
      <color theme="1"/>
      <name val="Calibri"/>
      <family val="2"/>
      <scheme val="minor"/>
    </font>
    <font>
      <sz val="12"/>
      <color theme="1"/>
      <name val="ArialMT"/>
      <family val="2"/>
    </font>
    <font>
      <b/>
      <sz val="11"/>
      <color theme="1"/>
      <name val="Calibri"/>
      <family val="2"/>
      <scheme val="minor"/>
    </font>
    <font>
      <sz val="12"/>
      <color theme="1"/>
      <name val="Calibri"/>
      <family val="2"/>
      <scheme val="minor"/>
    </font>
    <font>
      <sz val="14"/>
      <color theme="1"/>
      <name val="Calibri"/>
      <family val="2"/>
      <scheme val="minor"/>
    </font>
    <font>
      <sz val="16"/>
      <name val="Tw Cen MT"/>
      <family val="2"/>
    </font>
    <font>
      <sz val="16"/>
      <color theme="1"/>
      <name val="Tw Cen MT"/>
      <family val="2"/>
    </font>
    <font>
      <i/>
      <sz val="11"/>
      <color theme="1"/>
      <name val="Calibri"/>
      <family val="2"/>
      <scheme val="minor"/>
    </font>
    <font>
      <sz val="18"/>
      <color theme="1"/>
      <name val="Calibri"/>
      <family val="2"/>
      <scheme val="minor"/>
    </font>
    <font>
      <b/>
      <sz val="16"/>
      <color theme="1"/>
      <name val="Calibri"/>
      <family val="2"/>
      <scheme val="minor"/>
    </font>
    <font>
      <sz val="11"/>
      <color theme="1"/>
      <name val="Calibri"/>
      <family val="2"/>
      <scheme val="minor"/>
    </font>
    <font>
      <sz val="11"/>
      <color theme="0"/>
      <name val="Calibri"/>
      <family val="2"/>
      <scheme val="minor"/>
    </font>
    <font>
      <sz val="14"/>
      <color theme="0"/>
      <name val="Calibri"/>
      <family val="2"/>
      <scheme val="minor"/>
    </font>
    <font>
      <b/>
      <sz val="16"/>
      <name val="Calibri"/>
      <family val="2"/>
      <scheme val="minor"/>
    </font>
    <font>
      <i/>
      <sz val="11"/>
      <color rgb="FFFF0000"/>
      <name val="Calibri"/>
      <family val="2"/>
      <scheme val="minor"/>
    </font>
    <font>
      <b/>
      <sz val="12"/>
      <color theme="1"/>
      <name val="Calibri"/>
      <family val="2"/>
      <scheme val="minor"/>
    </font>
    <font>
      <i/>
      <sz val="11"/>
      <name val="Calibri"/>
      <family val="2"/>
      <scheme val="minor"/>
    </font>
    <font>
      <i/>
      <sz val="12"/>
      <color rgb="FFFF0000"/>
      <name val="Calibri"/>
      <family val="2"/>
      <scheme val="minor"/>
    </font>
    <font>
      <sz val="16"/>
      <color rgb="FF00B050"/>
      <name val="Tw Cen MT"/>
      <family val="2"/>
    </font>
    <font>
      <sz val="14"/>
      <color theme="1"/>
      <name val="Tw Cen MT"/>
      <family val="2"/>
    </font>
    <font>
      <b/>
      <sz val="20"/>
      <color theme="1"/>
      <name val="Calibri"/>
      <family val="2"/>
      <scheme val="minor"/>
    </font>
    <font>
      <sz val="20"/>
      <color theme="0"/>
      <name val="Tw Cen MT"/>
      <family val="2"/>
    </font>
    <font>
      <b/>
      <sz val="20"/>
      <name val="Calibri"/>
      <family val="2"/>
      <scheme val="minor"/>
    </font>
    <font>
      <sz val="11"/>
      <color rgb="FFFF0000"/>
      <name val="Calibri"/>
      <family val="2"/>
      <scheme val="minor"/>
    </font>
    <font>
      <sz val="16"/>
      <color theme="1"/>
      <name val="Calibri"/>
      <family val="2"/>
      <scheme val="minor"/>
    </font>
    <font>
      <i/>
      <sz val="10"/>
      <color theme="1"/>
      <name val="Calibri"/>
      <family val="2"/>
      <scheme val="minor"/>
    </font>
    <font>
      <u/>
      <sz val="11"/>
      <color theme="10"/>
      <name val="Calibri"/>
      <family val="2"/>
      <scheme val="minor"/>
    </font>
    <font>
      <sz val="11"/>
      <color rgb="FF000000"/>
      <name val="Calibri"/>
      <family val="2"/>
      <scheme val="minor"/>
    </font>
    <font>
      <sz val="24"/>
      <color theme="7" tint="0.39997558519241921"/>
      <name val="Tw Cen MT"/>
      <family val="2"/>
    </font>
    <font>
      <u/>
      <sz val="18"/>
      <color theme="0"/>
      <name val="Tw Cen MT"/>
      <family val="2"/>
    </font>
    <font>
      <i/>
      <sz val="10"/>
      <name val="Calibri"/>
      <family val="2"/>
      <scheme val="minor"/>
    </font>
    <font>
      <sz val="16"/>
      <color theme="5" tint="-0.249977111117893"/>
      <name val="Tw Cen MT"/>
      <family val="2"/>
    </font>
    <font>
      <sz val="20"/>
      <color theme="0" tint="-0.249977111117893"/>
      <name val="Tw Cen MT"/>
      <family val="2"/>
    </font>
    <font>
      <sz val="18"/>
      <color theme="0" tint="-0.249977111117893"/>
      <name val="Tw Cen MT"/>
      <family val="2"/>
    </font>
    <font>
      <b/>
      <sz val="14"/>
      <name val="Calibri"/>
      <family val="2"/>
      <scheme val="minor"/>
    </font>
    <font>
      <b/>
      <sz val="14"/>
      <color theme="8" tint="-0.499984740745262"/>
      <name val="Calibri"/>
      <family val="2"/>
      <scheme val="minor"/>
    </font>
    <font>
      <b/>
      <sz val="18"/>
      <color theme="8" tint="-0.499984740745262"/>
      <name val="Calibri"/>
      <family val="2"/>
      <scheme val="minor"/>
    </font>
    <font>
      <u/>
      <sz val="22"/>
      <color theme="0"/>
      <name val="Calibri"/>
      <family val="2"/>
      <scheme val="minor"/>
    </font>
    <font>
      <b/>
      <sz val="11"/>
      <color theme="0"/>
      <name val="Calibri"/>
      <family val="2"/>
      <scheme val="minor"/>
    </font>
    <font>
      <u/>
      <sz val="18"/>
      <color theme="0"/>
      <name val="Calibri"/>
      <family val="2"/>
      <scheme val="minor"/>
    </font>
    <font>
      <u/>
      <sz val="18"/>
      <color rgb="FFFFFF00"/>
      <name val="Calibri"/>
      <family val="2"/>
      <scheme val="minor"/>
    </font>
    <font>
      <sz val="22"/>
      <color theme="7" tint="0.39997558519241921"/>
      <name val="Tw Cen MT"/>
      <family val="2"/>
    </font>
    <font>
      <b/>
      <sz val="18"/>
      <name val="Calibri"/>
      <family val="2"/>
      <scheme val="minor"/>
    </font>
    <font>
      <b/>
      <sz val="16"/>
      <color theme="3"/>
      <name val="Calibri"/>
      <family val="2"/>
      <scheme val="minor"/>
    </font>
    <font>
      <sz val="14"/>
      <color theme="3"/>
      <name val="Calibri"/>
      <family val="2"/>
      <scheme val="minor"/>
    </font>
    <font>
      <sz val="18"/>
      <color theme="3"/>
      <name val="Calibri"/>
      <family val="2"/>
      <scheme val="minor"/>
    </font>
    <font>
      <b/>
      <sz val="18"/>
      <color theme="3"/>
      <name val="Calibri"/>
      <family val="2"/>
      <scheme val="minor"/>
    </font>
    <font>
      <b/>
      <sz val="14"/>
      <color theme="1"/>
      <name val="Calibri"/>
      <family val="2"/>
      <scheme val="minor"/>
    </font>
    <font>
      <b/>
      <i/>
      <sz val="16"/>
      <color theme="0"/>
      <name val="Calibri"/>
      <family val="2"/>
      <scheme val="minor"/>
    </font>
    <font>
      <b/>
      <sz val="16"/>
      <color theme="0"/>
      <name val="Calibri"/>
      <family val="2"/>
      <scheme val="minor"/>
    </font>
    <font>
      <b/>
      <sz val="11"/>
      <color rgb="FFC00000"/>
      <name val="Calibri"/>
      <family val="2"/>
      <scheme val="minor"/>
    </font>
    <font>
      <i/>
      <sz val="12"/>
      <color theme="1"/>
      <name val="Calibri"/>
      <family val="2"/>
      <scheme val="minor"/>
    </font>
    <font>
      <sz val="20"/>
      <color theme="7" tint="0.39997558519241921"/>
      <name val="Tw Cen MT"/>
      <family val="2"/>
    </font>
    <font>
      <b/>
      <i/>
      <sz val="14"/>
      <color theme="3"/>
      <name val="Calibri"/>
      <family val="2"/>
      <scheme val="minor"/>
    </font>
    <font>
      <i/>
      <sz val="14"/>
      <color theme="1"/>
      <name val="Calibri"/>
      <family val="2"/>
      <scheme val="minor"/>
    </font>
    <font>
      <sz val="10"/>
      <color theme="1"/>
      <name val="Calibri"/>
      <family val="2"/>
      <scheme val="minor"/>
    </font>
    <font>
      <b/>
      <sz val="18"/>
      <color theme="7"/>
      <name val="Calibri"/>
      <family val="2"/>
      <scheme val="minor"/>
    </font>
    <font>
      <u/>
      <sz val="20"/>
      <color theme="7" tint="0.39997558519241921"/>
      <name val="Tw Cen MT"/>
      <family val="2"/>
    </font>
    <font>
      <b/>
      <i/>
      <sz val="11"/>
      <color theme="1"/>
      <name val="Calibri"/>
      <family val="2"/>
      <scheme val="minor"/>
    </font>
    <font>
      <sz val="11"/>
      <color theme="10"/>
      <name val="Calibri"/>
      <family val="2"/>
      <scheme val="minor"/>
    </font>
    <font>
      <b/>
      <sz val="12"/>
      <color theme="1"/>
      <name val="Arial"/>
      <family val="2"/>
    </font>
    <font>
      <sz val="11"/>
      <color theme="4" tint="0.79998168889431442"/>
      <name val="Calibri"/>
      <family val="2"/>
      <scheme val="minor"/>
    </font>
    <font>
      <b/>
      <sz val="14"/>
      <color rgb="FF002060"/>
      <name val="Calibri"/>
      <family val="2"/>
      <scheme val="minor"/>
    </font>
    <font>
      <u/>
      <sz val="12"/>
      <color theme="10"/>
      <name val="ArialMT"/>
      <family val="2"/>
    </font>
    <font>
      <sz val="12"/>
      <color rgb="FF000000"/>
      <name val="ArialMT"/>
    </font>
    <font>
      <sz val="11"/>
      <color rgb="FF000000"/>
      <name val="Calibri"/>
      <family val="2"/>
    </font>
    <font>
      <b/>
      <sz val="18"/>
      <color rgb="FFC00000"/>
      <name val="Calibri"/>
      <family val="2"/>
      <scheme val="minor"/>
    </font>
    <font>
      <sz val="11"/>
      <color theme="8" tint="0.79998168889431442"/>
      <name val="Calibri"/>
      <family val="2"/>
      <scheme val="minor"/>
    </font>
    <font>
      <sz val="8"/>
      <name val="Calibri"/>
      <family val="2"/>
      <scheme val="minor"/>
    </font>
    <font>
      <i/>
      <sz val="16"/>
      <color theme="1"/>
      <name val="Calibri"/>
      <family val="2"/>
      <scheme val="minor"/>
    </font>
    <font>
      <b/>
      <sz val="18"/>
      <color theme="5" tint="-0.249977111117893"/>
      <name val="Calibri"/>
      <family val="2"/>
      <scheme val="minor"/>
    </font>
    <font>
      <sz val="18"/>
      <color theme="5" tint="-0.249977111117893"/>
      <name val="Calibri"/>
      <family val="2"/>
      <scheme val="minor"/>
    </font>
  </fonts>
  <fills count="25">
    <fill>
      <patternFill patternType="none"/>
    </fill>
    <fill>
      <patternFill patternType="gray125"/>
    </fill>
    <fill>
      <patternFill patternType="solid">
        <fgColor theme="0"/>
        <bgColor indexed="64"/>
      </patternFill>
    </fill>
    <fill>
      <patternFill patternType="solid">
        <fgColor rgb="FFC00000"/>
        <bgColor indexed="64"/>
      </patternFill>
    </fill>
    <fill>
      <patternFill patternType="solid">
        <fgColor theme="7" tint="-0.249977111117893"/>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theme="4" tint="0.79998168889431442"/>
        <bgColor indexed="64"/>
      </patternFill>
    </fill>
    <fill>
      <patternFill patternType="solid">
        <fgColor theme="8" tint="-0.499984740745262"/>
        <bgColor indexed="64"/>
      </patternFill>
    </fill>
    <fill>
      <patternFill patternType="solid">
        <fgColor theme="2" tint="-9.9978637043366805E-2"/>
        <bgColor indexed="64"/>
      </patternFill>
    </fill>
    <fill>
      <patternFill patternType="solid">
        <fgColor theme="3"/>
        <bgColor indexed="64"/>
      </patternFill>
    </fill>
    <fill>
      <patternFill patternType="solid">
        <fgColor theme="7"/>
        <bgColor indexed="64"/>
      </patternFill>
    </fill>
    <fill>
      <patternFill patternType="solid">
        <fgColor rgb="FFFFC000"/>
        <bgColor indexed="64"/>
      </patternFill>
    </fill>
    <fill>
      <patternFill patternType="solid">
        <fgColor theme="9"/>
        <bgColor indexed="64"/>
      </patternFill>
    </fill>
    <fill>
      <patternFill patternType="solid">
        <fgColor theme="7"/>
        <bgColor theme="7"/>
      </patternFill>
    </fill>
    <fill>
      <patternFill patternType="solid">
        <fgColor theme="9" tint="0.59999389629810485"/>
        <bgColor indexed="64"/>
      </patternFill>
    </fill>
    <fill>
      <patternFill patternType="solid">
        <fgColor theme="8" tint="0.79998168889431442"/>
        <bgColor indexed="64"/>
      </patternFill>
    </fill>
    <fill>
      <patternFill patternType="solid">
        <fgColor theme="7" tint="0.39997558519241921"/>
        <bgColor indexed="64"/>
      </patternFill>
    </fill>
    <fill>
      <patternFill patternType="solid">
        <fgColor theme="7" tint="0.79998168889431442"/>
        <bgColor theme="7"/>
      </patternFill>
    </fill>
    <fill>
      <patternFill patternType="solid">
        <fgColor theme="9" tint="0.39997558519241921"/>
        <bgColor indexed="64"/>
      </patternFill>
    </fill>
    <fill>
      <patternFill patternType="solid">
        <fgColor theme="9" tint="0.79998168889431442"/>
        <bgColor indexed="64"/>
      </patternFill>
    </fill>
    <fill>
      <patternFill patternType="solid">
        <fgColor theme="8" tint="0.59999389629810485"/>
        <bgColor indexed="64"/>
      </patternFill>
    </fill>
    <fill>
      <patternFill patternType="solid">
        <fgColor theme="3" tint="0.59999389629810485"/>
        <bgColor indexed="64"/>
      </patternFill>
    </fill>
    <fill>
      <patternFill patternType="solid">
        <fgColor theme="7" tint="0.79998168889431442"/>
        <bgColor indexed="64"/>
      </patternFill>
    </fill>
    <fill>
      <patternFill patternType="solid">
        <fgColor theme="7" tint="0.59999389629810485"/>
        <bgColor indexed="64"/>
      </patternFill>
    </fill>
  </fills>
  <borders count="71">
    <border>
      <left/>
      <right/>
      <top/>
      <bottom/>
      <diagonal/>
    </border>
    <border>
      <left/>
      <right/>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ashed">
        <color auto="1"/>
      </left>
      <right/>
      <top style="dashed">
        <color auto="1"/>
      </top>
      <bottom/>
      <diagonal/>
    </border>
    <border>
      <left/>
      <right style="dashed">
        <color auto="1"/>
      </right>
      <top style="dashed">
        <color auto="1"/>
      </top>
      <bottom/>
      <diagonal/>
    </border>
    <border>
      <left style="dashed">
        <color auto="1"/>
      </left>
      <right/>
      <top/>
      <bottom style="dashed">
        <color auto="1"/>
      </bottom>
      <diagonal/>
    </border>
    <border>
      <left/>
      <right style="dashed">
        <color auto="1"/>
      </right>
      <top/>
      <bottom style="dashed">
        <color auto="1"/>
      </bottom>
      <diagonal/>
    </border>
    <border>
      <left/>
      <right/>
      <top style="dashed">
        <color auto="1"/>
      </top>
      <bottom/>
      <diagonal/>
    </border>
    <border>
      <left/>
      <right/>
      <top/>
      <bottom style="dashed">
        <color auto="1"/>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bottom/>
      <diagonal/>
    </border>
    <border>
      <left/>
      <right style="hair">
        <color indexed="64"/>
      </right>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dashed">
        <color auto="1"/>
      </left>
      <right/>
      <top/>
      <bottom/>
      <diagonal/>
    </border>
    <border>
      <left/>
      <right style="dotted">
        <color auto="1"/>
      </right>
      <top style="dashed">
        <color auto="1"/>
      </top>
      <bottom/>
      <diagonal/>
    </border>
    <border>
      <left/>
      <right style="dotted">
        <color auto="1"/>
      </right>
      <top/>
      <bottom/>
      <diagonal/>
    </border>
    <border>
      <left/>
      <right style="dotted">
        <color auto="1"/>
      </right>
      <top/>
      <bottom style="dashed">
        <color auto="1"/>
      </bottom>
      <diagonal/>
    </border>
    <border>
      <left/>
      <right style="dashed">
        <color auto="1"/>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theme="1"/>
      </bottom>
      <diagonal/>
    </border>
    <border>
      <left/>
      <right/>
      <top style="medium">
        <color theme="1"/>
      </top>
      <bottom style="medium">
        <color theme="1"/>
      </bottom>
      <diagonal/>
    </border>
    <border>
      <left style="dashed">
        <color auto="1"/>
      </left>
      <right style="dashed">
        <color auto="1"/>
      </right>
      <top style="dashed">
        <color auto="1"/>
      </top>
      <bottom/>
      <diagonal/>
    </border>
    <border>
      <left style="dashed">
        <color auto="1"/>
      </left>
      <right style="dashed">
        <color auto="1"/>
      </right>
      <top/>
      <bottom/>
      <diagonal/>
    </border>
    <border>
      <left style="dashed">
        <color auto="1"/>
      </left>
      <right style="dashed">
        <color auto="1"/>
      </right>
      <top/>
      <bottom style="dashed">
        <color auto="1"/>
      </bottom>
      <diagonal/>
    </border>
    <border>
      <left style="dashed">
        <color theme="7" tint="-0.24994659260841701"/>
      </left>
      <right style="dashed">
        <color theme="7" tint="-0.24994659260841701"/>
      </right>
      <top style="dashed">
        <color theme="7" tint="-0.24994659260841701"/>
      </top>
      <bottom style="dashed">
        <color theme="7" tint="-0.24994659260841701"/>
      </bottom>
      <diagonal/>
    </border>
    <border>
      <left style="thick">
        <color theme="7" tint="-0.24994659260841701"/>
      </left>
      <right/>
      <top style="thick">
        <color theme="7" tint="-0.24994659260841701"/>
      </top>
      <bottom/>
      <diagonal/>
    </border>
    <border>
      <left/>
      <right/>
      <top style="thick">
        <color theme="7" tint="-0.24994659260841701"/>
      </top>
      <bottom/>
      <diagonal/>
    </border>
    <border>
      <left style="thick">
        <color theme="7" tint="-0.24994659260841701"/>
      </left>
      <right/>
      <top/>
      <bottom/>
      <diagonal/>
    </border>
    <border>
      <left style="thick">
        <color theme="7" tint="-0.24994659260841701"/>
      </left>
      <right/>
      <top/>
      <bottom style="thick">
        <color theme="7" tint="-0.24994659260841701"/>
      </bottom>
      <diagonal/>
    </border>
    <border>
      <left/>
      <right/>
      <top/>
      <bottom style="thick">
        <color theme="7" tint="-0.24994659260841701"/>
      </bottom>
      <diagonal/>
    </border>
    <border>
      <left/>
      <right style="thick">
        <color theme="7" tint="-0.24994659260841701"/>
      </right>
      <top style="thick">
        <color theme="7" tint="-0.24994659260841701"/>
      </top>
      <bottom/>
      <diagonal/>
    </border>
    <border>
      <left/>
      <right style="thick">
        <color theme="7" tint="-0.24994659260841701"/>
      </right>
      <top/>
      <bottom/>
      <diagonal/>
    </border>
    <border>
      <left/>
      <right style="thick">
        <color theme="7" tint="-0.24994659260841701"/>
      </right>
      <top/>
      <bottom style="thick">
        <color theme="7" tint="-0.24994659260841701"/>
      </bottom>
      <diagonal/>
    </border>
    <border>
      <left style="thick">
        <color theme="7" tint="-0.24994659260841701"/>
      </left>
      <right style="dashed">
        <color theme="7" tint="-0.24994659260841701"/>
      </right>
      <top style="thick">
        <color theme="7" tint="-0.24994659260841701"/>
      </top>
      <bottom style="dashed">
        <color theme="7" tint="-0.24994659260841701"/>
      </bottom>
      <diagonal/>
    </border>
    <border>
      <left style="dashed">
        <color theme="7" tint="-0.24994659260841701"/>
      </left>
      <right style="dashed">
        <color theme="7" tint="-0.24994659260841701"/>
      </right>
      <top style="thick">
        <color theme="7" tint="-0.24994659260841701"/>
      </top>
      <bottom style="dashed">
        <color theme="7" tint="-0.24994659260841701"/>
      </bottom>
      <diagonal/>
    </border>
    <border>
      <left style="dashed">
        <color theme="7" tint="-0.24994659260841701"/>
      </left>
      <right style="thick">
        <color theme="7" tint="-0.24994659260841701"/>
      </right>
      <top style="thick">
        <color theme="7" tint="-0.24994659260841701"/>
      </top>
      <bottom style="dashed">
        <color theme="7" tint="-0.24994659260841701"/>
      </bottom>
      <diagonal/>
    </border>
    <border>
      <left style="thick">
        <color theme="7" tint="-0.24994659260841701"/>
      </left>
      <right style="dashed">
        <color theme="7" tint="-0.24994659260841701"/>
      </right>
      <top style="dashed">
        <color theme="7" tint="-0.24994659260841701"/>
      </top>
      <bottom style="dashed">
        <color theme="7" tint="-0.24994659260841701"/>
      </bottom>
      <diagonal/>
    </border>
    <border>
      <left style="dashed">
        <color theme="7" tint="-0.24994659260841701"/>
      </left>
      <right style="thick">
        <color theme="7" tint="-0.24994659260841701"/>
      </right>
      <top style="dashed">
        <color theme="7" tint="-0.24994659260841701"/>
      </top>
      <bottom style="dashed">
        <color theme="7" tint="-0.24994659260841701"/>
      </bottom>
      <diagonal/>
    </border>
    <border>
      <left style="thick">
        <color theme="7" tint="-0.24994659260841701"/>
      </left>
      <right style="dashed">
        <color theme="7" tint="-0.24994659260841701"/>
      </right>
      <top style="dashed">
        <color theme="7" tint="-0.24994659260841701"/>
      </top>
      <bottom style="thick">
        <color theme="7" tint="-0.24994659260841701"/>
      </bottom>
      <diagonal/>
    </border>
    <border>
      <left style="dashed">
        <color theme="7" tint="-0.24994659260841701"/>
      </left>
      <right style="dashed">
        <color theme="7" tint="-0.24994659260841701"/>
      </right>
      <top style="dashed">
        <color theme="7" tint="-0.24994659260841701"/>
      </top>
      <bottom style="thick">
        <color theme="7" tint="-0.24994659260841701"/>
      </bottom>
      <diagonal/>
    </border>
    <border>
      <left style="dashed">
        <color theme="7" tint="-0.24994659260841701"/>
      </left>
      <right style="thick">
        <color theme="7" tint="-0.24994659260841701"/>
      </right>
      <top style="dashed">
        <color theme="7" tint="-0.24994659260841701"/>
      </top>
      <bottom style="thick">
        <color theme="7" tint="-0.24994659260841701"/>
      </bottom>
      <diagonal/>
    </border>
    <border>
      <left style="dashed">
        <color theme="7" tint="-0.24994659260841701"/>
      </left>
      <right style="medium">
        <color theme="7" tint="-0.24994659260841701"/>
      </right>
      <top style="thick">
        <color theme="7" tint="-0.24994659260841701"/>
      </top>
      <bottom style="dashed">
        <color theme="7" tint="-0.24994659260841701"/>
      </bottom>
      <diagonal/>
    </border>
    <border>
      <left style="dashed">
        <color theme="7" tint="-0.24994659260841701"/>
      </left>
      <right style="medium">
        <color theme="7" tint="-0.24994659260841701"/>
      </right>
      <top style="dashed">
        <color theme="7" tint="-0.24994659260841701"/>
      </top>
      <bottom style="dashed">
        <color theme="7" tint="-0.24994659260841701"/>
      </bottom>
      <diagonal/>
    </border>
    <border>
      <left/>
      <right style="medium">
        <color theme="7" tint="-0.24994659260841701"/>
      </right>
      <top style="dashed">
        <color theme="7" tint="-0.24994659260841701"/>
      </top>
      <bottom style="thick">
        <color theme="7" tint="-0.24994659260841701"/>
      </bottom>
      <diagonal/>
    </border>
    <border>
      <left style="thick">
        <color theme="7" tint="-0.24994659260841701"/>
      </left>
      <right/>
      <top style="dashed">
        <color theme="7" tint="-0.24994659260841701"/>
      </top>
      <bottom style="thick">
        <color theme="7" tint="-0.24994659260841701"/>
      </bottom>
      <diagonal/>
    </border>
    <border>
      <left style="dashed">
        <color theme="7" tint="-0.24994659260841701"/>
      </left>
      <right style="dashed">
        <color theme="7" tint="-0.24994659260841701"/>
      </right>
      <top style="thick">
        <color theme="7" tint="-0.24994659260841701"/>
      </top>
      <bottom/>
      <diagonal/>
    </border>
    <border>
      <left style="dashed">
        <color theme="7" tint="-0.24994659260841701"/>
      </left>
      <right style="dashed">
        <color theme="7" tint="-0.24994659260841701"/>
      </right>
      <top/>
      <bottom/>
      <diagonal/>
    </border>
    <border>
      <left style="dashed">
        <color theme="7" tint="-0.24994659260841701"/>
      </left>
      <right style="dashed">
        <color theme="7" tint="-0.24994659260841701"/>
      </right>
      <top/>
      <bottom style="thick">
        <color theme="7" tint="-0.24994659260841701"/>
      </bottom>
      <diagonal/>
    </border>
  </borders>
  <cellStyleXfs count="8">
    <xf numFmtId="0" fontId="0" fillId="0" borderId="0"/>
    <xf numFmtId="166" fontId="10" fillId="0" borderId="0" applyFont="0" applyFill="0" applyBorder="0" applyAlignment="0" applyProtection="0"/>
    <xf numFmtId="0" fontId="26" fillId="0" borderId="0" applyNumberFormat="0" applyFill="0" applyBorder="0" applyAlignment="0" applyProtection="0"/>
    <xf numFmtId="164" fontId="10" fillId="0" borderId="0" applyFont="0" applyFill="0" applyBorder="0" applyAlignment="0" applyProtection="0"/>
    <xf numFmtId="0" fontId="1" fillId="0" borderId="0"/>
    <xf numFmtId="164" fontId="10" fillId="0" borderId="0" applyFont="0" applyFill="0" applyBorder="0" applyAlignment="0" applyProtection="0"/>
    <xf numFmtId="0" fontId="63" fillId="0" borderId="0" applyNumberFormat="0" applyFill="0" applyBorder="0" applyAlignment="0" applyProtection="0"/>
    <xf numFmtId="0" fontId="10" fillId="0" borderId="0"/>
  </cellStyleXfs>
  <cellXfs count="388">
    <xf numFmtId="0" fontId="0" fillId="0" borderId="0" xfId="0"/>
    <xf numFmtId="0" fontId="4" fillId="0" borderId="0" xfId="0" applyFont="1" applyAlignment="1">
      <alignment horizontal="center" vertical="center"/>
    </xf>
    <xf numFmtId="0" fontId="0" fillId="0" borderId="0" xfId="0" pivotButton="1"/>
    <xf numFmtId="0" fontId="0" fillId="0" borderId="0" xfId="0" applyAlignment="1">
      <alignment horizontal="left"/>
    </xf>
    <xf numFmtId="168" fontId="0" fillId="0" borderId="0" xfId="0" applyNumberFormat="1"/>
    <xf numFmtId="0" fontId="0" fillId="2" borderId="0" xfId="0" applyFill="1"/>
    <xf numFmtId="0" fontId="0" fillId="0" borderId="0" xfId="0" applyFill="1" applyAlignment="1">
      <alignment horizontal="center" vertical="center"/>
    </xf>
    <xf numFmtId="0" fontId="2" fillId="0" borderId="0" xfId="0" applyFont="1" applyFill="1" applyAlignment="1">
      <alignment horizontal="center" vertical="center"/>
    </xf>
    <xf numFmtId="0" fontId="0" fillId="0" borderId="0" xfId="0" applyFill="1"/>
    <xf numFmtId="172" fontId="0" fillId="0" borderId="0" xfId="0" applyNumberFormat="1" applyFill="1" applyAlignment="1">
      <alignment horizontal="center"/>
    </xf>
    <xf numFmtId="0" fontId="0" fillId="0" borderId="0" xfId="0" applyNumberFormat="1" applyFill="1" applyAlignment="1">
      <alignment horizontal="center"/>
    </xf>
    <xf numFmtId="0" fontId="0" fillId="2" borderId="0" xfId="0" applyFill="1" applyAlignment="1"/>
    <xf numFmtId="0" fontId="4" fillId="2" borderId="0" xfId="0" applyFont="1" applyFill="1" applyAlignment="1">
      <alignment horizontal="center" vertical="center"/>
    </xf>
    <xf numFmtId="0" fontId="0" fillId="2" borderId="0" xfId="0" applyFill="1" applyProtection="1">
      <protection hidden="1"/>
    </xf>
    <xf numFmtId="0" fontId="0" fillId="0" borderId="0" xfId="0" applyProtection="1">
      <protection hidden="1"/>
    </xf>
    <xf numFmtId="0" fontId="0" fillId="7" borderId="2" xfId="0" applyFill="1" applyBorder="1" applyProtection="1">
      <protection hidden="1"/>
    </xf>
    <xf numFmtId="0" fontId="0" fillId="7" borderId="0" xfId="0" applyFill="1" applyBorder="1" applyProtection="1">
      <protection hidden="1"/>
    </xf>
    <xf numFmtId="0" fontId="0" fillId="7" borderId="3" xfId="0" applyFill="1" applyBorder="1" applyProtection="1">
      <protection hidden="1"/>
    </xf>
    <xf numFmtId="0" fontId="0" fillId="7" borderId="0" xfId="0" applyFont="1" applyFill="1" applyBorder="1" applyProtection="1">
      <protection hidden="1"/>
    </xf>
    <xf numFmtId="0" fontId="7" fillId="7" borderId="0" xfId="0" applyFont="1" applyFill="1" applyBorder="1" applyProtection="1">
      <protection hidden="1"/>
    </xf>
    <xf numFmtId="0" fontId="0" fillId="7" borderId="12" xfId="0" applyFont="1" applyFill="1" applyBorder="1" applyProtection="1">
      <protection hidden="1"/>
    </xf>
    <xf numFmtId="0" fontId="0" fillId="7" borderId="0" xfId="0" applyFill="1" applyProtection="1">
      <protection hidden="1"/>
    </xf>
    <xf numFmtId="0" fontId="0" fillId="7" borderId="11" xfId="0" applyFont="1" applyFill="1" applyBorder="1" applyProtection="1">
      <protection hidden="1"/>
    </xf>
    <xf numFmtId="0" fontId="2" fillId="7" borderId="0" xfId="0" applyFont="1" applyFill="1" applyBorder="1" applyAlignment="1" applyProtection="1">
      <alignment horizontal="center"/>
      <protection hidden="1"/>
    </xf>
    <xf numFmtId="0" fontId="0" fillId="2" borderId="0" xfId="0" applyFill="1" applyBorder="1" applyProtection="1">
      <protection hidden="1"/>
    </xf>
    <xf numFmtId="0" fontId="0" fillId="7" borderId="4" xfId="0" applyFill="1" applyBorder="1" applyProtection="1">
      <protection hidden="1"/>
    </xf>
    <xf numFmtId="0" fontId="0" fillId="7" borderId="5" xfId="0" applyFill="1" applyBorder="1" applyProtection="1">
      <protection hidden="1"/>
    </xf>
    <xf numFmtId="0" fontId="0" fillId="7" borderId="6" xfId="0" applyFill="1" applyBorder="1" applyProtection="1">
      <protection hidden="1"/>
    </xf>
    <xf numFmtId="0" fontId="0" fillId="2" borderId="0" xfId="0" applyFill="1" applyAlignment="1" applyProtection="1">
      <protection hidden="1"/>
    </xf>
    <xf numFmtId="0" fontId="0" fillId="2" borderId="0" xfId="0" applyFont="1" applyFill="1" applyAlignment="1" applyProtection="1">
      <protection hidden="1"/>
    </xf>
    <xf numFmtId="0" fontId="2" fillId="2" borderId="0" xfId="0" applyFont="1" applyFill="1" applyAlignment="1" applyProtection="1">
      <protection hidden="1"/>
    </xf>
    <xf numFmtId="0" fontId="4" fillId="2" borderId="0" xfId="0" applyFont="1" applyFill="1" applyAlignment="1" applyProtection="1">
      <alignment horizontal="center" vertical="center"/>
      <protection hidden="1"/>
    </xf>
    <xf numFmtId="171" fontId="4" fillId="0" borderId="0" xfId="0" applyNumberFormat="1" applyFont="1" applyAlignment="1" applyProtection="1">
      <alignment horizontal="center" vertical="center"/>
      <protection locked="0" hidden="1"/>
    </xf>
    <xf numFmtId="0" fontId="4" fillId="0" borderId="0" xfId="0" applyFont="1" applyAlignment="1" applyProtection="1">
      <alignment horizontal="left" vertical="center"/>
      <protection locked="0" hidden="1"/>
    </xf>
    <xf numFmtId="0" fontId="4" fillId="0" borderId="0" xfId="0" applyFont="1" applyAlignment="1" applyProtection="1">
      <alignment horizontal="center" vertical="center"/>
      <protection locked="0" hidden="1"/>
    </xf>
    <xf numFmtId="0" fontId="3" fillId="0" borderId="0" xfId="0" applyFont="1" applyAlignment="1" applyProtection="1">
      <alignment horizontal="center" vertical="center" wrapText="1"/>
      <protection locked="0" hidden="1"/>
    </xf>
    <xf numFmtId="0" fontId="0" fillId="0" borderId="0" xfId="0" applyProtection="1">
      <protection locked="0" hidden="1"/>
    </xf>
    <xf numFmtId="0" fontId="29" fillId="8" borderId="22" xfId="2" applyFont="1" applyFill="1" applyBorder="1" applyAlignment="1" applyProtection="1">
      <alignment horizontal="center" vertical="center"/>
      <protection hidden="1"/>
    </xf>
    <xf numFmtId="0" fontId="0" fillId="2" borderId="2" xfId="0" applyFill="1" applyBorder="1" applyProtection="1">
      <protection hidden="1"/>
    </xf>
    <xf numFmtId="0" fontId="7" fillId="2" borderId="0" xfId="0" applyFont="1" applyFill="1" applyBorder="1" applyAlignment="1" applyProtection="1">
      <alignment vertical="center" wrapText="1"/>
      <protection hidden="1"/>
    </xf>
    <xf numFmtId="0" fontId="0" fillId="2" borderId="3" xfId="0" applyFill="1" applyBorder="1" applyProtection="1">
      <protection hidden="1"/>
    </xf>
    <xf numFmtId="168" fontId="12" fillId="2" borderId="0" xfId="0" applyNumberFormat="1" applyFont="1" applyFill="1" applyBorder="1" applyAlignment="1" applyProtection="1">
      <alignment vertical="center"/>
      <protection hidden="1"/>
    </xf>
    <xf numFmtId="0" fontId="17" fillId="2" borderId="0" xfId="0" applyFont="1" applyFill="1" applyBorder="1" applyAlignment="1" applyProtection="1">
      <alignment vertical="center"/>
      <protection hidden="1"/>
    </xf>
    <xf numFmtId="0" fontId="17" fillId="2" borderId="0" xfId="0" applyFont="1" applyFill="1" applyBorder="1" applyAlignment="1" applyProtection="1">
      <alignment vertical="center" wrapText="1"/>
      <protection hidden="1"/>
    </xf>
    <xf numFmtId="0" fontId="6" fillId="2" borderId="0" xfId="0" applyFont="1" applyFill="1" applyBorder="1" applyProtection="1">
      <protection hidden="1"/>
    </xf>
    <xf numFmtId="168" fontId="8" fillId="7" borderId="0" xfId="0" applyNumberFormat="1" applyFont="1" applyFill="1" applyBorder="1" applyAlignment="1" applyProtection="1">
      <alignment vertical="center"/>
      <protection hidden="1"/>
    </xf>
    <xf numFmtId="0" fontId="2" fillId="7" borderId="0" xfId="0" applyFont="1" applyFill="1" applyBorder="1" applyProtection="1">
      <protection hidden="1"/>
    </xf>
    <xf numFmtId="168" fontId="13" fillId="7" borderId="0" xfId="0" applyNumberFormat="1" applyFont="1" applyFill="1" applyBorder="1" applyAlignment="1" applyProtection="1">
      <alignment horizontal="center" vertical="center"/>
      <protection hidden="1"/>
    </xf>
    <xf numFmtId="168" fontId="0" fillId="7" borderId="0" xfId="0" applyNumberFormat="1" applyFill="1" applyBorder="1" applyProtection="1">
      <protection hidden="1"/>
    </xf>
    <xf numFmtId="0" fontId="6" fillId="2" borderId="0" xfId="0" applyFont="1" applyFill="1" applyBorder="1" applyAlignment="1" applyProtection="1">
      <alignment vertical="center"/>
      <protection hidden="1"/>
    </xf>
    <xf numFmtId="0" fontId="2" fillId="2" borderId="0" xfId="0" applyFont="1" applyFill="1" applyBorder="1" applyAlignment="1" applyProtection="1">
      <alignment horizontal="center"/>
      <protection hidden="1"/>
    </xf>
    <xf numFmtId="168" fontId="9" fillId="7" borderId="0" xfId="0" applyNumberFormat="1" applyFont="1" applyFill="1" applyBorder="1" applyAlignment="1" applyProtection="1">
      <alignment horizontal="center"/>
      <protection hidden="1"/>
    </xf>
    <xf numFmtId="0" fontId="6" fillId="2" borderId="2" xfId="0" applyFont="1" applyFill="1" applyBorder="1" applyProtection="1">
      <protection hidden="1"/>
    </xf>
    <xf numFmtId="0" fontId="19" fillId="2" borderId="0" xfId="0" applyFont="1" applyFill="1" applyBorder="1" applyProtection="1">
      <protection hidden="1"/>
    </xf>
    <xf numFmtId="14" fontId="0" fillId="2" borderId="0" xfId="0" applyNumberFormat="1" applyFill="1" applyBorder="1" applyAlignment="1" applyProtection="1">
      <alignment horizontal="center"/>
      <protection hidden="1"/>
    </xf>
    <xf numFmtId="168" fontId="0" fillId="2" borderId="0" xfId="0" applyNumberFormat="1" applyFill="1" applyBorder="1" applyAlignment="1" applyProtection="1">
      <alignment horizontal="center"/>
      <protection hidden="1"/>
    </xf>
    <xf numFmtId="0" fontId="7" fillId="2" borderId="0" xfId="0" applyFont="1" applyFill="1" applyBorder="1" applyProtection="1">
      <protection hidden="1"/>
    </xf>
    <xf numFmtId="0" fontId="24" fillId="7" borderId="0" xfId="0" applyFont="1" applyFill="1" applyBorder="1" applyAlignment="1" applyProtection="1">
      <alignment horizontal="right" vertical="center"/>
      <protection hidden="1"/>
    </xf>
    <xf numFmtId="168" fontId="9" fillId="7" borderId="0" xfId="0" applyNumberFormat="1" applyFont="1" applyFill="1" applyBorder="1" applyAlignment="1" applyProtection="1">
      <alignment horizontal="center" vertical="center"/>
      <protection hidden="1"/>
    </xf>
    <xf numFmtId="0" fontId="3" fillId="2" borderId="0" xfId="0" applyFont="1" applyFill="1" applyBorder="1" applyProtection="1">
      <protection hidden="1"/>
    </xf>
    <xf numFmtId="169" fontId="15" fillId="2" borderId="0" xfId="0" applyNumberFormat="1" applyFont="1" applyFill="1" applyBorder="1" applyAlignment="1" applyProtection="1">
      <protection hidden="1"/>
    </xf>
    <xf numFmtId="0" fontId="5" fillId="2" borderId="0" xfId="0" applyFont="1" applyFill="1" applyBorder="1" applyAlignment="1" applyProtection="1">
      <alignment horizontal="center"/>
      <protection hidden="1"/>
    </xf>
    <xf numFmtId="0" fontId="0" fillId="7" borderId="0" xfId="0" applyFont="1" applyFill="1" applyBorder="1" applyAlignment="1" applyProtection="1">
      <alignment horizontal="center"/>
      <protection hidden="1"/>
    </xf>
    <xf numFmtId="0" fontId="0" fillId="2" borderId="0" xfId="0" applyFill="1" applyBorder="1" applyAlignment="1" applyProtection="1">
      <alignment horizontal="center"/>
      <protection hidden="1"/>
    </xf>
    <xf numFmtId="0" fontId="4" fillId="7" borderId="0" xfId="0" applyFont="1" applyFill="1" applyBorder="1" applyProtection="1">
      <protection hidden="1"/>
    </xf>
    <xf numFmtId="168" fontId="34" fillId="7" borderId="0" xfId="0" applyNumberFormat="1" applyFont="1" applyFill="1" applyBorder="1" applyAlignment="1" applyProtection="1">
      <alignment horizontal="center"/>
      <protection hidden="1"/>
    </xf>
    <xf numFmtId="14" fontId="0" fillId="7" borderId="0" xfId="0" applyNumberFormat="1" applyFill="1" applyBorder="1" applyAlignment="1" applyProtection="1">
      <alignment horizontal="center"/>
      <protection hidden="1"/>
    </xf>
    <xf numFmtId="0" fontId="0" fillId="7" borderId="0" xfId="0" applyFill="1" applyBorder="1" applyAlignment="1" applyProtection="1">
      <alignment horizontal="center"/>
      <protection hidden="1"/>
    </xf>
    <xf numFmtId="168" fontId="0" fillId="7" borderId="0" xfId="0" applyNumberFormat="1" applyFill="1" applyBorder="1" applyAlignment="1" applyProtection="1">
      <alignment horizontal="center"/>
      <protection hidden="1"/>
    </xf>
    <xf numFmtId="14" fontId="0" fillId="7" borderId="0" xfId="0" applyNumberFormat="1" applyFill="1" applyBorder="1" applyProtection="1">
      <protection hidden="1"/>
    </xf>
    <xf numFmtId="0" fontId="31" fillId="7" borderId="0" xfId="0" applyFont="1" applyFill="1" applyBorder="1" applyAlignment="1" applyProtection="1">
      <alignment vertical="center"/>
      <protection hidden="1"/>
    </xf>
    <xf numFmtId="168" fontId="30" fillId="7" borderId="0" xfId="0" applyNumberFormat="1" applyFont="1" applyFill="1" applyBorder="1" applyAlignment="1" applyProtection="1">
      <alignment horizontal="left" vertical="center"/>
      <protection hidden="1"/>
    </xf>
    <xf numFmtId="0" fontId="0" fillId="0" borderId="0" xfId="0" applyBorder="1" applyProtection="1">
      <protection hidden="1"/>
    </xf>
    <xf numFmtId="171" fontId="0" fillId="7" borderId="0" xfId="0" applyNumberFormat="1" applyFill="1" applyBorder="1" applyProtection="1">
      <protection hidden="1"/>
    </xf>
    <xf numFmtId="0" fontId="11" fillId="2" borderId="0" xfId="0" applyFont="1" applyFill="1" applyBorder="1" applyProtection="1">
      <protection hidden="1"/>
    </xf>
    <xf numFmtId="0" fontId="11" fillId="2" borderId="3" xfId="0" applyFont="1" applyFill="1" applyBorder="1" applyProtection="1">
      <protection hidden="1"/>
    </xf>
    <xf numFmtId="0" fontId="11" fillId="7" borderId="2" xfId="0" applyFont="1" applyFill="1" applyBorder="1" applyProtection="1">
      <protection hidden="1"/>
    </xf>
    <xf numFmtId="0" fontId="11" fillId="7" borderId="0" xfId="0" applyFont="1" applyFill="1" applyBorder="1" applyProtection="1">
      <protection hidden="1"/>
    </xf>
    <xf numFmtId="166" fontId="11" fillId="7" borderId="0" xfId="1" applyFont="1" applyFill="1" applyBorder="1" applyProtection="1">
      <protection hidden="1"/>
    </xf>
    <xf numFmtId="169" fontId="0" fillId="7" borderId="0" xfId="0" applyNumberFormat="1" applyFill="1" applyBorder="1" applyProtection="1">
      <protection hidden="1"/>
    </xf>
    <xf numFmtId="0" fontId="19" fillId="7" borderId="0" xfId="0" applyFont="1" applyFill="1" applyBorder="1" applyProtection="1">
      <protection hidden="1"/>
    </xf>
    <xf numFmtId="0" fontId="18" fillId="7" borderId="0" xfId="0" applyFont="1" applyFill="1" applyBorder="1" applyAlignment="1" applyProtection="1">
      <alignment vertical="center"/>
      <protection hidden="1"/>
    </xf>
    <xf numFmtId="0" fontId="0" fillId="2" borderId="0" xfId="0" applyFill="1" applyBorder="1" applyProtection="1">
      <protection locked="0" hidden="1"/>
    </xf>
    <xf numFmtId="0" fontId="0" fillId="2" borderId="0" xfId="0" applyFill="1" applyProtection="1">
      <protection locked="0" hidden="1"/>
    </xf>
    <xf numFmtId="0" fontId="11" fillId="2" borderId="0" xfId="0" applyFont="1" applyFill="1" applyProtection="1">
      <protection locked="0" hidden="1"/>
    </xf>
    <xf numFmtId="172" fontId="0" fillId="0" borderId="0" xfId="0" quotePrefix="1" applyNumberFormat="1"/>
    <xf numFmtId="3" fontId="0" fillId="0" borderId="0" xfId="0" applyNumberFormat="1" applyFill="1" applyAlignment="1">
      <alignment horizontal="center"/>
    </xf>
    <xf numFmtId="3" fontId="0" fillId="0" borderId="0" xfId="0" applyNumberFormat="1" applyFill="1"/>
    <xf numFmtId="3" fontId="0" fillId="0" borderId="0" xfId="0" applyNumberFormat="1"/>
    <xf numFmtId="0" fontId="2" fillId="7" borderId="0" xfId="0" applyFont="1" applyFill="1" applyBorder="1" applyAlignment="1" applyProtection="1">
      <alignment horizontal="center"/>
      <protection hidden="1"/>
    </xf>
    <xf numFmtId="0" fontId="23" fillId="7" borderId="0" xfId="0" applyFont="1" applyFill="1" applyBorder="1" applyProtection="1">
      <protection hidden="1"/>
    </xf>
    <xf numFmtId="0" fontId="37" fillId="8" borderId="0" xfId="2" applyFont="1" applyFill="1" applyBorder="1" applyAlignment="1" applyProtection="1">
      <alignment horizontal="center" vertical="center"/>
      <protection hidden="1"/>
    </xf>
    <xf numFmtId="0" fontId="9" fillId="2" borderId="0" xfId="0" applyFont="1" applyFill="1" applyAlignment="1" applyProtection="1">
      <alignment horizontal="left"/>
      <protection hidden="1"/>
    </xf>
    <xf numFmtId="0" fontId="26" fillId="2" borderId="0" xfId="2" applyFill="1" applyAlignment="1" applyProtection="1">
      <alignment horizontal="center"/>
      <protection hidden="1"/>
    </xf>
    <xf numFmtId="3" fontId="0" fillId="2" borderId="0" xfId="0" applyNumberFormat="1" applyFill="1" applyBorder="1" applyAlignment="1" applyProtection="1">
      <alignment horizontal="center" vertical="center"/>
      <protection hidden="1"/>
    </xf>
    <xf numFmtId="0" fontId="0" fillId="7" borderId="0" xfId="0" applyFill="1"/>
    <xf numFmtId="0" fontId="0" fillId="9" borderId="0" xfId="0" applyFill="1"/>
    <xf numFmtId="0" fontId="2" fillId="0" borderId="0" xfId="0" applyFont="1"/>
    <xf numFmtId="4" fontId="35" fillId="7" borderId="0" xfId="0" applyNumberFormat="1" applyFont="1" applyFill="1" applyBorder="1" applyAlignment="1" applyProtection="1">
      <alignment vertical="center"/>
      <protection hidden="1"/>
    </xf>
    <xf numFmtId="0" fontId="35" fillId="7" borderId="24" xfId="0" applyFont="1" applyFill="1" applyBorder="1" applyAlignment="1" applyProtection="1">
      <alignment vertical="center" wrapText="1"/>
      <protection hidden="1"/>
    </xf>
    <xf numFmtId="0" fontId="35" fillId="7" borderId="26" xfId="0" applyFont="1" applyFill="1" applyBorder="1" applyAlignment="1" applyProtection="1">
      <alignment vertical="center" wrapText="1"/>
      <protection hidden="1"/>
    </xf>
    <xf numFmtId="0" fontId="35" fillId="7" borderId="27" xfId="0" applyFont="1" applyFill="1" applyBorder="1" applyAlignment="1" applyProtection="1">
      <alignment vertical="center" wrapText="1"/>
      <protection hidden="1"/>
    </xf>
    <xf numFmtId="0" fontId="35" fillId="7" borderId="28" xfId="0" applyFont="1" applyFill="1" applyBorder="1" applyAlignment="1" applyProtection="1">
      <alignment vertical="center" wrapText="1"/>
      <protection hidden="1"/>
    </xf>
    <xf numFmtId="0" fontId="35" fillId="7" borderId="29" xfId="0" applyFont="1" applyFill="1" applyBorder="1" applyAlignment="1" applyProtection="1">
      <alignment vertical="center" wrapText="1"/>
      <protection hidden="1"/>
    </xf>
    <xf numFmtId="4" fontId="42" fillId="7" borderId="0" xfId="0" applyNumberFormat="1" applyFont="1" applyFill="1" applyBorder="1" applyAlignment="1" applyProtection="1">
      <alignment vertical="center"/>
      <protection hidden="1"/>
    </xf>
    <xf numFmtId="0" fontId="0" fillId="7" borderId="26" xfId="0" applyFill="1" applyBorder="1" applyProtection="1">
      <protection hidden="1"/>
    </xf>
    <xf numFmtId="0" fontId="0" fillId="7" borderId="27" xfId="0" applyFill="1" applyBorder="1" applyProtection="1">
      <protection hidden="1"/>
    </xf>
    <xf numFmtId="168" fontId="30" fillId="7" borderId="26" xfId="0" applyNumberFormat="1" applyFont="1" applyFill="1" applyBorder="1" applyAlignment="1" applyProtection="1">
      <alignment horizontal="left" vertical="center"/>
      <protection hidden="1"/>
    </xf>
    <xf numFmtId="0" fontId="0" fillId="7" borderId="28" xfId="0" applyFill="1" applyBorder="1" applyProtection="1">
      <protection hidden="1"/>
    </xf>
    <xf numFmtId="0" fontId="0" fillId="7" borderId="29" xfId="0" applyFill="1" applyBorder="1" applyProtection="1">
      <protection hidden="1"/>
    </xf>
    <xf numFmtId="4" fontId="13" fillId="7" borderId="0" xfId="0" applyNumberFormat="1" applyFont="1" applyFill="1" applyBorder="1" applyAlignment="1" applyProtection="1">
      <alignment vertical="center"/>
      <protection hidden="1"/>
    </xf>
    <xf numFmtId="0" fontId="36" fillId="7" borderId="0" xfId="0" applyFont="1" applyFill="1" applyBorder="1" applyAlignment="1" applyProtection="1">
      <alignment vertical="center"/>
      <protection hidden="1"/>
    </xf>
    <xf numFmtId="0" fontId="0" fillId="7" borderId="0" xfId="0" applyNumberFormat="1" applyFill="1"/>
    <xf numFmtId="0" fontId="0" fillId="7" borderId="0" xfId="0" applyNumberFormat="1" applyFont="1" applyFill="1" applyBorder="1" applyProtection="1">
      <protection hidden="1"/>
    </xf>
    <xf numFmtId="0" fontId="0" fillId="7" borderId="0" xfId="0" applyNumberFormat="1" applyFill="1" applyBorder="1" applyProtection="1">
      <protection hidden="1"/>
    </xf>
    <xf numFmtId="0" fontId="0" fillId="7" borderId="0" xfId="0" applyNumberFormat="1" applyFill="1" applyProtection="1">
      <protection hidden="1"/>
    </xf>
    <xf numFmtId="0" fontId="27" fillId="7" borderId="0" xfId="0" applyNumberFormat="1" applyFont="1" applyFill="1" applyBorder="1" applyProtection="1">
      <protection hidden="1"/>
    </xf>
    <xf numFmtId="0" fontId="38" fillId="10" borderId="0" xfId="0" applyFont="1" applyFill="1"/>
    <xf numFmtId="0" fontId="11" fillId="10" borderId="0" xfId="0" applyFont="1" applyFill="1"/>
    <xf numFmtId="0" fontId="0" fillId="7" borderId="0" xfId="0" applyFill="1" applyBorder="1"/>
    <xf numFmtId="0" fontId="0" fillId="7" borderId="0" xfId="0" applyNumberFormat="1" applyFill="1" applyBorder="1"/>
    <xf numFmtId="0" fontId="7" fillId="7" borderId="0" xfId="0" applyFont="1" applyFill="1" applyBorder="1"/>
    <xf numFmtId="0" fontId="38" fillId="10" borderId="0" xfId="0" applyFont="1" applyFill="1" applyBorder="1" applyAlignment="1" applyProtection="1">
      <alignment vertical="center"/>
      <protection hidden="1"/>
    </xf>
    <xf numFmtId="0" fontId="11" fillId="10" borderId="0" xfId="0" applyFont="1" applyFill="1" applyBorder="1" applyAlignment="1" applyProtection="1">
      <alignment wrapText="1"/>
      <protection hidden="1"/>
    </xf>
    <xf numFmtId="0" fontId="27" fillId="7" borderId="7" xfId="0" applyFont="1" applyFill="1" applyBorder="1" applyProtection="1">
      <protection hidden="1"/>
    </xf>
    <xf numFmtId="0" fontId="27" fillId="7" borderId="30" xfId="0" applyFont="1" applyFill="1" applyBorder="1" applyProtection="1">
      <protection hidden="1"/>
    </xf>
    <xf numFmtId="0" fontId="27" fillId="7" borderId="9" xfId="0" applyFont="1" applyFill="1" applyBorder="1" applyProtection="1">
      <protection hidden="1"/>
    </xf>
    <xf numFmtId="0" fontId="40" fillId="8" borderId="0" xfId="2" applyFont="1" applyFill="1" applyBorder="1" applyAlignment="1" applyProtection="1">
      <alignment vertical="center"/>
      <protection hidden="1"/>
    </xf>
    <xf numFmtId="0" fontId="0" fillId="7" borderId="31" xfId="0" applyFont="1" applyFill="1" applyBorder="1" applyProtection="1">
      <protection hidden="1"/>
    </xf>
    <xf numFmtId="0" fontId="0" fillId="7" borderId="32" xfId="0" applyFont="1" applyFill="1" applyBorder="1" applyProtection="1">
      <protection hidden="1"/>
    </xf>
    <xf numFmtId="0" fontId="0" fillId="7" borderId="33" xfId="0" applyFont="1" applyFill="1" applyBorder="1" applyProtection="1">
      <protection hidden="1"/>
    </xf>
    <xf numFmtId="0" fontId="29" fillId="8" borderId="0" xfId="2" applyFont="1" applyFill="1" applyBorder="1" applyAlignment="1" applyProtection="1">
      <alignment vertical="center"/>
      <protection hidden="1"/>
    </xf>
    <xf numFmtId="0" fontId="39" fillId="8" borderId="0" xfId="2" applyFont="1" applyFill="1" applyBorder="1" applyAlignment="1" applyProtection="1">
      <alignment vertical="center"/>
      <protection hidden="1"/>
    </xf>
    <xf numFmtId="0" fontId="43" fillId="12" borderId="0" xfId="0" applyFont="1" applyFill="1" applyBorder="1" applyAlignment="1">
      <alignment horizontal="left" vertical="center"/>
    </xf>
    <xf numFmtId="0" fontId="44" fillId="12" borderId="0" xfId="0" applyFont="1" applyFill="1" applyBorder="1"/>
    <xf numFmtId="0" fontId="45" fillId="0" borderId="0" xfId="0" applyFont="1" applyAlignment="1" applyProtection="1">
      <alignment horizontal="center" vertical="center"/>
      <protection locked="0" hidden="1"/>
    </xf>
    <xf numFmtId="0" fontId="0" fillId="11" borderId="0" xfId="0" applyFill="1"/>
    <xf numFmtId="0" fontId="7" fillId="7" borderId="0" xfId="0" applyFont="1" applyFill="1"/>
    <xf numFmtId="0" fontId="4" fillId="0" borderId="0" xfId="0" applyFont="1" applyAlignment="1" applyProtection="1">
      <alignment horizontal="center" vertical="center" wrapText="1"/>
      <protection locked="0" hidden="1"/>
    </xf>
    <xf numFmtId="0" fontId="4" fillId="0" borderId="0" xfId="0" applyNumberFormat="1" applyFont="1" applyAlignment="1" applyProtection="1">
      <alignment horizontal="center" vertical="center"/>
      <protection hidden="1"/>
    </xf>
    <xf numFmtId="0" fontId="48" fillId="13" borderId="0" xfId="0" applyFont="1" applyFill="1" applyAlignment="1" applyProtection="1">
      <alignment horizontal="left"/>
      <protection hidden="1"/>
    </xf>
    <xf numFmtId="0" fontId="49" fillId="13" borderId="0" xfId="0" applyFont="1" applyFill="1" applyAlignment="1" applyProtection="1">
      <alignment horizontal="left"/>
      <protection hidden="1"/>
    </xf>
    <xf numFmtId="0" fontId="16" fillId="2" borderId="0" xfId="0" applyFont="1" applyFill="1" applyBorder="1" applyAlignment="1" applyProtection="1">
      <alignment vertical="center" wrapText="1"/>
      <protection hidden="1"/>
    </xf>
    <xf numFmtId="0" fontId="0" fillId="0" borderId="0" xfId="0" applyAlignment="1">
      <alignment horizontal="left" indent="1"/>
    </xf>
    <xf numFmtId="0" fontId="50" fillId="12" borderId="0" xfId="0" applyFont="1" applyFill="1" applyBorder="1" applyProtection="1">
      <protection hidden="1"/>
    </xf>
    <xf numFmtId="0" fontId="2" fillId="12" borderId="0" xfId="0" applyFont="1" applyFill="1" applyBorder="1" applyProtection="1">
      <protection hidden="1"/>
    </xf>
    <xf numFmtId="0" fontId="0" fillId="2" borderId="5" xfId="0" applyFill="1" applyBorder="1" applyProtection="1">
      <protection hidden="1"/>
    </xf>
    <xf numFmtId="0" fontId="0" fillId="2" borderId="6" xfId="0" applyFill="1" applyBorder="1" applyProtection="1">
      <protection hidden="1"/>
    </xf>
    <xf numFmtId="0" fontId="45" fillId="13" borderId="0" xfId="0" applyFont="1" applyFill="1" applyAlignment="1" applyProtection="1">
      <alignment horizontal="left" vertical="center"/>
      <protection locked="0" hidden="1"/>
    </xf>
    <xf numFmtId="0" fontId="0" fillId="2" borderId="0" xfId="0" applyFont="1" applyFill="1" applyBorder="1" applyProtection="1">
      <protection hidden="1"/>
    </xf>
    <xf numFmtId="0" fontId="4" fillId="2" borderId="0" xfId="0" applyFont="1" applyFill="1" applyBorder="1" applyAlignment="1" applyProtection="1">
      <alignment horizontal="center"/>
      <protection hidden="1"/>
    </xf>
    <xf numFmtId="173" fontId="3" fillId="2" borderId="0" xfId="0" applyNumberFormat="1" applyFont="1" applyFill="1" applyBorder="1" applyAlignment="1" applyProtection="1">
      <protection locked="0" hidden="1"/>
    </xf>
    <xf numFmtId="173" fontId="3" fillId="2" borderId="0" xfId="0" applyNumberFormat="1" applyFont="1" applyFill="1" applyBorder="1" applyAlignment="1" applyProtection="1">
      <protection hidden="1"/>
    </xf>
    <xf numFmtId="0" fontId="14" fillId="2" borderId="0" xfId="0" applyFont="1" applyFill="1" applyBorder="1" applyAlignment="1" applyProtection="1">
      <alignment horizontal="left" vertical="center"/>
      <protection hidden="1"/>
    </xf>
    <xf numFmtId="14" fontId="0" fillId="2" borderId="0" xfId="0" applyNumberFormat="1" applyFont="1" applyFill="1" applyBorder="1" applyProtection="1">
      <protection hidden="1"/>
    </xf>
    <xf numFmtId="168" fontId="0" fillId="2" borderId="0" xfId="0" applyNumberFormat="1" applyFont="1" applyFill="1" applyBorder="1" applyAlignment="1" applyProtection="1">
      <alignment horizontal="center"/>
      <protection hidden="1"/>
    </xf>
    <xf numFmtId="0" fontId="25" fillId="2" borderId="0" xfId="0" applyFont="1" applyFill="1" applyBorder="1" applyAlignment="1" applyProtection="1">
      <alignment horizontal="left"/>
      <protection hidden="1"/>
    </xf>
    <xf numFmtId="0" fontId="0" fillId="2" borderId="4" xfId="0" applyFill="1" applyBorder="1" applyProtection="1">
      <protection hidden="1"/>
    </xf>
    <xf numFmtId="0" fontId="0" fillId="2" borderId="36" xfId="0" applyFill="1" applyBorder="1" applyProtection="1">
      <protection hidden="1"/>
    </xf>
    <xf numFmtId="3" fontId="0" fillId="2" borderId="36" xfId="0" applyNumberFormat="1" applyFill="1" applyBorder="1" applyProtection="1">
      <protection hidden="1"/>
    </xf>
    <xf numFmtId="0" fontId="54" fillId="2" borderId="0" xfId="0" applyFont="1" applyFill="1" applyBorder="1" applyAlignment="1" applyProtection="1">
      <alignment horizontal="center" vertical="center"/>
      <protection hidden="1"/>
    </xf>
    <xf numFmtId="0" fontId="53" fillId="2" borderId="30" xfId="0" applyFont="1" applyFill="1" applyBorder="1" applyAlignment="1" applyProtection="1">
      <alignment horizontal="center" vertical="center" wrapText="1"/>
      <protection hidden="1"/>
    </xf>
    <xf numFmtId="0" fontId="47" fillId="2" borderId="0" xfId="0" applyFont="1" applyFill="1" applyBorder="1" applyProtection="1">
      <protection hidden="1"/>
    </xf>
    <xf numFmtId="0" fontId="47" fillId="2" borderId="0" xfId="0" applyFont="1" applyFill="1" applyBorder="1" applyAlignment="1" applyProtection="1">
      <alignment vertical="center"/>
      <protection hidden="1"/>
    </xf>
    <xf numFmtId="0" fontId="15" fillId="2" borderId="0" xfId="0" applyFont="1" applyFill="1" applyBorder="1" applyAlignment="1" applyProtection="1">
      <alignment vertical="center"/>
      <protection hidden="1"/>
    </xf>
    <xf numFmtId="0" fontId="7" fillId="2" borderId="0" xfId="0" applyFont="1" applyFill="1" applyBorder="1" applyAlignment="1" applyProtection="1">
      <alignment horizontal="left"/>
      <protection hidden="1"/>
    </xf>
    <xf numFmtId="0" fontId="0" fillId="2" borderId="5" xfId="0" applyFont="1" applyFill="1" applyBorder="1" applyProtection="1">
      <protection hidden="1"/>
    </xf>
    <xf numFmtId="0" fontId="52" fillId="8" borderId="21" xfId="0" applyFont="1" applyFill="1" applyBorder="1" applyAlignment="1" applyProtection="1">
      <alignment vertical="center"/>
      <protection locked="0" hidden="1"/>
    </xf>
    <xf numFmtId="0" fontId="52" fillId="8" borderId="22" xfId="0" applyFont="1" applyFill="1" applyBorder="1" applyAlignment="1" applyProtection="1">
      <alignment vertical="center"/>
      <protection locked="0" hidden="1"/>
    </xf>
    <xf numFmtId="0" fontId="15" fillId="2" borderId="2" xfId="0" applyFont="1" applyFill="1" applyBorder="1" applyProtection="1">
      <protection hidden="1"/>
    </xf>
    <xf numFmtId="173" fontId="3" fillId="2" borderId="12" xfId="0" applyNumberFormat="1" applyFont="1" applyFill="1" applyBorder="1" applyAlignment="1" applyProtection="1">
      <alignment horizontal="center"/>
      <protection locked="0"/>
    </xf>
    <xf numFmtId="0" fontId="9" fillId="2" borderId="0" xfId="0" applyFont="1" applyFill="1" applyAlignment="1" applyProtection="1">
      <protection hidden="1"/>
    </xf>
    <xf numFmtId="0" fontId="0" fillId="2" borderId="26" xfId="0" applyFill="1" applyBorder="1" applyAlignment="1" applyProtection="1">
      <alignment vertical="top" wrapText="1"/>
      <protection hidden="1"/>
    </xf>
    <xf numFmtId="0" fontId="11" fillId="7" borderId="0" xfId="0" applyFont="1" applyFill="1"/>
    <xf numFmtId="0" fontId="0" fillId="7" borderId="0" xfId="0" applyFill="1" applyAlignment="1">
      <alignment wrapText="1"/>
    </xf>
    <xf numFmtId="0" fontId="0" fillId="7" borderId="0" xfId="0" applyNumberFormat="1" applyFill="1" applyAlignment="1" applyProtection="1">
      <alignment wrapText="1"/>
      <protection hidden="1"/>
    </xf>
    <xf numFmtId="0" fontId="0" fillId="7" borderId="0" xfId="0" applyNumberFormat="1" applyFill="1" applyAlignment="1" applyProtection="1">
      <protection hidden="1"/>
    </xf>
    <xf numFmtId="0" fontId="38" fillId="7" borderId="0" xfId="0" applyFont="1" applyFill="1" applyBorder="1" applyAlignment="1" applyProtection="1">
      <alignment vertical="center"/>
      <protection hidden="1"/>
    </xf>
    <xf numFmtId="0" fontId="0" fillId="7" borderId="0" xfId="0" applyNumberFormat="1" applyFill="1" applyBorder="1" applyAlignment="1" applyProtection="1">
      <protection hidden="1"/>
    </xf>
    <xf numFmtId="0" fontId="41" fillId="8" borderId="0" xfId="0" applyFont="1" applyFill="1" applyBorder="1" applyAlignment="1" applyProtection="1">
      <alignment vertical="center"/>
      <protection hidden="1"/>
    </xf>
    <xf numFmtId="0" fontId="33" fillId="8" borderId="0" xfId="0" applyFont="1" applyFill="1" applyBorder="1" applyAlignment="1" applyProtection="1">
      <alignment vertical="center"/>
      <protection hidden="1"/>
    </xf>
    <xf numFmtId="0" fontId="59" fillId="7" borderId="0" xfId="2" applyFont="1" applyFill="1" applyBorder="1" applyAlignment="1" applyProtection="1">
      <protection hidden="1"/>
    </xf>
    <xf numFmtId="0" fontId="23" fillId="0" borderId="0" xfId="0" applyFont="1"/>
    <xf numFmtId="0" fontId="2" fillId="7" borderId="0" xfId="0" applyFont="1" applyFill="1" applyBorder="1" applyAlignment="1" applyProtection="1">
      <alignment horizontal="center"/>
      <protection hidden="1"/>
    </xf>
    <xf numFmtId="164" fontId="35" fillId="7" borderId="25" xfId="3" applyFont="1" applyFill="1" applyBorder="1" applyAlignment="1" applyProtection="1">
      <alignment vertical="center" wrapText="1"/>
      <protection hidden="1"/>
    </xf>
    <xf numFmtId="164" fontId="35" fillId="7" borderId="27" xfId="3" applyFont="1" applyFill="1" applyBorder="1" applyAlignment="1" applyProtection="1">
      <alignment vertical="center" wrapText="1"/>
      <protection hidden="1"/>
    </xf>
    <xf numFmtId="164" fontId="0" fillId="7" borderId="0" xfId="3" applyFont="1" applyFill="1"/>
    <xf numFmtId="164" fontId="32" fillId="8" borderId="0" xfId="3" applyFont="1" applyFill="1" applyBorder="1" applyAlignment="1" applyProtection="1">
      <alignment vertical="center"/>
      <protection hidden="1"/>
    </xf>
    <xf numFmtId="164" fontId="0" fillId="2" borderId="0" xfId="3" applyFont="1" applyFill="1" applyAlignment="1" applyProtection="1">
      <protection hidden="1"/>
    </xf>
    <xf numFmtId="164" fontId="0" fillId="2" borderId="0" xfId="3" applyFont="1" applyFill="1" applyProtection="1">
      <protection hidden="1"/>
    </xf>
    <xf numFmtId="164" fontId="45" fillId="0" borderId="0" xfId="3" applyFont="1" applyAlignment="1" applyProtection="1">
      <alignment horizontal="center" vertical="center"/>
      <protection locked="0" hidden="1"/>
    </xf>
    <xf numFmtId="164" fontId="4" fillId="0" borderId="0" xfId="3" applyFont="1" applyAlignment="1" applyProtection="1">
      <alignment horizontal="center" vertical="center"/>
      <protection locked="0" hidden="1"/>
    </xf>
    <xf numFmtId="164" fontId="0" fillId="0" borderId="0" xfId="3" applyFont="1" applyProtection="1">
      <protection locked="0" hidden="1"/>
    </xf>
    <xf numFmtId="0" fontId="0" fillId="7" borderId="0" xfId="0" applyFont="1" applyFill="1"/>
    <xf numFmtId="0" fontId="0" fillId="7" borderId="0" xfId="0" applyNumberFormat="1" applyFont="1" applyFill="1"/>
    <xf numFmtId="0" fontId="0" fillId="7" borderId="42" xfId="0" applyFont="1" applyFill="1" applyBorder="1"/>
    <xf numFmtId="0" fontId="46" fillId="14" borderId="43" xfId="0" applyFont="1" applyFill="1" applyBorder="1" applyAlignment="1">
      <alignment horizontal="center" vertical="center"/>
    </xf>
    <xf numFmtId="164" fontId="46" fillId="14" borderId="43" xfId="3" applyNumberFormat="1" applyFont="1" applyFill="1" applyBorder="1" applyAlignment="1">
      <alignment horizontal="center" vertical="center"/>
    </xf>
    <xf numFmtId="14" fontId="0" fillId="0" borderId="0" xfId="0" applyNumberFormat="1"/>
    <xf numFmtId="0" fontId="0" fillId="0" borderId="0" xfId="0" applyNumberFormat="1"/>
    <xf numFmtId="0" fontId="62" fillId="2" borderId="14" xfId="0" applyFont="1" applyFill="1" applyBorder="1" applyAlignment="1" applyProtection="1">
      <alignment horizontal="center"/>
      <protection hidden="1"/>
    </xf>
    <xf numFmtId="164" fontId="4" fillId="2" borderId="0" xfId="3" applyNumberFormat="1" applyFont="1" applyFill="1" applyBorder="1" applyAlignment="1" applyProtection="1">
      <alignment horizontal="center" vertical="center"/>
      <protection hidden="1"/>
    </xf>
    <xf numFmtId="176" fontId="0" fillId="0" borderId="0" xfId="0" applyNumberFormat="1"/>
    <xf numFmtId="14" fontId="0" fillId="15" borderId="0" xfId="0" applyNumberFormat="1" applyFill="1"/>
    <xf numFmtId="0" fontId="0" fillId="15" borderId="0" xfId="0" applyFill="1"/>
    <xf numFmtId="176" fontId="0" fillId="15" borderId="0" xfId="0" applyNumberFormat="1" applyFill="1"/>
    <xf numFmtId="14" fontId="0" fillId="16" borderId="0" xfId="0" applyNumberFormat="1" applyFill="1"/>
    <xf numFmtId="0" fontId="0" fillId="16" borderId="0" xfId="0" applyFill="1"/>
    <xf numFmtId="176" fontId="0" fillId="16" borderId="0" xfId="0" applyNumberFormat="1" applyFill="1"/>
    <xf numFmtId="14" fontId="0" fillId="17" borderId="0" xfId="0" applyNumberFormat="1" applyFill="1"/>
    <xf numFmtId="0" fontId="0" fillId="17" borderId="0" xfId="0" applyFill="1"/>
    <xf numFmtId="176" fontId="0" fillId="17" borderId="0" xfId="0" applyNumberFormat="1" applyFill="1"/>
    <xf numFmtId="0" fontId="0" fillId="17" borderId="0" xfId="0" applyFill="1" applyProtection="1">
      <protection hidden="1"/>
    </xf>
    <xf numFmtId="14" fontId="0" fillId="0" borderId="0" xfId="0" applyNumberFormat="1" applyFill="1"/>
    <xf numFmtId="165" fontId="0" fillId="0" borderId="0" xfId="0" applyNumberFormat="1" applyFill="1"/>
    <xf numFmtId="0" fontId="66" fillId="18" borderId="43" xfId="0" applyFont="1" applyFill="1" applyBorder="1" applyAlignment="1">
      <alignment horizontal="center" vertical="center"/>
    </xf>
    <xf numFmtId="176" fontId="66" fillId="18" borderId="43" xfId="3" applyNumberFormat="1" applyFont="1" applyFill="1" applyBorder="1" applyAlignment="1">
      <alignment horizontal="center" vertical="center"/>
    </xf>
    <xf numFmtId="0" fontId="4" fillId="0" borderId="0" xfId="0" applyFont="1"/>
    <xf numFmtId="0" fontId="4" fillId="19" borderId="0" xfId="0" applyFont="1" applyFill="1"/>
    <xf numFmtId="175" fontId="2" fillId="2" borderId="19" xfId="0" applyNumberFormat="1" applyFont="1" applyFill="1" applyBorder="1" applyAlignment="1" applyProtection="1">
      <alignment horizontal="center"/>
      <protection hidden="1"/>
    </xf>
    <xf numFmtId="175" fontId="0" fillId="0" borderId="19" xfId="0" applyNumberFormat="1" applyBorder="1" applyProtection="1">
      <protection hidden="1"/>
    </xf>
    <xf numFmtId="175" fontId="2" fillId="2" borderId="20" xfId="0" applyNumberFormat="1" applyFont="1" applyFill="1" applyBorder="1" applyAlignment="1" applyProtection="1">
      <protection hidden="1"/>
    </xf>
    <xf numFmtId="164" fontId="0" fillId="2" borderId="0" xfId="3" applyFont="1" applyFill="1"/>
    <xf numFmtId="0" fontId="0" fillId="0" borderId="44" xfId="0" applyBorder="1"/>
    <xf numFmtId="0" fontId="0" fillId="20" borderId="45" xfId="0" applyFill="1" applyBorder="1"/>
    <xf numFmtId="0" fontId="0" fillId="21" borderId="45" xfId="0" applyFill="1" applyBorder="1"/>
    <xf numFmtId="0" fontId="0" fillId="21" borderId="46" xfId="0" applyFill="1" applyBorder="1"/>
    <xf numFmtId="0" fontId="69" fillId="2" borderId="0" xfId="0" applyFont="1" applyFill="1" applyBorder="1" applyAlignment="1" applyProtection="1">
      <alignment horizontal="left"/>
      <protection hidden="1"/>
    </xf>
    <xf numFmtId="164" fontId="0" fillId="20" borderId="45" xfId="3" applyFont="1" applyFill="1" applyBorder="1"/>
    <xf numFmtId="164" fontId="0" fillId="21" borderId="45" xfId="3" applyFont="1" applyFill="1" applyBorder="1"/>
    <xf numFmtId="164" fontId="0" fillId="21" borderId="46" xfId="3" applyFont="1" applyFill="1" applyBorder="1"/>
    <xf numFmtId="164" fontId="0" fillId="0" borderId="0" xfId="3" applyFont="1"/>
    <xf numFmtId="0" fontId="0" fillId="0" borderId="0" xfId="0" applyFill="1" applyBorder="1" applyProtection="1">
      <protection hidden="1"/>
    </xf>
    <xf numFmtId="0" fontId="0" fillId="0" borderId="0" xfId="0" applyNumberFormat="1" applyFill="1" applyBorder="1" applyProtection="1">
      <protection hidden="1"/>
    </xf>
    <xf numFmtId="0" fontId="0" fillId="0" borderId="0" xfId="0" applyNumberFormat="1" applyFill="1" applyBorder="1"/>
    <xf numFmtId="0" fontId="0" fillId="0" borderId="0" xfId="0" applyFill="1" applyBorder="1"/>
    <xf numFmtId="0" fontId="0" fillId="0" borderId="0" xfId="0" applyFont="1" applyFill="1" applyBorder="1"/>
    <xf numFmtId="0" fontId="0" fillId="0" borderId="0" xfId="0" applyNumberFormat="1" applyFont="1" applyFill="1" applyBorder="1"/>
    <xf numFmtId="0" fontId="0" fillId="0" borderId="0" xfId="0" applyFont="1" applyFill="1" applyBorder="1" applyProtection="1">
      <protection hidden="1"/>
    </xf>
    <xf numFmtId="14" fontId="0" fillId="22" borderId="0" xfId="0" applyNumberFormat="1" applyFill="1"/>
    <xf numFmtId="0" fontId="0" fillId="22" borderId="0" xfId="0" applyFill="1"/>
    <xf numFmtId="176" fontId="0" fillId="22" borderId="0" xfId="0" applyNumberFormat="1" applyFill="1"/>
    <xf numFmtId="0" fontId="0" fillId="0" borderId="0" xfId="0" applyFill="1" applyProtection="1">
      <protection hidden="1"/>
    </xf>
    <xf numFmtId="0" fontId="0" fillId="0" borderId="0" xfId="0" applyFont="1" applyFill="1" applyProtection="1">
      <protection hidden="1"/>
    </xf>
    <xf numFmtId="0" fontId="0" fillId="0" borderId="0" xfId="0" applyFont="1" applyFill="1"/>
    <xf numFmtId="0" fontId="0" fillId="20" borderId="0" xfId="0" applyFill="1"/>
    <xf numFmtId="0" fontId="0" fillId="20" borderId="0" xfId="0" applyFill="1" applyBorder="1"/>
    <xf numFmtId="0" fontId="3" fillId="20" borderId="0" xfId="0" applyFont="1" applyFill="1"/>
    <xf numFmtId="164" fontId="61" fillId="20" borderId="0" xfId="0" applyNumberFormat="1" applyFont="1" applyFill="1"/>
    <xf numFmtId="164" fontId="67" fillId="20" borderId="0" xfId="0" applyNumberFormat="1" applyFont="1" applyFill="1"/>
    <xf numFmtId="164" fontId="61" fillId="20" borderId="0" xfId="3" applyNumberFormat="1" applyFont="1" applyFill="1"/>
    <xf numFmtId="0" fontId="23" fillId="20" borderId="0" xfId="0" applyFont="1" applyFill="1"/>
    <xf numFmtId="0" fontId="24" fillId="23" borderId="0" xfId="0" applyFont="1" applyFill="1" applyBorder="1"/>
    <xf numFmtId="0" fontId="0" fillId="23" borderId="0" xfId="0" applyFill="1" applyBorder="1"/>
    <xf numFmtId="0" fontId="4" fillId="23" borderId="0" xfId="0" applyFont="1" applyFill="1" applyBorder="1"/>
    <xf numFmtId="174" fontId="24" fillId="23" borderId="0" xfId="3" applyNumberFormat="1" applyFont="1" applyFill="1" applyBorder="1" applyAlignment="1">
      <alignment horizontal="center"/>
    </xf>
    <xf numFmtId="174" fontId="0" fillId="23" borderId="0" xfId="3" applyNumberFormat="1" applyFont="1" applyFill="1" applyBorder="1"/>
    <xf numFmtId="14" fontId="24" fillId="0" borderId="47" xfId="0" applyNumberFormat="1" applyFont="1" applyFill="1" applyBorder="1" applyAlignment="1">
      <alignment horizontal="left"/>
    </xf>
    <xf numFmtId="0" fontId="24" fillId="0" borderId="47" xfId="0" applyFont="1" applyFill="1" applyBorder="1"/>
    <xf numFmtId="174" fontId="24" fillId="0" borderId="47" xfId="0" applyNumberFormat="1" applyFont="1" applyFill="1" applyBorder="1"/>
    <xf numFmtId="174" fontId="4" fillId="0" borderId="47" xfId="0" applyNumberFormat="1" applyFont="1" applyFill="1" applyBorder="1" applyAlignment="1">
      <alignment horizontal="center"/>
    </xf>
    <xf numFmtId="174" fontId="4" fillId="0" borderId="47" xfId="0" applyNumberFormat="1" applyFont="1" applyFill="1" applyBorder="1" applyAlignment="1">
      <alignment horizontal="left"/>
    </xf>
    <xf numFmtId="0" fontId="0" fillId="23" borderId="48" xfId="0" applyFill="1" applyBorder="1"/>
    <xf numFmtId="0" fontId="0" fillId="23" borderId="49" xfId="0" applyFill="1" applyBorder="1"/>
    <xf numFmtId="0" fontId="0" fillId="23" borderId="50" xfId="0" applyFill="1" applyBorder="1"/>
    <xf numFmtId="0" fontId="50" fillId="23" borderId="0" xfId="0" applyFont="1" applyFill="1" applyBorder="1"/>
    <xf numFmtId="0" fontId="0" fillId="23" borderId="51" xfId="0" applyFill="1" applyBorder="1"/>
    <xf numFmtId="0" fontId="0" fillId="23" borderId="52" xfId="0" applyFill="1" applyBorder="1"/>
    <xf numFmtId="0" fontId="0" fillId="23" borderId="53" xfId="0" applyFill="1" applyBorder="1"/>
    <xf numFmtId="0" fontId="0" fillId="23" borderId="54" xfId="0" applyFill="1" applyBorder="1"/>
    <xf numFmtId="0" fontId="0" fillId="23" borderId="55" xfId="0" applyFill="1" applyBorder="1"/>
    <xf numFmtId="0" fontId="0" fillId="20" borderId="50" xfId="0" applyFill="1" applyBorder="1"/>
    <xf numFmtId="174" fontId="0" fillId="20" borderId="58" xfId="0" applyNumberFormat="1" applyFill="1" applyBorder="1" applyAlignment="1">
      <alignment horizontal="left"/>
    </xf>
    <xf numFmtId="174" fontId="0" fillId="20" borderId="60" xfId="0" applyNumberFormat="1" applyFill="1" applyBorder="1" applyAlignment="1">
      <alignment horizontal="left"/>
    </xf>
    <xf numFmtId="174" fontId="0" fillId="20" borderId="63" xfId="0" applyNumberFormat="1" applyFill="1" applyBorder="1" applyAlignment="1">
      <alignment horizontal="left"/>
    </xf>
    <xf numFmtId="0" fontId="15" fillId="20" borderId="67" xfId="0" applyFont="1" applyFill="1" applyBorder="1" applyAlignment="1">
      <alignment horizontal="left"/>
    </xf>
    <xf numFmtId="0" fontId="15" fillId="20" borderId="66" xfId="0" applyFont="1" applyFill="1" applyBorder="1" applyAlignment="1">
      <alignment horizontal="left"/>
    </xf>
    <xf numFmtId="14" fontId="0" fillId="20" borderId="0" xfId="0" applyNumberFormat="1" applyFill="1"/>
    <xf numFmtId="174" fontId="0" fillId="20" borderId="0" xfId="0" applyNumberFormat="1" applyFill="1"/>
    <xf numFmtId="0" fontId="29" fillId="8" borderId="0" xfId="2" applyFont="1" applyFill="1" applyBorder="1" applyAlignment="1" applyProtection="1">
      <alignment horizontal="center" vertical="center"/>
      <protection hidden="1"/>
    </xf>
    <xf numFmtId="0" fontId="28" fillId="8" borderId="0" xfId="0" applyFont="1" applyFill="1" applyAlignment="1" applyProtection="1">
      <alignment horizontal="left" vertical="center"/>
      <protection hidden="1"/>
    </xf>
    <xf numFmtId="0" fontId="26" fillId="2" borderId="0" xfId="2" applyFill="1" applyAlignment="1" applyProtection="1">
      <alignment horizontal="center"/>
      <protection hidden="1"/>
    </xf>
    <xf numFmtId="0" fontId="47" fillId="2" borderId="24" xfId="0" applyFont="1" applyFill="1" applyBorder="1" applyAlignment="1">
      <alignment horizontal="left" vertical="top" wrapText="1"/>
    </xf>
    <xf numFmtId="0" fontId="4" fillId="2" borderId="38" xfId="0" applyFont="1" applyFill="1" applyBorder="1" applyAlignment="1">
      <alignment horizontal="left" vertical="top" wrapText="1"/>
    </xf>
    <xf numFmtId="0" fontId="4" fillId="2" borderId="25" xfId="0" applyFont="1" applyFill="1" applyBorder="1" applyAlignment="1">
      <alignment horizontal="left" vertical="top" wrapText="1"/>
    </xf>
    <xf numFmtId="0" fontId="4" fillId="2" borderId="26" xfId="0" applyFont="1" applyFill="1" applyBorder="1" applyAlignment="1">
      <alignment horizontal="left" vertical="top" wrapText="1"/>
    </xf>
    <xf numFmtId="0" fontId="4" fillId="2" borderId="0" xfId="0" applyFont="1" applyFill="1" applyBorder="1" applyAlignment="1">
      <alignment horizontal="left" vertical="top" wrapText="1"/>
    </xf>
    <xf numFmtId="0" fontId="4" fillId="2" borderId="27" xfId="0" applyFont="1" applyFill="1" applyBorder="1" applyAlignment="1">
      <alignment horizontal="left" vertical="top" wrapText="1"/>
    </xf>
    <xf numFmtId="0" fontId="4" fillId="2" borderId="28" xfId="0" applyFont="1" applyFill="1" applyBorder="1" applyAlignment="1">
      <alignment horizontal="left" vertical="top" wrapText="1"/>
    </xf>
    <xf numFmtId="0" fontId="4" fillId="2" borderId="1" xfId="0" applyFont="1" applyFill="1" applyBorder="1" applyAlignment="1">
      <alignment horizontal="left" vertical="top" wrapText="1"/>
    </xf>
    <xf numFmtId="0" fontId="4" fillId="2" borderId="29" xfId="0" applyFont="1" applyFill="1" applyBorder="1" applyAlignment="1">
      <alignment horizontal="left" vertical="top" wrapText="1"/>
    </xf>
    <xf numFmtId="0" fontId="4" fillId="2" borderId="39" xfId="0" applyFont="1" applyFill="1" applyBorder="1" applyAlignment="1" applyProtection="1">
      <alignment horizontal="left" vertical="top" wrapText="1"/>
      <protection hidden="1"/>
    </xf>
    <xf numFmtId="0" fontId="4" fillId="2" borderId="40" xfId="0" applyFont="1" applyFill="1" applyBorder="1" applyAlignment="1" applyProtection="1">
      <alignment horizontal="left" vertical="top" wrapText="1"/>
      <protection hidden="1"/>
    </xf>
    <xf numFmtId="0" fontId="4" fillId="2" borderId="41" xfId="0" applyFont="1" applyFill="1" applyBorder="1" applyAlignment="1" applyProtection="1">
      <alignment horizontal="left" vertical="top" wrapText="1"/>
      <protection hidden="1"/>
    </xf>
    <xf numFmtId="0" fontId="47" fillId="2" borderId="24" xfId="0" applyFont="1" applyFill="1" applyBorder="1" applyAlignment="1" applyProtection="1">
      <alignment horizontal="left" vertical="top" wrapText="1"/>
      <protection hidden="1"/>
    </xf>
    <xf numFmtId="0" fontId="4" fillId="2" borderId="38" xfId="0" applyFont="1" applyFill="1" applyBorder="1" applyAlignment="1" applyProtection="1">
      <alignment horizontal="left" vertical="top" wrapText="1"/>
      <protection hidden="1"/>
    </xf>
    <xf numFmtId="0" fontId="4" fillId="2" borderId="25" xfId="0" applyFont="1" applyFill="1" applyBorder="1" applyAlignment="1" applyProtection="1">
      <alignment horizontal="left" vertical="top" wrapText="1"/>
      <protection hidden="1"/>
    </xf>
    <xf numFmtId="0" fontId="4" fillId="2" borderId="26" xfId="0" applyFont="1" applyFill="1" applyBorder="1" applyAlignment="1" applyProtection="1">
      <alignment horizontal="left" vertical="top" wrapText="1"/>
      <protection hidden="1"/>
    </xf>
    <xf numFmtId="0" fontId="4" fillId="2" borderId="0" xfId="0" applyFont="1" applyFill="1" applyBorder="1" applyAlignment="1" applyProtection="1">
      <alignment horizontal="left" vertical="top" wrapText="1"/>
      <protection hidden="1"/>
    </xf>
    <xf numFmtId="0" fontId="4" fillId="2" borderId="27" xfId="0" applyFont="1" applyFill="1" applyBorder="1" applyAlignment="1" applyProtection="1">
      <alignment horizontal="left" vertical="top" wrapText="1"/>
      <protection hidden="1"/>
    </xf>
    <xf numFmtId="0" fontId="4" fillId="2" borderId="28" xfId="0" applyFont="1" applyFill="1" applyBorder="1" applyAlignment="1" applyProtection="1">
      <alignment horizontal="left" vertical="top" wrapText="1"/>
      <protection hidden="1"/>
    </xf>
    <xf numFmtId="0" fontId="4" fillId="2" borderId="1" xfId="0" applyFont="1" applyFill="1" applyBorder="1" applyAlignment="1" applyProtection="1">
      <alignment horizontal="left" vertical="top" wrapText="1"/>
      <protection hidden="1"/>
    </xf>
    <xf numFmtId="0" fontId="4" fillId="2" borderId="29" xfId="0" applyFont="1" applyFill="1" applyBorder="1" applyAlignment="1" applyProtection="1">
      <alignment horizontal="left" vertical="top" wrapText="1"/>
      <protection hidden="1"/>
    </xf>
    <xf numFmtId="0" fontId="29" fillId="8" borderId="22" xfId="2" applyFont="1" applyFill="1" applyBorder="1" applyAlignment="1" applyProtection="1">
      <alignment horizontal="center" vertical="center"/>
      <protection locked="0" hidden="1"/>
    </xf>
    <xf numFmtId="0" fontId="29" fillId="8" borderId="23" xfId="2" applyFont="1" applyFill="1" applyBorder="1" applyAlignment="1" applyProtection="1">
      <alignment horizontal="center" vertical="center"/>
      <protection locked="0" hidden="1"/>
    </xf>
    <xf numFmtId="3" fontId="0" fillId="2" borderId="0" xfId="0" applyNumberFormat="1" applyFill="1" applyBorder="1" applyAlignment="1" applyProtection="1">
      <alignment horizontal="center" vertical="center"/>
      <protection hidden="1"/>
    </xf>
    <xf numFmtId="3" fontId="0" fillId="2" borderId="17" xfId="0" applyNumberFormat="1" applyFill="1" applyBorder="1" applyAlignment="1" applyProtection="1">
      <alignment horizontal="center" vertical="center"/>
      <protection hidden="1"/>
    </xf>
    <xf numFmtId="0" fontId="0" fillId="2" borderId="16" xfId="0" applyFill="1" applyBorder="1" applyAlignment="1" applyProtection="1">
      <alignment horizontal="center" vertical="center"/>
      <protection hidden="1"/>
    </xf>
    <xf numFmtId="0" fontId="0" fillId="2" borderId="0" xfId="0" applyFill="1" applyBorder="1" applyAlignment="1" applyProtection="1">
      <alignment horizontal="center" vertical="center"/>
      <protection hidden="1"/>
    </xf>
    <xf numFmtId="0" fontId="35" fillId="2" borderId="0" xfId="0" applyFont="1" applyFill="1" applyBorder="1" applyAlignment="1" applyProtection="1">
      <alignment horizontal="left" vertical="center"/>
      <protection hidden="1"/>
    </xf>
    <xf numFmtId="164" fontId="35" fillId="2" borderId="0" xfId="3" applyFont="1" applyFill="1" applyBorder="1" applyAlignment="1" applyProtection="1">
      <alignment horizontal="center" vertical="center"/>
      <protection hidden="1"/>
    </xf>
    <xf numFmtId="0" fontId="56" fillId="10" borderId="0" xfId="0" applyFont="1" applyFill="1" applyBorder="1" applyAlignment="1" applyProtection="1">
      <alignment horizontal="center" vertical="center"/>
      <protection hidden="1"/>
    </xf>
    <xf numFmtId="0" fontId="56" fillId="10" borderId="34" xfId="0" applyFont="1" applyFill="1" applyBorder="1" applyAlignment="1" applyProtection="1">
      <alignment horizontal="center" vertical="center"/>
      <protection hidden="1"/>
    </xf>
    <xf numFmtId="0" fontId="0" fillId="7" borderId="0" xfId="0" applyFill="1" applyBorder="1" applyAlignment="1" applyProtection="1">
      <alignment horizontal="center"/>
      <protection hidden="1"/>
    </xf>
    <xf numFmtId="164" fontId="4" fillId="2" borderId="0" xfId="3" applyNumberFormat="1" applyFont="1" applyFill="1" applyBorder="1" applyAlignment="1" applyProtection="1">
      <alignment horizontal="center" vertical="center"/>
      <protection hidden="1"/>
    </xf>
    <xf numFmtId="164" fontId="4" fillId="2" borderId="17" xfId="3" applyNumberFormat="1" applyFont="1" applyFill="1" applyBorder="1" applyAlignment="1" applyProtection="1">
      <alignment horizontal="center" vertical="center"/>
      <protection hidden="1"/>
    </xf>
    <xf numFmtId="0" fontId="4" fillId="2" borderId="16" xfId="0" applyFont="1" applyFill="1" applyBorder="1" applyAlignment="1" applyProtection="1">
      <alignment horizontal="center" vertical="center"/>
      <protection hidden="1"/>
    </xf>
    <xf numFmtId="0" fontId="4" fillId="2" borderId="0" xfId="0" applyFont="1" applyFill="1" applyBorder="1" applyAlignment="1" applyProtection="1">
      <alignment horizontal="center" vertical="center"/>
      <protection hidden="1"/>
    </xf>
    <xf numFmtId="0" fontId="46" fillId="2" borderId="7" xfId="0" applyFont="1" applyFill="1" applyBorder="1" applyAlignment="1" applyProtection="1">
      <alignment horizontal="center" vertical="center"/>
      <protection locked="0"/>
    </xf>
    <xf numFmtId="0" fontId="46" fillId="2" borderId="8" xfId="0" applyFont="1" applyFill="1" applyBorder="1" applyAlignment="1" applyProtection="1">
      <alignment horizontal="center" vertical="center"/>
      <protection locked="0"/>
    </xf>
    <xf numFmtId="0" fontId="46" fillId="2" borderId="9" xfId="0" applyFont="1" applyFill="1" applyBorder="1" applyAlignment="1" applyProtection="1">
      <alignment horizontal="center" vertical="center"/>
      <protection locked="0"/>
    </xf>
    <xf numFmtId="0" fontId="46" fillId="2" borderId="10" xfId="0" applyFont="1" applyFill="1" applyBorder="1" applyAlignment="1" applyProtection="1">
      <alignment horizontal="center" vertical="center"/>
      <protection locked="0"/>
    </xf>
    <xf numFmtId="0" fontId="35" fillId="2" borderId="0" xfId="0" applyFont="1" applyFill="1" applyBorder="1" applyAlignment="1" applyProtection="1">
      <alignment horizontal="center" vertical="center"/>
      <protection hidden="1"/>
    </xf>
    <xf numFmtId="0" fontId="2" fillId="7" borderId="0" xfId="0" applyFont="1" applyFill="1" applyBorder="1" applyAlignment="1" applyProtection="1">
      <alignment horizontal="center"/>
      <protection hidden="1"/>
    </xf>
    <xf numFmtId="0" fontId="17" fillId="5" borderId="0" xfId="0" applyFont="1" applyFill="1" applyBorder="1" applyAlignment="1" applyProtection="1">
      <alignment horizontal="center"/>
      <protection hidden="1"/>
    </xf>
    <xf numFmtId="0" fontId="62" fillId="2" borderId="13" xfId="0" applyFont="1" applyFill="1" applyBorder="1" applyAlignment="1" applyProtection="1">
      <alignment horizontal="center"/>
      <protection hidden="1"/>
    </xf>
    <xf numFmtId="0" fontId="62" fillId="2" borderId="14" xfId="0" applyFont="1" applyFill="1" applyBorder="1" applyAlignment="1" applyProtection="1">
      <alignment horizontal="center"/>
      <protection hidden="1"/>
    </xf>
    <xf numFmtId="0" fontId="62" fillId="2" borderId="15" xfId="0" applyFont="1" applyFill="1" applyBorder="1" applyAlignment="1" applyProtection="1">
      <alignment horizontal="center"/>
      <protection hidden="1"/>
    </xf>
    <xf numFmtId="0" fontId="60" fillId="2" borderId="0" xfId="0" applyFont="1" applyFill="1" applyBorder="1" applyAlignment="1" applyProtection="1">
      <alignment horizontal="right"/>
      <protection hidden="1"/>
    </xf>
    <xf numFmtId="0" fontId="7" fillId="2" borderId="18" xfId="0" applyFont="1" applyFill="1" applyBorder="1" applyAlignment="1" applyProtection="1">
      <alignment horizontal="center" vertical="center"/>
      <protection hidden="1"/>
    </xf>
    <xf numFmtId="0" fontId="7" fillId="2" borderId="19" xfId="0" applyFont="1" applyFill="1" applyBorder="1" applyAlignment="1" applyProtection="1">
      <alignment horizontal="center" vertical="center"/>
      <protection hidden="1"/>
    </xf>
    <xf numFmtId="4" fontId="35" fillId="7" borderId="0" xfId="0" applyNumberFormat="1" applyFont="1" applyFill="1" applyBorder="1" applyAlignment="1" applyProtection="1">
      <alignment horizontal="center" vertical="center"/>
      <protection hidden="1"/>
    </xf>
    <xf numFmtId="0" fontId="0" fillId="2" borderId="36" xfId="0" applyFill="1" applyBorder="1" applyAlignment="1" applyProtection="1">
      <alignment horizontal="center"/>
      <protection hidden="1"/>
    </xf>
    <xf numFmtId="0" fontId="0" fillId="2" borderId="37" xfId="0" applyFill="1" applyBorder="1" applyAlignment="1" applyProtection="1">
      <alignment horizontal="center"/>
      <protection hidden="1"/>
    </xf>
    <xf numFmtId="0" fontId="55" fillId="2" borderId="35" xfId="0" applyFont="1" applyFill="1" applyBorder="1" applyAlignment="1" applyProtection="1">
      <alignment horizontal="center"/>
      <protection hidden="1"/>
    </xf>
    <xf numFmtId="0" fontId="55" fillId="2" borderId="36" xfId="0" applyFont="1" applyFill="1" applyBorder="1" applyAlignment="1" applyProtection="1">
      <alignment horizontal="center"/>
      <protection hidden="1"/>
    </xf>
    <xf numFmtId="0" fontId="21" fillId="6" borderId="0" xfId="0" applyFont="1" applyFill="1" applyBorder="1" applyAlignment="1" applyProtection="1">
      <alignment horizontal="center" vertical="center"/>
      <protection hidden="1"/>
    </xf>
    <xf numFmtId="164" fontId="20" fillId="2" borderId="0" xfId="3" applyFont="1" applyFill="1" applyBorder="1" applyAlignment="1" applyProtection="1">
      <alignment horizontal="left" vertical="center"/>
      <protection hidden="1"/>
    </xf>
    <xf numFmtId="0" fontId="30" fillId="2" borderId="0" xfId="0" applyFont="1" applyFill="1" applyBorder="1" applyAlignment="1" applyProtection="1">
      <alignment horizontal="center" vertical="center" wrapText="1"/>
      <protection hidden="1"/>
    </xf>
    <xf numFmtId="0" fontId="51" fillId="2" borderId="0" xfId="0" applyFont="1" applyFill="1" applyBorder="1" applyAlignment="1" applyProtection="1">
      <alignment horizontal="center"/>
      <protection hidden="1"/>
    </xf>
    <xf numFmtId="164" fontId="9" fillId="7" borderId="0" xfId="3" applyFont="1" applyFill="1" applyBorder="1" applyAlignment="1" applyProtection="1">
      <alignment horizontal="center" vertical="center"/>
      <protection hidden="1"/>
    </xf>
    <xf numFmtId="0" fontId="21" fillId="13" borderId="0" xfId="0" applyFont="1" applyFill="1" applyBorder="1" applyAlignment="1" applyProtection="1">
      <alignment horizontal="center" vertical="center"/>
      <protection hidden="1"/>
    </xf>
    <xf numFmtId="164" fontId="13" fillId="7" borderId="0" xfId="3" applyFont="1" applyFill="1" applyBorder="1" applyAlignment="1" applyProtection="1">
      <alignment horizontal="center" vertical="center"/>
      <protection hidden="1"/>
    </xf>
    <xf numFmtId="0" fontId="35" fillId="7" borderId="0" xfId="0" applyFont="1" applyFill="1" applyBorder="1" applyAlignment="1" applyProtection="1">
      <alignment horizontal="center" vertical="center" wrapText="1"/>
      <protection hidden="1"/>
    </xf>
    <xf numFmtId="0" fontId="35" fillId="7" borderId="0" xfId="0" applyFont="1" applyFill="1" applyBorder="1" applyAlignment="1" applyProtection="1">
      <alignment horizontal="center" vertical="center"/>
      <protection hidden="1"/>
    </xf>
    <xf numFmtId="0" fontId="36" fillId="7" borderId="0" xfId="0" applyFont="1" applyFill="1" applyBorder="1" applyAlignment="1" applyProtection="1">
      <alignment horizontal="center" vertical="center"/>
      <protection hidden="1"/>
    </xf>
    <xf numFmtId="0" fontId="7" fillId="7" borderId="0" xfId="0" applyFont="1" applyFill="1" applyBorder="1" applyAlignment="1" applyProtection="1">
      <alignment horizontal="right"/>
      <protection hidden="1"/>
    </xf>
    <xf numFmtId="164" fontId="8" fillId="7" borderId="0" xfId="3" applyFont="1" applyFill="1" applyBorder="1" applyAlignment="1" applyProtection="1">
      <alignment horizontal="center" vertical="center"/>
      <protection hidden="1"/>
    </xf>
    <xf numFmtId="164" fontId="8" fillId="7" borderId="1" xfId="3" applyFont="1" applyFill="1" applyBorder="1" applyAlignment="1" applyProtection="1">
      <alignment horizontal="center" vertical="center"/>
      <protection hidden="1"/>
    </xf>
    <xf numFmtId="0" fontId="28" fillId="8" borderId="21" xfId="0" applyFont="1" applyFill="1" applyBorder="1" applyProtection="1">
      <protection hidden="1"/>
    </xf>
    <xf numFmtId="0" fontId="28" fillId="8" borderId="22" xfId="0" applyFont="1" applyFill="1" applyBorder="1" applyProtection="1">
      <protection hidden="1"/>
    </xf>
    <xf numFmtId="0" fontId="29" fillId="8" borderId="22" xfId="2" applyFont="1" applyFill="1" applyBorder="1" applyAlignment="1" applyProtection="1">
      <alignment horizontal="center" vertical="center"/>
      <protection hidden="1"/>
    </xf>
    <xf numFmtId="0" fontId="29" fillId="8" borderId="23" xfId="2" applyFont="1" applyFill="1" applyBorder="1" applyAlignment="1" applyProtection="1">
      <alignment horizontal="center" vertical="center"/>
      <protection hidden="1"/>
    </xf>
    <xf numFmtId="0" fontId="57" fillId="8" borderId="21" xfId="2" applyFont="1" applyFill="1" applyBorder="1" applyAlignment="1" applyProtection="1">
      <alignment horizontal="left" vertical="center"/>
      <protection locked="0" hidden="1"/>
    </xf>
    <xf numFmtId="0" fontId="57" fillId="8" borderId="22" xfId="2" applyFont="1" applyFill="1" applyBorder="1" applyAlignment="1" applyProtection="1">
      <alignment horizontal="left" vertical="center"/>
      <protection locked="0" hidden="1"/>
    </xf>
    <xf numFmtId="0" fontId="52" fillId="8" borderId="21" xfId="0" applyFont="1" applyFill="1" applyBorder="1" applyAlignment="1" applyProtection="1">
      <alignment horizontal="left" vertical="center"/>
      <protection locked="0" hidden="1"/>
    </xf>
    <xf numFmtId="0" fontId="52" fillId="8" borderId="22" xfId="0" applyFont="1" applyFill="1" applyBorder="1" applyAlignment="1" applyProtection="1">
      <alignment horizontal="left" vertical="center"/>
      <protection locked="0" hidden="1"/>
    </xf>
    <xf numFmtId="170" fontId="3" fillId="7" borderId="0" xfId="0" applyNumberFormat="1" applyFont="1" applyFill="1" applyBorder="1" applyAlignment="1" applyProtection="1">
      <alignment horizontal="right"/>
      <protection hidden="1"/>
    </xf>
    <xf numFmtId="0" fontId="21" fillId="3" borderId="0" xfId="0" applyFont="1" applyFill="1" applyBorder="1" applyAlignment="1" applyProtection="1">
      <alignment horizontal="center" vertical="center"/>
      <protection hidden="1"/>
    </xf>
    <xf numFmtId="164" fontId="22" fillId="2" borderId="0" xfId="3" applyFont="1" applyFill="1" applyBorder="1" applyAlignment="1" applyProtection="1">
      <alignment horizontal="left" vertical="center"/>
      <protection hidden="1"/>
    </xf>
    <xf numFmtId="0" fontId="21" fillId="4" borderId="0" xfId="0" applyFont="1" applyFill="1" applyBorder="1" applyAlignment="1" applyProtection="1">
      <alignment horizontal="center" vertical="center"/>
      <protection hidden="1"/>
    </xf>
    <xf numFmtId="0" fontId="70" fillId="20" borderId="0" xfId="0" applyFont="1" applyFill="1" applyAlignment="1">
      <alignment horizontal="center"/>
    </xf>
    <xf numFmtId="174" fontId="0" fillId="23" borderId="69" xfId="0" applyNumberFormat="1" applyFont="1" applyFill="1" applyBorder="1" applyAlignment="1">
      <alignment horizontal="left"/>
    </xf>
    <xf numFmtId="174" fontId="0" fillId="23" borderId="70" xfId="0" applyNumberFormat="1" applyFont="1" applyFill="1" applyBorder="1" applyAlignment="1">
      <alignment horizontal="left"/>
    </xf>
    <xf numFmtId="0" fontId="0" fillId="20" borderId="0" xfId="0" applyFill="1" applyBorder="1" applyAlignment="1">
      <alignment horizontal="center"/>
    </xf>
    <xf numFmtId="0" fontId="15" fillId="20" borderId="56" xfId="0" applyFont="1" applyFill="1" applyBorder="1" applyAlignment="1">
      <alignment horizontal="left"/>
    </xf>
    <xf numFmtId="0" fontId="15" fillId="20" borderId="64" xfId="0" applyFont="1" applyFill="1" applyBorder="1" applyAlignment="1">
      <alignment horizontal="left"/>
    </xf>
    <xf numFmtId="0" fontId="15" fillId="20" borderId="59" xfId="0" applyFont="1" applyFill="1" applyBorder="1" applyAlignment="1">
      <alignment horizontal="left"/>
    </xf>
    <xf numFmtId="0" fontId="15" fillId="20" borderId="65" xfId="0" applyFont="1" applyFill="1" applyBorder="1" applyAlignment="1">
      <alignment horizontal="left"/>
    </xf>
    <xf numFmtId="0" fontId="15" fillId="20" borderId="61" xfId="0" applyFont="1" applyFill="1" applyBorder="1" applyAlignment="1">
      <alignment horizontal="left"/>
    </xf>
    <xf numFmtId="0" fontId="15" fillId="20" borderId="62" xfId="0" applyFont="1" applyFill="1" applyBorder="1" applyAlignment="1">
      <alignment horizontal="left"/>
    </xf>
    <xf numFmtId="0" fontId="15" fillId="20" borderId="47" xfId="0" applyFont="1" applyFill="1" applyBorder="1" applyAlignment="1">
      <alignment horizontal="left"/>
    </xf>
    <xf numFmtId="175" fontId="61" fillId="20" borderId="49" xfId="0" applyNumberFormat="1" applyFont="1" applyFill="1" applyBorder="1" applyAlignment="1">
      <alignment horizontal="left"/>
    </xf>
    <xf numFmtId="175" fontId="61" fillId="20" borderId="53" xfId="0" applyNumberFormat="1" applyFont="1" applyFill="1" applyBorder="1" applyAlignment="1">
      <alignment horizontal="left"/>
    </xf>
    <xf numFmtId="175" fontId="61" fillId="20" borderId="0" xfId="0" applyNumberFormat="1" applyFont="1" applyFill="1" applyBorder="1" applyAlignment="1">
      <alignment horizontal="left"/>
    </xf>
    <xf numFmtId="175" fontId="61" fillId="20" borderId="54" xfId="0" applyNumberFormat="1" applyFont="1" applyFill="1" applyBorder="1" applyAlignment="1">
      <alignment horizontal="left"/>
    </xf>
    <xf numFmtId="0" fontId="0" fillId="20" borderId="0" xfId="0" applyFill="1" applyBorder="1" applyAlignment="1">
      <alignment horizontal="left"/>
    </xf>
    <xf numFmtId="174" fontId="0" fillId="23" borderId="68" xfId="0" applyNumberFormat="1" applyFont="1" applyFill="1" applyBorder="1" applyAlignment="1">
      <alignment horizontal="left"/>
    </xf>
    <xf numFmtId="0" fontId="71" fillId="24" borderId="48" xfId="0" applyFont="1" applyFill="1" applyBorder="1" applyAlignment="1">
      <alignment horizontal="center"/>
    </xf>
    <xf numFmtId="0" fontId="71" fillId="24" borderId="49" xfId="0" applyFont="1" applyFill="1" applyBorder="1" applyAlignment="1">
      <alignment horizontal="center"/>
    </xf>
    <xf numFmtId="0" fontId="71" fillId="24" borderId="53" xfId="0" applyFont="1" applyFill="1" applyBorder="1" applyAlignment="1">
      <alignment horizontal="center"/>
    </xf>
    <xf numFmtId="0" fontId="71" fillId="24" borderId="50" xfId="0" applyFont="1" applyFill="1" applyBorder="1" applyAlignment="1">
      <alignment horizontal="center"/>
    </xf>
    <xf numFmtId="0" fontId="71" fillId="24" borderId="0" xfId="0" applyFont="1" applyFill="1" applyBorder="1" applyAlignment="1">
      <alignment horizontal="center"/>
    </xf>
    <xf numFmtId="0" fontId="71" fillId="24" borderId="54" xfId="0" applyFont="1" applyFill="1" applyBorder="1" applyAlignment="1">
      <alignment horizontal="center"/>
    </xf>
    <xf numFmtId="0" fontId="15" fillId="20" borderId="57" xfId="0" applyFont="1" applyFill="1" applyBorder="1" applyAlignment="1">
      <alignment horizontal="left"/>
    </xf>
    <xf numFmtId="175" fontId="0" fillId="20" borderId="52" xfId="0" applyNumberFormat="1" applyFont="1" applyFill="1" applyBorder="1" applyAlignment="1">
      <alignment horizontal="left"/>
    </xf>
    <xf numFmtId="175" fontId="0" fillId="20" borderId="55" xfId="0" applyNumberFormat="1" applyFont="1" applyFill="1" applyBorder="1" applyAlignment="1">
      <alignment horizontal="left"/>
    </xf>
    <xf numFmtId="0" fontId="23" fillId="0" borderId="0" xfId="0" applyFont="1" applyAlignment="1">
      <alignment horizontal="center" vertical="center" wrapText="1"/>
    </xf>
  </cellXfs>
  <cellStyles count="8">
    <cellStyle name="Lien hypertexte" xfId="2" builtinId="8"/>
    <cellStyle name="Lien hypertexte 2" xfId="6" xr:uid="{8FEB9815-5B0F-C94A-8E0E-F54E23ACA888}"/>
    <cellStyle name="Milliers" xfId="1" builtinId="3"/>
    <cellStyle name="Monétaire" xfId="3" builtinId="4"/>
    <cellStyle name="Monétaire 2" xfId="5" xr:uid="{457CFDDB-BAAD-6947-A21D-CA954664736B}"/>
    <cellStyle name="Normal" xfId="0" builtinId="0"/>
    <cellStyle name="Normal 2 2" xfId="7" xr:uid="{43B36830-C48B-EB42-80B2-AB9917FFE4D6}"/>
    <cellStyle name="Normal 6" xfId="4" xr:uid="{39483AB1-7AFB-F842-B83C-8AF79D2C589F}"/>
  </cellStyles>
  <dxfs count="77">
    <dxf>
      <numFmt numFmtId="3" formatCode="#,##0"/>
    </dxf>
    <dxf>
      <numFmt numFmtId="3" formatCode="#,##0"/>
    </dxf>
    <dxf>
      <numFmt numFmtId="3" formatCode="#,##0"/>
    </dxf>
    <dxf>
      <numFmt numFmtId="3" formatCode="#,##0"/>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indexed="65"/>
        </patternFill>
      </fill>
      <alignment horizontal="center" vertical="bottom" textRotation="0" wrapText="0" indent="0" justifyLastLine="0" shrinkToFit="0" readingOrder="0"/>
    </dxf>
    <dxf>
      <numFmt numFmtId="3" formatCode="#,##0"/>
      <fill>
        <patternFill patternType="none">
          <fgColor indexed="64"/>
          <bgColor auto="1"/>
        </patternFill>
      </fill>
      <alignment horizontal="center" vertical="bottom" textRotation="0" wrapText="0" indent="0" justifyLastLine="0" shrinkToFit="0" readingOrder="0"/>
    </dxf>
    <dxf>
      <numFmt numFmtId="3" formatCode="#,##0"/>
      <fill>
        <patternFill patternType="none">
          <fgColor indexed="64"/>
          <bgColor auto="1"/>
        </patternFill>
      </fill>
    </dxf>
    <dxf>
      <numFmt numFmtId="3" formatCode="#,##0"/>
      <fill>
        <patternFill patternType="none">
          <fgColor indexed="64"/>
          <bgColor auto="1"/>
        </patternFill>
      </fill>
      <alignment horizontal="center" vertical="bottom" textRotation="0" wrapText="0" indent="0" justifyLastLine="0" shrinkToFit="0" readingOrder="0"/>
    </dxf>
    <dxf>
      <numFmt numFmtId="0" formatCode="General"/>
      <fill>
        <patternFill patternType="none">
          <fgColor indexed="64"/>
          <bgColor auto="1"/>
        </patternFill>
      </fill>
      <alignment horizontal="center" vertical="bottom" textRotation="0" wrapText="0" indent="0" justifyLastLine="0" shrinkToFit="0" readingOrder="0"/>
    </dxf>
    <dxf>
      <numFmt numFmtId="172" formatCode="[$-409]mmm\-yy;@"/>
      <fill>
        <patternFill patternType="none">
          <fgColor indexed="64"/>
          <bgColor auto="1"/>
        </patternFill>
      </fill>
      <alignment horizontal="center" vertical="bottom" textRotation="0" wrapText="0" indent="0" justifyLastLine="0" shrinkToFit="0" readingOrder="0"/>
    </dxf>
    <dxf>
      <numFmt numFmtId="172" formatCode="[$-409]mmm\-yy;@"/>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protection locked="1" hidden="1"/>
    </dxf>
    <dxf>
      <fill>
        <patternFill patternType="none">
          <fgColor indexed="64"/>
          <bgColor indexed="65"/>
        </patternFill>
      </fill>
      <protection locked="1" hidden="1"/>
    </dxf>
    <dxf>
      <fill>
        <patternFill patternType="none">
          <fgColor indexed="64"/>
          <bgColor indexed="65"/>
        </patternFill>
      </fill>
    </dxf>
    <dxf>
      <fill>
        <patternFill patternType="none">
          <fgColor indexed="64"/>
          <bgColor indexed="65"/>
        </patternFill>
      </fill>
      <protection locked="1" hidden="1"/>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color theme="0"/>
      </font>
      <fill>
        <patternFill>
          <bgColor theme="0"/>
        </patternFill>
      </fill>
    </dxf>
    <dxf>
      <font>
        <b/>
        <i val="0"/>
        <color rgb="FF00B050"/>
      </font>
      <fill>
        <patternFill patternType="solid">
          <bgColor theme="4" tint="0.79998168889431442"/>
        </patternFill>
      </fill>
    </dxf>
    <dxf>
      <font>
        <b/>
        <i val="0"/>
        <color rgb="FFFF0000"/>
      </font>
      <fill>
        <patternFill>
          <bgColor theme="4" tint="0.79998168889431442"/>
        </patternFill>
      </fill>
    </dxf>
    <dxf>
      <font>
        <color rgb="FFC00000"/>
      </font>
    </dxf>
    <dxf>
      <font>
        <color rgb="FF00B050"/>
      </font>
    </dxf>
    <dxf>
      <font>
        <color rgb="FFC00000"/>
      </font>
      <fill>
        <patternFill>
          <bgColor theme="0"/>
        </patternFill>
      </fill>
    </dxf>
    <dxf>
      <fill>
        <patternFill>
          <bgColor rgb="FF00B050"/>
        </patternFill>
      </fill>
    </dxf>
    <dxf>
      <font>
        <color theme="0"/>
      </font>
      <fill>
        <patternFill>
          <bgColor rgb="FFFF0000"/>
        </patternFill>
      </fill>
    </dxf>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2"/>
        <color theme="1"/>
        <name val="Calibri"/>
        <scheme val="minor"/>
      </font>
      <alignment horizontal="center" vertical="center" textRotation="0" wrapText="1"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left" vertical="center" textRotation="0" wrapText="0" indent="0" justifyLastLine="0" shrinkToFit="0" readingOrder="0"/>
      <protection locked="0" hidden="1"/>
    </dxf>
    <dxf>
      <font>
        <strike val="0"/>
        <outline val="0"/>
        <shadow val="0"/>
        <u val="none"/>
        <vertAlign val="baseline"/>
        <sz val="14"/>
        <color theme="1"/>
        <name val="Calibri"/>
        <scheme val="minor"/>
      </font>
      <numFmt numFmtId="171" formatCode="[$-409]d\-mmm\-yyyy;@"/>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8"/>
        <color theme="3"/>
        <name val="Calibri"/>
        <scheme val="minor"/>
      </font>
      <alignment horizontal="center" vertical="center" textRotation="0" wrapText="0" indent="0" justifyLastLine="0" shrinkToFit="0" readingOrder="0"/>
      <protection locked="0" hidden="1"/>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none">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none">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none">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alignment horizontal="general" vertical="bottom" textRotation="0" wrapText="0" indent="0" justifyLastLine="0" shrinkToFit="0" readingOrder="0"/>
      <protection locked="1" hidden="1"/>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alignment horizontal="general" vertical="bottom" textRotation="0" wrapText="1" indent="0" justifyLastLine="0" shrinkToFit="0" readingOrder="0"/>
      <protection locked="1" hidden="1"/>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protection locked="1" hidden="1"/>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alignment horizontal="general" vertical="bottom" textRotation="0" wrapText="0" indent="0" justifyLastLine="0" shrinkToFit="0" readingOrder="0"/>
      <protection locked="1" hidden="1"/>
    </dxf>
  </dxfs>
  <tableStyles count="0" defaultTableStyle="TableStyleMedium2" defaultPivotStyle="PivotStyleLight16"/>
  <colors>
    <mruColors>
      <color rgb="FF56DC70"/>
      <color rgb="FF95D3D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26" Type="http://schemas.microsoft.com/office/2007/relationships/slicerCache" Target="slicerCaches/slicerCache7.xml"/><Relationship Id="rId3" Type="http://schemas.openxmlformats.org/officeDocument/2006/relationships/worksheet" Target="worksheets/sheet3.xml"/><Relationship Id="rId21" Type="http://schemas.microsoft.com/office/2007/relationships/slicerCache" Target="slicerCaches/slicerCache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4.xml"/><Relationship Id="rId25" Type="http://schemas.microsoft.com/office/2007/relationships/slicerCache" Target="slicerCaches/slicerCache6.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externalLink" Target="externalLinks/externalLink3.xml"/><Relationship Id="rId20" Type="http://schemas.microsoft.com/office/2007/relationships/slicerCache" Target="slicerCaches/slicerCache1.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7/relationships/slicerCache" Target="slicerCaches/slicerCache5.xml"/><Relationship Id="rId32"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externalLink" Target="externalLinks/externalLink2.xml"/><Relationship Id="rId23" Type="http://schemas.microsoft.com/office/2007/relationships/slicerCache" Target="slicerCaches/slicerCache4.xml"/><Relationship Id="rId28" Type="http://schemas.microsoft.com/office/2007/relationships/slicerCache" Target="slicerCaches/slicerCache9.xml"/><Relationship Id="rId10" Type="http://schemas.openxmlformats.org/officeDocument/2006/relationships/worksheet" Target="worksheets/sheet10.xml"/><Relationship Id="rId19" Type="http://schemas.openxmlformats.org/officeDocument/2006/relationships/pivotCacheDefinition" Target="pivotCache/pivotCacheDefinition2.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 Id="rId22" Type="http://schemas.microsoft.com/office/2007/relationships/slicerCache" Target="slicerCaches/slicerCache3.xml"/><Relationship Id="rId27" Type="http://schemas.microsoft.com/office/2007/relationships/slicerCache" Target="slicerCaches/slicerCache8.xml"/><Relationship Id="rId30" Type="http://schemas.openxmlformats.org/officeDocument/2006/relationships/styles" Target="styles.xml"/><Relationship Id="rId8" Type="http://schemas.openxmlformats.org/officeDocument/2006/relationships/worksheet" Target="worksheets/sheet8.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4.xml.rels><?xml version="1.0" encoding="UTF-8" standalone="yes"?>
<Relationships xmlns="http://schemas.openxmlformats.org/package/2006/relationships"><Relationship Id="rId1" Type="http://schemas.openxmlformats.org/officeDocument/2006/relationships/themeOverride" Target="../theme/themeOverride1.xml"/></Relationships>
</file>

<file path=xl/charts/_rels/chart5.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_rels/chart6.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7.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2"/>
    </mc:Choice>
    <mc:Fallback>
      <c:style val="2"/>
    </mc:Fallback>
  </mc:AlternateContent>
  <c:pivotSource>
    <c:name>[Gestion de mes finances (test) .xlsm]pivot_tables!PT_Income</c:name>
    <c:fmtId val="19"/>
  </c:pivotSource>
  <c:chart>
    <c:autoTitleDeleted val="1"/>
    <c:pivotFmts>
      <c:pivotFmt>
        <c:idx val="0"/>
        <c:spPr>
          <a:solidFill>
            <a:schemeClr val="accent6"/>
          </a:solidFill>
          <a:ln w="19050">
            <a:solidFill>
              <a:schemeClr val="lt1"/>
            </a:solidFill>
          </a:ln>
          <a:effectLst/>
        </c:spPr>
      </c:pivotFmt>
      <c:pivotFmt>
        <c:idx val="1"/>
        <c:spPr>
          <a:solidFill>
            <a:schemeClr val="accent6"/>
          </a:solidFill>
          <a:ln w="19050">
            <a:solidFill>
              <a:schemeClr val="lt1"/>
            </a:solidFill>
          </a:ln>
          <a:effectLst/>
        </c:spPr>
      </c:pivotFmt>
      <c:pivotFmt>
        <c:idx val="2"/>
        <c:spPr>
          <a:solidFill>
            <a:schemeClr val="accent6"/>
          </a:solidFill>
          <a:ln w="19050">
            <a:solidFill>
              <a:schemeClr val="lt1"/>
            </a:solidFill>
          </a:ln>
          <a:effectLst/>
        </c:spPr>
      </c:pivotFmt>
      <c:pivotFmt>
        <c:idx val="3"/>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extLst>
            <c:ext xmlns:c15="http://schemas.microsoft.com/office/drawing/2012/chart" uri="{CE6537A1-D6FC-4f65-9D91-7224C49458BB}"/>
          </c:extLst>
        </c:dLbl>
      </c:pivotFmt>
      <c:pivotFmt>
        <c:idx val="4"/>
        <c:spPr>
          <a:solidFill>
            <a:schemeClr val="accent6"/>
          </a:solidFill>
          <a:ln w="19050">
            <a:solidFill>
              <a:schemeClr val="lt1"/>
            </a:solidFill>
          </a:ln>
          <a:effectLst/>
        </c:spPr>
      </c:pivotFmt>
      <c:pivotFmt>
        <c:idx val="5"/>
        <c:spPr>
          <a:solidFill>
            <a:schemeClr val="accent6"/>
          </a:solidFill>
        </c:spPr>
      </c:pivotFmt>
      <c:pivotFmt>
        <c:idx val="6"/>
        <c:spPr>
          <a:solidFill>
            <a:schemeClr val="accent6"/>
          </a:solidFill>
          <a:ln w="19050">
            <a:solidFill>
              <a:schemeClr val="lt1"/>
            </a:solidFill>
          </a:ln>
          <a:effectLst/>
        </c:spPr>
      </c:pivotFmt>
      <c:pivotFmt>
        <c:idx val="7"/>
      </c:pivotFmt>
      <c:pivotFmt>
        <c:idx val="8"/>
        <c:spPr>
          <a:solidFill>
            <a:schemeClr val="accent6"/>
          </a:solidFill>
          <a:ln w="19050">
            <a:solidFill>
              <a:schemeClr val="lt1"/>
            </a:solidFill>
          </a:ln>
          <a:effectLst/>
        </c:spPr>
      </c:pivotFmt>
      <c:pivotFmt>
        <c:idx val="9"/>
      </c:pivotFmt>
      <c:pivotFmt>
        <c:idx val="10"/>
      </c:pivotFmt>
      <c:pivotFmt>
        <c:idx val="11"/>
      </c:pivotFmt>
      <c:pivotFmt>
        <c:idx val="12"/>
      </c:pivotFmt>
    </c:pivotFmts>
    <c:plotArea>
      <c:layout>
        <c:manualLayout>
          <c:layoutTarget val="inner"/>
          <c:xMode val="edge"/>
          <c:yMode val="edge"/>
          <c:x val="0.20632793321951257"/>
          <c:y val="0.1305870874973436"/>
          <c:w val="0.63227305931418765"/>
          <c:h val="0.82175552188468559"/>
        </c:manualLayout>
      </c:layout>
      <c:pieChart>
        <c:varyColors val="1"/>
        <c:ser>
          <c:idx val="0"/>
          <c:order val="0"/>
          <c:tx>
            <c:strRef>
              <c:f>pivot_tables!$K$4</c:f>
              <c:strCache>
                <c:ptCount val="1"/>
                <c:pt idx="0">
                  <c:v>Total</c:v>
                </c:pt>
              </c:strCache>
            </c:strRef>
          </c:tx>
          <c:dPt>
            <c:idx val="0"/>
            <c:bubble3D val="0"/>
            <c:spPr>
              <a:solidFill>
                <a:schemeClr val="accent6"/>
              </a:solidFill>
              <a:ln w="19050">
                <a:solidFill>
                  <a:schemeClr val="lt1"/>
                </a:solidFill>
              </a:ln>
              <a:effectLst/>
            </c:spPr>
            <c:extLst>
              <c:ext xmlns:c16="http://schemas.microsoft.com/office/drawing/2014/chart" uri="{C3380CC4-5D6E-409C-BE32-E72D297353CC}">
                <c16:uniqueId val="{00000001-24F4-8241-9F00-B4CD7FBE4BF0}"/>
              </c:ext>
            </c:extLst>
          </c:dPt>
          <c:dPt>
            <c:idx val="1"/>
            <c:bubble3D val="0"/>
            <c:extLst>
              <c:ext xmlns:c16="http://schemas.microsoft.com/office/drawing/2014/chart" uri="{C3380CC4-5D6E-409C-BE32-E72D297353CC}">
                <c16:uniqueId val="{00000002-24F4-8241-9F00-B4CD7FBE4BF0}"/>
              </c:ext>
            </c:extLst>
          </c:dPt>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howLeaderLines val="1"/>
            <c:extLst>
              <c:ext xmlns:c15="http://schemas.microsoft.com/office/drawing/2012/chart" uri="{CE6537A1-D6FC-4f65-9D91-7224C49458BB}"/>
            </c:extLst>
          </c:dLbls>
          <c:cat>
            <c:strRef>
              <c:f>pivot_tables!$J$5</c:f>
              <c:strCache>
                <c:ptCount val="1"/>
                <c:pt idx="0">
                  <c:v>Total général</c:v>
                </c:pt>
              </c:strCache>
            </c:strRef>
          </c:cat>
          <c:val>
            <c:numRef>
              <c:f>pivot_tables!$K$5</c:f>
              <c:numCache>
                <c:formatCode>#,##0</c:formatCode>
                <c:ptCount val="1"/>
              </c:numCache>
            </c:numRef>
          </c:val>
          <c:extLst>
            <c:ext xmlns:c16="http://schemas.microsoft.com/office/drawing/2014/chart" uri="{C3380CC4-5D6E-409C-BE32-E72D297353CC}">
              <c16:uniqueId val="{00000003-24F4-8241-9F00-B4CD7FBE4BF0}"/>
            </c:ext>
          </c:extLst>
        </c:ser>
        <c:dLbls>
          <c:showLegendKey val="0"/>
          <c:showVal val="0"/>
          <c:showCatName val="0"/>
          <c:showSerName val="0"/>
          <c:showPercent val="0"/>
          <c:showBubbleSize val="0"/>
          <c:showLeaderLines val="1"/>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4"/>
    </mc:Choice>
    <mc:Fallback>
      <c:style val="4"/>
    </mc:Fallback>
  </mc:AlternateContent>
  <c:pivotSource>
    <c:name>[Gestion de mes finances (test) .xlsm]pivot_tables!PT_CatSubCat</c:name>
    <c:fmtId val="7"/>
  </c:pivotSource>
  <c:chart>
    <c:autoTitleDeleted val="1"/>
    <c:pivotFmts>
      <c:pivotFmt>
        <c:idx val="0"/>
        <c:spPr>
          <a:solidFill>
            <a:schemeClr val="accent2"/>
          </a:solidFill>
          <a:ln>
            <a:noFill/>
          </a:ln>
          <a:effectLst/>
        </c:spPr>
        <c:marker>
          <c:symbol val="none"/>
        </c:marker>
      </c:pivotFmt>
      <c:pivotFmt>
        <c:idx val="1"/>
        <c:spPr>
          <a:solidFill>
            <a:schemeClr val="accent2"/>
          </a:solidFill>
          <a:ln>
            <a:noFill/>
          </a:ln>
          <a:effectLst/>
        </c:spPr>
        <c:marker>
          <c:symbol val="none"/>
        </c:marker>
      </c:pivotFmt>
      <c:pivotFmt>
        <c:idx val="2"/>
        <c:spPr>
          <a:solidFill>
            <a:schemeClr val="accent2"/>
          </a:solidFill>
          <a:ln>
            <a:noFill/>
          </a:ln>
          <a:effectLst/>
        </c:spPr>
        <c:marker>
          <c:symbol val="none"/>
        </c:marker>
      </c:pivotFmt>
      <c:pivotFmt>
        <c:idx val="3"/>
        <c:spPr>
          <a:solidFill>
            <a:schemeClr val="accent2"/>
          </a:solidFill>
          <a:ln>
            <a:noFill/>
          </a:ln>
          <a:effectLst/>
        </c:spPr>
        <c:marker>
          <c:symbol val="none"/>
        </c:marker>
      </c:pivotFmt>
      <c:pivotFmt>
        <c:idx val="4"/>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8"/>
        <c:spPr>
          <a:solidFill>
            <a:schemeClr val="accent1">
              <a:lumMod val="50000"/>
            </a:schemeClr>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7.4770082251155723E-2"/>
          <c:y val="2.2652014148347506E-2"/>
          <c:w val="0.91103203751167339"/>
          <c:h val="0.87225593630324971"/>
        </c:manualLayout>
      </c:layout>
      <c:barChart>
        <c:barDir val="col"/>
        <c:grouping val="clustered"/>
        <c:varyColors val="0"/>
        <c:ser>
          <c:idx val="0"/>
          <c:order val="0"/>
          <c:tx>
            <c:strRef>
              <c:f>pivot_tables!$X$7</c:f>
              <c:strCache>
                <c:ptCount val="1"/>
                <c:pt idx="0">
                  <c:v>Total</c:v>
                </c:pt>
              </c:strCache>
            </c:strRef>
          </c:tx>
          <c:spPr>
            <a:solidFill>
              <a:schemeClr val="accent1">
                <a:lumMod val="5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pivot_tables!$W$8:$W$12</c:f>
              <c:multiLvlStrCache>
                <c:ptCount val="2"/>
                <c:lvl>
                  <c:pt idx="0">
                    <c:v>janv</c:v>
                  </c:pt>
                  <c:pt idx="1">
                    <c:v>déc</c:v>
                  </c:pt>
                </c:lvl>
                <c:lvl>
                  <c:pt idx="0">
                    <c:v>1900</c:v>
                  </c:pt>
                  <c:pt idx="1">
                    <c:v>2020</c:v>
                  </c:pt>
                </c:lvl>
              </c:multiLvlStrCache>
            </c:multiLvlStrRef>
          </c:cat>
          <c:val>
            <c:numRef>
              <c:f>pivot_tables!$X$8:$X$12</c:f>
              <c:numCache>
                <c:formatCode>#,##0</c:formatCode>
                <c:ptCount val="2"/>
                <c:pt idx="1">
                  <c:v>50</c:v>
                </c:pt>
              </c:numCache>
            </c:numRef>
          </c:val>
          <c:extLst>
            <c:ext xmlns:c16="http://schemas.microsoft.com/office/drawing/2014/chart" uri="{C3380CC4-5D6E-409C-BE32-E72D297353CC}">
              <c16:uniqueId val="{00000000-669A-B64F-A5DD-ED1804731B1E}"/>
            </c:ext>
          </c:extLst>
        </c:ser>
        <c:dLbls>
          <c:showLegendKey val="0"/>
          <c:showVal val="0"/>
          <c:showCatName val="0"/>
          <c:showSerName val="0"/>
          <c:showPercent val="0"/>
          <c:showBubbleSize val="0"/>
        </c:dLbls>
        <c:gapWidth val="150"/>
        <c:axId val="232218840"/>
        <c:axId val="232215312"/>
      </c:barChart>
      <c:catAx>
        <c:axId val="2322188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5312"/>
        <c:crosses val="autoZero"/>
        <c:auto val="1"/>
        <c:lblAlgn val="ctr"/>
        <c:lblOffset val="100"/>
        <c:noMultiLvlLbl val="0"/>
      </c:catAx>
      <c:valAx>
        <c:axId val="232215312"/>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2218840"/>
        <c:crosses val="autoZero"/>
        <c:crossBetween val="between"/>
      </c:valAx>
      <c:spPr>
        <a:noFill/>
        <a:ln>
          <a:noFill/>
        </a:ln>
        <a:effectLst/>
      </c:spPr>
    </c:plotArea>
    <c:plotVisOnly val="1"/>
    <c:dispBlanksAs val="zero"/>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2"/>
    </mc:Choice>
    <mc:Fallback>
      <c:style val="2"/>
    </mc:Fallback>
  </mc:AlternateContent>
  <c:pivotSource>
    <c:name>[Gestion de mes finances (test) .xlsm]pivot_tables!PT_Expense</c:name>
    <c:fmtId val="0"/>
  </c:pivotSource>
  <c:chart>
    <c:autoTitleDeleted val="1"/>
    <c:pivotFmts>
      <c:pivotFmt>
        <c:idx val="0"/>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pivotFmt>
      <c:pivotFmt>
        <c:idx val="2"/>
        <c:spPr>
          <a:solidFill>
            <a:schemeClr val="accent1"/>
          </a:solidFill>
          <a:ln>
            <a:noFill/>
          </a:ln>
          <a:effectLst/>
        </c:spPr>
      </c:pivotFmt>
      <c:pivotFmt>
        <c:idx val="3"/>
        <c:spPr>
          <a:solidFill>
            <a:schemeClr val="accent1"/>
          </a:solidFill>
          <a:ln>
            <a:noFill/>
          </a:ln>
          <a:effectLst/>
        </c:spPr>
      </c:pivotFmt>
      <c:pivotFmt>
        <c:idx val="4"/>
        <c:spPr>
          <a:solidFill>
            <a:schemeClr val="accent1"/>
          </a:solidFill>
          <a:ln>
            <a:noFill/>
          </a:ln>
          <a:effectLst/>
        </c:spPr>
      </c:pivotFmt>
      <c:pivotFmt>
        <c:idx val="5"/>
        <c:spPr>
          <a:solidFill>
            <a:schemeClr val="accent1"/>
          </a:solidFill>
          <a:ln>
            <a:noFill/>
          </a:ln>
          <a:effectLst/>
        </c:spPr>
      </c:pivotFmt>
      <c:pivotFmt>
        <c:idx val="6"/>
        <c:spPr>
          <a:solidFill>
            <a:schemeClr val="accent1"/>
          </a:solidFill>
          <a:ln>
            <a:noFill/>
          </a:ln>
          <a:effectLst/>
        </c:spPr>
      </c:pivotFmt>
      <c:pivotFmt>
        <c:idx val="7"/>
      </c:pivotFmt>
      <c:pivotFmt>
        <c:idx val="8"/>
        <c:spPr>
          <a:solidFill>
            <a:schemeClr val="accent1"/>
          </a:solidFill>
          <a:ln>
            <a:noFill/>
          </a:ln>
          <a:effectLst/>
        </c:spPr>
      </c:pivotFmt>
      <c:pivotFmt>
        <c:idx val="9"/>
      </c:pivotFmt>
      <c:pivotFmt>
        <c:idx val="10"/>
        <c:spPr>
          <a:solidFill>
            <a:schemeClr val="accent1"/>
          </a:solidFill>
          <a:ln>
            <a:noFill/>
          </a:ln>
          <a:effectLst/>
        </c:spPr>
      </c:pivotFmt>
      <c:pivotFmt>
        <c:idx val="11"/>
        <c:spPr>
          <a:solidFill>
            <a:schemeClr val="accent1"/>
          </a:solidFill>
          <a:ln>
            <a:noFill/>
          </a:ln>
          <a:effectLst/>
        </c:spPr>
      </c:pivotFmt>
      <c:pivotFmt>
        <c:idx val="12"/>
        <c:spPr>
          <a:solidFill>
            <a:schemeClr val="accent1"/>
          </a:solidFill>
          <a:ln>
            <a:noFill/>
          </a:ln>
          <a:effectLst/>
        </c:spPr>
      </c:pivotFmt>
      <c:pivotFmt>
        <c:idx val="13"/>
        <c:spPr>
          <a:solidFill>
            <a:schemeClr val="accent1"/>
          </a:solidFill>
          <a:ln>
            <a:noFill/>
          </a:ln>
          <a:effectLst/>
        </c:spPr>
      </c:pivotFmt>
      <c:pivotFmt>
        <c:idx val="14"/>
        <c:spPr>
          <a:solidFill>
            <a:schemeClr val="accent1"/>
          </a:solidFill>
          <a:ln>
            <a:noFill/>
          </a:ln>
          <a:effectLst/>
        </c:spPr>
      </c:pivotFmt>
      <c:pivotFmt>
        <c:idx val="15"/>
      </c:pivotFmt>
      <c:pivotFmt>
        <c:idx val="16"/>
      </c:pivotFmt>
      <c:pivotFmt>
        <c:idx val="17"/>
      </c:pivotFmt>
      <c:pivotFmt>
        <c:idx val="18"/>
      </c:pivotFmt>
      <c:pivotFmt>
        <c:idx val="19"/>
      </c:pivotFmt>
      <c:pivotFmt>
        <c:idx val="20"/>
      </c:pivotFmt>
      <c:pivotFmt>
        <c:idx val="21"/>
      </c:pivotFmt>
      <c:pivotFmt>
        <c:idx val="22"/>
      </c:pivotFmt>
      <c:pivotFmt>
        <c:idx val="23"/>
      </c:pivotFmt>
      <c:pivotFmt>
        <c:idx val="24"/>
      </c:pivotFmt>
      <c:pivotFmt>
        <c:idx val="25"/>
      </c:pivotFmt>
      <c:pivotFmt>
        <c:idx val="26"/>
      </c:pivotFmt>
    </c:pivotFmts>
    <c:plotArea>
      <c:layout>
        <c:manualLayout>
          <c:layoutTarget val="inner"/>
          <c:xMode val="edge"/>
          <c:yMode val="edge"/>
          <c:x val="0.26795296073959535"/>
          <c:y val="0.15801764064208829"/>
          <c:w val="0.84476763933920029"/>
          <c:h val="0.82273998924451808"/>
        </c:manualLayout>
      </c:layout>
      <c:pieChart>
        <c:varyColors val="1"/>
        <c:ser>
          <c:idx val="0"/>
          <c:order val="0"/>
          <c:tx>
            <c:strRef>
              <c:f>pivot_tables!$B$6</c:f>
              <c:strCache>
                <c:ptCount val="1"/>
                <c:pt idx="0">
                  <c:v>Total</c:v>
                </c:pt>
              </c:strCache>
            </c:strRef>
          </c:tx>
          <c:dPt>
            <c:idx val="0"/>
            <c:bubble3D val="0"/>
            <c:spPr>
              <a:solidFill>
                <a:schemeClr val="accent1"/>
              </a:solidFill>
              <a:ln>
                <a:noFill/>
              </a:ln>
              <a:effectLst/>
            </c:spPr>
            <c:extLst>
              <c:ext xmlns:c16="http://schemas.microsoft.com/office/drawing/2014/chart" uri="{C3380CC4-5D6E-409C-BE32-E72D297353CC}">
                <c16:uniqueId val="{00000001-287C-9C4F-ACBA-48F7B3841ED2}"/>
              </c:ext>
            </c:extLst>
          </c:dPt>
          <c:dPt>
            <c:idx val="1"/>
            <c:bubble3D val="0"/>
            <c:extLst>
              <c:ext xmlns:c16="http://schemas.microsoft.com/office/drawing/2014/chart" uri="{C3380CC4-5D6E-409C-BE32-E72D297353CC}">
                <c16:uniqueId val="{00000002-287C-9C4F-ACBA-48F7B3841ED2}"/>
              </c:ext>
            </c:extLst>
          </c:dPt>
          <c:dPt>
            <c:idx val="2"/>
            <c:bubble3D val="0"/>
            <c:extLst>
              <c:ext xmlns:c16="http://schemas.microsoft.com/office/drawing/2014/chart" uri="{C3380CC4-5D6E-409C-BE32-E72D297353CC}">
                <c16:uniqueId val="{00000003-287C-9C4F-ACBA-48F7B3841ED2}"/>
              </c:ext>
            </c:extLst>
          </c:dPt>
          <c:dPt>
            <c:idx val="3"/>
            <c:bubble3D val="0"/>
            <c:extLst>
              <c:ext xmlns:c16="http://schemas.microsoft.com/office/drawing/2014/chart" uri="{C3380CC4-5D6E-409C-BE32-E72D297353CC}">
                <c16:uniqueId val="{00000004-287C-9C4F-ACBA-48F7B3841ED2}"/>
              </c:ext>
            </c:extLst>
          </c:dPt>
          <c:dPt>
            <c:idx val="4"/>
            <c:bubble3D val="0"/>
            <c:extLst>
              <c:ext xmlns:c16="http://schemas.microsoft.com/office/drawing/2014/chart" uri="{C3380CC4-5D6E-409C-BE32-E72D297353CC}">
                <c16:uniqueId val="{00000005-287C-9C4F-ACBA-48F7B3841ED2}"/>
              </c:ext>
            </c:extLst>
          </c:dPt>
          <c:dPt>
            <c:idx val="5"/>
            <c:bubble3D val="0"/>
            <c:extLst>
              <c:ext xmlns:c16="http://schemas.microsoft.com/office/drawing/2014/chart" uri="{C3380CC4-5D6E-409C-BE32-E72D297353CC}">
                <c16:uniqueId val="{00000006-287C-9C4F-ACBA-48F7B3841ED2}"/>
              </c:ext>
            </c:extLst>
          </c:dPt>
          <c:dPt>
            <c:idx val="6"/>
            <c:bubble3D val="0"/>
            <c:extLst>
              <c:ext xmlns:c16="http://schemas.microsoft.com/office/drawing/2014/chart" uri="{C3380CC4-5D6E-409C-BE32-E72D297353CC}">
                <c16:uniqueId val="{00000007-287C-9C4F-ACBA-48F7B3841ED2}"/>
              </c:ext>
            </c:extLst>
          </c:dPt>
          <c:dPt>
            <c:idx val="7"/>
            <c:bubble3D val="0"/>
            <c:extLst>
              <c:ext xmlns:c16="http://schemas.microsoft.com/office/drawing/2014/chart" uri="{C3380CC4-5D6E-409C-BE32-E72D297353CC}">
                <c16:uniqueId val="{00000008-287C-9C4F-ACBA-48F7B3841ED2}"/>
              </c:ext>
            </c:extLst>
          </c:dPt>
          <c:dPt>
            <c:idx val="8"/>
            <c:bubble3D val="0"/>
            <c:extLst>
              <c:ext xmlns:c16="http://schemas.microsoft.com/office/drawing/2014/chart" uri="{C3380CC4-5D6E-409C-BE32-E72D297353CC}">
                <c16:uniqueId val="{00000009-287C-9C4F-ACBA-48F7B3841ED2}"/>
              </c:ext>
            </c:extLst>
          </c:dPt>
          <c:dPt>
            <c:idx val="9"/>
            <c:bubble3D val="0"/>
            <c:extLst>
              <c:ext xmlns:c16="http://schemas.microsoft.com/office/drawing/2014/chart" uri="{C3380CC4-5D6E-409C-BE32-E72D297353CC}">
                <c16:uniqueId val="{0000000A-287C-9C4F-ACBA-48F7B3841ED2}"/>
              </c:ext>
            </c:extLst>
          </c:dPt>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howLeaderLines val="1"/>
            <c:extLst>
              <c:ext xmlns:c15="http://schemas.microsoft.com/office/drawing/2012/chart" uri="{CE6537A1-D6FC-4f65-9D91-7224C49458BB}"/>
            </c:extLst>
          </c:dLbls>
          <c:cat>
            <c:strRef>
              <c:f>pivot_tables!$A$7</c:f>
              <c:strCache>
                <c:ptCount val="1"/>
                <c:pt idx="0">
                  <c:v>Total général</c:v>
                </c:pt>
              </c:strCache>
            </c:strRef>
          </c:cat>
          <c:val>
            <c:numRef>
              <c:f>pivot_tables!$B$7</c:f>
              <c:numCache>
                <c:formatCode>#,##0</c:formatCode>
                <c:ptCount val="1"/>
              </c:numCache>
            </c:numRef>
          </c:val>
          <c:extLst>
            <c:ext xmlns:c16="http://schemas.microsoft.com/office/drawing/2014/chart" uri="{C3380CC4-5D6E-409C-BE32-E72D297353CC}">
              <c16:uniqueId val="{0000000B-287C-9C4F-ACBA-48F7B3841ED2}"/>
            </c:ext>
          </c:extLst>
        </c:ser>
        <c:dLbls>
          <c:showLegendKey val="0"/>
          <c:showVal val="0"/>
          <c:showCatName val="0"/>
          <c:showSerName val="0"/>
          <c:showPercent val="0"/>
          <c:showBubbleSize val="0"/>
          <c:showLeaderLines val="1"/>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pivotSource>
    <c:name>[Gestion de mes finances (test) .xlsm]pivot_tables!PT_SubCategory</c:name>
    <c:fmtId val="5"/>
  </c:pivotSource>
  <c:chart>
    <c:title>
      <c:tx>
        <c:rich>
          <a:bodyPr rot="0" spcFirstLastPara="1" vertOverflow="ellipsis" vert="horz" wrap="square" anchor="ctr" anchorCtr="1"/>
          <a:lstStyle/>
          <a:p>
            <a:pPr>
              <a:defRPr sz="1400" b="1" i="0" u="none" strike="noStrike" kern="1200" spc="0" baseline="0">
                <a:solidFill>
                  <a:schemeClr val="tx1">
                    <a:lumMod val="65000"/>
                    <a:lumOff val="35000"/>
                  </a:schemeClr>
                </a:solidFill>
                <a:latin typeface="+mn-lt"/>
                <a:ea typeface="+mn-ea"/>
                <a:cs typeface="+mn-cs"/>
              </a:defRPr>
            </a:pPr>
            <a:r>
              <a:rPr lang="fr-CA"/>
              <a:t>Par sous-catégories</a:t>
            </a:r>
          </a:p>
        </c:rich>
      </c:tx>
      <c:overlay val="0"/>
      <c:spPr>
        <a:noFill/>
        <a:ln>
          <a:noFill/>
        </a:ln>
        <a:effectLst/>
      </c:spPr>
    </c:title>
    <c:autoTitleDeleted val="0"/>
    <c:pivotFmts>
      <c:pivotFmt>
        <c:idx val="0"/>
        <c:marker>
          <c:symbol val="none"/>
        </c:marker>
        <c:dLbl>
          <c:idx val="0"/>
          <c:delete val="1"/>
          <c:extLst>
            <c:ext xmlns:c15="http://schemas.microsoft.com/office/drawing/2012/chart" uri="{CE6537A1-D6FC-4f65-9D91-7224C49458BB}"/>
          </c:extLst>
        </c:dLbl>
      </c:pivotFmt>
      <c:pivotFmt>
        <c:idx val="1"/>
        <c:spPr>
          <a:solidFill>
            <a:schemeClr val="accent1"/>
          </a:solidFill>
          <a:ln w="25400">
            <a:solidFill>
              <a:schemeClr val="lt1"/>
            </a:solidFill>
          </a:ln>
          <a:effectLst/>
          <a:sp3d contourW="25400">
            <a:contourClr>
              <a:schemeClr val="lt1"/>
            </a:contourClr>
          </a:sp3d>
        </c:spPr>
      </c:pivotFmt>
      <c:pivotFmt>
        <c:idx val="2"/>
        <c:spPr>
          <a:solidFill>
            <a:schemeClr val="accent2"/>
          </a:solidFill>
          <a:ln w="25400">
            <a:solidFill>
              <a:schemeClr val="lt1"/>
            </a:solidFill>
          </a:ln>
          <a:effectLst/>
          <a:sp3d contourW="25400">
            <a:contourClr>
              <a:schemeClr val="lt1"/>
            </a:contourClr>
          </a:sp3d>
        </c:spPr>
      </c:pivotFmt>
      <c:pivotFmt>
        <c:idx val="3"/>
        <c:spPr>
          <a:solidFill>
            <a:schemeClr val="accent3"/>
          </a:solidFill>
          <a:ln w="25400">
            <a:solidFill>
              <a:schemeClr val="lt1"/>
            </a:solidFill>
          </a:ln>
          <a:effectLst/>
          <a:sp3d contourW="25400">
            <a:contourClr>
              <a:schemeClr val="lt1"/>
            </a:contourClr>
          </a:sp3d>
        </c:spPr>
      </c:pivotFmt>
      <c:pivotFmt>
        <c:idx val="4"/>
        <c:spPr>
          <a:solidFill>
            <a:schemeClr val="accent4"/>
          </a:solidFill>
          <a:ln w="25400">
            <a:solidFill>
              <a:schemeClr val="lt1"/>
            </a:solidFill>
          </a:ln>
          <a:effectLst/>
          <a:sp3d contourW="25400">
            <a:contourClr>
              <a:schemeClr val="lt1"/>
            </a:contourClr>
          </a:sp3d>
        </c:spPr>
      </c:pivotFmt>
      <c:pivotFmt>
        <c:idx val="5"/>
        <c:spPr>
          <a:solidFill>
            <a:schemeClr val="accent5"/>
          </a:solidFill>
          <a:ln w="25400">
            <a:solidFill>
              <a:schemeClr val="lt1"/>
            </a:solidFill>
          </a:ln>
          <a:effectLst/>
          <a:sp3d contourW="25400">
            <a:contourClr>
              <a:schemeClr val="lt1"/>
            </a:contourClr>
          </a:sp3d>
        </c:spPr>
      </c:pivotFmt>
      <c:pivotFmt>
        <c:idx val="6"/>
        <c:spPr>
          <a:solidFill>
            <a:schemeClr val="accent6"/>
          </a:solidFill>
          <a:ln w="25400">
            <a:solidFill>
              <a:schemeClr val="lt1"/>
            </a:solidFill>
          </a:ln>
          <a:effectLst/>
          <a:sp3d contourW="25400">
            <a:contourClr>
              <a:schemeClr val="lt1"/>
            </a:contourClr>
          </a:sp3d>
        </c:spPr>
      </c:pivotFmt>
      <c:pivotFmt>
        <c:idx val="7"/>
        <c:spPr>
          <a:solidFill>
            <a:schemeClr val="accent1">
              <a:lumMod val="60000"/>
            </a:schemeClr>
          </a:solidFill>
          <a:ln w="25400">
            <a:solidFill>
              <a:schemeClr val="lt1"/>
            </a:solidFill>
          </a:ln>
          <a:effectLst/>
          <a:sp3d contourW="25400">
            <a:contourClr>
              <a:schemeClr val="lt1"/>
            </a:contourClr>
          </a:sp3d>
        </c:spPr>
      </c:pivotFmt>
      <c:pivotFmt>
        <c:idx val="8"/>
        <c:spPr>
          <a:solidFill>
            <a:schemeClr val="accent2">
              <a:lumMod val="60000"/>
            </a:schemeClr>
          </a:solidFill>
          <a:ln w="25400">
            <a:solidFill>
              <a:schemeClr val="lt1"/>
            </a:solidFill>
          </a:ln>
          <a:effectLst/>
          <a:sp3d contourW="25400">
            <a:contourClr>
              <a:schemeClr val="lt1"/>
            </a:contourClr>
          </a:sp3d>
        </c:spPr>
      </c:pivotFmt>
    </c:pivotFmts>
    <c:plotArea>
      <c:layout/>
      <c:barChart>
        <c:barDir val="bar"/>
        <c:grouping val="clustered"/>
        <c:varyColors val="0"/>
        <c:ser>
          <c:idx val="0"/>
          <c:order val="0"/>
          <c:tx>
            <c:strRef>
              <c:f>pivot_tables!$AH$4</c:f>
              <c:strCache>
                <c:ptCount val="1"/>
                <c:pt idx="0">
                  <c:v>Total</c:v>
                </c:pt>
              </c:strCache>
            </c:strRef>
          </c:tx>
          <c:invertIfNegative val="0"/>
          <c:dPt>
            <c:idx val="0"/>
            <c:invertIfNegative val="0"/>
            <c:bubble3D val="0"/>
            <c:extLst>
              <c:ext xmlns:c16="http://schemas.microsoft.com/office/drawing/2014/chart" uri="{C3380CC4-5D6E-409C-BE32-E72D297353CC}">
                <c16:uniqueId val="{00000001-50BF-0845-861A-E5781E532474}"/>
              </c:ext>
            </c:extLst>
          </c:dPt>
          <c:dPt>
            <c:idx val="1"/>
            <c:invertIfNegative val="0"/>
            <c:bubble3D val="0"/>
            <c:extLst>
              <c:ext xmlns:c16="http://schemas.microsoft.com/office/drawing/2014/chart" uri="{C3380CC4-5D6E-409C-BE32-E72D297353CC}">
                <c16:uniqueId val="{00000003-50BF-0845-861A-E5781E532474}"/>
              </c:ext>
            </c:extLst>
          </c:dPt>
          <c:dPt>
            <c:idx val="2"/>
            <c:invertIfNegative val="0"/>
            <c:bubble3D val="0"/>
            <c:extLst>
              <c:ext xmlns:c16="http://schemas.microsoft.com/office/drawing/2014/chart" uri="{C3380CC4-5D6E-409C-BE32-E72D297353CC}">
                <c16:uniqueId val="{00000005-50BF-0845-861A-E5781E532474}"/>
              </c:ext>
            </c:extLst>
          </c:dPt>
          <c:dPt>
            <c:idx val="3"/>
            <c:invertIfNegative val="0"/>
            <c:bubble3D val="0"/>
            <c:extLst>
              <c:ext xmlns:c16="http://schemas.microsoft.com/office/drawing/2014/chart" uri="{C3380CC4-5D6E-409C-BE32-E72D297353CC}">
                <c16:uniqueId val="{00000007-50BF-0845-861A-E5781E532474}"/>
              </c:ext>
            </c:extLst>
          </c:dPt>
          <c:dPt>
            <c:idx val="4"/>
            <c:invertIfNegative val="0"/>
            <c:bubble3D val="0"/>
            <c:extLst>
              <c:ext xmlns:c16="http://schemas.microsoft.com/office/drawing/2014/chart" uri="{C3380CC4-5D6E-409C-BE32-E72D297353CC}">
                <c16:uniqueId val="{00000009-50BF-0845-861A-E5781E532474}"/>
              </c:ext>
            </c:extLst>
          </c:dPt>
          <c:dPt>
            <c:idx val="5"/>
            <c:invertIfNegative val="0"/>
            <c:bubble3D val="0"/>
            <c:extLst>
              <c:ext xmlns:c16="http://schemas.microsoft.com/office/drawing/2014/chart" uri="{C3380CC4-5D6E-409C-BE32-E72D297353CC}">
                <c16:uniqueId val="{0000000B-50BF-0845-861A-E5781E532474}"/>
              </c:ext>
            </c:extLst>
          </c:dPt>
          <c:dPt>
            <c:idx val="6"/>
            <c:invertIfNegative val="0"/>
            <c:bubble3D val="0"/>
            <c:extLst>
              <c:ext xmlns:c16="http://schemas.microsoft.com/office/drawing/2014/chart" uri="{C3380CC4-5D6E-409C-BE32-E72D297353CC}">
                <c16:uniqueId val="{0000000D-50BF-0845-861A-E5781E532474}"/>
              </c:ext>
            </c:extLst>
          </c:dPt>
          <c:dPt>
            <c:idx val="7"/>
            <c:invertIfNegative val="0"/>
            <c:bubble3D val="0"/>
            <c:extLst>
              <c:ext xmlns:c16="http://schemas.microsoft.com/office/drawing/2014/chart" uri="{C3380CC4-5D6E-409C-BE32-E72D297353CC}">
                <c16:uniqueId val="{0000000F-50BF-0845-861A-E5781E532474}"/>
              </c:ext>
            </c:extLst>
          </c:dPt>
          <c:cat>
            <c:strRef>
              <c:f>pivot_tables!$AG$5</c:f>
              <c:strCache>
                <c:ptCount val="1"/>
                <c:pt idx="0">
                  <c:v>Total général</c:v>
                </c:pt>
              </c:strCache>
            </c:strRef>
          </c:cat>
          <c:val>
            <c:numRef>
              <c:f>pivot_tables!$AH$5</c:f>
              <c:numCache>
                <c:formatCode>#,##0</c:formatCode>
                <c:ptCount val="1"/>
              </c:numCache>
            </c:numRef>
          </c:val>
          <c:extLst>
            <c:ext xmlns:c16="http://schemas.microsoft.com/office/drawing/2014/chart" uri="{C3380CC4-5D6E-409C-BE32-E72D297353CC}">
              <c16:uniqueId val="{00000010-50BF-0845-861A-E5781E532474}"/>
            </c:ext>
          </c:extLst>
        </c:ser>
        <c:dLbls>
          <c:showLegendKey val="0"/>
          <c:showVal val="0"/>
          <c:showCatName val="0"/>
          <c:showSerName val="0"/>
          <c:showPercent val="0"/>
          <c:showBubbleSize val="0"/>
        </c:dLbls>
        <c:gapWidth val="100"/>
        <c:axId val="199595759"/>
        <c:axId val="218972463"/>
      </c:barChart>
      <c:valAx>
        <c:axId val="218972463"/>
        <c:scaling>
          <c:orientation val="minMax"/>
        </c:scaling>
        <c:delete val="0"/>
        <c:axPos val="b"/>
        <c:majorGridlines/>
        <c:numFmt formatCode="#,##0" sourceLinked="1"/>
        <c:majorTickMark val="out"/>
        <c:minorTickMark val="none"/>
        <c:tickLblPos val="nextTo"/>
        <c:crossAx val="199595759"/>
        <c:crosses val="autoZero"/>
        <c:crossBetween val="between"/>
      </c:valAx>
      <c:catAx>
        <c:axId val="199595759"/>
        <c:scaling>
          <c:orientation val="minMax"/>
        </c:scaling>
        <c:delete val="0"/>
        <c:axPos val="l"/>
        <c:numFmt formatCode="General" sourceLinked="1"/>
        <c:majorTickMark val="out"/>
        <c:minorTickMark val="none"/>
        <c:tickLblPos val="nextTo"/>
        <c:crossAx val="218972463"/>
        <c:crosses val="autoZero"/>
        <c:auto val="1"/>
        <c:lblAlgn val="ctr"/>
        <c:lblOffset val="100"/>
        <c:noMultiLvlLbl val="0"/>
      </c:catAx>
      <c:spPr>
        <a:noFill/>
        <a:ln>
          <a:noFill/>
        </a:ln>
        <a:effectLst/>
        <a:sp3d/>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orientation="portrait"/>
  </c:printSettings>
  <c:extLst>
    <c:ext xmlns:c14="http://schemas.microsoft.com/office/drawing/2007/8/2/chart" uri="{781A3756-C4B2-4CAC-9D66-4F8BD8637D16}">
      <c14:pivotOptions>
        <c14:dropZoneSeries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4"/>
    </mc:Choice>
    <mc:Fallback>
      <c:style val="4"/>
    </mc:Fallback>
  </mc:AlternateContent>
  <c:clrMapOvr bg1="lt1" tx1="dk1" bg2="lt2" tx2="dk2" accent1="accent1" accent2="accent2" accent3="accent3" accent4="accent4" accent5="accent5" accent6="accent6" hlink="hlink" folHlink="folHlink"/>
  <c:chart>
    <c:autoTitleDeleted val="1"/>
    <c:plotArea>
      <c:layout>
        <c:manualLayout>
          <c:layoutTarget val="inner"/>
          <c:xMode val="edge"/>
          <c:yMode val="edge"/>
          <c:x val="8.212188266044701E-2"/>
          <c:y val="0.11547546768655971"/>
          <c:w val="0.90530089958369941"/>
          <c:h val="0.73944545582021293"/>
        </c:manualLayout>
      </c:layout>
      <c:barChart>
        <c:barDir val="col"/>
        <c:grouping val="clustered"/>
        <c:varyColors val="0"/>
        <c:ser>
          <c:idx val="3"/>
          <c:order val="3"/>
          <c:tx>
            <c:strRef>
              <c:f>Monthly_Summary_Table!$F$3</c:f>
              <c:strCache>
                <c:ptCount val="1"/>
                <c:pt idx="0">
                  <c:v>Expense</c:v>
                </c:pt>
              </c:strCache>
            </c:strRef>
          </c:tx>
          <c:spPr>
            <a:solidFill>
              <a:schemeClr val="accent2">
                <a:shade val="92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Monthly_Summary_Table!$B$4:$B$123</c:f>
              <c:strCache>
                <c:ptCount val="1"/>
                <c:pt idx="0">
                  <c:v>Dec-20</c:v>
                </c:pt>
              </c:strCache>
            </c:strRef>
          </c:cat>
          <c:val>
            <c:numRef>
              <c:f>[0]!MonthlySummary_Expense</c:f>
              <c:numCache>
                <c:formatCode>#,##0</c:formatCode>
                <c:ptCount val="1"/>
                <c:pt idx="0">
                  <c:v>50</c:v>
                </c:pt>
              </c:numCache>
            </c:numRef>
          </c:val>
          <c:extLst>
            <c:ext xmlns:c16="http://schemas.microsoft.com/office/drawing/2014/chart" uri="{C3380CC4-5D6E-409C-BE32-E72D297353CC}">
              <c16:uniqueId val="{00000000-D529-6B49-98FB-5F0517BF45CB}"/>
            </c:ext>
          </c:extLst>
        </c:ser>
        <c:dLbls>
          <c:showLegendKey val="0"/>
          <c:showVal val="0"/>
          <c:showCatName val="0"/>
          <c:showSerName val="0"/>
          <c:showPercent val="0"/>
          <c:showBubbleSize val="0"/>
        </c:dLbls>
        <c:gapWidth val="150"/>
        <c:axId val="232214528"/>
        <c:axId val="232217664"/>
        <c:extLst>
          <c:ext xmlns:c15="http://schemas.microsoft.com/office/drawing/2012/chart" uri="{02D57815-91ED-43cb-92C2-25804820EDAC}">
            <c15:filteredBarSeries>
              <c15:ser>
                <c:idx val="0"/>
                <c:order val="0"/>
                <c:tx>
                  <c:strRef>
                    <c:extLst>
                      <c:ext uri="{02D57815-91ED-43cb-92C2-25804820EDAC}">
                        <c15:formulaRef>
                          <c15:sqref>Monthly_Summary_Table!$C$3</c15:sqref>
                        </c15:formulaRef>
                      </c:ext>
                    </c:extLst>
                    <c:strCache>
                      <c:ptCount val="1"/>
                      <c:pt idx="0">
                        <c:v>Year</c:v>
                      </c:pt>
                    </c:strCache>
                  </c:strRef>
                </c:tx>
                <c:spPr>
                  <a:solidFill>
                    <a:schemeClr val="accent2">
                      <a:shade val="45000"/>
                    </a:schemeClr>
                  </a:solidFill>
                  <a:ln>
                    <a:noFill/>
                  </a:ln>
                  <a:effectLst/>
                </c:spPr>
                <c:invertIfNegative val="0"/>
                <c:cat>
                  <c:strRef>
                    <c:extLst>
                      <c:ext uri="{02D57815-91ED-43cb-92C2-25804820EDAC}">
                        <c15:formulaRef>
                          <c15:sqref>Monthly_Summary_Table!$B$4:$B$123</c15:sqref>
                        </c15:formulaRef>
                      </c:ext>
                    </c:extLst>
                    <c:strCache>
                      <c:ptCount val="1"/>
                      <c:pt idx="0">
                        <c:v>Dec-20</c:v>
                      </c:pt>
                    </c:strCache>
                  </c:strRef>
                </c:cat>
                <c:val>
                  <c:numRef>
                    <c:extLst>
                      <c:ext uri="{02D57815-91ED-43cb-92C2-25804820EDAC}">
                        <c15:formulaRef>
                          <c15:sqref>Monthly_Summary_Table!$C$4:$C$123</c15:sqref>
                        </c15:formulaRef>
                      </c:ext>
                    </c:extLst>
                    <c:numCache>
                      <c:formatCode>General</c:formatCode>
                      <c:ptCount val="120"/>
                      <c:pt idx="0">
                        <c:v>2020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c:ext xmlns:c16="http://schemas.microsoft.com/office/drawing/2014/chart" uri="{C3380CC4-5D6E-409C-BE32-E72D297353CC}">
                    <c16:uniqueId val="{00000002-D529-6B49-98FB-5F0517BF45CB}"/>
                  </c:ext>
                </c:extLst>
              </c15:ser>
            </c15:filteredBarSeries>
            <c15:filteredBarSeries>
              <c15:ser>
                <c:idx val="1"/>
                <c:order val="1"/>
                <c:tx>
                  <c:strRef>
                    <c:extLst xmlns:c15="http://schemas.microsoft.com/office/drawing/2012/chart">
                      <c:ext xmlns:c15="http://schemas.microsoft.com/office/drawing/2012/chart" uri="{02D57815-91ED-43cb-92C2-25804820EDAC}">
                        <c15:formulaRef>
                          <c15:sqref>Monthly_Summary_Table!$D$3</c15:sqref>
                        </c15:formulaRef>
                      </c:ext>
                    </c:extLst>
                    <c:strCache>
                      <c:ptCount val="1"/>
                      <c:pt idx="0">
                        <c:v>Month</c:v>
                      </c:pt>
                    </c:strCache>
                  </c:strRef>
                </c:tx>
                <c:spPr>
                  <a:solidFill>
                    <a:schemeClr val="accent2">
                      <a:shade val="61000"/>
                    </a:schemeClr>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Monthly_Summary_Table!$D$4:$D$123</c15:sqref>
                        </c15:formulaRef>
                      </c:ext>
                    </c:extLst>
                    <c:numCache>
                      <c:formatCode>General</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3-D529-6B49-98FB-5F0517BF45CB}"/>
                  </c:ext>
                </c:extLst>
              </c15:ser>
            </c15:filteredBarSeries>
            <c15:filteredBarSeries>
              <c15:ser>
                <c:idx val="2"/>
                <c:order val="2"/>
                <c:tx>
                  <c:strRef>
                    <c:extLst xmlns:c15="http://schemas.microsoft.com/office/drawing/2012/chart">
                      <c:ext xmlns:c15="http://schemas.microsoft.com/office/drawing/2012/chart" uri="{02D57815-91ED-43cb-92C2-25804820EDAC}">
                        <c15:formulaRef>
                          <c15:sqref>Monthly_Summary_Table!$E$3</c15:sqref>
                        </c15:formulaRef>
                      </c:ext>
                    </c:extLst>
                    <c:strCache>
                      <c:ptCount val="1"/>
                      <c:pt idx="0">
                        <c:v>Income</c:v>
                      </c:pt>
                    </c:strCache>
                  </c:strRef>
                </c:tx>
                <c:spPr>
                  <a:solidFill>
                    <a:schemeClr val="accent2">
                      <a:shade val="76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Monthly_Summary_Table!$E$4:$E$123</c15:sqref>
                        </c15:formulaRef>
                      </c:ext>
                    </c:extLst>
                    <c:numCache>
                      <c:formatCode>#,##0</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4-D529-6B49-98FB-5F0517BF45CB}"/>
                  </c:ext>
                </c:extLst>
              </c15:ser>
            </c15:filteredBarSeries>
            <c15:filteredBarSeries>
              <c15:ser>
                <c:idx val="4"/>
                <c:order val="4"/>
                <c:tx>
                  <c:strRef>
                    <c:extLst xmlns:c15="http://schemas.microsoft.com/office/drawing/2012/chart">
                      <c:ext xmlns:c15="http://schemas.microsoft.com/office/drawing/2012/chart" uri="{02D57815-91ED-43cb-92C2-25804820EDAC}">
                        <c15:formulaRef>
                          <c15:sqref>Monthly_Summary_Table!$G$3</c15:sqref>
                        </c15:formulaRef>
                      </c:ext>
                    </c:extLst>
                    <c:strCache>
                      <c:ptCount val="1"/>
                      <c:pt idx="0">
                        <c:v>Savings</c:v>
                      </c:pt>
                    </c:strCache>
                  </c:strRef>
                </c:tx>
                <c:spPr>
                  <a:solidFill>
                    <a:schemeClr val="accent2">
                      <a:tint val="93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Monthly_Summary_Table!$G$4:$G$123</c15:sqref>
                        </c15:formulaRef>
                      </c:ext>
                    </c:extLst>
                    <c:numCache>
                      <c:formatCode>#,##0</c:formatCode>
                      <c:ptCount val="120"/>
                      <c:pt idx="0">
                        <c:v>-50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5-D529-6B49-98FB-5F0517BF45CB}"/>
                  </c:ext>
                </c:extLst>
              </c15:ser>
            </c15:filteredBarSeries>
            <c15:filteredBarSeries>
              <c15:ser>
                <c:idx val="6"/>
                <c:order val="6"/>
                <c:tx>
                  <c:strRef>
                    <c:extLst xmlns:c15="http://schemas.microsoft.com/office/drawing/2012/chart">
                      <c:ext xmlns:c15="http://schemas.microsoft.com/office/drawing/2012/chart" uri="{02D57815-91ED-43cb-92C2-25804820EDAC}">
                        <c15:formulaRef>
                          <c15:sqref>Monthly_Summary_Table!$I$3</c15:sqref>
                        </c15:formulaRef>
                      </c:ext>
                    </c:extLst>
                    <c:strCache>
                      <c:ptCount val="1"/>
                      <c:pt idx="0">
                        <c:v>Cumulative Savings</c:v>
                      </c:pt>
                    </c:strCache>
                  </c:strRef>
                </c:tx>
                <c:spPr>
                  <a:solidFill>
                    <a:schemeClr val="accent2">
                      <a:tint val="62000"/>
                    </a:schemeClr>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Monthly_Summary_Table!$I$4:$I$123</c15:sqref>
                        </c15:formulaRef>
                      </c:ext>
                    </c:extLst>
                    <c:numCache>
                      <c:formatCode>#,##0</c:formatCode>
                      <c:ptCount val="120"/>
                      <c:pt idx="0">
                        <c:v>-50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6-D529-6B49-98FB-5F0517BF45CB}"/>
                  </c:ext>
                </c:extLst>
              </c15:ser>
            </c15:filteredBarSeries>
            <c15:filteredBarSeries>
              <c15:ser>
                <c:idx val="7"/>
                <c:order val="7"/>
                <c:tx>
                  <c:strRef>
                    <c:extLst xmlns:c15="http://schemas.microsoft.com/office/drawing/2012/chart">
                      <c:ext xmlns:c15="http://schemas.microsoft.com/office/drawing/2012/chart" uri="{02D57815-91ED-43cb-92C2-25804820EDAC}">
                        <c15:formulaRef>
                          <c15:sqref>Monthly_Summary_Table!$J$3</c15:sqref>
                        </c15:formulaRef>
                      </c:ext>
                    </c:extLst>
                    <c:strCache>
                      <c:ptCount val="1"/>
                      <c:pt idx="0">
                        <c:v>Net Balance</c:v>
                      </c:pt>
                    </c:strCache>
                  </c:strRef>
                </c:tx>
                <c:spPr>
                  <a:solidFill>
                    <a:schemeClr val="accent2">
                      <a:tint val="46000"/>
                    </a:schemeClr>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Monthly_Summary_Table!$J$4:$J$123</c15:sqref>
                        </c15:formulaRef>
                      </c:ext>
                    </c:extLst>
                    <c:numCache>
                      <c:formatCode>#,##0</c:formatCode>
                      <c:ptCount val="120"/>
                      <c:pt idx="0">
                        <c:v>-50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7-D529-6B49-98FB-5F0517BF45CB}"/>
                  </c:ext>
                </c:extLst>
              </c15:ser>
            </c15:filteredBarSeries>
          </c:ext>
        </c:extLst>
      </c:barChart>
      <c:lineChart>
        <c:grouping val="standard"/>
        <c:varyColors val="0"/>
        <c:ser>
          <c:idx val="5"/>
          <c:order val="5"/>
          <c:tx>
            <c:strRef>
              <c:f>Monthly_Summary_Table!$H$3</c:f>
              <c:strCache>
                <c:ptCount val="1"/>
                <c:pt idx="0">
                  <c:v>Budget</c:v>
                </c:pt>
              </c:strCache>
            </c:strRef>
          </c:tx>
          <c:spPr>
            <a:ln w="28575" cap="rnd">
              <a:solidFill>
                <a:schemeClr val="accent2">
                  <a:tint val="77000"/>
                </a:schemeClr>
              </a:solidFill>
              <a:round/>
            </a:ln>
            <a:effectLst/>
          </c:spPr>
          <c:marker>
            <c:symbol val="none"/>
          </c:marker>
          <c:cat>
            <c:strRef>
              <c:f>Monthly_Summary_Table!$B$4:$B$123</c:f>
              <c:strCache>
                <c:ptCount val="1"/>
                <c:pt idx="0">
                  <c:v>Dec-20</c:v>
                </c:pt>
              </c:strCache>
            </c:strRef>
          </c:cat>
          <c:val>
            <c:numRef>
              <c:f>REPORT!$AG$6</c:f>
              <c:numCache>
                <c:formatCode>_("$"* #.##0\.00_);_("$"* \(#.##0\.00\);_("$"* "-"??_);_(@_)</c:formatCode>
                <c:ptCount val="1"/>
                <c:pt idx="0">
                  <c:v>4266</c:v>
                </c:pt>
              </c:numCache>
            </c:numRef>
          </c:val>
          <c:smooth val="0"/>
          <c:extLst>
            <c:ext xmlns:c16="http://schemas.microsoft.com/office/drawing/2014/chart" uri="{C3380CC4-5D6E-409C-BE32-E72D297353CC}">
              <c16:uniqueId val="{00000001-D529-6B49-98FB-5F0517BF45CB}"/>
            </c:ext>
          </c:extLst>
        </c:ser>
        <c:dLbls>
          <c:showLegendKey val="0"/>
          <c:showVal val="0"/>
          <c:showCatName val="0"/>
          <c:showSerName val="0"/>
          <c:showPercent val="0"/>
          <c:showBubbleSize val="0"/>
        </c:dLbls>
        <c:marker val="1"/>
        <c:smooth val="0"/>
        <c:axId val="232214528"/>
        <c:axId val="232217664"/>
      </c:lineChart>
      <c:dateAx>
        <c:axId val="232214528"/>
        <c:scaling>
          <c:orientation val="minMax"/>
        </c:scaling>
        <c:delete val="0"/>
        <c:axPos val="b"/>
        <c:numFmt formatCode="[$-409]mmm\-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7664"/>
        <c:crosses val="autoZero"/>
        <c:auto val="0"/>
        <c:lblOffset val="100"/>
        <c:baseTimeUnit val="days"/>
      </c:dateAx>
      <c:valAx>
        <c:axId val="232217664"/>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4528"/>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noFill/>
    <a:ln w="9525" cap="flat" cmpd="sng" algn="ctr">
      <a:noFill/>
      <a:round/>
    </a:ln>
    <a:effectLst/>
  </c:spPr>
  <c:txPr>
    <a:bodyPr/>
    <a:lstStyle/>
    <a:p>
      <a:pPr>
        <a:defRPr sz="1200"/>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8.403698088474669E-2"/>
          <c:y val="0.11710778075614399"/>
          <c:w val="0.90338577303697709"/>
          <c:h val="0.77065519544400218"/>
        </c:manualLayout>
      </c:layout>
      <c:barChart>
        <c:barDir val="col"/>
        <c:grouping val="clustered"/>
        <c:varyColors val="0"/>
        <c:ser>
          <c:idx val="4"/>
          <c:order val="4"/>
          <c:tx>
            <c:strRef>
              <c:f>Monthly_Summary_Table!$G$3</c:f>
              <c:strCache>
                <c:ptCount val="1"/>
                <c:pt idx="0">
                  <c:v>Savings</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Monthly_Summary_Table!$B$4:$B$123</c:f>
              <c:strCache>
                <c:ptCount val="1"/>
                <c:pt idx="0">
                  <c:v>Dec-20</c:v>
                </c:pt>
              </c:strCache>
            </c:strRef>
          </c:cat>
          <c:val>
            <c:numRef>
              <c:f>[0]!MonthlySummary_Savings</c:f>
              <c:numCache>
                <c:formatCode>#,##0</c:formatCode>
                <c:ptCount val="1"/>
                <c:pt idx="0">
                  <c:v>-50</c:v>
                </c:pt>
              </c:numCache>
            </c:numRef>
          </c:val>
          <c:extLst>
            <c:ext xmlns:c16="http://schemas.microsoft.com/office/drawing/2014/chart" uri="{C3380CC4-5D6E-409C-BE32-E72D297353CC}">
              <c16:uniqueId val="{00000000-92FA-164F-9DA1-6BF1E2B4F763}"/>
            </c:ext>
          </c:extLst>
        </c:ser>
        <c:dLbls>
          <c:showLegendKey val="0"/>
          <c:showVal val="0"/>
          <c:showCatName val="0"/>
          <c:showSerName val="0"/>
          <c:showPercent val="0"/>
          <c:showBubbleSize val="0"/>
        </c:dLbls>
        <c:gapWidth val="150"/>
        <c:axId val="232217272"/>
        <c:axId val="232218056"/>
        <c:extLst>
          <c:ext xmlns:c15="http://schemas.microsoft.com/office/drawing/2012/chart" uri="{02D57815-91ED-43cb-92C2-25804820EDAC}">
            <c15:filteredBarSeries>
              <c15:ser>
                <c:idx val="0"/>
                <c:order val="0"/>
                <c:tx>
                  <c:strRef>
                    <c:extLst>
                      <c:ext uri="{02D57815-91ED-43cb-92C2-25804820EDAC}">
                        <c15:formulaRef>
                          <c15:sqref>Monthly_Summary_Table!$C$3</c15:sqref>
                        </c15:formulaRef>
                      </c:ext>
                    </c:extLst>
                    <c:strCache>
                      <c:ptCount val="1"/>
                      <c:pt idx="0">
                        <c:v>Year</c:v>
                      </c:pt>
                    </c:strCache>
                  </c:strRef>
                </c:tx>
                <c:spPr>
                  <a:solidFill>
                    <a:schemeClr val="accent1"/>
                  </a:solidFill>
                  <a:ln>
                    <a:noFill/>
                  </a:ln>
                  <a:effectLst/>
                </c:spPr>
                <c:invertIfNegative val="0"/>
                <c:cat>
                  <c:strRef>
                    <c:extLst>
                      <c:ext uri="{02D57815-91ED-43cb-92C2-25804820EDAC}">
                        <c15:formulaRef>
                          <c15:sqref>Monthly_Summary_Table!$B$4:$B$123</c15:sqref>
                        </c15:formulaRef>
                      </c:ext>
                    </c:extLst>
                    <c:strCache>
                      <c:ptCount val="1"/>
                      <c:pt idx="0">
                        <c:v>Dec-20</c:v>
                      </c:pt>
                    </c:strCache>
                  </c:strRef>
                </c:cat>
                <c:val>
                  <c:numRef>
                    <c:extLst>
                      <c:ext uri="{02D57815-91ED-43cb-92C2-25804820EDAC}">
                        <c15:formulaRef>
                          <c15:sqref>Monthly_Summary_Table!$C$4:$C$123</c15:sqref>
                        </c15:formulaRef>
                      </c:ext>
                    </c:extLst>
                    <c:numCache>
                      <c:formatCode>General</c:formatCode>
                      <c:ptCount val="120"/>
                      <c:pt idx="0">
                        <c:v>2020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c:ext xmlns:c16="http://schemas.microsoft.com/office/drawing/2014/chart" uri="{C3380CC4-5D6E-409C-BE32-E72D297353CC}">
                    <c16:uniqueId val="{00000002-92FA-164F-9DA1-6BF1E2B4F763}"/>
                  </c:ext>
                </c:extLst>
              </c15:ser>
            </c15:filteredBarSeries>
            <c15:filteredBarSeries>
              <c15:ser>
                <c:idx val="1"/>
                <c:order val="1"/>
                <c:tx>
                  <c:strRef>
                    <c:extLst xmlns:c15="http://schemas.microsoft.com/office/drawing/2012/chart">
                      <c:ext xmlns:c15="http://schemas.microsoft.com/office/drawing/2012/chart" uri="{02D57815-91ED-43cb-92C2-25804820EDAC}">
                        <c15:formulaRef>
                          <c15:sqref>Monthly_Summary_Table!$D$3</c15:sqref>
                        </c15:formulaRef>
                      </c:ext>
                    </c:extLst>
                    <c:strCache>
                      <c:ptCount val="1"/>
                      <c:pt idx="0">
                        <c:v>Month</c:v>
                      </c:pt>
                    </c:strCache>
                  </c:strRef>
                </c:tx>
                <c:spPr>
                  <a:solidFill>
                    <a:schemeClr val="accent2"/>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Monthly_Summary_Table!$D$4:$D$123</c15:sqref>
                        </c15:formulaRef>
                      </c:ext>
                    </c:extLst>
                    <c:numCache>
                      <c:formatCode>General</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3-92FA-164F-9DA1-6BF1E2B4F763}"/>
                  </c:ext>
                </c:extLst>
              </c15:ser>
            </c15:filteredBarSeries>
            <c15:filteredBarSeries>
              <c15:ser>
                <c:idx val="2"/>
                <c:order val="2"/>
                <c:tx>
                  <c:strRef>
                    <c:extLst xmlns:c15="http://schemas.microsoft.com/office/drawing/2012/chart">
                      <c:ext xmlns:c15="http://schemas.microsoft.com/office/drawing/2012/chart" uri="{02D57815-91ED-43cb-92C2-25804820EDAC}">
                        <c15:formulaRef>
                          <c15:sqref>Monthly_Summary_Table!$E$3</c15:sqref>
                        </c15:formulaRef>
                      </c:ext>
                    </c:extLst>
                    <c:strCache>
                      <c:ptCount val="1"/>
                      <c:pt idx="0">
                        <c:v>Income</c:v>
                      </c:pt>
                    </c:strCache>
                  </c:strRef>
                </c:tx>
                <c:spPr>
                  <a:solidFill>
                    <a:schemeClr val="accent6">
                      <a:lumMod val="60000"/>
                      <a:lumOff val="4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Monthly_Summary_Table!$E$4:$E$123</c15:sqref>
                        </c15:formulaRef>
                      </c:ext>
                    </c:extLst>
                    <c:numCache>
                      <c:formatCode>#,##0</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4-92FA-164F-9DA1-6BF1E2B4F763}"/>
                  </c:ext>
                </c:extLst>
              </c15:ser>
            </c15:filteredBarSeries>
            <c15:filteredBarSeries>
              <c15:ser>
                <c:idx val="3"/>
                <c:order val="3"/>
                <c:tx>
                  <c:strRef>
                    <c:extLst xmlns:c15="http://schemas.microsoft.com/office/drawing/2012/chart">
                      <c:ext xmlns:c15="http://schemas.microsoft.com/office/drawing/2012/chart" uri="{02D57815-91ED-43cb-92C2-25804820EDAC}">
                        <c15:formulaRef>
                          <c15:sqref>Monthly_Summary_Table!$F$3</c15:sqref>
                        </c15:formulaRef>
                      </c:ext>
                    </c:extLst>
                    <c:strCache>
                      <c:ptCount val="1"/>
                      <c:pt idx="0">
                        <c:v>Expense</c:v>
                      </c:pt>
                    </c:strCache>
                  </c:strRef>
                </c:tx>
                <c:spPr>
                  <a:solidFill>
                    <a:schemeClr val="accent2">
                      <a:lumMod val="60000"/>
                      <a:lumOff val="4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Monthly_Summary_Table!$F$4:$F$123</c15:sqref>
                        </c15:formulaRef>
                      </c:ext>
                    </c:extLst>
                    <c:numCache>
                      <c:formatCode>#,##0</c:formatCode>
                      <c:ptCount val="120"/>
                      <c:pt idx="0">
                        <c:v>50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5-92FA-164F-9DA1-6BF1E2B4F763}"/>
                  </c:ext>
                </c:extLst>
              </c15:ser>
            </c15:filteredBarSeries>
          </c:ext>
        </c:extLst>
      </c:barChart>
      <c:lineChart>
        <c:grouping val="standard"/>
        <c:varyColors val="0"/>
        <c:ser>
          <c:idx val="7"/>
          <c:order val="7"/>
          <c:tx>
            <c:strRef>
              <c:f>Monthly_Summary_Table!$J$3</c:f>
              <c:strCache>
                <c:ptCount val="1"/>
                <c:pt idx="0">
                  <c:v>Net Balance</c:v>
                </c:pt>
              </c:strCache>
            </c:strRef>
          </c:tx>
          <c:spPr>
            <a:ln w="28575" cap="rnd">
              <a:solidFill>
                <a:schemeClr val="accent2">
                  <a:lumMod val="60000"/>
                </a:schemeClr>
              </a:solidFill>
              <a:round/>
            </a:ln>
            <a:effectLst/>
          </c:spPr>
          <c:marker>
            <c:symbol val="circle"/>
            <c:size val="5"/>
            <c:spPr>
              <a:solidFill>
                <a:schemeClr val="accent2">
                  <a:lumMod val="60000"/>
                </a:schemeClr>
              </a:solidFill>
              <a:ln w="9525">
                <a:solidFill>
                  <a:schemeClr val="accent2">
                    <a:lumMod val="60000"/>
                  </a:schemeClr>
                </a:solidFill>
              </a:ln>
              <a:effectLst/>
            </c:spPr>
          </c:marker>
          <c:cat>
            <c:strRef>
              <c:f>Monthly_Summary_Table!$B$4:$B$123</c:f>
              <c:strCache>
                <c:ptCount val="1"/>
                <c:pt idx="0">
                  <c:v>Dec-20</c:v>
                </c:pt>
              </c:strCache>
            </c:strRef>
          </c:cat>
          <c:val>
            <c:numRef>
              <c:f>[0]!MonthlySummary_NetBalance</c:f>
              <c:numCache>
                <c:formatCode>#,##0</c:formatCode>
                <c:ptCount val="1"/>
                <c:pt idx="0">
                  <c:v>-50</c:v>
                </c:pt>
              </c:numCache>
            </c:numRef>
          </c:val>
          <c:smooth val="0"/>
          <c:extLst>
            <c:ext xmlns:c16="http://schemas.microsoft.com/office/drawing/2014/chart" uri="{C3380CC4-5D6E-409C-BE32-E72D297353CC}">
              <c16:uniqueId val="{00000001-92FA-164F-9DA1-6BF1E2B4F763}"/>
            </c:ext>
          </c:extLst>
        </c:ser>
        <c:dLbls>
          <c:showLegendKey val="0"/>
          <c:showVal val="0"/>
          <c:showCatName val="0"/>
          <c:showSerName val="0"/>
          <c:showPercent val="0"/>
          <c:showBubbleSize val="0"/>
        </c:dLbls>
        <c:marker val="1"/>
        <c:smooth val="0"/>
        <c:axId val="232217272"/>
        <c:axId val="232218056"/>
        <c:extLst>
          <c:ext xmlns:c15="http://schemas.microsoft.com/office/drawing/2012/chart" uri="{02D57815-91ED-43cb-92C2-25804820EDAC}">
            <c15:filteredLineSeries>
              <c15:ser>
                <c:idx val="5"/>
                <c:order val="5"/>
                <c:tx>
                  <c:strRef>
                    <c:extLst>
                      <c:ext uri="{02D57815-91ED-43cb-92C2-25804820EDAC}">
                        <c15:formulaRef>
                          <c15:sqref>Monthly_Summary_Table!$H$3</c15:sqref>
                        </c15:formulaRef>
                      </c:ext>
                    </c:extLst>
                    <c:strCache>
                      <c:ptCount val="1"/>
                      <c:pt idx="0">
                        <c:v>Budget</c:v>
                      </c:pt>
                    </c:strCache>
                  </c:strRef>
                </c:tx>
                <c:spPr>
                  <a:ln w="19050" cap="rnd">
                    <a:solidFill>
                      <a:schemeClr val="accent5">
                        <a:lumMod val="75000"/>
                      </a:schemeClr>
                    </a:solidFill>
                    <a:prstDash val="dash"/>
                    <a:round/>
                  </a:ln>
                  <a:effectLst/>
                </c:spPr>
                <c:marker>
                  <c:symbol val="none"/>
                </c:marker>
                <c:cat>
                  <c:strRef>
                    <c:extLst>
                      <c:ext uri="{02D57815-91ED-43cb-92C2-25804820EDAC}">
                        <c15:formulaRef>
                          <c15:sqref>Monthly_Summary_Table!$B$4:$B$123</c15:sqref>
                        </c15:formulaRef>
                      </c:ext>
                    </c:extLst>
                    <c:strCache>
                      <c:ptCount val="1"/>
                      <c:pt idx="0">
                        <c:v>Dec-20</c:v>
                      </c:pt>
                    </c:strCache>
                  </c:strRef>
                </c:cat>
                <c:val>
                  <c:numRef>
                    <c:extLst>
                      <c:ext uri="{02D57815-91ED-43cb-92C2-25804820EDAC}">
                        <c15:formulaRef>
                          <c15:sqref>Monthly_Summary_Table!$H$4:$H$123</c15:sqref>
                        </c15:formulaRef>
                      </c:ext>
                    </c:extLst>
                    <c:numCache>
                      <c:formatCode>#,##0</c:formatCode>
                      <c:ptCount val="120"/>
                      <c:pt idx="0">
                        <c:v>4266</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smooth val="0"/>
                <c:extLst>
                  <c:ext xmlns:c16="http://schemas.microsoft.com/office/drawing/2014/chart" uri="{C3380CC4-5D6E-409C-BE32-E72D297353CC}">
                    <c16:uniqueId val="{00000006-92FA-164F-9DA1-6BF1E2B4F763}"/>
                  </c:ext>
                </c:extLst>
              </c15:ser>
            </c15:filteredLineSeries>
            <c15:filteredLineSeries>
              <c15:ser>
                <c:idx val="6"/>
                <c:order val="6"/>
                <c:tx>
                  <c:strRef>
                    <c:extLst xmlns:c15="http://schemas.microsoft.com/office/drawing/2012/chart">
                      <c:ext xmlns:c15="http://schemas.microsoft.com/office/drawing/2012/chart" uri="{02D57815-91ED-43cb-92C2-25804820EDAC}">
                        <c15:formulaRef>
                          <c15:sqref>Monthly_Summary_Table!$I$3</c15:sqref>
                        </c15:formulaRef>
                      </c:ext>
                    </c:extLst>
                    <c:strCache>
                      <c:ptCount val="1"/>
                      <c:pt idx="0">
                        <c:v>Cumulative Savings</c:v>
                      </c:pt>
                    </c:strCache>
                  </c:strRef>
                </c:tx>
                <c:spPr>
                  <a:ln w="28575" cap="rnd">
                    <a:solidFill>
                      <a:schemeClr val="accent1">
                        <a:lumMod val="60000"/>
                      </a:schemeClr>
                    </a:solidFill>
                    <a:round/>
                  </a:ln>
                  <a:effectLst/>
                </c:spPr>
                <c:marker>
                  <c:symbol val="circle"/>
                  <c:size val="5"/>
                  <c:spPr>
                    <a:solidFill>
                      <a:schemeClr val="accent1">
                        <a:lumMod val="60000"/>
                      </a:schemeClr>
                    </a:solidFill>
                    <a:ln w="9525">
                      <a:solidFill>
                        <a:schemeClr val="accent1">
                          <a:lumMod val="6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1"/>
                      <c:pt idx="0">
                        <c:v>Dec-20</c:v>
                      </c:pt>
                    </c:strCache>
                  </c:strRef>
                </c:cat>
                <c:val>
                  <c:numRef>
                    <c:extLst xmlns:c15="http://schemas.microsoft.com/office/drawing/2012/chart">
                      <c:ext xmlns:c15="http://schemas.microsoft.com/office/drawing/2012/chart" uri="{02D57815-91ED-43cb-92C2-25804820EDAC}">
                        <c15:formulaRef>
                          <c15:sqref>Monthly_Summary_Table!$I$4:$I$123</c15:sqref>
                        </c15:formulaRef>
                      </c:ext>
                    </c:extLst>
                    <c:numCache>
                      <c:formatCode>#,##0</c:formatCode>
                      <c:ptCount val="120"/>
                      <c:pt idx="0">
                        <c:v>-50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smooth val="0"/>
                <c:extLst xmlns:c15="http://schemas.microsoft.com/office/drawing/2012/chart">
                  <c:ext xmlns:c16="http://schemas.microsoft.com/office/drawing/2014/chart" uri="{C3380CC4-5D6E-409C-BE32-E72D297353CC}">
                    <c16:uniqueId val="{00000007-92FA-164F-9DA1-6BF1E2B4F763}"/>
                  </c:ext>
                </c:extLst>
              </c15:ser>
            </c15:filteredLineSeries>
          </c:ext>
        </c:extLst>
      </c:lineChart>
      <c:dateAx>
        <c:axId val="232217272"/>
        <c:scaling>
          <c:orientation val="minMax"/>
        </c:scaling>
        <c:delete val="0"/>
        <c:axPos val="b"/>
        <c:numFmt formatCode="[$-409]mmm\-yy;@" sourceLinked="1"/>
        <c:majorTickMark val="out"/>
        <c:minorTickMark val="none"/>
        <c:tickLblPos val="low"/>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8056"/>
        <c:crosses val="autoZero"/>
        <c:auto val="0"/>
        <c:lblOffset val="100"/>
        <c:baseTimeUnit val="days"/>
      </c:dateAx>
      <c:valAx>
        <c:axId val="232218056"/>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7272"/>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CA"/>
  <c:roundedCorners val="0"/>
  <mc:AlternateContent xmlns:mc="http://schemas.openxmlformats.org/markup-compatibility/2006">
    <mc:Choice xmlns:c14="http://schemas.microsoft.com/office/drawing/2007/8/2/chart" Requires="c14">
      <c14:style val="104"/>
    </mc:Choice>
    <mc:Fallback>
      <c:style val="4"/>
    </mc:Fallback>
  </mc:AlternateContent>
  <c:chart>
    <c:autoTitleDeleted val="1"/>
    <c:plotArea>
      <c:layout>
        <c:manualLayout>
          <c:layoutTarget val="inner"/>
          <c:xMode val="edge"/>
          <c:yMode val="edge"/>
          <c:x val="8.2121854338024533E-2"/>
          <c:y val="5.2663551535716918E-2"/>
          <c:w val="0.90530089958369941"/>
          <c:h val="0.83645108992983319"/>
        </c:manualLayout>
      </c:layout>
      <c:lineChart>
        <c:grouping val="standard"/>
        <c:varyColors val="0"/>
        <c:ser>
          <c:idx val="8"/>
          <c:order val="0"/>
          <c:tx>
            <c:strRef>
              <c:f>Monthly_Summary_Table!$O$3</c:f>
              <c:strCache>
                <c:ptCount val="1"/>
                <c:pt idx="0">
                  <c:v>ACCT CUM BALANCE</c:v>
                </c:pt>
              </c:strCache>
            </c:strRef>
          </c:tx>
          <c:spPr>
            <a:ln w="28575" cap="rnd">
              <a:solidFill>
                <a:schemeClr val="accent2"/>
              </a:solidFill>
              <a:round/>
            </a:ln>
            <a:effectLst/>
          </c:spPr>
          <c:marker>
            <c:symbol val="circle"/>
            <c:size val="7"/>
            <c:spPr>
              <a:solidFill>
                <a:srgbClr val="00B050"/>
              </a:solidFill>
              <a:ln w="9525">
                <a:solidFill>
                  <a:srgbClr val="00B050"/>
                </a:solidFill>
              </a:ln>
              <a:effectLst/>
            </c:spPr>
          </c:marker>
          <c:cat>
            <c:strRef>
              <c:f>Monthly_Summary_Table!$B$4:$B$123</c:f>
              <c:strCache>
                <c:ptCount val="1"/>
                <c:pt idx="0">
                  <c:v>Dec-20</c:v>
                </c:pt>
              </c:strCache>
            </c:strRef>
          </c:cat>
          <c:val>
            <c:numRef>
              <c:f>[0]!Acct_MonthEndBalance</c:f>
              <c:numCache>
                <c:formatCode>#,##0</c:formatCode>
                <c:ptCount val="1"/>
                <c:pt idx="0">
                  <c:v>-50</c:v>
                </c:pt>
              </c:numCache>
            </c:numRef>
          </c:val>
          <c:smooth val="0"/>
          <c:extLst>
            <c:ext xmlns:c16="http://schemas.microsoft.com/office/drawing/2014/chart" uri="{C3380CC4-5D6E-409C-BE32-E72D297353CC}">
              <c16:uniqueId val="{00000000-4BFA-D143-B78A-C36FA0CDA956}"/>
            </c:ext>
          </c:extLst>
        </c:ser>
        <c:dLbls>
          <c:showLegendKey val="0"/>
          <c:showVal val="0"/>
          <c:showCatName val="0"/>
          <c:showSerName val="0"/>
          <c:showPercent val="0"/>
          <c:showBubbleSize val="0"/>
        </c:dLbls>
        <c:marker val="1"/>
        <c:smooth val="0"/>
        <c:axId val="232220408"/>
        <c:axId val="232219232"/>
        <c:extLst/>
      </c:lineChart>
      <c:dateAx>
        <c:axId val="232220408"/>
        <c:scaling>
          <c:orientation val="minMax"/>
        </c:scaling>
        <c:delete val="0"/>
        <c:axPos val="b"/>
        <c:numFmt formatCode="[$-409]mmm\-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9232"/>
        <c:crosses val="autoZero"/>
        <c:auto val="0"/>
        <c:lblOffset val="100"/>
        <c:baseTimeUnit val="months"/>
      </c:dateAx>
      <c:valAx>
        <c:axId val="232219232"/>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20408"/>
        <c:crosses val="autoZero"/>
        <c:crossBetween val="between"/>
      </c:valAx>
      <c:spPr>
        <a:noFill/>
        <a:ln>
          <a:noFill/>
        </a:ln>
        <a:effectLst/>
      </c:spPr>
    </c:plotArea>
    <c:plotVisOnly val="1"/>
    <c:dispBlanksAs val="gap"/>
    <c:showDLblsOverMax val="0"/>
  </c:chart>
  <c:spPr>
    <a:noFill/>
    <a:ln w="12700" cap="flat" cmpd="sng" algn="ctr">
      <a:solidFill>
        <a:schemeClr val="tx1"/>
      </a:solidFill>
      <a:round/>
    </a:ln>
    <a:effectLst/>
  </c:spPr>
  <c:txPr>
    <a:bodyPr/>
    <a:lstStyle/>
    <a:p>
      <a:pPr>
        <a:defRPr sz="1200"/>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withinLinear" id="15">
  <a:schemeClr val="accent2"/>
</cs:colorStyle>
</file>

<file path=xl/charts/colors2.xml><?xml version="1.0" encoding="utf-8"?>
<cs:colorStyle xmlns:cs="http://schemas.microsoft.com/office/drawing/2012/chartStyle" xmlns:a="http://schemas.openxmlformats.org/drawingml/2006/main" meth="withinLinear" id="15">
  <a:schemeClr val="accent2"/>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withinLinear" id="15">
  <a:schemeClr val="accent2"/>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hyperlink" Target="#REPORT!A1"/></Relationships>
</file>

<file path=xl/drawings/_rels/drawing2.xml.rels><?xml version="1.0" encoding="UTF-8" standalone="yes"?>
<Relationships xmlns="http://schemas.openxmlformats.org/package/2006/relationships"><Relationship Id="rId8" Type="http://schemas.openxmlformats.org/officeDocument/2006/relationships/hyperlink" Target="#REPORT!AH28"/><Relationship Id="rId13" Type="http://schemas.openxmlformats.org/officeDocument/2006/relationships/hyperlink" Target="#REPORT!A28"/><Relationship Id="rId3" Type="http://schemas.openxmlformats.org/officeDocument/2006/relationships/chart" Target="../charts/chart3.xml"/><Relationship Id="rId7" Type="http://schemas.openxmlformats.org/officeDocument/2006/relationships/chart" Target="../charts/chart7.xml"/><Relationship Id="rId12" Type="http://schemas.openxmlformats.org/officeDocument/2006/relationships/hyperlink" Target="#REPORT!A1"/><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11" Type="http://schemas.openxmlformats.org/officeDocument/2006/relationships/hyperlink" Target="#REPORT!BV28"/><Relationship Id="rId5" Type="http://schemas.openxmlformats.org/officeDocument/2006/relationships/chart" Target="../charts/chart5.xml"/><Relationship Id="rId10" Type="http://schemas.openxmlformats.org/officeDocument/2006/relationships/hyperlink" Target="#TRANSACTIONS!A1"/><Relationship Id="rId4" Type="http://schemas.openxmlformats.org/officeDocument/2006/relationships/chart" Target="../charts/chart4.xml"/><Relationship Id="rId9" Type="http://schemas.openxmlformats.org/officeDocument/2006/relationships/hyperlink" Target="#REPORT!BE28"/></Relationships>
</file>

<file path=xl/drawings/_rels/drawing3.xml.rels><?xml version="1.0" encoding="UTF-8" standalone="yes"?>
<Relationships xmlns="http://schemas.openxmlformats.org/package/2006/relationships"><Relationship Id="rId2" Type="http://schemas.openxmlformats.org/officeDocument/2006/relationships/hyperlink" Target="#Auto!A1"/><Relationship Id="rId1" Type="http://schemas.openxmlformats.org/officeDocument/2006/relationships/hyperlink" Target="#&#201;piceries!A1"/></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780143</xdr:colOff>
      <xdr:row>0</xdr:row>
      <xdr:rowOff>108857</xdr:rowOff>
    </xdr:from>
    <xdr:to>
      <xdr:col>3</xdr:col>
      <xdr:colOff>384118</xdr:colOff>
      <xdr:row>0</xdr:row>
      <xdr:rowOff>413657</xdr:rowOff>
    </xdr:to>
    <xdr:sp macro="" textlink="">
      <xdr:nvSpPr>
        <xdr:cNvPr id="4" name="Rectangle : coins arrondis 3">
          <a:hlinkClick xmlns:r="http://schemas.openxmlformats.org/officeDocument/2006/relationships" r:id="rId1"/>
          <a:extLst>
            <a:ext uri="{FF2B5EF4-FFF2-40B4-BE49-F238E27FC236}">
              <a16:creationId xmlns:a16="http://schemas.microsoft.com/office/drawing/2014/main" id="{00000000-0008-0000-0200-000004000000}"/>
            </a:ext>
          </a:extLst>
        </xdr:cNvPr>
        <xdr:cNvSpPr/>
      </xdr:nvSpPr>
      <xdr:spPr>
        <a:xfrm>
          <a:off x="5696857" y="108857"/>
          <a:ext cx="1345690" cy="304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       Sommaire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14</xdr:col>
      <xdr:colOff>57148</xdr:colOff>
      <xdr:row>8</xdr:row>
      <xdr:rowOff>201085</xdr:rowOff>
    </xdr:from>
    <xdr:to>
      <xdr:col>21</xdr:col>
      <xdr:colOff>26383</xdr:colOff>
      <xdr:row>22</xdr:row>
      <xdr:rowOff>99358</xdr:rowOff>
    </xdr:to>
    <xdr:graphicFrame macro="">
      <xdr:nvGraphicFramePr>
        <xdr:cNvPr id="11" name="Chart 10">
          <a:extLst>
            <a:ext uri="{FF2B5EF4-FFF2-40B4-BE49-F238E27FC236}">
              <a16:creationId xmlns:a16="http://schemas.microsoft.com/office/drawing/2014/main" id="{00000000-0008-0000-03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60</xdr:col>
      <xdr:colOff>468036</xdr:colOff>
      <xdr:row>19</xdr:row>
      <xdr:rowOff>31080</xdr:rowOff>
    </xdr:from>
    <xdr:to>
      <xdr:col>71</xdr:col>
      <xdr:colOff>887308</xdr:colOff>
      <xdr:row>50</xdr:row>
      <xdr:rowOff>92777</xdr:rowOff>
    </xdr:to>
    <xdr:graphicFrame macro="">
      <xdr:nvGraphicFramePr>
        <xdr:cNvPr id="6" name="Chart 5">
          <a:extLst>
            <a:ext uri="{FF2B5EF4-FFF2-40B4-BE49-F238E27FC236}">
              <a16:creationId xmlns:a16="http://schemas.microsoft.com/office/drawing/2014/main" id="{00000000-0008-0000-03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57</xdr:col>
      <xdr:colOff>502483</xdr:colOff>
      <xdr:row>9</xdr:row>
      <xdr:rowOff>153193</xdr:rowOff>
    </xdr:from>
    <xdr:to>
      <xdr:col>72</xdr:col>
      <xdr:colOff>64826</xdr:colOff>
      <xdr:row>15</xdr:row>
      <xdr:rowOff>4763</xdr:rowOff>
    </xdr:to>
    <mc:AlternateContent xmlns:mc="http://schemas.openxmlformats.org/markup-compatibility/2006" xmlns:a14="http://schemas.microsoft.com/office/drawing/2010/main">
      <mc:Choice Requires="a14">
        <xdr:graphicFrame macro="">
          <xdr:nvGraphicFramePr>
            <xdr:cNvPr id="7" name="Category">
              <a:extLst>
                <a:ext uri="{FF2B5EF4-FFF2-40B4-BE49-F238E27FC236}">
                  <a16:creationId xmlns:a16="http://schemas.microsoft.com/office/drawing/2014/main" id="{00000000-0008-0000-0300-000007000000}"/>
                </a:ext>
              </a:extLst>
            </xdr:cNvPr>
            <xdr:cNvGraphicFramePr/>
          </xdr:nvGraphicFramePr>
          <xdr:xfrm>
            <a:off x="0" y="0"/>
            <a:ext cx="0" cy="0"/>
          </xdr:xfrm>
          <a:graphic>
            <a:graphicData uri="http://schemas.microsoft.com/office/drawing/2010/slicer">
              <sle:slicer xmlns:sle="http://schemas.microsoft.com/office/drawing/2010/slicer" name="Category"/>
            </a:graphicData>
          </a:graphic>
        </xdr:graphicFrame>
      </mc:Choice>
      <mc:Fallback xmlns="">
        <xdr:sp macro="" textlink="">
          <xdr:nvSpPr>
            <xdr:cNvPr id="0" name=""/>
            <xdr:cNvSpPr>
              <a:spLocks noTextEdit="1"/>
            </xdr:cNvSpPr>
          </xdr:nvSpPr>
          <xdr:spPr>
            <a:xfrm>
              <a:off x="41936233" y="2343943"/>
              <a:ext cx="12097243" cy="118507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xdr:from>
      <xdr:col>20</xdr:col>
      <xdr:colOff>71872</xdr:colOff>
      <xdr:row>8</xdr:row>
      <xdr:rowOff>201085</xdr:rowOff>
    </xdr:from>
    <xdr:to>
      <xdr:col>25</xdr:col>
      <xdr:colOff>306919</xdr:colOff>
      <xdr:row>22</xdr:row>
      <xdr:rowOff>102086</xdr:rowOff>
    </xdr:to>
    <xdr:graphicFrame macro="">
      <xdr:nvGraphicFramePr>
        <xdr:cNvPr id="3" name="Chart 2">
          <a:extLst>
            <a:ext uri="{FF2B5EF4-FFF2-40B4-BE49-F238E27FC236}">
              <a16:creationId xmlns:a16="http://schemas.microsoft.com/office/drawing/2014/main" id="{00000000-0008-0000-0300-000003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14</xdr:col>
      <xdr:colOff>5291</xdr:colOff>
      <xdr:row>29</xdr:row>
      <xdr:rowOff>127753</xdr:rowOff>
    </xdr:from>
    <xdr:to>
      <xdr:col>26</xdr:col>
      <xdr:colOff>428625</xdr:colOff>
      <xdr:row>51</xdr:row>
      <xdr:rowOff>51769</xdr:rowOff>
    </xdr:to>
    <xdr:graphicFrame macro="">
      <xdr:nvGraphicFramePr>
        <xdr:cNvPr id="13" name="Chart 12">
          <a:extLst>
            <a:ext uri="{FF2B5EF4-FFF2-40B4-BE49-F238E27FC236}">
              <a16:creationId xmlns:a16="http://schemas.microsoft.com/office/drawing/2014/main" id="{00000000-0008-0000-0300-00000D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editAs="oneCell">
    <xdr:from>
      <xdr:col>14</xdr:col>
      <xdr:colOff>48084</xdr:colOff>
      <xdr:row>24</xdr:row>
      <xdr:rowOff>90618</xdr:rowOff>
    </xdr:from>
    <xdr:to>
      <xdr:col>26</xdr:col>
      <xdr:colOff>571500</xdr:colOff>
      <xdr:row>28</xdr:row>
      <xdr:rowOff>130967</xdr:rowOff>
    </xdr:to>
    <mc:AlternateContent xmlns:mc="http://schemas.openxmlformats.org/markup-compatibility/2006" xmlns:a14="http://schemas.microsoft.com/office/drawing/2010/main">
      <mc:Choice Requires="a14">
        <xdr:graphicFrame macro="">
          <xdr:nvGraphicFramePr>
            <xdr:cNvPr id="2" name="Category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microsoft.com/office/drawing/2010/slicer">
              <sle:slicer xmlns:sle="http://schemas.microsoft.com/office/drawing/2010/slicer" name="Category 1"/>
            </a:graphicData>
          </a:graphic>
        </xdr:graphicFrame>
      </mc:Choice>
      <mc:Fallback xmlns="">
        <xdr:sp macro="" textlink="">
          <xdr:nvSpPr>
            <xdr:cNvPr id="0" name=""/>
            <xdr:cNvSpPr>
              <a:spLocks noTextEdit="1"/>
            </xdr:cNvSpPr>
          </xdr:nvSpPr>
          <xdr:spPr>
            <a:xfrm>
              <a:off x="15183309" y="5434143"/>
              <a:ext cx="7562391" cy="1059524"/>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xdr:from>
      <xdr:col>36</xdr:col>
      <xdr:colOff>312964</xdr:colOff>
      <xdr:row>5</xdr:row>
      <xdr:rowOff>138794</xdr:rowOff>
    </xdr:from>
    <xdr:to>
      <xdr:col>53</xdr:col>
      <xdr:colOff>559598</xdr:colOff>
      <xdr:row>26</xdr:row>
      <xdr:rowOff>87232</xdr:rowOff>
    </xdr:to>
    <xdr:graphicFrame macro="">
      <xdr:nvGraphicFramePr>
        <xdr:cNvPr id="15" name="Chart 14">
          <a:extLst>
            <a:ext uri="{FF2B5EF4-FFF2-40B4-BE49-F238E27FC236}">
              <a16:creationId xmlns:a16="http://schemas.microsoft.com/office/drawing/2014/main" id="{00000000-0008-0000-0300-00000F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36</xdr:col>
      <xdr:colOff>231889</xdr:colOff>
      <xdr:row>29</xdr:row>
      <xdr:rowOff>72005</xdr:rowOff>
    </xdr:from>
    <xdr:to>
      <xdr:col>53</xdr:col>
      <xdr:colOff>473982</xdr:colOff>
      <xdr:row>51</xdr:row>
      <xdr:rowOff>163286</xdr:rowOff>
    </xdr:to>
    <xdr:graphicFrame macro="">
      <xdr:nvGraphicFramePr>
        <xdr:cNvPr id="14" name="Chart 13">
          <a:extLst>
            <a:ext uri="{FF2B5EF4-FFF2-40B4-BE49-F238E27FC236}">
              <a16:creationId xmlns:a16="http://schemas.microsoft.com/office/drawing/2014/main" id="{00000000-0008-0000-0300-00000E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editAs="oneCell">
    <xdr:from>
      <xdr:col>68</xdr:col>
      <xdr:colOff>726281</xdr:colOff>
      <xdr:row>6</xdr:row>
      <xdr:rowOff>42863</xdr:rowOff>
    </xdr:from>
    <xdr:to>
      <xdr:col>72</xdr:col>
      <xdr:colOff>35720</xdr:colOff>
      <xdr:row>9</xdr:row>
      <xdr:rowOff>71436</xdr:rowOff>
    </xdr:to>
    <mc:AlternateContent xmlns:mc="http://schemas.openxmlformats.org/markup-compatibility/2006" xmlns:a14="http://schemas.microsoft.com/office/drawing/2010/main">
      <mc:Choice Requires="a14">
        <xdr:graphicFrame macro="">
          <xdr:nvGraphicFramePr>
            <xdr:cNvPr id="12" name="Type">
              <a:extLst>
                <a:ext uri="{FF2B5EF4-FFF2-40B4-BE49-F238E27FC236}">
                  <a16:creationId xmlns:a16="http://schemas.microsoft.com/office/drawing/2014/main" id="{00000000-0008-0000-0300-00000C000000}"/>
                </a:ext>
              </a:extLst>
            </xdr:cNvPr>
            <xdr:cNvGraphicFramePr/>
          </xdr:nvGraphicFramePr>
          <xdr:xfrm>
            <a:off x="0" y="0"/>
            <a:ext cx="0" cy="0"/>
          </xdr:xfrm>
          <a:graphic>
            <a:graphicData uri="http://schemas.microsoft.com/office/drawing/2010/slicer">
              <sle:slicer xmlns:sle="http://schemas.microsoft.com/office/drawing/2010/slicer" name="Type"/>
            </a:graphicData>
          </a:graphic>
        </xdr:graphicFrame>
      </mc:Choice>
      <mc:Fallback xmlns="">
        <xdr:sp macro="" textlink="">
          <xdr:nvSpPr>
            <xdr:cNvPr id="0" name=""/>
            <xdr:cNvSpPr>
              <a:spLocks noTextEdit="1"/>
            </xdr:cNvSpPr>
          </xdr:nvSpPr>
          <xdr:spPr>
            <a:xfrm>
              <a:off x="51037331" y="1566863"/>
              <a:ext cx="2967039" cy="695323"/>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22</xdr:col>
      <xdr:colOff>276225</xdr:colOff>
      <xdr:row>1</xdr:row>
      <xdr:rowOff>133350</xdr:rowOff>
    </xdr:from>
    <xdr:to>
      <xdr:col>31</xdr:col>
      <xdr:colOff>19050</xdr:colOff>
      <xdr:row>4</xdr:row>
      <xdr:rowOff>57150</xdr:rowOff>
    </xdr:to>
    <mc:AlternateContent xmlns:mc="http://schemas.openxmlformats.org/markup-compatibility/2006" xmlns:a14="http://schemas.microsoft.com/office/drawing/2010/main">
      <mc:Choice Requires="a14">
        <xdr:graphicFrame macro="">
          <xdr:nvGraphicFramePr>
            <xdr:cNvPr id="17" name="MONTH">
              <a:extLst>
                <a:ext uri="{FF2B5EF4-FFF2-40B4-BE49-F238E27FC236}">
                  <a16:creationId xmlns:a16="http://schemas.microsoft.com/office/drawing/2014/main" id="{00000000-0008-0000-0300-000011000000}"/>
                </a:ext>
              </a:extLst>
            </xdr:cNvPr>
            <xdr:cNvGraphicFramePr>
              <a:graphicFrameLocks/>
            </xdr:cNvGraphicFramePr>
          </xdr:nvGraphicFramePr>
          <xdr:xfrm>
            <a:off x="0" y="0"/>
            <a:ext cx="0" cy="0"/>
          </xdr:xfrm>
          <a:graphic>
            <a:graphicData uri="http://schemas.microsoft.com/office/drawing/2010/slicer">
              <sle:slicer xmlns:sle="http://schemas.microsoft.com/office/drawing/2010/slicer" name="MONTH"/>
            </a:graphicData>
          </a:graphic>
        </xdr:graphicFrame>
      </mc:Choice>
      <mc:Fallback xmlns="">
        <xdr:sp macro="" textlink="">
          <xdr:nvSpPr>
            <xdr:cNvPr id="0" name=""/>
            <xdr:cNvSpPr>
              <a:spLocks noTextEdit="1"/>
            </xdr:cNvSpPr>
          </xdr:nvSpPr>
          <xdr:spPr>
            <a:xfrm>
              <a:off x="19831050" y="523875"/>
              <a:ext cx="6229350" cy="6762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18</xdr:col>
      <xdr:colOff>190499</xdr:colOff>
      <xdr:row>1</xdr:row>
      <xdr:rowOff>152400</xdr:rowOff>
    </xdr:from>
    <xdr:to>
      <xdr:col>22</xdr:col>
      <xdr:colOff>19049</xdr:colOff>
      <xdr:row>4</xdr:row>
      <xdr:rowOff>38100</xdr:rowOff>
    </xdr:to>
    <mc:AlternateContent xmlns:mc="http://schemas.openxmlformats.org/markup-compatibility/2006" xmlns:a14="http://schemas.microsoft.com/office/drawing/2010/main">
      <mc:Choice Requires="a14">
        <xdr:graphicFrame macro="">
          <xdr:nvGraphicFramePr>
            <xdr:cNvPr id="20" name="YEAR 1">
              <a:extLst>
                <a:ext uri="{FF2B5EF4-FFF2-40B4-BE49-F238E27FC236}">
                  <a16:creationId xmlns:a16="http://schemas.microsoft.com/office/drawing/2014/main" id="{00000000-0008-0000-0300-000014000000}"/>
                </a:ext>
              </a:extLst>
            </xdr:cNvPr>
            <xdr:cNvGraphicFramePr/>
          </xdr:nvGraphicFramePr>
          <xdr:xfrm>
            <a:off x="0" y="0"/>
            <a:ext cx="0" cy="0"/>
          </xdr:xfrm>
          <a:graphic>
            <a:graphicData uri="http://schemas.microsoft.com/office/drawing/2010/slicer">
              <sle:slicer xmlns:sle="http://schemas.microsoft.com/office/drawing/2010/slicer" name="YEAR 1"/>
            </a:graphicData>
          </a:graphic>
        </xdr:graphicFrame>
      </mc:Choice>
      <mc:Fallback xmlns="">
        <xdr:sp macro="" textlink="">
          <xdr:nvSpPr>
            <xdr:cNvPr id="0" name=""/>
            <xdr:cNvSpPr>
              <a:spLocks noTextEdit="1"/>
            </xdr:cNvSpPr>
          </xdr:nvSpPr>
          <xdr:spPr>
            <a:xfrm>
              <a:off x="16592549" y="542925"/>
              <a:ext cx="2981325"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absolute">
    <xdr:from>
      <xdr:col>57</xdr:col>
      <xdr:colOff>500063</xdr:colOff>
      <xdr:row>4</xdr:row>
      <xdr:rowOff>119062</xdr:rowOff>
    </xdr:from>
    <xdr:to>
      <xdr:col>68</xdr:col>
      <xdr:colOff>523875</xdr:colOff>
      <xdr:row>9</xdr:row>
      <xdr:rowOff>83344</xdr:rowOff>
    </xdr:to>
    <mc:AlternateContent xmlns:mc="http://schemas.openxmlformats.org/markup-compatibility/2006" xmlns:a14="http://schemas.microsoft.com/office/drawing/2010/main">
      <mc:Choice Requires="a14">
        <xdr:graphicFrame macro="">
          <xdr:nvGraphicFramePr>
            <xdr:cNvPr id="23" name="Account 1">
              <a:extLst>
                <a:ext uri="{FF2B5EF4-FFF2-40B4-BE49-F238E27FC236}">
                  <a16:creationId xmlns:a16="http://schemas.microsoft.com/office/drawing/2014/main" id="{00000000-0008-0000-0300-000017000000}"/>
                </a:ext>
              </a:extLst>
            </xdr:cNvPr>
            <xdr:cNvGraphicFramePr/>
          </xdr:nvGraphicFramePr>
          <xdr:xfrm>
            <a:off x="0" y="0"/>
            <a:ext cx="0" cy="0"/>
          </xdr:xfrm>
          <a:graphic>
            <a:graphicData uri="http://schemas.microsoft.com/office/drawing/2010/slicer">
              <sle:slicer xmlns:sle="http://schemas.microsoft.com/office/drawing/2010/slicer" name="Account 1"/>
            </a:graphicData>
          </a:graphic>
        </xdr:graphicFrame>
      </mc:Choice>
      <mc:Fallback xmlns="">
        <xdr:sp macro="" textlink="">
          <xdr:nvSpPr>
            <xdr:cNvPr id="0" name=""/>
            <xdr:cNvSpPr>
              <a:spLocks noTextEdit="1"/>
            </xdr:cNvSpPr>
          </xdr:nvSpPr>
          <xdr:spPr>
            <a:xfrm>
              <a:off x="48966438" y="1293812"/>
              <a:ext cx="10136187" cy="980282"/>
            </a:xfrm>
            <a:prstGeom prst="rect">
              <a:avLst/>
            </a:prstGeom>
            <a:solidFill>
              <a:prstClr val="white"/>
            </a:solidFill>
            <a:ln w="1">
              <a:solidFill>
                <a:prstClr val="green"/>
              </a:solidFill>
            </a:ln>
          </xdr:spPr>
          <xdr:txBody>
            <a:bodyPr vertOverflow="clip" horzOverflow="clip"/>
            <a:lstStyle/>
            <a:p>
              <a:r>
                <a:rPr lang="fr-CA"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fLocksWithSheet="0" fPrintsWithSheet="0"/>
  </xdr:twoCellAnchor>
  <xdr:twoCellAnchor editAs="oneCell">
    <xdr:from>
      <xdr:col>57</xdr:col>
      <xdr:colOff>511968</xdr:colOff>
      <xdr:row>1</xdr:row>
      <xdr:rowOff>95251</xdr:rowOff>
    </xdr:from>
    <xdr:to>
      <xdr:col>63</xdr:col>
      <xdr:colOff>369093</xdr:colOff>
      <xdr:row>4</xdr:row>
      <xdr:rowOff>76677</xdr:rowOff>
    </xdr:to>
    <mc:AlternateContent xmlns:mc="http://schemas.openxmlformats.org/markup-compatibility/2006" xmlns:a14="http://schemas.microsoft.com/office/drawing/2010/main">
      <mc:Choice Requires="a14">
        <xdr:graphicFrame macro="">
          <xdr:nvGraphicFramePr>
            <xdr:cNvPr id="24" name="YEAR">
              <a:extLst>
                <a:ext uri="{FF2B5EF4-FFF2-40B4-BE49-F238E27FC236}">
                  <a16:creationId xmlns:a16="http://schemas.microsoft.com/office/drawing/2014/main" id="{00000000-0008-0000-0300-000018000000}"/>
                </a:ext>
              </a:extLst>
            </xdr:cNvPr>
            <xdr:cNvGraphicFramePr/>
          </xdr:nvGraphicFramePr>
          <xdr:xfrm>
            <a:off x="0" y="0"/>
            <a:ext cx="0" cy="0"/>
          </xdr:xfrm>
          <a:graphic>
            <a:graphicData uri="http://schemas.microsoft.com/office/drawing/2010/slicer">
              <sle:slicer xmlns:sle="http://schemas.microsoft.com/office/drawing/2010/slicer" name="YEAR"/>
            </a:graphicData>
          </a:graphic>
        </xdr:graphicFrame>
      </mc:Choice>
      <mc:Fallback xmlns="">
        <xdr:sp macro="" textlink="">
          <xdr:nvSpPr>
            <xdr:cNvPr id="0" name=""/>
            <xdr:cNvSpPr>
              <a:spLocks noTextEdit="1"/>
            </xdr:cNvSpPr>
          </xdr:nvSpPr>
          <xdr:spPr>
            <a:xfrm>
              <a:off x="41945718" y="485776"/>
              <a:ext cx="5000625" cy="733901"/>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63</xdr:col>
      <xdr:colOff>476250</xdr:colOff>
      <xdr:row>1</xdr:row>
      <xdr:rowOff>95251</xdr:rowOff>
    </xdr:from>
    <xdr:to>
      <xdr:col>72</xdr:col>
      <xdr:colOff>0</xdr:colOff>
      <xdr:row>4</xdr:row>
      <xdr:rowOff>76677</xdr:rowOff>
    </xdr:to>
    <mc:AlternateContent xmlns:mc="http://schemas.openxmlformats.org/markup-compatibility/2006" xmlns:a14="http://schemas.microsoft.com/office/drawing/2010/main">
      <mc:Choice Requires="a14">
        <xdr:graphicFrame macro="">
          <xdr:nvGraphicFramePr>
            <xdr:cNvPr id="25" name="MONTH 1">
              <a:extLst>
                <a:ext uri="{FF2B5EF4-FFF2-40B4-BE49-F238E27FC236}">
                  <a16:creationId xmlns:a16="http://schemas.microsoft.com/office/drawing/2014/main" id="{00000000-0008-0000-0300-000019000000}"/>
                </a:ext>
              </a:extLst>
            </xdr:cNvPr>
            <xdr:cNvGraphicFramePr/>
          </xdr:nvGraphicFramePr>
          <xdr:xfrm>
            <a:off x="0" y="0"/>
            <a:ext cx="0" cy="0"/>
          </xdr:xfrm>
          <a:graphic>
            <a:graphicData uri="http://schemas.microsoft.com/office/drawing/2010/slicer">
              <sle:slicer xmlns:sle="http://schemas.microsoft.com/office/drawing/2010/slicer" name="MONTH 1"/>
            </a:graphicData>
          </a:graphic>
        </xdr:graphicFrame>
      </mc:Choice>
      <mc:Fallback xmlns="">
        <xdr:sp macro="" textlink="">
          <xdr:nvSpPr>
            <xdr:cNvPr id="0" name=""/>
            <xdr:cNvSpPr>
              <a:spLocks noTextEdit="1"/>
            </xdr:cNvSpPr>
          </xdr:nvSpPr>
          <xdr:spPr>
            <a:xfrm>
              <a:off x="47053500" y="485776"/>
              <a:ext cx="6915150" cy="733901"/>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xdr:from>
      <xdr:col>6</xdr:col>
      <xdr:colOff>59530</xdr:colOff>
      <xdr:row>33</xdr:row>
      <xdr:rowOff>47625</xdr:rowOff>
    </xdr:from>
    <xdr:to>
      <xdr:col>12</xdr:col>
      <xdr:colOff>416718</xdr:colOff>
      <xdr:row>52</xdr:row>
      <xdr:rowOff>34162</xdr:rowOff>
    </xdr:to>
    <xdr:graphicFrame macro="">
      <xdr:nvGraphicFramePr>
        <xdr:cNvPr id="26" name="Chart 25">
          <a:extLst>
            <a:ext uri="{FF2B5EF4-FFF2-40B4-BE49-F238E27FC236}">
              <a16:creationId xmlns:a16="http://schemas.microsoft.com/office/drawing/2014/main" id="{00000000-0008-0000-0300-00001A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editAs="oneCell">
    <xdr:from>
      <xdr:col>57</xdr:col>
      <xdr:colOff>214312</xdr:colOff>
      <xdr:row>18</xdr:row>
      <xdr:rowOff>130968</xdr:rowOff>
    </xdr:from>
    <xdr:to>
      <xdr:col>60</xdr:col>
      <xdr:colOff>273844</xdr:colOff>
      <xdr:row>47</xdr:row>
      <xdr:rowOff>23813</xdr:rowOff>
    </xdr:to>
    <mc:AlternateContent xmlns:mc="http://schemas.openxmlformats.org/markup-compatibility/2006" xmlns:a14="http://schemas.microsoft.com/office/drawing/2010/main">
      <mc:Choice Requires="a14">
        <xdr:graphicFrame macro="">
          <xdr:nvGraphicFramePr>
            <xdr:cNvPr id="27" name="Subcategory">
              <a:extLst>
                <a:ext uri="{FF2B5EF4-FFF2-40B4-BE49-F238E27FC236}">
                  <a16:creationId xmlns:a16="http://schemas.microsoft.com/office/drawing/2014/main" id="{00000000-0008-0000-0300-00001B000000}"/>
                </a:ext>
              </a:extLst>
            </xdr:cNvPr>
            <xdr:cNvGraphicFramePr/>
          </xdr:nvGraphicFramePr>
          <xdr:xfrm>
            <a:off x="0" y="0"/>
            <a:ext cx="0" cy="0"/>
          </xdr:xfrm>
          <a:graphic>
            <a:graphicData uri="http://schemas.microsoft.com/office/drawing/2010/slicer">
              <sle:slicer xmlns:sle="http://schemas.microsoft.com/office/drawing/2010/slicer" name="Subcategory"/>
            </a:graphicData>
          </a:graphic>
        </xdr:graphicFrame>
      </mc:Choice>
      <mc:Fallback xmlns="">
        <xdr:sp macro="" textlink="">
          <xdr:nvSpPr>
            <xdr:cNvPr id="0" name=""/>
            <xdr:cNvSpPr>
              <a:spLocks noTextEdit="1"/>
            </xdr:cNvSpPr>
          </xdr:nvSpPr>
          <xdr:spPr>
            <a:xfrm>
              <a:off x="41648062" y="4274343"/>
              <a:ext cx="2259807" cy="589359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1</xdr:col>
      <xdr:colOff>246629</xdr:colOff>
      <xdr:row>43</xdr:row>
      <xdr:rowOff>85044</xdr:rowOff>
    </xdr:from>
    <xdr:to>
      <xdr:col>1</xdr:col>
      <xdr:colOff>556191</xdr:colOff>
      <xdr:row>45</xdr:row>
      <xdr:rowOff>1701</xdr:rowOff>
    </xdr:to>
    <xdr:sp macro="" textlink="">
      <xdr:nvSpPr>
        <xdr:cNvPr id="5" name="Plus 4">
          <a:extLst>
            <a:ext uri="{FF2B5EF4-FFF2-40B4-BE49-F238E27FC236}">
              <a16:creationId xmlns:a16="http://schemas.microsoft.com/office/drawing/2014/main" id="{00000000-0008-0000-0300-000005000000}"/>
            </a:ext>
          </a:extLst>
        </xdr:cNvPr>
        <xdr:cNvSpPr/>
      </xdr:nvSpPr>
      <xdr:spPr>
        <a:xfrm>
          <a:off x="450736" y="9555615"/>
          <a:ext cx="309562" cy="297657"/>
        </a:xfrm>
        <a:prstGeom prst="mathPlus">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en-US" sz="1100"/>
        </a:p>
      </xdr:txBody>
    </xdr:sp>
    <xdr:clientData/>
  </xdr:twoCellAnchor>
  <xdr:twoCellAnchor editAs="oneCell">
    <xdr:from>
      <xdr:col>1</xdr:col>
      <xdr:colOff>244248</xdr:colOff>
      <xdr:row>45</xdr:row>
      <xdr:rowOff>94570</xdr:rowOff>
    </xdr:from>
    <xdr:to>
      <xdr:col>1</xdr:col>
      <xdr:colOff>553810</xdr:colOff>
      <xdr:row>47</xdr:row>
      <xdr:rowOff>11227</xdr:rowOff>
    </xdr:to>
    <xdr:sp macro="" textlink="">
      <xdr:nvSpPr>
        <xdr:cNvPr id="28" name="Plus 27">
          <a:extLst>
            <a:ext uri="{FF2B5EF4-FFF2-40B4-BE49-F238E27FC236}">
              <a16:creationId xmlns:a16="http://schemas.microsoft.com/office/drawing/2014/main" id="{00000000-0008-0000-0300-00001C000000}"/>
            </a:ext>
          </a:extLst>
        </xdr:cNvPr>
        <xdr:cNvSpPr/>
      </xdr:nvSpPr>
      <xdr:spPr>
        <a:xfrm>
          <a:off x="448355" y="9946141"/>
          <a:ext cx="309562" cy="297657"/>
        </a:xfrm>
        <a:prstGeom prst="mathPlus">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en-US" sz="1100"/>
        </a:p>
      </xdr:txBody>
    </xdr:sp>
    <xdr:clientData/>
  </xdr:twoCellAnchor>
  <xdr:twoCellAnchor editAs="oneCell">
    <xdr:from>
      <xdr:col>1</xdr:col>
      <xdr:colOff>258535</xdr:colOff>
      <xdr:row>41</xdr:row>
      <xdr:rowOff>108857</xdr:rowOff>
    </xdr:from>
    <xdr:to>
      <xdr:col>1</xdr:col>
      <xdr:colOff>556191</xdr:colOff>
      <xdr:row>42</xdr:row>
      <xdr:rowOff>108857</xdr:rowOff>
    </xdr:to>
    <xdr:sp macro="" textlink="">
      <xdr:nvSpPr>
        <xdr:cNvPr id="29" name="Minus 28">
          <a:extLst>
            <a:ext uri="{FF2B5EF4-FFF2-40B4-BE49-F238E27FC236}">
              <a16:creationId xmlns:a16="http://schemas.microsoft.com/office/drawing/2014/main" id="{00000000-0008-0000-0300-00001D000000}"/>
            </a:ext>
          </a:extLst>
        </xdr:cNvPr>
        <xdr:cNvSpPr/>
      </xdr:nvSpPr>
      <xdr:spPr>
        <a:xfrm>
          <a:off x="462642" y="9198428"/>
          <a:ext cx="297656" cy="190500"/>
        </a:xfrm>
        <a:prstGeom prst="mathMinus">
          <a:avLst/>
        </a:prstGeom>
        <a:solidFill>
          <a:srgbClr val="C0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editAs="oneCell">
    <xdr:from>
      <xdr:col>1</xdr:col>
      <xdr:colOff>282347</xdr:colOff>
      <xdr:row>47</xdr:row>
      <xdr:rowOff>156482</xdr:rowOff>
    </xdr:from>
    <xdr:to>
      <xdr:col>1</xdr:col>
      <xdr:colOff>532379</xdr:colOff>
      <xdr:row>48</xdr:row>
      <xdr:rowOff>144576</xdr:rowOff>
    </xdr:to>
    <xdr:sp macro="" textlink="">
      <xdr:nvSpPr>
        <xdr:cNvPr id="30" name="Equal 29">
          <a:extLst>
            <a:ext uri="{FF2B5EF4-FFF2-40B4-BE49-F238E27FC236}">
              <a16:creationId xmlns:a16="http://schemas.microsoft.com/office/drawing/2014/main" id="{00000000-0008-0000-0300-00001E000000}"/>
            </a:ext>
          </a:extLst>
        </xdr:cNvPr>
        <xdr:cNvSpPr/>
      </xdr:nvSpPr>
      <xdr:spPr>
        <a:xfrm>
          <a:off x="486454" y="10389053"/>
          <a:ext cx="250032" cy="178594"/>
        </a:xfrm>
        <a:prstGeom prst="mathEqua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solidFill>
              <a:schemeClr val="tx1"/>
            </a:solidFill>
          </a:endParaRPr>
        </a:p>
      </xdr:txBody>
    </xdr:sp>
    <xdr:clientData/>
  </xdr:twoCellAnchor>
  <xdr:twoCellAnchor>
    <xdr:from>
      <xdr:col>4</xdr:col>
      <xdr:colOff>746125</xdr:colOff>
      <xdr:row>0</xdr:row>
      <xdr:rowOff>46990</xdr:rowOff>
    </xdr:from>
    <xdr:to>
      <xdr:col>7</xdr:col>
      <xdr:colOff>736600</xdr:colOff>
      <xdr:row>1</xdr:row>
      <xdr:rowOff>635</xdr:rowOff>
    </xdr:to>
    <xdr:grpSp>
      <xdr:nvGrpSpPr>
        <xdr:cNvPr id="4" name="Groupe 3">
          <a:extLst>
            <a:ext uri="{FF2B5EF4-FFF2-40B4-BE49-F238E27FC236}">
              <a16:creationId xmlns:a16="http://schemas.microsoft.com/office/drawing/2014/main" id="{00000000-0008-0000-0300-000004000000}"/>
            </a:ext>
          </a:extLst>
        </xdr:cNvPr>
        <xdr:cNvGrpSpPr/>
      </xdr:nvGrpSpPr>
      <xdr:grpSpPr>
        <a:xfrm>
          <a:off x="4846848" y="46990"/>
          <a:ext cx="4795053" cy="366778"/>
          <a:chOff x="4826000" y="46990"/>
          <a:chExt cx="4784725" cy="366395"/>
        </a:xfrm>
      </xdr:grpSpPr>
      <xdr:sp macro="" textlink="">
        <xdr:nvSpPr>
          <xdr:cNvPr id="31" name="Rectangle : coins arrondis 30">
            <a:hlinkClick xmlns:r="http://schemas.openxmlformats.org/officeDocument/2006/relationships" r:id="rId8"/>
            <a:extLst>
              <a:ext uri="{FF2B5EF4-FFF2-40B4-BE49-F238E27FC236}">
                <a16:creationId xmlns:a16="http://schemas.microsoft.com/office/drawing/2014/main" id="{00000000-0008-0000-0300-00001F000000}"/>
              </a:ext>
            </a:extLst>
          </xdr:cNvPr>
          <xdr:cNvSpPr/>
        </xdr:nvSpPr>
        <xdr:spPr>
          <a:xfrm>
            <a:off x="4826000" y="46990"/>
            <a:ext cx="13716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Analyse mensuelle</a:t>
            </a:r>
          </a:p>
        </xdr:txBody>
      </xdr:sp>
      <xdr:sp macro="" textlink="">
        <xdr:nvSpPr>
          <xdr:cNvPr id="32" name="Rectangle : coins arrondis 31">
            <a:hlinkClick xmlns:r="http://schemas.openxmlformats.org/officeDocument/2006/relationships" r:id="rId9"/>
            <a:extLst>
              <a:ext uri="{FF2B5EF4-FFF2-40B4-BE49-F238E27FC236}">
                <a16:creationId xmlns:a16="http://schemas.microsoft.com/office/drawing/2014/main" id="{00000000-0008-0000-0300-000020000000}"/>
              </a:ext>
            </a:extLst>
          </xdr:cNvPr>
          <xdr:cNvSpPr/>
        </xdr:nvSpPr>
        <xdr:spPr>
          <a:xfrm>
            <a:off x="7267575" y="47623"/>
            <a:ext cx="13716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Respect du Budget</a:t>
            </a:r>
          </a:p>
        </xdr:txBody>
      </xdr:sp>
      <xdr:sp macro="" textlink="">
        <xdr:nvSpPr>
          <xdr:cNvPr id="33" name="Rectangle : coins arrondis 32">
            <a:hlinkClick xmlns:r="http://schemas.openxmlformats.org/officeDocument/2006/relationships" r:id="rId10"/>
            <a:extLst>
              <a:ext uri="{FF2B5EF4-FFF2-40B4-BE49-F238E27FC236}">
                <a16:creationId xmlns:a16="http://schemas.microsoft.com/office/drawing/2014/main" id="{00000000-0008-0000-0300-000021000000}"/>
              </a:ext>
            </a:extLst>
          </xdr:cNvPr>
          <xdr:cNvSpPr/>
        </xdr:nvSpPr>
        <xdr:spPr>
          <a:xfrm>
            <a:off x="8696325" y="47625"/>
            <a:ext cx="9144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        BD</a:t>
            </a:r>
          </a:p>
        </xdr:txBody>
      </xdr:sp>
      <xdr:sp macro="" textlink="">
        <xdr:nvSpPr>
          <xdr:cNvPr id="34" name="Rectangle : coins arrondis 33">
            <a:hlinkClick xmlns:r="http://schemas.openxmlformats.org/officeDocument/2006/relationships" r:id="rId11"/>
            <a:extLst>
              <a:ext uri="{FF2B5EF4-FFF2-40B4-BE49-F238E27FC236}">
                <a16:creationId xmlns:a16="http://schemas.microsoft.com/office/drawing/2014/main" id="{00000000-0008-0000-0300-000022000000}"/>
              </a:ext>
            </a:extLst>
          </xdr:cNvPr>
          <xdr:cNvSpPr/>
        </xdr:nvSpPr>
        <xdr:spPr>
          <a:xfrm>
            <a:off x="6283325" y="47625"/>
            <a:ext cx="9271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Tendances</a:t>
            </a:r>
          </a:p>
        </xdr:txBody>
      </xdr:sp>
    </xdr:grpSp>
    <xdr:clientData/>
  </xdr:twoCellAnchor>
  <xdr:twoCellAnchor>
    <xdr:from>
      <xdr:col>21</xdr:col>
      <xdr:colOff>51310</xdr:colOff>
      <xdr:row>0</xdr:row>
      <xdr:rowOff>0</xdr:rowOff>
    </xdr:from>
    <xdr:to>
      <xdr:col>23</xdr:col>
      <xdr:colOff>0</xdr:colOff>
      <xdr:row>1</xdr:row>
      <xdr:rowOff>0</xdr:rowOff>
    </xdr:to>
    <xdr:sp macro="" textlink="">
      <xdr:nvSpPr>
        <xdr:cNvPr id="36" name="Rectangle : coins arrondis 35">
          <a:hlinkClick xmlns:r="http://schemas.openxmlformats.org/officeDocument/2006/relationships" r:id="rId12"/>
          <a:extLst>
            <a:ext uri="{FF2B5EF4-FFF2-40B4-BE49-F238E27FC236}">
              <a16:creationId xmlns:a16="http://schemas.microsoft.com/office/drawing/2014/main" id="{00000000-0008-0000-0300-000024000000}"/>
            </a:ext>
          </a:extLst>
        </xdr:cNvPr>
        <xdr:cNvSpPr/>
      </xdr:nvSpPr>
      <xdr:spPr>
        <a:xfrm>
          <a:off x="21673060" y="0"/>
          <a:ext cx="1345690" cy="4127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Sommaire</a:t>
          </a:r>
        </a:p>
      </xdr:txBody>
    </xdr:sp>
    <xdr:clientData/>
  </xdr:twoCellAnchor>
  <xdr:twoCellAnchor>
    <xdr:from>
      <xdr:col>41</xdr:col>
      <xdr:colOff>511685</xdr:colOff>
      <xdr:row>0</xdr:row>
      <xdr:rowOff>0</xdr:rowOff>
    </xdr:from>
    <xdr:to>
      <xdr:col>43</xdr:col>
      <xdr:colOff>523875</xdr:colOff>
      <xdr:row>0</xdr:row>
      <xdr:rowOff>411480</xdr:rowOff>
    </xdr:to>
    <xdr:sp macro="" textlink="">
      <xdr:nvSpPr>
        <xdr:cNvPr id="41" name="Rectangle : coins arrondis 40">
          <a:hlinkClick xmlns:r="http://schemas.openxmlformats.org/officeDocument/2006/relationships" r:id="rId12"/>
          <a:extLst>
            <a:ext uri="{FF2B5EF4-FFF2-40B4-BE49-F238E27FC236}">
              <a16:creationId xmlns:a16="http://schemas.microsoft.com/office/drawing/2014/main" id="{00000000-0008-0000-0300-000029000000}"/>
            </a:ext>
          </a:extLst>
        </xdr:cNvPr>
        <xdr:cNvSpPr/>
      </xdr:nvSpPr>
      <xdr:spPr>
        <a:xfrm>
          <a:off x="38770435" y="0"/>
          <a:ext cx="1345690" cy="41148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Sommaire</a:t>
          </a:r>
        </a:p>
      </xdr:txBody>
    </xdr:sp>
    <xdr:clientData/>
  </xdr:twoCellAnchor>
  <xdr:twoCellAnchor>
    <xdr:from>
      <xdr:col>61</xdr:col>
      <xdr:colOff>1111247</xdr:colOff>
      <xdr:row>0</xdr:row>
      <xdr:rowOff>0</xdr:rowOff>
    </xdr:from>
    <xdr:to>
      <xdr:col>63</xdr:col>
      <xdr:colOff>234437</xdr:colOff>
      <xdr:row>0</xdr:row>
      <xdr:rowOff>411480</xdr:rowOff>
    </xdr:to>
    <xdr:sp macro="" textlink="">
      <xdr:nvSpPr>
        <xdr:cNvPr id="46" name="Rectangle : coins arrondis 45">
          <a:hlinkClick xmlns:r="http://schemas.openxmlformats.org/officeDocument/2006/relationships" r:id="rId13"/>
          <a:extLst>
            <a:ext uri="{FF2B5EF4-FFF2-40B4-BE49-F238E27FC236}">
              <a16:creationId xmlns:a16="http://schemas.microsoft.com/office/drawing/2014/main" id="{00000000-0008-0000-0300-00002E000000}"/>
            </a:ext>
          </a:extLst>
        </xdr:cNvPr>
        <xdr:cNvSpPr/>
      </xdr:nvSpPr>
      <xdr:spPr>
        <a:xfrm>
          <a:off x="53197122" y="0"/>
          <a:ext cx="1345690" cy="41148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Sommaire</a:t>
          </a:r>
        </a:p>
      </xdr:txBody>
    </xdr:sp>
    <xdr:clientData/>
  </xdr:twoCellAnchor>
  <xdr:twoCellAnchor>
    <xdr:from>
      <xdr:col>38</xdr:col>
      <xdr:colOff>0</xdr:colOff>
      <xdr:row>10</xdr:row>
      <xdr:rowOff>174625</xdr:rowOff>
    </xdr:from>
    <xdr:to>
      <xdr:col>55</xdr:col>
      <xdr:colOff>0</xdr:colOff>
      <xdr:row>10</xdr:row>
      <xdr:rowOff>174625</xdr:rowOff>
    </xdr:to>
    <xdr:cxnSp macro="">
      <xdr:nvCxnSpPr>
        <xdr:cNvPr id="10" name="Connecteur droit 9">
          <a:extLst>
            <a:ext uri="{FF2B5EF4-FFF2-40B4-BE49-F238E27FC236}">
              <a16:creationId xmlns:a16="http://schemas.microsoft.com/office/drawing/2014/main" id="{00000000-0008-0000-0300-00000A000000}"/>
            </a:ext>
          </a:extLst>
        </xdr:cNvPr>
        <xdr:cNvCxnSpPr/>
      </xdr:nvCxnSpPr>
      <xdr:spPr>
        <a:xfrm>
          <a:off x="35480625" y="2587625"/>
          <a:ext cx="11890375" cy="0"/>
        </a:xfrm>
        <a:prstGeom prst="line">
          <a:avLst/>
        </a:prstGeom>
        <a:ln w="28575">
          <a:solidFill>
            <a:srgbClr val="C00000"/>
          </a:solidFill>
        </a:ln>
      </xdr:spPr>
      <xdr:style>
        <a:lnRef idx="2">
          <a:schemeClr val="accent2"/>
        </a:lnRef>
        <a:fillRef idx="0">
          <a:schemeClr val="accent2"/>
        </a:fillRef>
        <a:effectRef idx="1">
          <a:schemeClr val="accent2"/>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800100</xdr:colOff>
      <xdr:row>9</xdr:row>
      <xdr:rowOff>0</xdr:rowOff>
    </xdr:from>
    <xdr:to>
      <xdr:col>7</xdr:col>
      <xdr:colOff>2006600</xdr:colOff>
      <xdr:row>10</xdr:row>
      <xdr:rowOff>114300</xdr:rowOff>
    </xdr:to>
    <xdr:sp macro="[0]!macrotoutes" textlink="">
      <xdr:nvSpPr>
        <xdr:cNvPr id="2" name="Rectangle 1">
          <a:extLst>
            <a:ext uri="{FF2B5EF4-FFF2-40B4-BE49-F238E27FC236}">
              <a16:creationId xmlns:a16="http://schemas.microsoft.com/office/drawing/2014/main" id="{00000000-0008-0000-0400-000002000000}"/>
            </a:ext>
          </a:extLst>
        </xdr:cNvPr>
        <xdr:cNvSpPr/>
      </xdr:nvSpPr>
      <xdr:spPr>
        <a:xfrm>
          <a:off x="11112500" y="1663700"/>
          <a:ext cx="1206500" cy="381000"/>
        </a:xfrm>
        <a:prstGeom prst="rect">
          <a:avLst/>
        </a:prstGeom>
        <a:solidFill>
          <a:srgbClr val="FFC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ln>
                <a:solidFill>
                  <a:schemeClr val="tx1"/>
                </a:solidFill>
              </a:ln>
            </a:rPr>
            <a:t>        </a:t>
          </a:r>
          <a:r>
            <a:rPr lang="fr-CA" sz="1400">
              <a:ln>
                <a:solidFill>
                  <a:schemeClr val="tx1"/>
                </a:solidFill>
              </a:ln>
            </a:rPr>
            <a:t>Ajouter </a:t>
          </a:r>
          <a:endParaRPr lang="fr-CA" sz="1100">
            <a:ln>
              <a:solidFill>
                <a:schemeClr val="tx1"/>
              </a:solidFill>
            </a:ln>
          </a:endParaRPr>
        </a:p>
      </xdr:txBody>
    </xdr:sp>
    <xdr:clientData/>
  </xdr:twoCellAnchor>
  <xdr:twoCellAnchor>
    <xdr:from>
      <xdr:col>7</xdr:col>
      <xdr:colOff>812800</xdr:colOff>
      <xdr:row>16</xdr:row>
      <xdr:rowOff>203200</xdr:rowOff>
    </xdr:from>
    <xdr:to>
      <xdr:col>7</xdr:col>
      <xdr:colOff>2006600</xdr:colOff>
      <xdr:row>18</xdr:row>
      <xdr:rowOff>86360</xdr:rowOff>
    </xdr:to>
    <xdr:sp macro="" textlink="">
      <xdr:nvSpPr>
        <xdr:cNvPr id="3" name="Rectangle 2">
          <a:hlinkClick xmlns:r="http://schemas.openxmlformats.org/officeDocument/2006/relationships" r:id="rId1"/>
          <a:extLst>
            <a:ext uri="{FF2B5EF4-FFF2-40B4-BE49-F238E27FC236}">
              <a16:creationId xmlns:a16="http://schemas.microsoft.com/office/drawing/2014/main" id="{00000000-0008-0000-0400-000003000000}"/>
            </a:ext>
          </a:extLst>
        </xdr:cNvPr>
        <xdr:cNvSpPr/>
      </xdr:nvSpPr>
      <xdr:spPr>
        <a:xfrm>
          <a:off x="11125200" y="3378200"/>
          <a:ext cx="1193800" cy="36576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a:t>
          </a:r>
          <a:r>
            <a:rPr lang="fr-CA" sz="1400"/>
            <a:t>Épicerie </a:t>
          </a:r>
          <a:endParaRPr lang="fr-CA" sz="1100"/>
        </a:p>
      </xdr:txBody>
    </xdr:sp>
    <xdr:clientData/>
  </xdr:twoCellAnchor>
  <xdr:twoCellAnchor>
    <xdr:from>
      <xdr:col>7</xdr:col>
      <xdr:colOff>825500</xdr:colOff>
      <xdr:row>19</xdr:row>
      <xdr:rowOff>101600</xdr:rowOff>
    </xdr:from>
    <xdr:to>
      <xdr:col>7</xdr:col>
      <xdr:colOff>2023364</xdr:colOff>
      <xdr:row>20</xdr:row>
      <xdr:rowOff>226060</xdr:rowOff>
    </xdr:to>
    <xdr:sp macro="" textlink="">
      <xdr:nvSpPr>
        <xdr:cNvPr id="4" name="Rectangle 3">
          <a:hlinkClick xmlns:r="http://schemas.openxmlformats.org/officeDocument/2006/relationships" r:id="rId2"/>
          <a:extLst>
            <a:ext uri="{FF2B5EF4-FFF2-40B4-BE49-F238E27FC236}">
              <a16:creationId xmlns:a16="http://schemas.microsoft.com/office/drawing/2014/main" id="{00000000-0008-0000-0400-000004000000}"/>
            </a:ext>
          </a:extLst>
        </xdr:cNvPr>
        <xdr:cNvSpPr/>
      </xdr:nvSpPr>
      <xdr:spPr>
        <a:xfrm>
          <a:off x="11137900" y="4000500"/>
          <a:ext cx="1197864" cy="36576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a:t>
          </a:r>
          <a:r>
            <a:rPr lang="fr-CA" sz="1400"/>
            <a:t>Virement</a:t>
          </a:r>
          <a:endParaRPr lang="fr-CA"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50800</xdr:colOff>
          <xdr:row>1</xdr:row>
          <xdr:rowOff>50800</xdr:rowOff>
        </xdr:from>
        <xdr:to>
          <xdr:col>8</xdr:col>
          <xdr:colOff>749300</xdr:colOff>
          <xdr:row>3</xdr:row>
          <xdr:rowOff>50800</xdr:rowOff>
        </xdr:to>
        <xdr:sp macro="" textlink="">
          <xdr:nvSpPr>
            <xdr:cNvPr id="6145" name="Button 1" hidden="1">
              <a:extLst>
                <a:ext uri="{63B3BB69-23CF-44E3-9099-C40C66FF867C}">
                  <a14:compatExt spid="_x0000_s6145"/>
                </a:ext>
                <a:ext uri="{FF2B5EF4-FFF2-40B4-BE49-F238E27FC236}">
                  <a16:creationId xmlns:a16="http://schemas.microsoft.com/office/drawing/2014/main" id="{00000000-0008-0000-0800-0000011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200" b="0" i="0" u="none" strike="noStrike" baseline="0">
                  <a:solidFill>
                    <a:srgbClr val="000000"/>
                  </a:solidFill>
                  <a:latin typeface="ArialMT" charset="0"/>
                </a:rPr>
                <a:t>Mettre a jour</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25400</xdr:colOff>
          <xdr:row>1</xdr:row>
          <xdr:rowOff>12700</xdr:rowOff>
        </xdr:from>
        <xdr:to>
          <xdr:col>9</xdr:col>
          <xdr:colOff>0</xdr:colOff>
          <xdr:row>2</xdr:row>
          <xdr:rowOff>241300</xdr:rowOff>
        </xdr:to>
        <xdr:sp macro="" textlink="">
          <xdr:nvSpPr>
            <xdr:cNvPr id="13318" name="Button 6" hidden="1">
              <a:extLst>
                <a:ext uri="{63B3BB69-23CF-44E3-9099-C40C66FF867C}">
                  <a14:compatExt spid="_x0000_s13318"/>
                </a:ext>
                <a:ext uri="{FF2B5EF4-FFF2-40B4-BE49-F238E27FC236}">
                  <a16:creationId xmlns:a16="http://schemas.microsoft.com/office/drawing/2014/main" id="{00000000-0008-0000-0A00-0000063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100" b="0" i="0" u="none" strike="noStrike" baseline="0">
                  <a:solidFill>
                    <a:srgbClr val="000000"/>
                  </a:solidFill>
                  <a:latin typeface="Calibri" pitchFamily="2" charset="0"/>
                  <a:cs typeface="Calibri" pitchFamily="2" charset="0"/>
                </a:rPr>
                <a:t>VISA</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25400</xdr:colOff>
          <xdr:row>3</xdr:row>
          <xdr:rowOff>12700</xdr:rowOff>
        </xdr:from>
        <xdr:to>
          <xdr:col>9</xdr:col>
          <xdr:colOff>0</xdr:colOff>
          <xdr:row>4</xdr:row>
          <xdr:rowOff>241300</xdr:rowOff>
        </xdr:to>
        <xdr:sp macro="" textlink="">
          <xdr:nvSpPr>
            <xdr:cNvPr id="13320" name="Button 8" hidden="1">
              <a:extLst>
                <a:ext uri="{63B3BB69-23CF-44E3-9099-C40C66FF867C}">
                  <a14:compatExt spid="_x0000_s13320"/>
                </a:ext>
                <a:ext uri="{FF2B5EF4-FFF2-40B4-BE49-F238E27FC236}">
                  <a16:creationId xmlns:a16="http://schemas.microsoft.com/office/drawing/2014/main" id="{00000000-0008-0000-0A00-0000083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100" b="0" i="0" u="none" strike="noStrike" baseline="0">
                  <a:solidFill>
                    <a:srgbClr val="000000"/>
                  </a:solidFill>
                  <a:latin typeface="Calibri" pitchFamily="2" charset="0"/>
                  <a:cs typeface="Calibri" pitchFamily="2" charset="0"/>
                </a:rPr>
                <a:t>HD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25400</xdr:colOff>
          <xdr:row>5</xdr:row>
          <xdr:rowOff>12700</xdr:rowOff>
        </xdr:from>
        <xdr:to>
          <xdr:col>9</xdr:col>
          <xdr:colOff>0</xdr:colOff>
          <xdr:row>6</xdr:row>
          <xdr:rowOff>241300</xdr:rowOff>
        </xdr:to>
        <xdr:sp macro="" textlink="">
          <xdr:nvSpPr>
            <xdr:cNvPr id="13324" name="Button 12" hidden="1">
              <a:extLst>
                <a:ext uri="{63B3BB69-23CF-44E3-9099-C40C66FF867C}">
                  <a14:compatExt spid="_x0000_s13324"/>
                </a:ext>
                <a:ext uri="{FF2B5EF4-FFF2-40B4-BE49-F238E27FC236}">
                  <a16:creationId xmlns:a16="http://schemas.microsoft.com/office/drawing/2014/main" id="{00000000-0008-0000-0A00-00000C3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100" b="0" i="0" u="none" strike="noStrike" baseline="0">
                  <a:solidFill>
                    <a:srgbClr val="000000"/>
                  </a:solidFill>
                  <a:latin typeface="Calibri" pitchFamily="2" charset="0"/>
                  <a:cs typeface="Calibri" pitchFamily="2" charset="0"/>
                </a:rPr>
                <a:t>Retrait Guichet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25400</xdr:colOff>
          <xdr:row>7</xdr:row>
          <xdr:rowOff>25400</xdr:rowOff>
        </xdr:from>
        <xdr:to>
          <xdr:col>9</xdr:col>
          <xdr:colOff>0</xdr:colOff>
          <xdr:row>9</xdr:row>
          <xdr:rowOff>0</xdr:rowOff>
        </xdr:to>
        <xdr:sp macro="" textlink="">
          <xdr:nvSpPr>
            <xdr:cNvPr id="13333" name="Button 21" hidden="1">
              <a:extLst>
                <a:ext uri="{63B3BB69-23CF-44E3-9099-C40C66FF867C}">
                  <a14:compatExt spid="_x0000_s13333"/>
                </a:ext>
                <a:ext uri="{FF2B5EF4-FFF2-40B4-BE49-F238E27FC236}">
                  <a16:creationId xmlns:a16="http://schemas.microsoft.com/office/drawing/2014/main" id="{00000000-0008-0000-0A00-0000153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100" b="0" i="0" u="none" strike="noStrike" baseline="0">
                  <a:solidFill>
                    <a:srgbClr val="000000"/>
                  </a:solidFill>
                  <a:latin typeface="Calibri" pitchFamily="2" charset="0"/>
                  <a:cs typeface="Calibri" pitchFamily="2" charset="0"/>
                </a:rPr>
                <a:t>Transfert de Ep a Int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25400</xdr:colOff>
          <xdr:row>9</xdr:row>
          <xdr:rowOff>25400</xdr:rowOff>
        </xdr:from>
        <xdr:to>
          <xdr:col>9</xdr:col>
          <xdr:colOff>0</xdr:colOff>
          <xdr:row>11</xdr:row>
          <xdr:rowOff>0</xdr:rowOff>
        </xdr:to>
        <xdr:sp macro="" textlink="">
          <xdr:nvSpPr>
            <xdr:cNvPr id="13347" name="Button 35" hidden="1">
              <a:extLst>
                <a:ext uri="{63B3BB69-23CF-44E3-9099-C40C66FF867C}">
                  <a14:compatExt spid="_x0000_s13347"/>
                </a:ext>
                <a:ext uri="{FF2B5EF4-FFF2-40B4-BE49-F238E27FC236}">
                  <a16:creationId xmlns:a16="http://schemas.microsoft.com/office/drawing/2014/main" id="{00000000-0008-0000-0A00-0000233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100" b="0" i="0" u="none" strike="noStrike" baseline="0">
                  <a:solidFill>
                    <a:srgbClr val="000000"/>
                  </a:solidFill>
                  <a:latin typeface="Calibri" pitchFamily="2" charset="0"/>
                  <a:cs typeface="Calibri" pitchFamily="2" charset="0"/>
                </a:rPr>
                <a:t>Dépot ds  Epargne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xdr:twoCellAnchor editAs="oneCell">
    <xdr:from>
      <xdr:col>0</xdr:col>
      <xdr:colOff>139701</xdr:colOff>
      <xdr:row>14</xdr:row>
      <xdr:rowOff>12699</xdr:rowOff>
    </xdr:from>
    <xdr:to>
      <xdr:col>31</xdr:col>
      <xdr:colOff>83363</xdr:colOff>
      <xdr:row>32</xdr:row>
      <xdr:rowOff>101598</xdr:rowOff>
    </xdr:to>
    <xdr:pic>
      <xdr:nvPicPr>
        <xdr:cNvPr id="2" name="Image 1">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1"/>
        <a:stretch>
          <a:fillRect/>
        </a:stretch>
      </xdr:blipFill>
      <xdr:spPr>
        <a:xfrm>
          <a:off x="139701" y="2679699"/>
          <a:ext cx="13304062" cy="3517899"/>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pellan/Desktop/Travail%20excell/Projet%202021/a%20convertir%20pour%202021/B20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obertpellan/Desktop/Finances%202020/BUDGET%20JUIN%20DECEMBRE%20201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robertpellan/Documents/Donn&#233;es%20utilisateurs%20Microsoft/Office%202011%20AutoRecovery/BUDGET%202012/Budget%20201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Volumes/Seagate%20Backup%20Plus%20Drive/2021/Mise%20en%20production%20/BUD2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2020"/>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JUIN DECEMBRE 2013"/>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lux  sur 12 mois"/>
    </sheetNames>
    <sheetDataSet>
      <sheetData sheetId="0"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ervices publiquesBordeaux"/>
      <sheetName val="Barre de progression"/>
      <sheetName val="Respect du budget annualisé"/>
      <sheetName val="Jauge"/>
      <sheetName val="TCD Solde"/>
      <sheetName val="Master TCD"/>
      <sheetName val="Respect du budget par mois"/>
      <sheetName val="DB"/>
      <sheetName val="data"/>
      <sheetName val="Page des soldes"/>
      <sheetName val="Alerte"/>
      <sheetName val="Départ"/>
      <sheetName val="Planification"/>
      <sheetName val="Config"/>
      <sheetName val="Doc"/>
      <sheetName val="Épiceries"/>
      <sheetName val="Diapason"/>
      <sheetName val="Auto"/>
      <sheetName val="Saisie"/>
      <sheetName val="Tableau de bord "/>
      <sheetName val="Analyse des entrées"/>
      <sheetName val="Analyse des sorties"/>
      <sheetName val="Évolution des actifs passifs"/>
      <sheetName val="Flux  sur 12 mois"/>
      <sheetName val="Rapport mensuel"/>
      <sheetName val="Suivi du budget"/>
      <sheetName val="Analyse des dépenses"/>
      <sheetName val="Dépenses a surveiller"/>
      <sheetName val="BUD2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1">
          <cell r="M11">
            <v>10995.74</v>
          </cell>
        </row>
      </sheetData>
      <sheetData sheetId="10" refreshError="1"/>
      <sheetData sheetId="11">
        <row r="24">
          <cell r="D24">
            <v>1000.04</v>
          </cell>
        </row>
      </sheetData>
      <sheetData sheetId="12" refreshError="1"/>
      <sheetData sheetId="13"/>
      <sheetData sheetId="14" refreshError="1"/>
      <sheetData sheetId="15" refreshError="1"/>
      <sheetData sheetId="16" refreshError="1"/>
      <sheetData sheetId="17" refreshError="1"/>
      <sheetData sheetId="18">
        <row r="12">
          <cell r="F12">
            <v>44239</v>
          </cell>
        </row>
      </sheetData>
      <sheetData sheetId="19" refreshError="1"/>
      <sheetData sheetId="20" refreshError="1"/>
      <sheetData sheetId="21" refreshError="1"/>
      <sheetData sheetId="22">
        <row r="4">
          <cell r="B4" t="str">
            <v>Diapason</v>
          </cell>
        </row>
      </sheetData>
      <sheetData sheetId="23" refreshError="1"/>
      <sheetData sheetId="24" refreshError="1"/>
      <sheetData sheetId="25" refreshError="1"/>
      <sheetData sheetId="26" refreshError="1"/>
      <sheetData sheetId="27" refreshError="1"/>
      <sheetData sheetId="28"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robertpellan@gmail.com" refreshedDate="44175.964828009259" createdVersion="6" refreshedVersion="6" minRefreshableVersion="3" recordCount="6" xr:uid="{27B075F5-C9CC-2543-87BE-5134C327D91E}">
  <cacheSource type="worksheet">
    <worksheetSource name="Tableau10"/>
  </cacheSource>
  <cacheFields count="6">
    <cacheField name="Date" numFmtId="0">
      <sharedItems containsNonDate="0" containsDate="1" containsString="0" containsBlank="1" minDate="2020-12-05T00:00:00" maxDate="2020-12-06T00:00:00"/>
    </cacheField>
    <cacheField name="Lieu" numFmtId="0">
      <sharedItems containsBlank="1" count="3">
        <s v="Metro"/>
        <s v="Remboursement"/>
        <m/>
      </sharedItems>
    </cacheField>
    <cacheField name="Plein credit J" numFmtId="0">
      <sharedItems containsString="0" containsBlank="1" containsNumber="1" containsInteger="1" minValue="10" maxValue="15"/>
    </cacheField>
    <cacheField name="Plein credit R" numFmtId="0">
      <sharedItems containsNonDate="0" containsString="0" containsBlank="1"/>
    </cacheField>
    <cacheField name="Demi credit J " numFmtId="0">
      <sharedItems containsString="0" containsBlank="1" containsNumber="1" containsInteger="1" minValue="50" maxValue="50"/>
    </cacheField>
    <cacheField name="Demi credit R" numFmtId="0">
      <sharedItems containsString="0" containsBlank="1" containsNumber="1" containsInteger="1" minValue="100" maxValue="300"/>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robertpellan@gmail.com" refreshedDate="44175.964828240743" createdVersion="5" refreshedVersion="6" minRefreshableVersion="3" recordCount="24" xr:uid="{00000000-000A-0000-FFFF-FFFF00000000}">
  <cacheSource type="worksheet">
    <worksheetSource name="Tbl_Transactions"/>
  </cacheSource>
  <cacheFields count="10">
    <cacheField name="Date" numFmtId="0">
      <sharedItems containsNonDate="0" containsDate="1" containsString="0" containsBlank="1" minDate="2020-12-01T00:00:00" maxDate="2020-12-02T00:00:00"/>
    </cacheField>
    <cacheField name="Description" numFmtId="0">
      <sharedItems containsBlank="1"/>
    </cacheField>
    <cacheField name="Amount" numFmtId="0">
      <sharedItems containsString="0" containsBlank="1" containsNumber="1" containsInteger="1" minValue="50" maxValue="50"/>
    </cacheField>
    <cacheField name="Type" numFmtId="0">
      <sharedItems containsBlank="1" containsMixedTypes="1" containsNumber="1" containsInteger="1" minValue="0" maxValue="0" count="3">
        <s v="Expense"/>
        <m/>
        <n v="0" u="1"/>
      </sharedItems>
    </cacheField>
    <cacheField name="Category" numFmtId="0">
      <sharedItems containsBlank="1" containsMixedTypes="1" containsNumber="1" containsInteger="1" minValue="0" maxValue="0" count="3">
        <s v="Auto"/>
        <m/>
        <n v="0" u="1"/>
      </sharedItems>
    </cacheField>
    <cacheField name="Subcategory" numFmtId="0">
      <sharedItems containsBlank="1" containsMixedTypes="1" containsNumber="1" containsInteger="1" minValue="0" maxValue="0" count="3">
        <s v="Stationnement"/>
        <m/>
        <n v="0" u="1"/>
      </sharedItems>
    </cacheField>
    <cacheField name="Account" numFmtId="0">
      <sharedItems containsBlank="1" containsMixedTypes="1" containsNumber="1" containsInteger="1" minValue="0" maxValue="0" count="3">
        <s v="Compte chèque"/>
        <m/>
        <n v="0" u="1"/>
      </sharedItems>
    </cacheField>
    <cacheField name="Comments" numFmtId="0">
      <sharedItems containsBlank="1"/>
    </cacheField>
    <cacheField name="YEAR" numFmtId="0">
      <sharedItems containsSemiMixedTypes="0" containsString="0" containsNumber="1" containsInteger="1" minValue="1900" maxValue="2021" count="5">
        <n v="2020"/>
        <n v="1900"/>
        <n v="2014" u="1"/>
        <n v="2015" u="1"/>
        <n v="2021" u="1"/>
      </sharedItems>
    </cacheField>
    <cacheField name="MONTH" numFmtId="0">
      <sharedItems containsMixedTypes="1" containsNumber="1" containsInteger="1" minValue="1" maxValue="12" count="10">
        <s v="déc"/>
        <s v="janv"/>
        <n v="11" u="1"/>
        <n v="12" u="1"/>
        <n v="3" u="1"/>
        <n v="8" u="1"/>
        <n v="2" u="1"/>
        <n v="9" u="1"/>
        <n v="1" u="1"/>
        <n v="10" u="1"/>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
  <r>
    <d v="2020-12-05T00:00:00"/>
    <x v="0"/>
    <m/>
    <m/>
    <n v="50"/>
    <m/>
  </r>
  <r>
    <d v="2020-12-05T00:00:00"/>
    <x v="0"/>
    <n v="10"/>
    <m/>
    <m/>
    <m/>
  </r>
  <r>
    <d v="2020-12-05T00:00:00"/>
    <x v="0"/>
    <m/>
    <m/>
    <m/>
    <n v="100"/>
  </r>
  <r>
    <d v="2020-12-05T00:00:00"/>
    <x v="1"/>
    <n v="15"/>
    <m/>
    <m/>
    <m/>
  </r>
  <r>
    <d v="2020-12-05T00:00:00"/>
    <x v="0"/>
    <m/>
    <m/>
    <m/>
    <n v="300"/>
  </r>
  <r>
    <m/>
    <x v="2"/>
    <m/>
    <m/>
    <m/>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4">
  <r>
    <d v="2020-12-01T00:00:00"/>
    <s v="test"/>
    <n v="50"/>
    <x v="0"/>
    <x v="0"/>
    <x v="0"/>
    <x v="0"/>
    <s v="Ultramar"/>
    <x v="0"/>
    <x v="0"/>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r>
    <m/>
    <m/>
    <m/>
    <x v="1"/>
    <x v="1"/>
    <x v="1"/>
    <x v="1"/>
    <m/>
    <x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B563B57-DC7B-1445-BF6A-2A4F2672B18B}" name="Tableau croisé dynamique1" cacheId="161" applyNumberFormats="0" applyBorderFormats="0" applyFontFormats="0" applyPatternFormats="0" applyAlignmentFormats="0" applyWidthHeightFormats="1" dataCaption="Valeurs" updatedVersion="6" minRefreshableVersion="3" useAutoFormatting="1" itemPrintTitles="1" createdVersion="5" indent="0" outline="1" outlineData="1" multipleFieldFilters="0">
  <location ref="A3:D9" firstHeaderRow="1" firstDataRow="2" firstDataCol="1" rowPageCount="1" colPageCount="1"/>
  <pivotFields count="10">
    <pivotField numFmtId="171" showAll="0"/>
    <pivotField showAll="0"/>
    <pivotField dataField="1" numFmtId="164" showAll="0"/>
    <pivotField axis="axisRow" showAll="0">
      <items count="4">
        <item m="1" x="2"/>
        <item x="1"/>
        <item x="0"/>
        <item t="default"/>
      </items>
    </pivotField>
    <pivotField axis="axisRow" showAll="0">
      <items count="4">
        <item m="1" x="2"/>
        <item x="1"/>
        <item x="0"/>
        <item t="default"/>
      </items>
    </pivotField>
    <pivotField showAll="0"/>
    <pivotField axis="axisCol" showAll="0">
      <items count="4">
        <item m="1" x="2"/>
        <item x="1"/>
        <item x="0"/>
        <item t="default"/>
      </items>
    </pivotField>
    <pivotField showAll="0"/>
    <pivotField showAll="0"/>
    <pivotField axis="axisPage" showAll="0">
      <items count="11">
        <item m="1" x="8"/>
        <item m="1" x="6"/>
        <item m="1" x="4"/>
        <item m="1" x="5"/>
        <item m="1" x="7"/>
        <item m="1" x="9"/>
        <item m="1" x="2"/>
        <item m="1" x="3"/>
        <item x="1"/>
        <item x="0"/>
        <item t="default"/>
      </items>
    </pivotField>
  </pivotFields>
  <rowFields count="2">
    <field x="3"/>
    <field x="4"/>
  </rowFields>
  <rowItems count="5">
    <i>
      <x v="1"/>
    </i>
    <i r="1">
      <x v="1"/>
    </i>
    <i>
      <x v="2"/>
    </i>
    <i r="1">
      <x v="2"/>
    </i>
    <i t="grand">
      <x/>
    </i>
  </rowItems>
  <colFields count="1">
    <field x="6"/>
  </colFields>
  <colItems count="3">
    <i>
      <x v="1"/>
    </i>
    <i>
      <x v="2"/>
    </i>
    <i t="grand">
      <x/>
    </i>
  </colItems>
  <pageFields count="1">
    <pageField fld="9" hier="-1"/>
  </pageFields>
  <dataFields count="1">
    <dataField name="Somme de Amount" fld="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E1726841-B0F9-8A4B-AEA5-1C72431836CE}" name="Tableau croisé dynamique1" cacheId="15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E7" firstHeaderRow="0" firstDataRow="1" firstDataCol="1"/>
  <pivotFields count="6">
    <pivotField numFmtId="14" showAll="0"/>
    <pivotField axis="axisRow" showAll="0">
      <items count="4">
        <item x="0"/>
        <item x="2"/>
        <item x="1"/>
        <item t="default"/>
      </items>
    </pivotField>
    <pivotField dataField="1" showAll="0"/>
    <pivotField dataField="1" showAll="0"/>
    <pivotField dataField="1" showAll="0"/>
    <pivotField dataField="1" showAll="0"/>
  </pivotFields>
  <rowFields count="1">
    <field x="1"/>
  </rowFields>
  <rowItems count="4">
    <i>
      <x/>
    </i>
    <i>
      <x v="1"/>
    </i>
    <i>
      <x v="2"/>
    </i>
    <i t="grand">
      <x/>
    </i>
  </rowItems>
  <colFields count="1">
    <field x="-2"/>
  </colFields>
  <colItems count="4">
    <i>
      <x/>
    </i>
    <i i="1">
      <x v="1"/>
    </i>
    <i i="2">
      <x v="2"/>
    </i>
    <i i="3">
      <x v="3"/>
    </i>
  </colItems>
  <dataFields count="4">
    <dataField name="Somme de Demi credit R" fld="5" baseField="0" baseItem="0"/>
    <dataField name="Somme de Demi credit J " fld="4" baseField="0" baseItem="0"/>
    <dataField name="Somme de Plein credit R" fld="3" baseField="0" baseItem="0"/>
    <dataField name="Somme de Plein credit J" fld="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400-000000000000}" name="PT_CatSubCat" cacheId="161"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11">
  <location ref="W7:X12" firstHeaderRow="1" firstDataRow="1" firstDataCol="1" rowPageCount="2" colPageCount="1"/>
  <pivotFields count="10">
    <pivotField numFmtId="14" showAll="0" sortType="ascending"/>
    <pivotField showAll="0"/>
    <pivotField dataField="1" numFmtId="167" showAll="0"/>
    <pivotField axis="axisPage" multipleItemSelectionAllowed="1" showAll="0">
      <items count="4">
        <item m="1" x="2"/>
        <item x="1"/>
        <item x="0"/>
        <item t="default"/>
      </items>
    </pivotField>
    <pivotField axis="axisPage" multipleItemSelectionAllowed="1" showAll="0">
      <items count="4">
        <item m="1" x="2"/>
        <item x="1"/>
        <item x="0"/>
        <item t="default"/>
      </items>
    </pivotField>
    <pivotField showAll="0" defaultSubtotal="0">
      <items count="3">
        <item m="1" x="2"/>
        <item x="0"/>
        <item x="1"/>
      </items>
    </pivotField>
    <pivotField showAll="0">
      <items count="4">
        <item m="1" x="2"/>
        <item x="0"/>
        <item x="1"/>
        <item t="default"/>
      </items>
    </pivotField>
    <pivotField showAll="0"/>
    <pivotField axis="axisRow" showAll="0" defaultSubtotal="0">
      <items count="5">
        <item m="1" x="2"/>
        <item m="1" x="3"/>
        <item x="1"/>
        <item x="0"/>
        <item m="1" x="4"/>
      </items>
    </pivotField>
    <pivotField axis="axisRow" showAll="0" defaultSubtotal="0">
      <items count="10">
        <item m="1" x="8"/>
        <item m="1" x="6"/>
        <item m="1" x="4"/>
        <item m="1" x="5"/>
        <item m="1" x="7"/>
        <item m="1" x="9"/>
        <item m="1" x="2"/>
        <item m="1" x="3"/>
        <item x="1"/>
        <item x="0"/>
      </items>
    </pivotField>
  </pivotFields>
  <rowFields count="2">
    <field x="8"/>
    <field x="9"/>
  </rowFields>
  <rowItems count="5">
    <i>
      <x v="2"/>
    </i>
    <i r="1">
      <x v="8"/>
    </i>
    <i>
      <x v="3"/>
    </i>
    <i r="1">
      <x v="9"/>
    </i>
    <i t="grand">
      <x/>
    </i>
  </rowItems>
  <colItems count="1">
    <i/>
  </colItems>
  <pageFields count="2">
    <pageField fld="4" hier="-1"/>
    <pageField fld="3" hier="-1"/>
  </pageFields>
  <dataFields count="1">
    <dataField name="Sum of Amount" fld="2" baseField="0" baseItem="0" numFmtId="3"/>
  </dataFields>
  <formats count="1">
    <format dxfId="0">
      <pivotArea outline="0" collapsedLevelsAreSubtotals="1" fieldPosition="0"/>
    </format>
  </formats>
  <chartFormats count="1">
    <chartFormat chart="7" format="8"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400-000001000000}" name="PT_Expense" cacheId="161"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1">
  <location ref="A6:B7" firstHeaderRow="1" firstDataRow="1" firstDataCol="1" rowPageCount="3" colPageCount="1"/>
  <pivotFields count="10">
    <pivotField numFmtId="14" multipleItemSelectionAllowed="1" showAll="0"/>
    <pivotField showAll="0"/>
    <pivotField dataField="1" numFmtId="167" showAll="0"/>
    <pivotField axis="axisPage" multipleItemSelectionAllowed="1" showAll="0">
      <items count="4">
        <item h="1" m="1" x="2"/>
        <item h="1" x="1"/>
        <item x="0"/>
        <item t="default"/>
      </items>
    </pivotField>
    <pivotField axis="axisRow" showAll="0">
      <items count="4">
        <item m="1" x="2"/>
        <item h="1" x="1"/>
        <item h="1" x="0"/>
        <item t="default"/>
      </items>
    </pivotField>
    <pivotField showAll="0" defaultSubtotal="0"/>
    <pivotField showAll="0"/>
    <pivotField showAll="0"/>
    <pivotField axis="axisPage" multipleItemSelectionAllowed="1" showAll="0" defaultSubtotal="0">
      <items count="5">
        <item m="1" x="2"/>
        <item m="1" x="3"/>
        <item x="1"/>
        <item x="0"/>
        <item m="1" x="4"/>
      </items>
    </pivotField>
    <pivotField axis="axisPage" multipleItemSelectionAllowed="1" showAll="0" defaultSubtotal="0">
      <items count="10">
        <item m="1" x="5"/>
        <item m="1" x="7"/>
        <item m="1" x="9"/>
        <item m="1" x="2"/>
        <item m="1" x="3"/>
        <item m="1" x="8"/>
        <item m="1" x="6"/>
        <item m="1" x="4"/>
        <item x="1"/>
        <item x="0"/>
      </items>
    </pivotField>
  </pivotFields>
  <rowFields count="1">
    <field x="4"/>
  </rowFields>
  <rowItems count="1">
    <i t="grand">
      <x/>
    </i>
  </rowItems>
  <colItems count="1">
    <i/>
  </colItems>
  <pageFields count="3">
    <pageField fld="3" hier="-1"/>
    <pageField fld="8" hier="-1"/>
    <pageField fld="9" hier="-1"/>
  </pageFields>
  <dataFields count="1">
    <dataField name="Sum of Amount" fld="2" baseField="0" baseItem="0" numFmtId="3"/>
  </dataFields>
  <formats count="1">
    <format dxfId="1">
      <pivotArea outline="0" collapsedLevelsAreSubtotals="1" fieldPosition="0"/>
    </format>
  </formats>
  <chartFormats count="3">
    <chartFormat chart="0" format="0" series="1">
      <pivotArea type="data" outline="0" fieldPosition="0">
        <references count="1">
          <reference field="4294967294" count="1" selected="0">
            <x v="0"/>
          </reference>
        </references>
      </pivotArea>
    </chartFormat>
    <chartFormat chart="0" format="14">
      <pivotArea type="data" outline="0" fieldPosition="0">
        <references count="1">
          <reference field="4294967294" count="1" selected="0">
            <x v="0"/>
          </reference>
        </references>
      </pivotArea>
    </chartFormat>
    <chartFormat chart="0" format="24">
      <pivotArea type="data" outline="0" fieldPosition="0">
        <references count="2">
          <reference field="4294967294" count="1" selected="0">
            <x v="0"/>
          </reference>
          <reference field="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400-000003000000}" name="PT_SubCategory" cacheId="161" applyNumberFormats="0" applyBorderFormats="0" applyFontFormats="0" applyPatternFormats="0" applyAlignmentFormats="0" applyWidthHeightFormats="1" dataCaption="Values" updatedVersion="6" minRefreshableVersion="3" useAutoFormatting="1" colGrandTotals="0" itemPrintTitles="1" createdVersion="5" indent="0" outline="1" outlineData="1" multipleFieldFilters="0" chartFormat="46">
  <location ref="AG4:AH5" firstHeaderRow="1" firstDataRow="1" firstDataCol="1" rowPageCount="2" colPageCount="1"/>
  <pivotFields count="10">
    <pivotField numFmtId="14" showAll="0"/>
    <pivotField showAll="0"/>
    <pivotField dataField="1" numFmtId="168" showAll="0"/>
    <pivotField axis="axisPage" multipleItemSelectionAllowed="1" showAll="0">
      <items count="4">
        <item h="1" m="1" x="2"/>
        <item h="1" x="1"/>
        <item x="0"/>
        <item t="default"/>
      </items>
    </pivotField>
    <pivotField axis="axisPage" showAll="0">
      <items count="4">
        <item m="1" x="2"/>
        <item x="1"/>
        <item x="0"/>
        <item t="default"/>
      </items>
    </pivotField>
    <pivotField axis="axisRow" showAll="0" defaultSubtotal="0">
      <items count="3">
        <item m="1" x="2"/>
        <item h="1" x="1"/>
        <item h="1" x="0"/>
      </items>
    </pivotField>
    <pivotField showAll="0"/>
    <pivotField showAll="0"/>
    <pivotField showAll="0" defaultSubtotal="0">
      <items count="5">
        <item x="1"/>
        <item m="1" x="2"/>
        <item m="1" x="3"/>
        <item x="0"/>
        <item m="1" x="4"/>
      </items>
    </pivotField>
    <pivotField showAll="0" defaultSubtotal="0">
      <items count="10">
        <item m="1" x="8"/>
        <item m="1" x="6"/>
        <item m="1" x="4"/>
        <item m="1" x="5"/>
        <item m="1" x="7"/>
        <item m="1" x="9"/>
        <item m="1" x="2"/>
        <item m="1" x="3"/>
        <item x="1"/>
        <item x="0"/>
      </items>
    </pivotField>
  </pivotFields>
  <rowFields count="1">
    <field x="5"/>
  </rowFields>
  <rowItems count="1">
    <i t="grand">
      <x/>
    </i>
  </rowItems>
  <colItems count="1">
    <i/>
  </colItems>
  <pageFields count="2">
    <pageField fld="3" hier="-1"/>
    <pageField fld="4" hier="-1"/>
  </pageFields>
  <dataFields count="1">
    <dataField name="Sum of Amount" fld="2" baseField="0" baseItem="0" numFmtId="3"/>
  </dataFields>
  <formats count="1">
    <format dxfId="2">
      <pivotArea outline="0" collapsedLevelsAreSubtotals="1" fieldPosition="0"/>
    </format>
  </formats>
  <chartFormats count="3">
    <chartFormat chart="0" format="0" series="1">
      <pivotArea type="data" outline="0" fieldPosition="0">
        <references count="1">
          <reference field="4294967294" count="1" selected="0">
            <x v="0"/>
          </reference>
        </references>
      </pivotArea>
    </chartFormat>
    <chartFormat chart="4" format="1" series="1">
      <pivotArea type="data" outline="0" fieldPosition="0">
        <references count="1">
          <reference field="4294967294" count="1" selected="0">
            <x v="0"/>
          </reference>
        </references>
      </pivotArea>
    </chartFormat>
    <chartFormat chart="5"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00000000-0007-0000-0400-000002000000}" name="PT_Income" cacheId="161"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2">
  <location ref="J4:K5" firstHeaderRow="1" firstDataRow="1" firstDataCol="1" rowPageCount="1" colPageCount="1"/>
  <pivotFields count="10">
    <pivotField numFmtId="14" showAll="0"/>
    <pivotField showAll="0"/>
    <pivotField dataField="1" numFmtId="167" showAll="0"/>
    <pivotField axis="axisPage" multipleItemSelectionAllowed="1" showAll="0">
      <items count="4">
        <item h="1" m="1" x="2"/>
        <item h="1" x="1"/>
        <item x="0"/>
        <item t="default"/>
      </items>
    </pivotField>
    <pivotField axis="axisRow" showAll="0">
      <items count="4">
        <item m="1" x="2"/>
        <item h="1" x="1"/>
        <item h="1" x="0"/>
        <item t="default"/>
      </items>
    </pivotField>
    <pivotField showAll="0" defaultSubtotal="0"/>
    <pivotField showAll="0"/>
    <pivotField showAll="0"/>
    <pivotField showAll="0" defaultSubtotal="0">
      <items count="5">
        <item x="1"/>
        <item m="1" x="2"/>
        <item m="1" x="3"/>
        <item x="0"/>
        <item m="1" x="4"/>
      </items>
    </pivotField>
    <pivotField showAll="0" defaultSubtotal="0">
      <items count="10">
        <item m="1" x="8"/>
        <item m="1" x="6"/>
        <item m="1" x="4"/>
        <item m="1" x="5"/>
        <item m="1" x="7"/>
        <item m="1" x="9"/>
        <item m="1" x="2"/>
        <item m="1" x="3"/>
        <item x="1"/>
        <item x="0"/>
      </items>
    </pivotField>
  </pivotFields>
  <rowFields count="1">
    <field x="4"/>
  </rowFields>
  <rowItems count="1">
    <i t="grand">
      <x/>
    </i>
  </rowItems>
  <colItems count="1">
    <i/>
  </colItems>
  <pageFields count="1">
    <pageField fld="3" hier="-1"/>
  </pageFields>
  <dataFields count="1">
    <dataField name="Sum of Amount" fld="2" baseField="0" baseItem="0" numFmtId="3"/>
  </dataFields>
  <formats count="1">
    <format dxfId="3">
      <pivotArea outline="0" collapsedLevelsAreSubtotals="1" fieldPosition="0"/>
    </format>
  </formats>
  <chartFormats count="4">
    <chartFormat chart="0" format="0" series="1">
      <pivotArea type="data" outline="0" fieldPosition="0">
        <references count="1">
          <reference field="4294967294" count="1" selected="0">
            <x v="0"/>
          </reference>
        </references>
      </pivotArea>
    </chartFormat>
    <chartFormat chart="19" format="3" series="1">
      <pivotArea type="data" outline="0" fieldPosition="0">
        <references count="1">
          <reference field="4294967294" count="1" selected="0">
            <x v="0"/>
          </reference>
        </references>
      </pivotArea>
    </chartFormat>
    <chartFormat chart="19" format="8">
      <pivotArea type="data" outline="0" fieldPosition="0">
        <references count="1">
          <reference field="4294967294" count="1" selected="0">
            <x v="0"/>
          </reference>
        </references>
      </pivotArea>
    </chartFormat>
    <chartFormat chart="19" format="10">
      <pivotArea type="data" outline="0" fieldPosition="0">
        <references count="2">
          <reference field="4294967294" count="1" selected="0">
            <x v="0"/>
          </reference>
          <reference field="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ategory" xr10:uid="{00000000-0013-0000-FFFF-FFFF01000000}" sourceName="Category">
  <pivotTables>
    <pivotTable tabId="5" name="PT_CatSubCat"/>
  </pivotTables>
  <data>
    <tabular pivotCacheId="1" showMissing="0">
      <items count="3">
        <i x="0" s="1"/>
        <i x="1" s="1" nd="1"/>
        <i x="2"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ategory1" xr10:uid="{00000000-0013-0000-FFFF-FFFF02000000}" sourceName="Category">
  <pivotTables>
    <pivotTable tabId="5" name="PT_SubCategory"/>
  </pivotTables>
  <data>
    <tabular pivotCacheId="1" showMissing="0">
      <items count="3">
        <i x="0" s="1" nd="1"/>
        <i x="1" s="1" nd="1"/>
        <i x="2" s="1" nd="1"/>
      </items>
    </tabular>
  </data>
  <extLst>
    <x:ext xmlns:x15="http://schemas.microsoft.com/office/spreadsheetml/2010/11/main" uri="{470722E0-AACD-4C17-9CDC-17EF765DBC7E}">
      <x15:slicerCacheHideItemsWithNoData/>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Type" xr10:uid="{00000000-0013-0000-FFFF-FFFF03000000}" sourceName="Type">
  <pivotTables>
    <pivotTable tabId="5" name="PT_CatSubCat"/>
  </pivotTables>
  <data>
    <tabular pivotCacheId="1" showMissing="0">
      <items count="3">
        <i x="0" s="1"/>
        <i x="1" s="1" nd="1"/>
        <i x="2"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NTH" xr10:uid="{00000000-0013-0000-FFFF-FFFF04000000}" sourceName="MONTH">
  <pivotTables>
    <pivotTable tabId="5" name="PT_Expense"/>
    <pivotTable tabId="5" name="PT_Income"/>
    <pivotTable tabId="5" name="PT_SubCategory"/>
  </pivotTables>
  <data>
    <tabular pivotCacheId="1">
      <items count="10">
        <i x="8" s="1" nd="1"/>
        <i x="6" s="1" nd="1"/>
        <i x="4" s="1" nd="1"/>
        <i x="5" s="1" nd="1"/>
        <i x="7" s="1" nd="1"/>
        <i x="9" s="1" nd="1"/>
        <i x="2" s="1" nd="1"/>
        <i x="3" s="1" nd="1"/>
        <i x="1" s="1" nd="1"/>
        <i x="0" s="1" nd="1"/>
      </items>
    </tabular>
  </data>
  <extLst>
    <x:ext xmlns:x15="http://schemas.microsoft.com/office/spreadsheetml/2010/11/main" uri="{470722E0-AACD-4C17-9CDC-17EF765DBC7E}">
      <x15:slicerCacheHideItemsWithNoData/>
    </x:ext>
  </extLst>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 xr10:uid="{00000000-0013-0000-FFFF-FFFF05000000}" sourceName="YEAR">
  <pivotTables>
    <pivotTable tabId="5" name="PT_Expense"/>
    <pivotTable tabId="5" name="PT_Income"/>
    <pivotTable tabId="5" name="PT_SubCategory"/>
  </pivotTables>
  <data>
    <tabular pivotCacheId="1">
      <items count="5">
        <i x="1" s="1" nd="1"/>
        <i x="2" s="1" nd="1"/>
        <i x="3" s="1" nd="1"/>
        <i x="0" s="1" nd="1"/>
        <i x="4" s="1" nd="1"/>
      </items>
    </tabular>
  </data>
  <extLst>
    <x:ext xmlns:x15="http://schemas.microsoft.com/office/spreadsheetml/2010/11/main" uri="{470722E0-AACD-4C17-9CDC-17EF765DBC7E}">
      <x15:slicerCacheHideItemsWithNoData/>
    </x:ext>
  </extLst>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ccount" xr10:uid="{00000000-0013-0000-FFFF-FFFF06000000}" sourceName="Account">
  <pivotTables>
    <pivotTable tabId="5" name="PT_CatSubCat"/>
  </pivotTables>
  <data>
    <tabular pivotCacheId="1" showMissing="0">
      <items count="3">
        <i x="0" s="1"/>
        <i x="1" s="1" nd="1"/>
        <i x="2" s="1" nd="1"/>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1" xr10:uid="{00000000-0013-0000-FFFF-FFFF07000000}" sourceName="YEAR">
  <pivotTables>
    <pivotTable tabId="5" name="PT_CatSubCat"/>
  </pivotTables>
  <data>
    <tabular pivotCacheId="1" showMissing="0" crossFilter="showItemsWithNoData">
      <items count="5">
        <i x="1" s="1" nd="1"/>
        <i x="0" s="1"/>
        <i x="2" s="1" nd="1"/>
        <i x="3" s="1" nd="1"/>
        <i x="4" s="1" nd="1"/>
      </items>
    </tabular>
  </data>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NTH1" xr10:uid="{00000000-0013-0000-FFFF-FFFF08000000}" sourceName="MONTH">
  <pivotTables>
    <pivotTable tabId="5" name="PT_CatSubCat"/>
  </pivotTables>
  <data>
    <tabular pivotCacheId="1" showMissing="0" crossFilter="showItemsWithNoData">
      <items count="10">
        <i x="1" s="1" nd="1"/>
        <i x="0" s="1"/>
        <i x="8" s="1" nd="1"/>
        <i x="6" s="1" nd="1"/>
        <i x="4" s="1" nd="1"/>
        <i x="5" s="1" nd="1"/>
        <i x="7" s="1" nd="1"/>
        <i x="9" s="1" nd="1"/>
        <i x="2" s="1" nd="1"/>
        <i x="3" s="1" nd="1"/>
      </items>
    </tabular>
  </data>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ubcategory" xr10:uid="{00000000-0013-0000-FFFF-FFFF09000000}" sourceName="Subcategory">
  <pivotTables>
    <pivotTable tabId="5" name="PT_CatSubCat"/>
  </pivotTables>
  <data>
    <tabular pivotCacheId="1" showMissing="0">
      <items count="3">
        <i x="0" s="1"/>
        <i x="1" s="1" nd="1"/>
        <i x="2"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ategory" xr10:uid="{00000000-0014-0000-FFFF-FFFF01000000}" cache="Slicer_Category" caption="Category" columnCount="8" style="SlicerStyleDark5" rowHeight="365760"/>
  <slicer name="Category 1" xr10:uid="{00000000-0014-0000-FFFF-FFFF02000000}" cache="Slicer_Category1" caption="Category" columnCount="6" style="SlicerStyleDark3" rowHeight="320040"/>
  <slicer name="Type" xr10:uid="{00000000-0014-0000-FFFF-FFFF03000000}" cache="Slicer_Type" caption="TRANSACTION TYPE" columnCount="3" style="SlicerStyleDark5" rowHeight="274320"/>
  <slicer name="MONTH" xr10:uid="{00000000-0014-0000-FFFF-FFFF04000000}" cache="Slicer_MONTH" caption="MONTH" columnCount="12" style="SlicerStyleDark5" rowHeight="274320"/>
  <slicer name="YEAR 1" xr10:uid="{00000000-0014-0000-FFFF-FFFF05000000}" cache="Slicer_YEAR" caption="YEAR" columnCount="5" style="SlicerStyleDark5" rowHeight="274320"/>
  <slicer name="Account 1" xr10:uid="{00000000-0014-0000-FFFF-FFFF06000000}" cache="Slicer_Account" caption="ACCOUNT NAME" columnCount="5" style="SlicerStyleDark5" rowHeight="241300"/>
  <slicer name="YEAR" xr10:uid="{00000000-0014-0000-FFFF-FFFF07000000}" cache="Slicer_YEAR1" caption="YEAR" columnCount="6" style="SlicerStyleDark5" rowHeight="365760"/>
  <slicer name="MONTH 1" xr10:uid="{00000000-0014-0000-FFFF-FFFF08000000}" cache="Slicer_MONTH1" caption="MONTH" columnCount="12" style="SlicerStyleDark5" rowHeight="365760"/>
  <slicer name="Subcategory" xr10:uid="{00000000-0014-0000-FFFF-FFFF09000000}" cache="Slicer_Subcategory" caption="Subcategory" style="SlicerStyleDark3" rowHeight="36576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_INC_CATS" displayName="T_INC_CATS" ref="K16:K25" totalsRowShown="0" headerRowDxfId="76" dataDxfId="75">
  <tableColumns count="1">
    <tableColumn id="1" xr3:uid="{00000000-0010-0000-0000-000001000000}" name="INCOME CATEGORY" dataDxfId="74"/>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_EXP_CATS" displayName="T_EXP_CATS" ref="M16:N26" totalsRowShown="0" headerRowDxfId="73" dataDxfId="72">
  <tableColumns count="2">
    <tableColumn id="1" xr3:uid="{00000000-0010-0000-0100-000001000000}" name="EXPENSE CATEGORY" dataDxfId="71"/>
    <tableColumn id="2" xr3:uid="{00000000-0010-0000-0100-000002000000}" name="MONTHLY BUDGET" dataDxfId="70" dataCellStyle="Monétaire"/>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_EXP_SCATS" displayName="T_EXP_SCATS" ref="P16:P55" totalsRowShown="0" headerRowDxfId="69" dataDxfId="68">
  <tableColumns count="1">
    <tableColumn id="1" xr3:uid="{00000000-0010-0000-0200-000001000000}" name="EXPENSE SUBCATEGORY" dataDxfId="67"/>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3000000}" name="T_TRA_CATS" displayName="T_TRA_CATS" ref="R16:R21" totalsRowShown="0" headerRowDxfId="66" dataDxfId="65">
  <tableColumns count="1">
    <tableColumn id="1" xr3:uid="{00000000-0010-0000-0300-000001000000}" name="TRANSFER CATEGORY" dataDxfId="64"/>
  </tableColumns>
  <tableStyleInfo name="TableStyleLight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_BANK_ACCTS" displayName="T_BANK_ACCTS" ref="B16:C19" totalsRowShown="0" headerRowDxfId="63" dataDxfId="62">
  <tableColumns count="2">
    <tableColumn id="1" xr3:uid="{00000000-0010-0000-0400-000001000000}" name="ACCOUNT NAME" dataDxfId="61"/>
    <tableColumn id="2" xr3:uid="{00000000-0010-0000-0400-000002000000}" name="STARTING BALANCE" dataDxfId="60" dataCellStyle="Monétaire"/>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5000000}" name="T_CREDIT_ACCTS" displayName="T_CREDIT_ACCTS" ref="E16:F19" totalsRowShown="0" headerRowDxfId="59" dataDxfId="58">
  <tableColumns count="2">
    <tableColumn id="1" xr3:uid="{00000000-0010-0000-0500-000001000000}" name="ACCOUNT NAME" dataDxfId="57"/>
    <tableColumn id="2" xr3:uid="{00000000-0010-0000-0500-000002000000}" name="STARTING BALANCE" dataDxfId="56"/>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T_CASH_ACCTS" displayName="T_CASH_ACCTS" ref="H16:I18" totalsRowShown="0" headerRowDxfId="55" dataDxfId="54">
  <tableColumns count="2">
    <tableColumn id="1" xr3:uid="{00000000-0010-0000-0600-000001000000}" name="ACCOUNT NAME" dataDxfId="53"/>
    <tableColumn id="2" xr3:uid="{00000000-0010-0000-0600-000002000000}" name="STARTING BALANCE" dataDxfId="52"/>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7000000}" name="Tbl_Transactions" displayName="Tbl_Transactions" ref="A9:J33" totalsRowShown="0" headerRowDxfId="51" dataDxfId="50">
  <autoFilter ref="A9:J33" xr:uid="{00000000-0009-0000-0100-000001000000}"/>
  <sortState xmlns:xlrd2="http://schemas.microsoft.com/office/spreadsheetml/2017/richdata2" ref="A11:J105">
    <sortCondition ref="A10:A105"/>
  </sortState>
  <tableColumns count="10">
    <tableColumn id="1" xr3:uid="{00000000-0010-0000-0700-000001000000}" name="Date" dataDxfId="49">
      <calculatedColumnFormula>data!A2</calculatedColumnFormula>
    </tableColumn>
    <tableColumn id="2" xr3:uid="{00000000-0010-0000-0700-000002000000}" name="Description" dataDxfId="48">
      <calculatedColumnFormula>data!B2</calculatedColumnFormula>
    </tableColumn>
    <tableColumn id="4" xr3:uid="{00000000-0010-0000-0700-000004000000}" name="Amount" dataDxfId="47" dataCellStyle="Monétaire"/>
    <tableColumn id="5" xr3:uid="{00000000-0010-0000-0700-000005000000}" name="Type" dataDxfId="46"/>
    <tableColumn id="6" xr3:uid="{00000000-0010-0000-0700-000006000000}" name="Category" dataDxfId="45"/>
    <tableColumn id="7" xr3:uid="{00000000-0010-0000-0700-000007000000}" name="Subcategory" dataDxfId="44"/>
    <tableColumn id="8" xr3:uid="{00000000-0010-0000-0700-000008000000}" name="Account" dataDxfId="43"/>
    <tableColumn id="9" xr3:uid="{00000000-0010-0000-0700-000009000000}" name="Comments" dataDxfId="42"/>
    <tableColumn id="3" xr3:uid="{00000000-0010-0000-0700-000003000000}" name="YEAR" dataDxfId="41">
      <calculatedColumnFormula>YEAR(Tbl_Transactions[[#This Row],[Date]])</calculatedColumnFormula>
    </tableColumn>
    <tableColumn id="10" xr3:uid="{00000000-0010-0000-0700-00000A000000}" name="MONTH" dataDxfId="40">
      <calculatedColumnFormula>TEXT(Tbl_Transactions[[#This Row],[Date]],"MMM")</calculatedColumnFormula>
    </tableColumn>
  </tableColumns>
  <tableStyleInfo name="TableStyleMedium19"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7571409C-4B05-5D4B-B58E-E727C18EDED6}" name="Tableau11" displayName="Tableau11" ref="B1:B4" totalsRowShown="0" headerRowDxfId="31" dataDxfId="30">
  <autoFilter ref="B1:B4" xr:uid="{59E9462E-3A7C-D043-BA6A-E5BC81221615}"/>
  <tableColumns count="1">
    <tableColumn id="1" xr3:uid="{0A8BEABB-7D97-914F-94A2-D7C85B057CC0}" name="Type" dataDxfId="29"/>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6F306945-36E0-5D4D-AE85-C965F3FC05AF}" name="Tableau12" displayName="Tableau12" ref="D1:E26" totalsRowShown="0" headerRowDxfId="28">
  <autoFilter ref="D1:E26" xr:uid="{F0E03981-ACBB-9143-AFD1-CC81C37ADFEE}"/>
  <tableColumns count="2">
    <tableColumn id="1" xr3:uid="{C2EEB4C8-818A-1B43-B627-63D4A8787A69}" name="Type" dataDxfId="27"/>
    <tableColumn id="2" xr3:uid="{C8640DB3-8151-924C-8E3A-1FD6BCB22179}" name="Category" dataDxfId="26"/>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4C4D12F2-1019-C445-9B1F-22689E1506D8}" name="Tableau13" displayName="Tableau13" ref="H1:I58" totalsRowShown="0" headerRowDxfId="25">
  <autoFilter ref="H1:I58" xr:uid="{CDF79A8D-F580-164A-900E-4EDED7A3B28F}"/>
  <sortState xmlns:xlrd2="http://schemas.microsoft.com/office/spreadsheetml/2017/richdata2" ref="H2:I58">
    <sortCondition ref="H2:H58"/>
    <sortCondition ref="I2:I58"/>
  </sortState>
  <tableColumns count="2">
    <tableColumn id="1" xr3:uid="{AF9E8256-86B5-2D43-B87B-44259835E7CA}" name="Category" dataDxfId="24"/>
    <tableColumn id="2" xr3:uid="{4276B004-7EBF-B049-ADF4-A6A249EA4676}" name="Subcategory" dataDxfId="23"/>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CDC41822-37D1-754C-A992-42A8E5FAA52B}" name="Tableau14" displayName="Tableau14" ref="L1:M53" totalsRowShown="0" headerRowDxfId="22" dataDxfId="21">
  <autoFilter ref="L1:M53" xr:uid="{A7FE3FD6-0046-A248-886E-BB98AF12FBE6}"/>
  <sortState xmlns:xlrd2="http://schemas.microsoft.com/office/spreadsheetml/2017/richdata2" ref="L2:M53">
    <sortCondition ref="L2:L53"/>
    <sortCondition ref="M2:M53"/>
  </sortState>
  <tableColumns count="2">
    <tableColumn id="1" xr3:uid="{20070D8A-25FE-BC40-9ABF-3F298AE1A347}" name="Category" dataDxfId="20"/>
    <tableColumn id="2" xr3:uid="{A63AAF6D-45AD-BC48-805F-89C80AAE353E}" name="Comments" dataDxfId="19"/>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1274AE99-D8E5-A34A-85BF-B81A2DA972EA}" name="Tableau10" displayName="Tableau10" ref="A1:F7" totalsRowShown="0">
  <autoFilter ref="A1:F7" xr:uid="{BE10DB3B-5398-8E47-8DE5-832B90CF8530}"/>
  <tableColumns count="6">
    <tableColumn id="1" xr3:uid="{F72F5A84-8CA6-5D45-A02C-673D83DD88CA}" name="Date"/>
    <tableColumn id="2" xr3:uid="{0A41521B-37B9-6143-8AAE-EBABB814A54F}" name="Lieu"/>
    <tableColumn id="3" xr3:uid="{8074F3E8-3174-2344-82CF-93868E2826FA}" name="Plein credit J"/>
    <tableColumn id="4" xr3:uid="{387635C2-E10A-DB45-81E9-6BFA63188A5D}" name="Plein credit R"/>
    <tableColumn id="5" xr3:uid="{248FB6C7-C7C3-EB4C-BC10-B5D04EE70844}" name="Demi credit J "/>
    <tableColumn id="6" xr3:uid="{24F3487D-299E-F744-AA6D-EA72E42BE152}" name="Demi credit R"/>
  </tableColumns>
  <tableStyleInfo name="TableStyleLight2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8000000}" name="Table3" displayName="Table3" ref="B3:O123" totalsRowShown="0" dataDxfId="18">
  <autoFilter ref="B3:O123" xr:uid="{00000000-0009-0000-0100-000003000000}"/>
  <tableColumns count="14">
    <tableColumn id="1" xr3:uid="{00000000-0010-0000-0800-000001000000}" name="Date" dataDxfId="17">
      <calculatedColumnFormula>IFERROR(IF(EOMONTH(MAX(Tbl_Transactions[Date]),ROW($B$4)-ROW($B4))&lt;MIN(Tbl_Transactions[Date]),"",EOMONTH(MAX(Tbl_Transactions[Date]),ROW($B$4)-ROW($B4))),"")</calculatedColumnFormula>
    </tableColumn>
    <tableColumn id="7" xr3:uid="{00000000-0010-0000-0800-000007000000}" name="Year" dataDxfId="16">
      <calculatedColumnFormula>IFERROR(YEAR(Table3[[#This Row],[Date]]),"")</calculatedColumnFormula>
    </tableColumn>
    <tableColumn id="8" xr3:uid="{00000000-0010-0000-0800-000008000000}" name="Month" dataDxfId="15">
      <calculatedColumnFormula>IFERROR(TEXT(Table3[[#This Row],[Date]],"mmm"),"")</calculatedColumnFormula>
    </tableColumn>
    <tableColumn id="2" xr3:uid="{00000000-0010-0000-0800-000002000000}" name="Income" dataDxfId="14">
      <calculatedColumnFormula>IF(LEN(B4)=0,"",SUMIFS(Tbl_Transactions[Amount],Tbl_Transactions[Type],"Income",Tbl_Transactions[Date],"&lt;="&amp;Monthly_Summary_Table!$B4,Tbl_Transactions[Date],"&gt;"&amp;EOMONTH(Monthly_Summary_Table!$B4,-1)))</calculatedColumnFormula>
    </tableColumn>
    <tableColumn id="3" xr3:uid="{00000000-0010-0000-0800-000003000000}" name="Expense" dataDxfId="13">
      <calculatedColumnFormula>IF(LEN(B4)=0,"",SUMIFS(Tbl_Transactions[Amount],Tbl_Transactions[Type],"Expense",Tbl_Transactions[Date],"&lt;="&amp;Monthly_Summary_Table!$B4,Tbl_Transactions[Date],"&gt;"&amp;EOMONTH(Monthly_Summary_Table!$B4,-1)))</calculatedColumnFormula>
    </tableColumn>
    <tableColumn id="4" xr3:uid="{00000000-0010-0000-0800-000004000000}" name="Savings" dataDxfId="12">
      <calculatedColumnFormula>IFERROR(Table3[[#This Row],[Income]]-Table3[[#This Row],[Expense]],"")</calculatedColumnFormula>
    </tableColumn>
    <tableColumn id="9" xr3:uid="{00000000-0010-0000-0800-000009000000}" name="Budget" dataDxfId="11">
      <calculatedColumnFormula xml:space="preserve"> IF(LEN(Table3[[#This Row],[Date]])=0,"",MonthlyBudget)</calculatedColumnFormula>
    </tableColumn>
    <tableColumn id="5" xr3:uid="{00000000-0010-0000-0800-000005000000}" name="Cumulative Savings" dataDxfId="10">
      <calculatedColumnFormula>IF(LEN(Table3[[#This Row],[Date]])=0,"",SUM(G4:$G$123))</calculatedColumnFormula>
    </tableColumn>
    <tableColumn id="6" xr3:uid="{00000000-0010-0000-0800-000006000000}" name="Net Balance" dataDxfId="9">
      <calculatedColumnFormula>IF(LEN(Table3[[#This Row],[Date]])=0,"",Table3[[#This Row],[Cumulative Savings]]+Starting_Worth)</calculatedColumnFormula>
    </tableColumn>
    <tableColumn id="10" xr3:uid="{00000000-0010-0000-0800-00000A000000}" name="ACCT INCOME" dataDxfId="8">
      <calculatedColumnFormula>IF(LEN(B4)=0,"",SUMIFS(Tbl_Transactions[Amount],Tbl_Transactions[Account],I_CHOSEN_ACCT,Tbl_Transactions[Type],"Income",Tbl_Transactions[Date],"&lt;="&amp;Monthly_Summary_Table!$B4,Tbl_Transactions[Date],"&gt;"&amp;EOMONTH(Monthly_Summary_Table!$B4,-1)))</calculatedColumnFormula>
    </tableColumn>
    <tableColumn id="11" xr3:uid="{00000000-0010-0000-0800-00000B000000}" name="ACCT EXPENSE" dataDxfId="7">
      <calculatedColumnFormula>IF(LEN(B4)=0,"",SUMIFS(Tbl_Transactions[Amount],Tbl_Transactions[Account],I_CHOSEN_ACCT,Tbl_Transactions[Type],"Expense",Tbl_Transactions[Date],"&lt;="&amp;Monthly_Summary_Table!$B4,Tbl_Transactions[Date],"&gt;"&amp;EOMONTH(Monthly_Summary_Table!$B4,-1)))</calculatedColumnFormula>
    </tableColumn>
    <tableColumn id="12" xr3:uid="{00000000-0010-0000-0800-00000C000000}" name="ACCT TRANSFERS" dataDxfId="6">
      <calculatedColumnFormula>IF(LEN(B4)=0,"",SUMIFS(Tbl_Transactions[Amount],Tbl_Transactions[Account],I_CHOSEN_ACCT,Tbl_Transactions[Type],"Transfer",Tbl_Transactions[Date],"&lt;="&amp;Monthly_Summary_Table!$B4,Tbl_Transactions[Date],"&gt;"&amp;EOMONTH(Monthly_Summary_Table!$B4,-1)))</calculatedColumnFormula>
    </tableColumn>
    <tableColumn id="13" xr3:uid="{00000000-0010-0000-0800-00000D000000}" name="ACCT BALANCE" dataDxfId="5">
      <calculatedColumnFormula>IFERROR(Table3[[#This Row],[ACCT INCOME]]-Table3[[#This Row],[ACCT EXPENSE]]+Table3[[#This Row],[ACCT TRANSFERS]],"")</calculatedColumnFormula>
    </tableColumn>
    <tableColumn id="14" xr3:uid="{00000000-0010-0000-0800-00000E000000}" name="ACCT CUM BALANCE" dataDxfId="4">
      <calculatedColumnFormula>IF(LEN(Table3[[#This Row],[Date]])=0,"",SUM(N4:$N$123)+IF(I_CHOSEN_ACCTTYPE="BANK",INDEX(T_BANK_ACCTS[STARTING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calculatedColumnFormula>
    </tableColumn>
  </tableColumns>
  <tableStyleInfo name="TableStyleMedium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8" Type="http://schemas.openxmlformats.org/officeDocument/2006/relationships/table" Target="../tables/table6.xml"/><Relationship Id="rId3" Type="http://schemas.openxmlformats.org/officeDocument/2006/relationships/table" Target="../tables/table1.xml"/><Relationship Id="rId7" Type="http://schemas.openxmlformats.org/officeDocument/2006/relationships/table" Target="../tables/table5.xml"/><Relationship Id="rId2" Type="http://schemas.openxmlformats.org/officeDocument/2006/relationships/printerSettings" Target="../printerSettings/printerSettings1.bin"/><Relationship Id="rId1" Type="http://schemas.openxmlformats.org/officeDocument/2006/relationships/hyperlink" Target="http://www.indzara.com/" TargetMode="External"/><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table" Target="../tables/table2.xml"/><Relationship Id="rId9" Type="http://schemas.openxmlformats.org/officeDocument/2006/relationships/table" Target="../tables/table7.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www.indzara.com/" TargetMode="External"/><Relationship Id="rId4" Type="http://schemas.openxmlformats.org/officeDocument/2006/relationships/table" Target="../tables/table8.xml"/></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table" Target="../tables/table10.xml"/><Relationship Id="rId1" Type="http://schemas.openxmlformats.org/officeDocument/2006/relationships/table" Target="../tables/table9.xml"/><Relationship Id="rId4" Type="http://schemas.openxmlformats.org/officeDocument/2006/relationships/table" Target="../tables/table12.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4.xml"/><Relationship Id="rId4" Type="http://schemas.openxmlformats.org/officeDocument/2006/relationships/table" Target="../tables/table13.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xml"/><Relationship Id="rId7" Type="http://schemas.openxmlformats.org/officeDocument/2006/relationships/ctrlProp" Target="../ctrlProps/ctrlProp6.xml"/><Relationship Id="rId2" Type="http://schemas.openxmlformats.org/officeDocument/2006/relationships/vmlDrawing" Target="../drawings/vmlDrawing2.vml"/><Relationship Id="rId1" Type="http://schemas.openxmlformats.org/officeDocument/2006/relationships/drawing" Target="../drawings/drawing5.xml"/><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4.xml"/></Relationships>
</file>

<file path=xl/worksheets/_rels/sheet13.xml.rels><?xml version="1.0" encoding="UTF-8" standalone="yes"?>
<Relationships xmlns="http://schemas.openxmlformats.org/package/2006/relationships"><Relationship Id="rId3" Type="http://schemas.openxmlformats.org/officeDocument/2006/relationships/pivotTable" Target="../pivotTables/pivotTable5.xml"/><Relationship Id="rId2" Type="http://schemas.openxmlformats.org/officeDocument/2006/relationships/pivotTable" Target="../pivotTables/pivotTable4.xml"/><Relationship Id="rId1" Type="http://schemas.openxmlformats.org/officeDocument/2006/relationships/pivotTable" Target="../pivotTables/pivotTable3.xml"/><Relationship Id="rId5" Type="http://schemas.openxmlformats.org/officeDocument/2006/relationships/drawing" Target="../drawings/drawing6.xml"/><Relationship Id="rId4" Type="http://schemas.openxmlformats.org/officeDocument/2006/relationships/pivotTable" Target="../pivotTables/pivot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W96"/>
  <sheetViews>
    <sheetView topLeftCell="P1" zoomScaleNormal="100" workbookViewId="0">
      <selection activeCell="I25" sqref="I25"/>
    </sheetView>
  </sheetViews>
  <sheetFormatPr baseColWidth="10" defaultColWidth="0" defaultRowHeight="15"/>
  <cols>
    <col min="1" max="1" width="8.5" style="72" customWidth="1"/>
    <col min="2" max="2" width="20.6640625" style="14" customWidth="1"/>
    <col min="3" max="3" width="11.33203125" style="14" customWidth="1"/>
    <col min="4" max="4" width="8.33203125" style="14" customWidth="1"/>
    <col min="5" max="5" width="20.6640625" style="14" customWidth="1"/>
    <col min="6" max="6" width="11.33203125" style="14" customWidth="1"/>
    <col min="7" max="7" width="6.83203125" style="14" customWidth="1"/>
    <col min="8" max="8" width="20.6640625" style="14" customWidth="1"/>
    <col min="9" max="9" width="11.33203125" style="14" customWidth="1"/>
    <col min="10" max="10" width="15.6640625" style="14" customWidth="1"/>
    <col min="11" max="11" width="21.5" style="14" customWidth="1"/>
    <col min="12" max="12" width="8.6640625" style="14" customWidth="1"/>
    <col min="13" max="13" width="15.6640625" style="14" customWidth="1"/>
    <col min="14" max="14" width="12.5" style="14" customWidth="1"/>
    <col min="15" max="15" width="3.5" style="14" customWidth="1"/>
    <col min="16" max="16" width="17.1640625" style="14" customWidth="1"/>
    <col min="17" max="17" width="4.6640625" style="14" customWidth="1"/>
    <col min="18" max="18" width="23.5" style="14" customWidth="1"/>
    <col min="19" max="20" width="1" customWidth="1"/>
    <col min="21" max="22" width="1" style="14" customWidth="1"/>
    <col min="23" max="23" width="2.5" style="14" customWidth="1"/>
    <col min="24" max="16384" width="9.1640625" style="14" hidden="1"/>
  </cols>
  <sheetData>
    <row r="1" spans="1:22" ht="28">
      <c r="A1" s="179" t="s">
        <v>45</v>
      </c>
      <c r="B1" s="179"/>
      <c r="C1" s="179"/>
      <c r="D1" s="180"/>
      <c r="E1" s="180"/>
      <c r="F1" s="131"/>
      <c r="G1" s="131"/>
      <c r="H1" s="132" t="s">
        <v>39</v>
      </c>
      <c r="I1" s="131"/>
      <c r="J1" s="131"/>
      <c r="K1" s="131"/>
      <c r="L1" s="131"/>
      <c r="M1" s="131"/>
      <c r="N1" s="131"/>
      <c r="O1" s="131"/>
      <c r="P1" s="127"/>
      <c r="Q1" s="127"/>
      <c r="R1" s="127"/>
      <c r="S1" s="5"/>
      <c r="T1" s="5"/>
      <c r="U1" s="24"/>
      <c r="V1" s="13"/>
    </row>
    <row r="2" spans="1:22">
      <c r="A2" s="16"/>
      <c r="B2" s="16"/>
      <c r="C2" s="16"/>
      <c r="D2" s="16"/>
      <c r="E2" s="16"/>
      <c r="F2" s="16"/>
      <c r="G2" s="16"/>
      <c r="H2" s="16"/>
      <c r="I2" s="16"/>
      <c r="J2" s="16"/>
      <c r="K2" s="16"/>
      <c r="L2" s="16"/>
      <c r="M2" s="16"/>
      <c r="N2" s="16"/>
      <c r="O2" s="16"/>
      <c r="P2" s="16"/>
      <c r="Q2" s="16"/>
      <c r="R2" s="16"/>
      <c r="S2" s="5"/>
      <c r="T2" s="5"/>
      <c r="U2" s="13"/>
      <c r="V2" s="13"/>
    </row>
    <row r="3" spans="1:22">
      <c r="A3" s="46" t="s">
        <v>27</v>
      </c>
      <c r="B3" s="18"/>
      <c r="C3" s="18"/>
      <c r="D3" s="18"/>
      <c r="E3" s="18"/>
      <c r="F3" s="18"/>
      <c r="G3" s="21"/>
      <c r="H3" s="19" t="s">
        <v>76</v>
      </c>
      <c r="I3" s="18"/>
      <c r="J3" s="18"/>
      <c r="K3" s="18"/>
      <c r="L3" s="18"/>
      <c r="M3" s="18"/>
      <c r="N3" s="18"/>
      <c r="O3" s="18"/>
      <c r="P3" s="18"/>
      <c r="Q3" s="18"/>
      <c r="R3" s="18"/>
      <c r="S3" s="5"/>
      <c r="T3" s="5"/>
      <c r="U3" s="13"/>
      <c r="V3" s="13"/>
    </row>
    <row r="4" spans="1:22">
      <c r="A4" s="18" t="s">
        <v>58</v>
      </c>
      <c r="B4" s="18"/>
      <c r="C4" s="18"/>
      <c r="D4" s="18"/>
      <c r="E4" s="18"/>
      <c r="F4" s="18"/>
      <c r="G4" s="21"/>
      <c r="H4" s="124" t="s">
        <v>33</v>
      </c>
      <c r="I4" s="22"/>
      <c r="J4" s="22"/>
      <c r="K4" s="22"/>
      <c r="L4" s="22"/>
      <c r="M4" s="22"/>
      <c r="N4" s="22"/>
      <c r="O4" s="22"/>
      <c r="P4" s="22"/>
      <c r="Q4" s="128"/>
      <c r="R4" s="18"/>
      <c r="S4" s="5"/>
      <c r="T4" s="5"/>
      <c r="U4" s="13"/>
      <c r="V4" s="13"/>
    </row>
    <row r="5" spans="1:22">
      <c r="A5" s="18" t="s">
        <v>25</v>
      </c>
      <c r="B5" s="18"/>
      <c r="C5" s="18"/>
      <c r="D5" s="18"/>
      <c r="E5" s="18"/>
      <c r="F5" s="18"/>
      <c r="G5" s="21"/>
      <c r="H5" s="125" t="s">
        <v>28</v>
      </c>
      <c r="I5" s="18"/>
      <c r="J5" s="18"/>
      <c r="K5" s="18"/>
      <c r="L5" s="18"/>
      <c r="M5" s="18"/>
      <c r="N5" s="18"/>
      <c r="O5" s="18"/>
      <c r="P5" s="18"/>
      <c r="Q5" s="129"/>
      <c r="R5" s="18"/>
      <c r="S5" s="5"/>
      <c r="T5" s="5"/>
      <c r="U5" s="13"/>
      <c r="V5" s="13"/>
    </row>
    <row r="6" spans="1:22">
      <c r="A6" s="18" t="s">
        <v>26</v>
      </c>
      <c r="B6" s="18"/>
      <c r="C6" s="18"/>
      <c r="D6" s="18"/>
      <c r="E6" s="21"/>
      <c r="F6" s="18"/>
      <c r="G6" s="21"/>
      <c r="H6" s="125" t="s">
        <v>29</v>
      </c>
      <c r="I6" s="18"/>
      <c r="J6" s="18"/>
      <c r="K6" s="18"/>
      <c r="L6" s="18"/>
      <c r="M6" s="18"/>
      <c r="N6" s="18"/>
      <c r="O6" s="18"/>
      <c r="P6" s="18"/>
      <c r="Q6" s="129"/>
      <c r="R6" s="18"/>
      <c r="S6" s="5"/>
      <c r="T6" s="5"/>
      <c r="U6" s="13"/>
      <c r="V6" s="13"/>
    </row>
    <row r="7" spans="1:22">
      <c r="A7" s="19"/>
      <c r="B7" s="18"/>
      <c r="C7" s="18"/>
      <c r="D7" s="18"/>
      <c r="E7" s="18"/>
      <c r="F7" s="18"/>
      <c r="G7" s="21"/>
      <c r="H7" s="125" t="s">
        <v>30</v>
      </c>
      <c r="I7" s="18"/>
      <c r="J7" s="18"/>
      <c r="K7" s="18"/>
      <c r="L7" s="18"/>
      <c r="M7" s="18"/>
      <c r="N7" s="18"/>
      <c r="O7" s="18"/>
      <c r="P7" s="18"/>
      <c r="Q7" s="129"/>
      <c r="R7" s="18"/>
      <c r="S7" s="5"/>
      <c r="T7" s="5"/>
      <c r="U7" s="13"/>
      <c r="V7" s="13"/>
    </row>
    <row r="8" spans="1:22">
      <c r="A8" s="19" t="s">
        <v>77</v>
      </c>
      <c r="B8" s="181"/>
      <c r="C8" s="181"/>
      <c r="D8" s="181"/>
      <c r="E8" s="18"/>
      <c r="F8" s="18"/>
      <c r="G8" s="21"/>
      <c r="H8" s="125" t="s">
        <v>31</v>
      </c>
      <c r="I8" s="18"/>
      <c r="J8" s="18"/>
      <c r="K8" s="18"/>
      <c r="L8" s="18"/>
      <c r="M8" s="18"/>
      <c r="N8" s="18"/>
      <c r="O8" s="18"/>
      <c r="P8" s="18"/>
      <c r="Q8" s="129"/>
      <c r="R8" s="18"/>
      <c r="S8" s="5"/>
      <c r="T8" s="5"/>
      <c r="U8" s="13"/>
      <c r="V8" s="13"/>
    </row>
    <row r="9" spans="1:22">
      <c r="A9" s="90"/>
      <c r="B9" s="18"/>
      <c r="C9" s="18"/>
      <c r="D9" s="18"/>
      <c r="E9" s="18"/>
      <c r="F9" s="18"/>
      <c r="G9" s="21"/>
      <c r="H9" s="126" t="s">
        <v>32</v>
      </c>
      <c r="I9" s="20"/>
      <c r="J9" s="20"/>
      <c r="K9" s="20"/>
      <c r="L9" s="20"/>
      <c r="M9" s="20"/>
      <c r="N9" s="20"/>
      <c r="O9" s="20"/>
      <c r="P9" s="20"/>
      <c r="Q9" s="130"/>
      <c r="R9" s="18"/>
      <c r="S9" s="5"/>
      <c r="T9" s="5"/>
      <c r="U9" s="13"/>
      <c r="V9" s="13"/>
    </row>
    <row r="10" spans="1:22">
      <c r="A10" s="119"/>
      <c r="B10" s="95"/>
      <c r="C10" s="95"/>
      <c r="D10" s="95"/>
      <c r="E10" s="95"/>
      <c r="F10" s="95"/>
      <c r="G10" s="95"/>
      <c r="H10" s="95"/>
      <c r="I10" s="95"/>
      <c r="J10" s="95"/>
      <c r="K10" s="95"/>
      <c r="L10" s="95"/>
      <c r="M10" s="95"/>
      <c r="N10" s="95"/>
      <c r="O10" s="95"/>
      <c r="P10" s="119"/>
      <c r="Q10" s="119"/>
      <c r="R10" s="119"/>
      <c r="S10" s="5"/>
      <c r="T10" s="5"/>
      <c r="U10" s="13"/>
      <c r="V10" s="13"/>
    </row>
    <row r="11" spans="1:22" ht="21">
      <c r="A11" s="133" t="s">
        <v>46</v>
      </c>
      <c r="B11" s="133"/>
      <c r="C11" s="95"/>
      <c r="D11" s="95"/>
      <c r="E11" s="95"/>
      <c r="F11" s="95"/>
      <c r="G11" s="95"/>
      <c r="H11" s="95"/>
      <c r="I11" s="95"/>
      <c r="J11" s="95"/>
      <c r="K11" s="133" t="s">
        <v>57</v>
      </c>
      <c r="L11" s="134"/>
      <c r="M11" s="95"/>
      <c r="N11" s="95"/>
      <c r="O11" s="95"/>
      <c r="P11" s="119"/>
      <c r="Q11" s="119"/>
      <c r="R11" s="119"/>
      <c r="S11" s="5"/>
      <c r="T11" s="5"/>
      <c r="U11" s="13"/>
      <c r="V11" s="13"/>
    </row>
    <row r="12" spans="1:22">
      <c r="A12" s="19" t="s">
        <v>59</v>
      </c>
      <c r="B12" s="95"/>
      <c r="C12" s="95"/>
      <c r="D12" s="95"/>
      <c r="E12" s="95"/>
      <c r="F12" s="95"/>
      <c r="G12" s="95"/>
      <c r="H12" s="95"/>
      <c r="I12" s="95"/>
      <c r="J12" s="95"/>
      <c r="K12" s="21"/>
      <c r="L12" s="21"/>
      <c r="M12" s="95"/>
      <c r="N12" s="95"/>
      <c r="O12" s="95"/>
      <c r="P12" s="119"/>
      <c r="Q12" s="119"/>
      <c r="R12" s="119"/>
      <c r="S12" s="5"/>
      <c r="T12" s="5"/>
      <c r="U12" s="13"/>
      <c r="V12" s="13"/>
    </row>
    <row r="13" spans="1:22" ht="15" customHeight="1">
      <c r="A13" s="121" t="s">
        <v>55</v>
      </c>
      <c r="B13" s="95"/>
      <c r="C13" s="95"/>
      <c r="D13" s="95"/>
      <c r="E13" s="137"/>
      <c r="F13" s="95"/>
      <c r="G13" s="95"/>
      <c r="H13" s="95"/>
      <c r="I13" s="95"/>
      <c r="J13" s="95"/>
      <c r="K13" s="95"/>
      <c r="L13" s="95"/>
      <c r="M13" s="95"/>
      <c r="N13" s="95"/>
      <c r="O13" s="95"/>
      <c r="P13" s="119"/>
      <c r="Q13" s="119"/>
      <c r="R13" s="119"/>
      <c r="S13" s="5"/>
      <c r="T13" s="5"/>
      <c r="U13" s="13"/>
      <c r="V13" s="13"/>
    </row>
    <row r="14" spans="1:22" ht="15" customHeight="1">
      <c r="A14" s="121"/>
      <c r="B14" s="137" t="s">
        <v>61</v>
      </c>
      <c r="C14" s="95"/>
      <c r="D14" s="95"/>
      <c r="E14" s="137" t="s">
        <v>61</v>
      </c>
      <c r="F14" s="95"/>
      <c r="G14" s="95"/>
      <c r="H14" s="137" t="s">
        <v>61</v>
      </c>
      <c r="I14" s="95"/>
      <c r="J14" s="95"/>
      <c r="K14" s="95"/>
      <c r="L14" s="95"/>
      <c r="M14" s="95"/>
      <c r="N14" s="95"/>
      <c r="O14" s="95"/>
      <c r="P14" s="119"/>
      <c r="Q14" s="119"/>
      <c r="R14" s="119"/>
      <c r="S14" s="5"/>
      <c r="T14" s="5"/>
      <c r="U14" s="13"/>
      <c r="V14" s="13"/>
    </row>
    <row r="15" spans="1:22" ht="15" customHeight="1">
      <c r="A15" s="119"/>
      <c r="B15" s="117" t="s">
        <v>12</v>
      </c>
      <c r="C15" s="118"/>
      <c r="D15" s="95"/>
      <c r="E15" s="117" t="s">
        <v>13</v>
      </c>
      <c r="F15" s="118"/>
      <c r="G15" s="95"/>
      <c r="H15" s="117" t="s">
        <v>56</v>
      </c>
      <c r="I15" s="118"/>
      <c r="J15" s="173"/>
      <c r="K15" s="122" t="s">
        <v>36</v>
      </c>
      <c r="L15" s="173"/>
      <c r="M15" s="122" t="s">
        <v>74</v>
      </c>
      <c r="N15" s="123"/>
      <c r="O15" s="173"/>
      <c r="P15" s="122" t="s">
        <v>75</v>
      </c>
      <c r="Q15" s="177"/>
      <c r="R15" s="122" t="s">
        <v>37</v>
      </c>
      <c r="S15" s="5"/>
      <c r="T15" s="5"/>
      <c r="U15" s="13"/>
      <c r="V15" s="13"/>
    </row>
    <row r="16" spans="1:22" ht="34.5" customHeight="1">
      <c r="A16" s="119"/>
      <c r="B16" s="95" t="s">
        <v>47</v>
      </c>
      <c r="C16" s="174" t="s">
        <v>48</v>
      </c>
      <c r="D16" s="95"/>
      <c r="E16" s="95" t="s">
        <v>47</v>
      </c>
      <c r="F16" s="174" t="s">
        <v>48</v>
      </c>
      <c r="G16" s="95"/>
      <c r="H16" s="95" t="s">
        <v>47</v>
      </c>
      <c r="I16" s="174" t="s">
        <v>48</v>
      </c>
      <c r="J16" s="95"/>
      <c r="K16" s="176" t="s">
        <v>42</v>
      </c>
      <c r="L16" s="95"/>
      <c r="M16" s="175" t="s">
        <v>40</v>
      </c>
      <c r="N16" s="175" t="s">
        <v>41</v>
      </c>
      <c r="O16" s="95"/>
      <c r="P16" s="175" t="s">
        <v>43</v>
      </c>
      <c r="Q16" s="115"/>
      <c r="R16" s="178" t="s">
        <v>44</v>
      </c>
      <c r="S16" s="5"/>
      <c r="T16" s="5"/>
      <c r="U16" s="13"/>
      <c r="V16" s="13"/>
    </row>
    <row r="17" spans="1:22">
      <c r="A17" s="119"/>
      <c r="B17" s="95" t="s">
        <v>81</v>
      </c>
      <c r="C17" s="186"/>
      <c r="D17" s="95"/>
      <c r="E17" s="95" t="s">
        <v>82</v>
      </c>
      <c r="F17" s="186">
        <v>0</v>
      </c>
      <c r="G17" s="95"/>
      <c r="H17" s="95" t="s">
        <v>84</v>
      </c>
      <c r="I17" s="186"/>
      <c r="J17" s="95"/>
      <c r="K17" s="95" t="s">
        <v>94</v>
      </c>
      <c r="L17" s="95"/>
      <c r="M17" s="95" t="s">
        <v>85</v>
      </c>
      <c r="N17" s="222">
        <v>745</v>
      </c>
      <c r="O17" s="95"/>
      <c r="P17" s="95" t="s">
        <v>103</v>
      </c>
      <c r="Q17" s="115"/>
      <c r="R17" s="95" t="s">
        <v>140</v>
      </c>
      <c r="S17" s="5"/>
      <c r="T17" s="5"/>
      <c r="U17" s="13"/>
      <c r="V17" s="13"/>
    </row>
    <row r="18" spans="1:22">
      <c r="A18" s="119"/>
      <c r="B18" s="95" t="s">
        <v>172</v>
      </c>
      <c r="C18" s="186"/>
      <c r="D18" s="95"/>
      <c r="E18" s="95" t="s">
        <v>83</v>
      </c>
      <c r="F18" s="186">
        <v>0</v>
      </c>
      <c r="G18" s="95"/>
      <c r="H18" s="95"/>
      <c r="I18" s="95"/>
      <c r="J18" s="95"/>
      <c r="K18" s="115" t="s">
        <v>95</v>
      </c>
      <c r="L18" s="95"/>
      <c r="M18" s="95" t="s">
        <v>86</v>
      </c>
      <c r="N18" s="222">
        <v>250</v>
      </c>
      <c r="O18" s="95"/>
      <c r="P18" s="16" t="s">
        <v>104</v>
      </c>
      <c r="Q18" s="115"/>
      <c r="R18" s="115" t="s">
        <v>141</v>
      </c>
      <c r="S18" s="5"/>
      <c r="T18" s="5"/>
      <c r="U18" s="13"/>
      <c r="V18" s="13"/>
    </row>
    <row r="19" spans="1:22">
      <c r="A19" s="119"/>
      <c r="B19" s="95" t="s">
        <v>173</v>
      </c>
      <c r="C19" s="186"/>
      <c r="D19" s="95"/>
      <c r="E19" s="95"/>
      <c r="F19" s="95"/>
      <c r="G19" s="95"/>
      <c r="H19" s="95"/>
      <c r="I19" s="95"/>
      <c r="J19" s="95"/>
      <c r="K19" s="95" t="s">
        <v>96</v>
      </c>
      <c r="L19" s="95"/>
      <c r="M19" s="95" t="s">
        <v>87</v>
      </c>
      <c r="N19" s="222">
        <v>477</v>
      </c>
      <c r="O19" s="95"/>
      <c r="P19" s="16" t="s">
        <v>105</v>
      </c>
      <c r="Q19" s="115"/>
      <c r="R19" s="115" t="s">
        <v>142</v>
      </c>
      <c r="S19" s="5"/>
      <c r="T19" s="5"/>
      <c r="U19" s="13"/>
      <c r="V19" s="13"/>
    </row>
    <row r="20" spans="1:22">
      <c r="A20" s="119"/>
      <c r="B20" s="95"/>
      <c r="C20" s="95"/>
      <c r="D20" s="95"/>
      <c r="E20" s="95"/>
      <c r="F20" s="95"/>
      <c r="G20" s="95"/>
      <c r="H20" s="95"/>
      <c r="I20" s="95"/>
      <c r="J20" s="95"/>
      <c r="K20" s="95" t="s">
        <v>97</v>
      </c>
      <c r="L20" s="95"/>
      <c r="M20" s="95" t="s">
        <v>88</v>
      </c>
      <c r="N20" s="222">
        <v>1442</v>
      </c>
      <c r="O20" s="95"/>
      <c r="P20" s="16" t="s">
        <v>106</v>
      </c>
      <c r="Q20" s="115"/>
      <c r="R20" s="115" t="s">
        <v>198</v>
      </c>
      <c r="S20" s="5"/>
      <c r="T20" s="5"/>
      <c r="U20" s="13"/>
      <c r="V20" s="13"/>
    </row>
    <row r="21" spans="1:22">
      <c r="A21" s="119"/>
      <c r="B21" s="95"/>
      <c r="C21" s="95"/>
      <c r="D21" s="95"/>
      <c r="E21" s="95"/>
      <c r="F21" s="95"/>
      <c r="G21" s="95"/>
      <c r="H21" s="95"/>
      <c r="I21" s="95"/>
      <c r="J21" s="95"/>
      <c r="K21" s="95" t="s">
        <v>98</v>
      </c>
      <c r="L21" s="95"/>
      <c r="M21" s="95" t="s">
        <v>89</v>
      </c>
      <c r="N21" s="222">
        <v>221</v>
      </c>
      <c r="O21" s="95"/>
      <c r="P21" s="16" t="s">
        <v>107</v>
      </c>
      <c r="Q21" s="115"/>
      <c r="R21" s="115" t="s">
        <v>199</v>
      </c>
      <c r="S21" s="5"/>
      <c r="T21" s="5"/>
      <c r="U21" s="13"/>
      <c r="V21" s="13"/>
    </row>
    <row r="22" spans="1:22">
      <c r="A22" s="119"/>
      <c r="B22" s="95"/>
      <c r="C22" s="95"/>
      <c r="D22" s="95"/>
      <c r="E22" s="95"/>
      <c r="F22" s="95"/>
      <c r="G22" s="95"/>
      <c r="H22" s="95"/>
      <c r="I22" s="95"/>
      <c r="J22" s="95"/>
      <c r="K22" s="95" t="s">
        <v>99</v>
      </c>
      <c r="L22" s="95"/>
      <c r="M22" s="95" t="s">
        <v>90</v>
      </c>
      <c r="N22" s="222">
        <v>300</v>
      </c>
      <c r="O22" s="95"/>
      <c r="P22" s="16" t="s">
        <v>108</v>
      </c>
      <c r="Q22" s="115"/>
      <c r="R22" s="115"/>
      <c r="S22" s="5"/>
      <c r="T22" s="5"/>
      <c r="U22" s="13"/>
      <c r="V22" s="13"/>
    </row>
    <row r="23" spans="1:22">
      <c r="A23" s="119"/>
      <c r="B23" s="95"/>
      <c r="C23" s="95"/>
      <c r="D23" s="95"/>
      <c r="E23" s="95"/>
      <c r="F23" s="95"/>
      <c r="G23" s="95"/>
      <c r="H23" s="95"/>
      <c r="I23" s="95"/>
      <c r="J23" s="95"/>
      <c r="K23" s="95" t="s">
        <v>100</v>
      </c>
      <c r="L23" s="95"/>
      <c r="M23" s="95" t="s">
        <v>91</v>
      </c>
      <c r="N23" s="222">
        <v>389</v>
      </c>
      <c r="O23" s="95"/>
      <c r="P23" s="16" t="s">
        <v>116</v>
      </c>
      <c r="Q23" s="115"/>
      <c r="R23" s="115"/>
      <c r="S23" s="5"/>
      <c r="T23" s="5"/>
      <c r="U23" s="13"/>
      <c r="V23" s="13"/>
    </row>
    <row r="24" spans="1:22">
      <c r="A24" s="119"/>
      <c r="B24" s="95"/>
      <c r="C24" s="95"/>
      <c r="D24" s="95"/>
      <c r="E24" s="95"/>
      <c r="F24" s="95"/>
      <c r="G24" s="95"/>
      <c r="H24" s="95"/>
      <c r="I24" s="95"/>
      <c r="J24" s="95"/>
      <c r="K24" s="95" t="s">
        <v>101</v>
      </c>
      <c r="L24" s="95"/>
      <c r="M24" s="21" t="s">
        <v>92</v>
      </c>
      <c r="N24" s="189">
        <v>400</v>
      </c>
      <c r="O24" s="95"/>
      <c r="P24" s="95" t="s">
        <v>109</v>
      </c>
      <c r="Q24" s="115"/>
      <c r="R24" s="115"/>
      <c r="S24" s="5"/>
      <c r="T24" s="5"/>
      <c r="U24" s="13"/>
      <c r="V24" s="13"/>
    </row>
    <row r="25" spans="1:22">
      <c r="A25" s="119"/>
      <c r="B25" s="95"/>
      <c r="C25" s="95"/>
      <c r="D25" s="95"/>
      <c r="E25" s="95"/>
      <c r="F25" s="95"/>
      <c r="G25" s="95"/>
      <c r="H25" s="95"/>
      <c r="I25" s="95"/>
      <c r="J25" s="95"/>
      <c r="K25" s="95" t="s">
        <v>102</v>
      </c>
      <c r="L25" s="95"/>
      <c r="M25" s="21" t="s">
        <v>93</v>
      </c>
      <c r="N25" s="189">
        <v>42</v>
      </c>
      <c r="O25" s="95"/>
      <c r="P25" s="95" t="s">
        <v>110</v>
      </c>
      <c r="Q25" s="115"/>
      <c r="R25" s="115"/>
      <c r="S25" s="5"/>
      <c r="T25" s="5"/>
      <c r="U25" s="13"/>
      <c r="V25" s="13"/>
    </row>
    <row r="26" spans="1:22">
      <c r="A26" s="119"/>
      <c r="B26" s="95"/>
      <c r="C26" s="95"/>
      <c r="D26" s="95"/>
      <c r="E26" s="95"/>
      <c r="F26" s="95"/>
      <c r="G26" s="95"/>
      <c r="H26" s="95"/>
      <c r="I26" s="95"/>
      <c r="J26" s="95"/>
      <c r="K26" s="95"/>
      <c r="L26" s="95"/>
      <c r="M26" s="21"/>
      <c r="N26" s="189"/>
      <c r="O26" s="95"/>
      <c r="P26" s="95" t="s">
        <v>111</v>
      </c>
      <c r="Q26" s="115"/>
      <c r="R26" s="115"/>
      <c r="S26" s="5"/>
      <c r="T26" s="5"/>
      <c r="U26" s="13"/>
      <c r="V26" s="13"/>
    </row>
    <row r="27" spans="1:22">
      <c r="A27" s="119"/>
      <c r="B27" s="95"/>
      <c r="C27" s="95"/>
      <c r="D27" s="95"/>
      <c r="E27" s="95"/>
      <c r="F27" s="95"/>
      <c r="G27" s="95"/>
      <c r="H27" s="95"/>
      <c r="I27" s="95"/>
      <c r="J27" s="95"/>
      <c r="K27" s="95"/>
      <c r="L27" s="95"/>
      <c r="M27" s="21"/>
      <c r="N27" s="21"/>
      <c r="O27" s="95"/>
      <c r="P27" s="95" t="s">
        <v>112</v>
      </c>
      <c r="Q27" s="115"/>
      <c r="R27" s="115"/>
      <c r="S27" s="5"/>
      <c r="T27" s="5"/>
      <c r="U27" s="13"/>
      <c r="V27" s="13"/>
    </row>
    <row r="28" spans="1:22">
      <c r="A28" s="119"/>
      <c r="B28" s="95"/>
      <c r="C28" s="95"/>
      <c r="D28" s="95"/>
      <c r="E28" s="95"/>
      <c r="F28" s="95"/>
      <c r="G28" s="95"/>
      <c r="H28" s="95"/>
      <c r="I28" s="95"/>
      <c r="J28" s="95"/>
      <c r="K28" s="95"/>
      <c r="L28" s="95"/>
      <c r="M28" s="21"/>
      <c r="N28" s="21"/>
      <c r="O28" s="95"/>
      <c r="P28" s="95" t="s">
        <v>113</v>
      </c>
      <c r="Q28" s="115"/>
      <c r="R28" s="114"/>
      <c r="S28" s="5"/>
      <c r="T28" s="5"/>
      <c r="U28" s="13"/>
      <c r="V28" s="13"/>
    </row>
    <row r="29" spans="1:22">
      <c r="A29" s="119"/>
      <c r="B29" s="95"/>
      <c r="C29" s="95"/>
      <c r="D29" s="95"/>
      <c r="E29" s="95"/>
      <c r="F29" s="95"/>
      <c r="G29" s="95"/>
      <c r="H29" s="95"/>
      <c r="I29" s="95"/>
      <c r="J29" s="95"/>
      <c r="K29" s="95"/>
      <c r="L29" s="95"/>
      <c r="M29" s="21"/>
      <c r="N29" s="21"/>
      <c r="O29" s="95"/>
      <c r="P29" s="95" t="s">
        <v>114</v>
      </c>
      <c r="Q29" s="115"/>
      <c r="R29" s="16"/>
      <c r="S29" s="5"/>
      <c r="T29" s="5"/>
      <c r="U29" s="13"/>
      <c r="V29" s="13"/>
    </row>
    <row r="30" spans="1:22">
      <c r="A30" s="119"/>
      <c r="B30" s="21"/>
      <c r="C30" s="21"/>
      <c r="D30" s="95"/>
      <c r="E30" s="21"/>
      <c r="F30" s="21"/>
      <c r="G30" s="95"/>
      <c r="H30" s="95"/>
      <c r="I30" s="95"/>
      <c r="J30" s="95"/>
      <c r="K30" s="21"/>
      <c r="L30" s="95"/>
      <c r="M30" s="95"/>
      <c r="N30" s="95"/>
      <c r="O30" s="95"/>
      <c r="P30" s="95" t="s">
        <v>115</v>
      </c>
      <c r="Q30" s="114"/>
      <c r="R30" s="16"/>
      <c r="S30" s="5"/>
      <c r="T30" s="5"/>
      <c r="U30" s="13"/>
      <c r="V30" s="13"/>
    </row>
    <row r="31" spans="1:22" ht="15" customHeight="1">
      <c r="A31" s="119"/>
      <c r="B31" s="21"/>
      <c r="C31" s="21"/>
      <c r="D31" s="21"/>
      <c r="E31" s="21"/>
      <c r="F31" s="21"/>
      <c r="G31" s="21"/>
      <c r="H31" s="21"/>
      <c r="I31" s="21"/>
      <c r="J31" s="21"/>
      <c r="K31" s="21"/>
      <c r="L31" s="21"/>
      <c r="M31" s="95"/>
      <c r="N31" s="95"/>
      <c r="O31" s="21"/>
      <c r="P31" s="95" t="s">
        <v>117</v>
      </c>
      <c r="Q31" s="16"/>
      <c r="R31" s="16"/>
      <c r="S31" s="5"/>
      <c r="T31" s="5"/>
      <c r="U31" s="13"/>
      <c r="V31" s="13"/>
    </row>
    <row r="32" spans="1:22" ht="15" customHeight="1">
      <c r="A32" s="119"/>
      <c r="B32" s="21"/>
      <c r="C32" s="21"/>
      <c r="D32" s="21"/>
      <c r="E32" s="21"/>
      <c r="F32" s="21"/>
      <c r="G32" s="21"/>
      <c r="H32" s="21"/>
      <c r="I32" s="21"/>
      <c r="J32" s="21"/>
      <c r="K32" s="21"/>
      <c r="L32" s="21"/>
      <c r="M32" s="95"/>
      <c r="N32" s="95"/>
      <c r="O32" s="21"/>
      <c r="P32" s="95" t="s">
        <v>118</v>
      </c>
      <c r="Q32" s="16"/>
      <c r="R32" s="16"/>
      <c r="S32" s="5"/>
      <c r="T32" s="5"/>
      <c r="U32" s="13"/>
      <c r="V32" s="13"/>
    </row>
    <row r="33" spans="1:23" ht="15" customHeight="1">
      <c r="A33" s="119"/>
      <c r="B33" s="21"/>
      <c r="C33" s="21"/>
      <c r="D33" s="21"/>
      <c r="E33" s="21"/>
      <c r="F33" s="21"/>
      <c r="G33" s="21"/>
      <c r="H33" s="21"/>
      <c r="I33" s="21"/>
      <c r="J33" s="21"/>
      <c r="K33" s="21"/>
      <c r="L33" s="21"/>
      <c r="M33" s="95"/>
      <c r="N33" s="95"/>
      <c r="O33" s="21"/>
      <c r="P33" s="95" t="s">
        <v>119</v>
      </c>
      <c r="Q33" s="16"/>
      <c r="R33" s="16"/>
      <c r="S33" s="5"/>
      <c r="T33" s="5"/>
      <c r="U33" s="13"/>
      <c r="V33" s="13"/>
    </row>
    <row r="34" spans="1:23" ht="30" customHeight="1">
      <c r="A34" s="119"/>
      <c r="B34" s="21"/>
      <c r="C34" s="21"/>
      <c r="D34" s="21"/>
      <c r="E34" s="21"/>
      <c r="F34" s="21"/>
      <c r="G34" s="21"/>
      <c r="H34" s="21"/>
      <c r="I34" s="21"/>
      <c r="J34" s="21"/>
      <c r="K34" s="21"/>
      <c r="L34" s="21"/>
      <c r="M34" s="95"/>
      <c r="N34" s="95"/>
      <c r="O34" s="21"/>
      <c r="P34" s="95" t="s">
        <v>120</v>
      </c>
      <c r="Q34" s="16"/>
      <c r="R34" s="16"/>
      <c r="S34" s="5"/>
      <c r="T34" s="5"/>
      <c r="U34" s="13"/>
      <c r="V34" s="13"/>
    </row>
    <row r="35" spans="1:23" ht="15" customHeight="1">
      <c r="A35" s="119"/>
      <c r="B35" s="21"/>
      <c r="C35" s="21"/>
      <c r="D35" s="21"/>
      <c r="E35" s="21"/>
      <c r="F35" s="21"/>
      <c r="G35" s="21"/>
      <c r="H35" s="21"/>
      <c r="I35" s="21"/>
      <c r="J35" s="21"/>
      <c r="K35" s="21"/>
      <c r="L35" s="21"/>
      <c r="M35" s="95"/>
      <c r="N35" s="95"/>
      <c r="O35" s="21"/>
      <c r="P35" s="95" t="s">
        <v>121</v>
      </c>
      <c r="Q35" s="16"/>
      <c r="R35" s="95"/>
      <c r="S35" s="5"/>
      <c r="T35" s="5"/>
      <c r="U35" s="13"/>
      <c r="V35" s="13"/>
    </row>
    <row r="36" spans="1:23">
      <c r="A36" s="119"/>
      <c r="B36" s="95"/>
      <c r="C36" s="95"/>
      <c r="D36" s="21"/>
      <c r="E36" s="95"/>
      <c r="F36" s="95"/>
      <c r="G36" s="21"/>
      <c r="H36" s="21"/>
      <c r="I36" s="21"/>
      <c r="J36" s="21"/>
      <c r="K36" s="95"/>
      <c r="L36" s="21"/>
      <c r="M36" s="95"/>
      <c r="N36" s="95"/>
      <c r="O36" s="21"/>
      <c r="P36" s="120" t="s">
        <v>122</v>
      </c>
      <c r="Q36" s="16"/>
      <c r="R36" s="95"/>
      <c r="S36" s="5"/>
      <c r="T36" s="5"/>
      <c r="U36" s="13"/>
      <c r="V36" s="13"/>
    </row>
    <row r="37" spans="1:23" s="95" customFormat="1">
      <c r="P37" s="120" t="s">
        <v>123</v>
      </c>
      <c r="S37" s="5"/>
      <c r="T37" s="5"/>
      <c r="U37" s="5"/>
      <c r="V37" s="5"/>
      <c r="W37" s="5"/>
    </row>
    <row r="38" spans="1:23" s="95" customFormat="1">
      <c r="P38" s="120" t="s">
        <v>125</v>
      </c>
      <c r="S38" s="5"/>
      <c r="T38" s="5"/>
      <c r="U38" s="5"/>
      <c r="V38" s="5"/>
      <c r="W38" s="5"/>
    </row>
    <row r="39" spans="1:23" s="95" customFormat="1">
      <c r="P39" s="120" t="s">
        <v>124</v>
      </c>
      <c r="S39" s="5"/>
      <c r="T39" s="5"/>
      <c r="U39" s="5"/>
      <c r="V39" s="5"/>
      <c r="W39" s="5"/>
    </row>
    <row r="40" spans="1:23" s="95" customFormat="1" ht="15" customHeight="1">
      <c r="P40" s="120" t="s">
        <v>126</v>
      </c>
      <c r="S40" s="5"/>
      <c r="T40" s="5"/>
      <c r="U40" s="5"/>
      <c r="V40" s="5"/>
      <c r="W40" s="5"/>
    </row>
    <row r="41" spans="1:23" s="95" customFormat="1">
      <c r="P41" s="114" t="s">
        <v>127</v>
      </c>
      <c r="S41" s="5"/>
      <c r="T41" s="5"/>
      <c r="U41" s="5"/>
      <c r="V41" s="5"/>
      <c r="W41" s="5"/>
    </row>
    <row r="42" spans="1:23" s="95" customFormat="1">
      <c r="M42" s="112"/>
      <c r="N42" s="112"/>
      <c r="P42" s="114" t="s">
        <v>82</v>
      </c>
      <c r="S42" s="5"/>
      <c r="T42" s="5"/>
      <c r="U42" s="5"/>
      <c r="V42" s="5"/>
      <c r="W42" s="5"/>
    </row>
    <row r="43" spans="1:23" s="95" customFormat="1">
      <c r="M43" s="112"/>
      <c r="N43" s="112"/>
      <c r="P43" s="114" t="s">
        <v>83</v>
      </c>
      <c r="S43" s="5"/>
      <c r="T43" s="5"/>
      <c r="U43" s="5"/>
      <c r="V43" s="5"/>
      <c r="W43" s="5"/>
    </row>
    <row r="44" spans="1:23" s="95" customFormat="1">
      <c r="M44" s="112"/>
      <c r="N44" s="112"/>
      <c r="P44" s="114" t="s">
        <v>128</v>
      </c>
      <c r="S44" s="5"/>
      <c r="T44" s="5"/>
      <c r="U44" s="5"/>
      <c r="V44" s="5"/>
      <c r="W44" s="5"/>
    </row>
    <row r="45" spans="1:23" s="95" customFormat="1">
      <c r="M45" s="112"/>
      <c r="N45" s="112"/>
      <c r="P45" s="16" t="s">
        <v>129</v>
      </c>
      <c r="S45" s="5"/>
      <c r="T45" s="5"/>
      <c r="U45" s="5"/>
      <c r="V45" s="5"/>
      <c r="W45" s="5"/>
    </row>
    <row r="46" spans="1:23" s="95" customFormat="1">
      <c r="M46" s="112"/>
      <c r="N46" s="112"/>
      <c r="P46" s="16" t="s">
        <v>130</v>
      </c>
      <c r="S46" s="5"/>
      <c r="T46" s="5"/>
      <c r="U46" s="5"/>
      <c r="V46" s="5"/>
      <c r="W46" s="5"/>
    </row>
    <row r="47" spans="1:23" s="95" customFormat="1">
      <c r="M47" s="114"/>
      <c r="N47" s="114"/>
      <c r="P47" s="16" t="s">
        <v>131</v>
      </c>
      <c r="R47" s="120"/>
      <c r="S47" s="5"/>
      <c r="T47" s="5"/>
      <c r="U47" s="5"/>
      <c r="V47" s="5"/>
      <c r="W47" s="5"/>
    </row>
    <row r="48" spans="1:23" s="95" customFormat="1">
      <c r="B48" s="113"/>
      <c r="C48" s="113"/>
      <c r="E48" s="113"/>
      <c r="F48" s="112"/>
      <c r="K48" s="112"/>
      <c r="M48" s="114"/>
      <c r="N48" s="114"/>
      <c r="P48" s="16" t="s">
        <v>132</v>
      </c>
      <c r="R48" s="120"/>
      <c r="S48" s="5"/>
      <c r="T48" s="5"/>
      <c r="U48" s="5"/>
      <c r="V48" s="5"/>
      <c r="W48" s="5"/>
    </row>
    <row r="49" spans="1:22">
      <c r="A49" s="18"/>
      <c r="B49" s="116"/>
      <c r="C49" s="113"/>
      <c r="D49" s="113"/>
      <c r="E49" s="113"/>
      <c r="F49" s="112"/>
      <c r="G49" s="21"/>
      <c r="H49" s="112"/>
      <c r="I49" s="112"/>
      <c r="J49" s="112"/>
      <c r="K49" s="112"/>
      <c r="L49" s="112"/>
      <c r="M49" s="114"/>
      <c r="N49" s="114"/>
      <c r="O49" s="112"/>
      <c r="P49" s="16" t="s">
        <v>133</v>
      </c>
      <c r="Q49" s="120"/>
      <c r="R49" s="120"/>
      <c r="S49" s="5"/>
      <c r="T49" s="5"/>
      <c r="U49" s="13"/>
      <c r="V49" s="13"/>
    </row>
    <row r="50" spans="1:22">
      <c r="A50" s="18"/>
      <c r="B50" s="116"/>
      <c r="C50" s="113"/>
      <c r="D50" s="113"/>
      <c r="E50" s="113"/>
      <c r="F50" s="112"/>
      <c r="G50" s="21"/>
      <c r="H50" s="112"/>
      <c r="I50" s="112"/>
      <c r="J50" s="112"/>
      <c r="K50" s="112"/>
      <c r="L50" s="112"/>
      <c r="M50" s="115"/>
      <c r="N50" s="115"/>
      <c r="O50" s="112"/>
      <c r="P50" s="16" t="s">
        <v>134</v>
      </c>
      <c r="Q50" s="120"/>
      <c r="R50" s="120"/>
      <c r="S50" s="5"/>
      <c r="T50" s="5"/>
      <c r="U50" s="13"/>
      <c r="V50" s="13"/>
    </row>
    <row r="51" spans="1:22">
      <c r="A51" s="18"/>
      <c r="B51" s="116"/>
      <c r="C51" s="113"/>
      <c r="D51" s="113"/>
      <c r="E51" s="113"/>
      <c r="F51" s="112"/>
      <c r="G51" s="21"/>
      <c r="H51" s="112"/>
      <c r="I51" s="112"/>
      <c r="J51" s="112"/>
      <c r="K51" s="112"/>
      <c r="L51" s="112"/>
      <c r="M51" s="21"/>
      <c r="N51" s="21"/>
      <c r="O51" s="112"/>
      <c r="P51" s="16" t="s">
        <v>135</v>
      </c>
      <c r="Q51" s="120"/>
      <c r="R51" s="120"/>
      <c r="S51" s="5"/>
      <c r="T51" s="5"/>
      <c r="U51" s="13"/>
      <c r="V51" s="13"/>
    </row>
    <row r="52" spans="1:22">
      <c r="A52" s="18"/>
      <c r="B52" s="116"/>
      <c r="C52" s="113"/>
      <c r="D52" s="113"/>
      <c r="E52" s="113"/>
      <c r="F52" s="112"/>
      <c r="G52" s="21"/>
      <c r="H52" s="112"/>
      <c r="I52" s="112"/>
      <c r="J52" s="112"/>
      <c r="K52" s="112"/>
      <c r="L52" s="112"/>
      <c r="M52" s="21"/>
      <c r="N52" s="21"/>
      <c r="O52" s="112"/>
      <c r="P52" s="16" t="s">
        <v>136</v>
      </c>
      <c r="Q52" s="120"/>
      <c r="R52" s="114"/>
      <c r="S52" s="5"/>
      <c r="T52" s="5"/>
      <c r="U52" s="13"/>
      <c r="V52" s="13"/>
    </row>
    <row r="53" spans="1:22">
      <c r="A53" s="18"/>
      <c r="B53" s="116"/>
      <c r="C53" s="114"/>
      <c r="D53" s="113"/>
      <c r="E53" s="114"/>
      <c r="F53" s="114"/>
      <c r="G53" s="21"/>
      <c r="H53" s="112"/>
      <c r="I53" s="112"/>
      <c r="J53" s="112"/>
      <c r="K53" s="114"/>
      <c r="L53" s="112"/>
      <c r="M53" s="21"/>
      <c r="N53" s="21"/>
      <c r="O53" s="112"/>
      <c r="P53" s="16" t="s">
        <v>137</v>
      </c>
      <c r="Q53" s="120"/>
      <c r="R53" s="114"/>
      <c r="S53" s="5"/>
      <c r="T53" s="5"/>
      <c r="U53" s="13"/>
      <c r="V53" s="13"/>
    </row>
    <row r="54" spans="1:22">
      <c r="A54" s="16"/>
      <c r="B54" s="116"/>
      <c r="C54" s="114"/>
      <c r="D54" s="114"/>
      <c r="E54" s="114"/>
      <c r="F54" s="114"/>
      <c r="G54" s="21"/>
      <c r="H54" s="114"/>
      <c r="I54" s="114"/>
      <c r="J54" s="114"/>
      <c r="K54" s="114"/>
      <c r="L54" s="114"/>
      <c r="M54" s="21"/>
      <c r="N54" s="21"/>
      <c r="O54" s="114"/>
      <c r="P54" s="16" t="s">
        <v>138</v>
      </c>
      <c r="Q54" s="114"/>
      <c r="R54" s="114"/>
      <c r="S54" s="5"/>
      <c r="T54" s="5"/>
      <c r="U54" s="13"/>
      <c r="V54" s="13"/>
    </row>
    <row r="55" spans="1:22">
      <c r="A55" s="16"/>
      <c r="B55" s="114"/>
      <c r="C55" s="114"/>
      <c r="D55" s="114"/>
      <c r="E55" s="114"/>
      <c r="F55" s="114"/>
      <c r="G55" s="114"/>
      <c r="H55" s="114"/>
      <c r="I55" s="114"/>
      <c r="J55" s="114"/>
      <c r="K55" s="114"/>
      <c r="L55" s="114"/>
      <c r="M55" s="21"/>
      <c r="N55" s="21"/>
      <c r="O55" s="114"/>
      <c r="P55" s="16" t="s">
        <v>139</v>
      </c>
      <c r="Q55" s="114"/>
      <c r="R55" s="114"/>
      <c r="S55" s="5"/>
      <c r="T55" s="5"/>
      <c r="U55" s="13"/>
      <c r="V55" s="13"/>
    </row>
    <row r="56" spans="1:22">
      <c r="A56" s="16"/>
      <c r="B56" s="115"/>
      <c r="C56" s="115"/>
      <c r="D56" s="114"/>
      <c r="E56" s="115"/>
      <c r="F56" s="115"/>
      <c r="G56" s="114"/>
      <c r="H56" s="114"/>
      <c r="I56" s="114"/>
      <c r="J56" s="114"/>
      <c r="K56" s="115"/>
      <c r="L56" s="114"/>
      <c r="M56" s="21"/>
      <c r="N56" s="21"/>
      <c r="O56" s="114"/>
      <c r="P56" s="16"/>
      <c r="Q56" s="114"/>
      <c r="R56" s="16"/>
      <c r="S56" s="5"/>
      <c r="T56" s="5"/>
      <c r="U56" s="24"/>
      <c r="V56" s="13"/>
    </row>
    <row r="57" spans="1:22">
      <c r="A57" s="16"/>
      <c r="B57" s="21"/>
      <c r="C57" s="21"/>
      <c r="D57" s="115"/>
      <c r="E57" s="46"/>
      <c r="F57" s="16"/>
      <c r="G57" s="115"/>
      <c r="H57" s="115"/>
      <c r="I57" s="115"/>
      <c r="J57" s="115"/>
      <c r="K57" s="21"/>
      <c r="L57" s="115"/>
      <c r="M57" s="21"/>
      <c r="N57" s="21"/>
      <c r="O57" s="115"/>
      <c r="P57" s="16"/>
      <c r="Q57" s="114"/>
      <c r="R57" s="16"/>
      <c r="S57" s="5"/>
      <c r="T57" s="5"/>
      <c r="U57" s="13"/>
      <c r="V57" s="13"/>
    </row>
    <row r="58" spans="1:22">
      <c r="A58" s="16"/>
      <c r="B58" s="21"/>
      <c r="C58" s="21"/>
      <c r="D58" s="21"/>
      <c r="E58" s="16"/>
      <c r="F58" s="16"/>
      <c r="G58" s="21"/>
      <c r="H58" s="21"/>
      <c r="I58" s="21"/>
      <c r="J58" s="21"/>
      <c r="K58" s="21"/>
      <c r="L58" s="21"/>
      <c r="M58" s="21"/>
      <c r="N58" s="21"/>
      <c r="O58" s="21"/>
      <c r="P58" s="16"/>
      <c r="Q58" s="16"/>
      <c r="R58" s="16"/>
      <c r="S58" s="5"/>
      <c r="T58" s="5"/>
      <c r="U58" s="13"/>
      <c r="V58" s="13"/>
    </row>
    <row r="59" spans="1:22">
      <c r="A59" s="16"/>
      <c r="B59" s="21"/>
      <c r="C59" s="21"/>
      <c r="D59" s="21"/>
      <c r="E59" s="16"/>
      <c r="F59" s="16"/>
      <c r="G59" s="21"/>
      <c r="H59" s="21"/>
      <c r="I59" s="21"/>
      <c r="J59" s="21"/>
      <c r="K59" s="21"/>
      <c r="L59" s="21"/>
      <c r="M59" s="21"/>
      <c r="N59" s="21"/>
      <c r="O59" s="21"/>
      <c r="P59" s="16"/>
      <c r="Q59" s="16"/>
      <c r="R59" s="16"/>
      <c r="S59" s="5"/>
      <c r="T59" s="5"/>
      <c r="U59" s="13"/>
      <c r="V59" s="13"/>
    </row>
    <row r="60" spans="1:22">
      <c r="A60" s="16"/>
      <c r="B60" s="21"/>
      <c r="C60" s="21"/>
      <c r="D60" s="21"/>
      <c r="E60" s="16"/>
      <c r="F60" s="16"/>
      <c r="G60" s="21"/>
      <c r="H60" s="21"/>
      <c r="I60" s="21"/>
      <c r="J60" s="21"/>
      <c r="K60" s="21"/>
      <c r="L60" s="21"/>
      <c r="M60" s="21"/>
      <c r="N60" s="21"/>
      <c r="O60" s="21"/>
      <c r="P60" s="16"/>
      <c r="Q60" s="16"/>
      <c r="R60" s="16"/>
      <c r="S60" s="5"/>
      <c r="T60" s="5"/>
      <c r="U60" s="13"/>
      <c r="V60" s="13"/>
    </row>
    <row r="61" spans="1:22">
      <c r="A61" s="16"/>
      <c r="B61" s="21"/>
      <c r="C61" s="21"/>
      <c r="D61" s="21"/>
      <c r="E61" s="16"/>
      <c r="F61" s="16"/>
      <c r="G61" s="21"/>
      <c r="H61" s="21"/>
      <c r="I61" s="21"/>
      <c r="J61" s="21"/>
      <c r="K61" s="21"/>
      <c r="L61" s="21"/>
      <c r="M61" s="21"/>
      <c r="N61" s="21"/>
      <c r="O61" s="21"/>
      <c r="P61" s="16"/>
      <c r="Q61" s="16"/>
      <c r="R61" s="16"/>
      <c r="S61" s="5"/>
      <c r="T61" s="5"/>
      <c r="U61" s="13"/>
      <c r="V61" s="13"/>
    </row>
    <row r="62" spans="1:22">
      <c r="A62" s="16"/>
      <c r="B62" s="21"/>
      <c r="C62" s="21"/>
      <c r="D62" s="21"/>
      <c r="E62" s="16"/>
      <c r="F62" s="16"/>
      <c r="G62" s="21"/>
      <c r="H62" s="21"/>
      <c r="I62" s="21"/>
      <c r="J62" s="21"/>
      <c r="K62" s="21"/>
      <c r="L62" s="21"/>
      <c r="M62" s="21"/>
      <c r="N62" s="21"/>
      <c r="O62" s="21"/>
      <c r="P62" s="16"/>
      <c r="Q62" s="16"/>
      <c r="R62" s="16"/>
      <c r="S62" s="5"/>
      <c r="T62" s="5"/>
      <c r="U62" s="13"/>
      <c r="V62" s="13"/>
    </row>
    <row r="63" spans="1:22">
      <c r="A63" s="16"/>
      <c r="B63" s="21"/>
      <c r="C63" s="21"/>
      <c r="D63" s="21"/>
      <c r="E63" s="16"/>
      <c r="F63" s="16"/>
      <c r="G63" s="21"/>
      <c r="H63" s="21"/>
      <c r="I63" s="21"/>
      <c r="J63" s="21"/>
      <c r="K63" s="21"/>
      <c r="L63" s="21"/>
      <c r="M63" s="21"/>
      <c r="N63" s="21"/>
      <c r="O63" s="21"/>
      <c r="P63" s="21"/>
      <c r="Q63" s="16"/>
      <c r="R63" s="16"/>
      <c r="S63" s="5"/>
      <c r="T63" s="5"/>
      <c r="U63" s="13"/>
      <c r="V63" s="13"/>
    </row>
    <row r="64" spans="1:22">
      <c r="A64" s="16"/>
      <c r="B64" s="21"/>
      <c r="C64" s="21"/>
      <c r="D64" s="21"/>
      <c r="E64" s="21"/>
      <c r="F64" s="21"/>
      <c r="G64" s="21"/>
      <c r="H64" s="21"/>
      <c r="I64" s="21"/>
      <c r="J64" s="21"/>
      <c r="K64" s="21"/>
      <c r="L64" s="21"/>
      <c r="M64" s="21"/>
      <c r="N64" s="21"/>
      <c r="O64" s="21"/>
      <c r="P64" s="21"/>
      <c r="Q64" s="16"/>
      <c r="R64" s="16"/>
      <c r="S64" s="5"/>
      <c r="T64" s="5"/>
      <c r="U64" s="13"/>
      <c r="V64" s="13"/>
    </row>
    <row r="65" spans="1:22">
      <c r="A65" s="16"/>
      <c r="B65" s="21"/>
      <c r="C65" s="21"/>
      <c r="D65" s="21"/>
      <c r="E65" s="21"/>
      <c r="F65" s="21"/>
      <c r="G65" s="21"/>
      <c r="H65" s="21"/>
      <c r="I65" s="21"/>
      <c r="J65" s="21"/>
      <c r="K65" s="21"/>
      <c r="L65" s="21"/>
      <c r="M65" s="21"/>
      <c r="N65" s="21"/>
      <c r="O65" s="21"/>
      <c r="P65" s="21"/>
      <c r="Q65" s="16"/>
      <c r="R65" s="16"/>
      <c r="S65" s="5"/>
      <c r="T65" s="5"/>
      <c r="U65" s="13"/>
      <c r="V65" s="13"/>
    </row>
    <row r="66" spans="1:22">
      <c r="A66" s="16"/>
      <c r="B66" s="21"/>
      <c r="C66" s="21"/>
      <c r="D66" s="21"/>
      <c r="E66" s="21"/>
      <c r="F66" s="21"/>
      <c r="G66" s="21"/>
      <c r="H66" s="21"/>
      <c r="I66" s="21"/>
      <c r="J66" s="21"/>
      <c r="K66" s="21"/>
      <c r="L66" s="21"/>
      <c r="M66" s="21"/>
      <c r="N66" s="21"/>
      <c r="O66" s="21"/>
      <c r="P66" s="21"/>
      <c r="Q66" s="16"/>
      <c r="R66" s="16"/>
      <c r="S66" s="5"/>
      <c r="T66" s="5"/>
      <c r="U66" s="13"/>
      <c r="V66" s="13"/>
    </row>
    <row r="67" spans="1:22">
      <c r="A67" s="16"/>
      <c r="B67" s="21"/>
      <c r="C67" s="21"/>
      <c r="D67" s="21"/>
      <c r="E67" s="21"/>
      <c r="F67" s="21"/>
      <c r="G67" s="21"/>
      <c r="H67" s="21"/>
      <c r="I67" s="21"/>
      <c r="J67" s="21"/>
      <c r="K67" s="21"/>
      <c r="L67" s="21"/>
      <c r="M67" s="21"/>
      <c r="N67" s="21"/>
      <c r="O67" s="21"/>
      <c r="P67" s="21"/>
      <c r="Q67" s="16"/>
      <c r="R67" s="16"/>
      <c r="S67" s="5"/>
      <c r="T67" s="5"/>
      <c r="U67" s="13"/>
      <c r="V67" s="13"/>
    </row>
    <row r="68" spans="1:22">
      <c r="A68" s="16"/>
      <c r="B68" s="21"/>
      <c r="C68" s="21"/>
      <c r="D68" s="21"/>
      <c r="E68" s="21"/>
      <c r="F68" s="21"/>
      <c r="G68" s="21"/>
      <c r="H68" s="21"/>
      <c r="I68" s="21"/>
      <c r="J68" s="21"/>
      <c r="K68" s="21"/>
      <c r="L68" s="21"/>
      <c r="M68" s="21"/>
      <c r="N68" s="21"/>
      <c r="O68" s="21"/>
      <c r="P68" s="21"/>
      <c r="Q68" s="16"/>
      <c r="R68" s="16"/>
      <c r="S68" s="5"/>
      <c r="T68" s="5"/>
      <c r="U68" s="13"/>
      <c r="V68" s="13"/>
    </row>
    <row r="69" spans="1:22">
      <c r="A69" s="16"/>
      <c r="B69" s="21"/>
      <c r="C69" s="21"/>
      <c r="D69" s="21"/>
      <c r="E69" s="21"/>
      <c r="F69" s="21"/>
      <c r="G69" s="21"/>
      <c r="H69" s="21"/>
      <c r="I69" s="21"/>
      <c r="J69" s="21"/>
      <c r="K69" s="21"/>
      <c r="L69" s="21"/>
      <c r="M69" s="21"/>
      <c r="N69" s="21"/>
      <c r="O69" s="21"/>
      <c r="P69" s="21"/>
      <c r="Q69" s="16"/>
      <c r="R69" s="16"/>
      <c r="S69" s="5"/>
      <c r="T69" s="5"/>
      <c r="U69" s="13"/>
      <c r="V69" s="13"/>
    </row>
    <row r="70" spans="1:22">
      <c r="Q70" s="72"/>
      <c r="R70" s="72"/>
    </row>
    <row r="71" spans="1:22">
      <c r="B71" s="14" t="s">
        <v>81</v>
      </c>
      <c r="E71" s="193" t="s">
        <v>94</v>
      </c>
      <c r="Q71" s="72"/>
      <c r="R71" s="72"/>
    </row>
    <row r="72" spans="1:22">
      <c r="B72" s="14" t="s">
        <v>172</v>
      </c>
      <c r="E72" s="194" t="s">
        <v>95</v>
      </c>
      <c r="Q72" s="72"/>
      <c r="R72" s="72"/>
    </row>
    <row r="73" spans="1:22">
      <c r="B73" s="14" t="s">
        <v>173</v>
      </c>
      <c r="E73" s="193" t="s">
        <v>96</v>
      </c>
      <c r="Q73" s="72"/>
      <c r="R73" s="72"/>
    </row>
    <row r="74" spans="1:22">
      <c r="B74" s="14" t="s">
        <v>82</v>
      </c>
      <c r="E74" s="193" t="s">
        <v>97</v>
      </c>
      <c r="Q74" s="72"/>
    </row>
    <row r="75" spans="1:22">
      <c r="B75" s="14" t="s">
        <v>83</v>
      </c>
      <c r="E75" s="193" t="s">
        <v>98</v>
      </c>
      <c r="Q75" s="72"/>
    </row>
    <row r="76" spans="1:22">
      <c r="B76" s="14" t="s">
        <v>84</v>
      </c>
      <c r="E76" s="193" t="s">
        <v>99</v>
      </c>
    </row>
    <row r="77" spans="1:22">
      <c r="E77" s="193" t="s">
        <v>100</v>
      </c>
    </row>
    <row r="78" spans="1:22">
      <c r="E78" s="193" t="s">
        <v>101</v>
      </c>
    </row>
    <row r="79" spans="1:22">
      <c r="E79" s="195" t="s">
        <v>102</v>
      </c>
    </row>
    <row r="80" spans="1:22">
      <c r="E80" s="193" t="s">
        <v>85</v>
      </c>
    </row>
    <row r="81" spans="5:5">
      <c r="E81" s="193" t="s">
        <v>86</v>
      </c>
    </row>
    <row r="82" spans="5:5">
      <c r="E82" s="193" t="s">
        <v>87</v>
      </c>
    </row>
    <row r="83" spans="5:5">
      <c r="E83" s="193" t="s">
        <v>88</v>
      </c>
    </row>
    <row r="84" spans="5:5">
      <c r="E84" s="193" t="s">
        <v>89</v>
      </c>
    </row>
    <row r="85" spans="5:5">
      <c r="E85" s="193" t="s">
        <v>90</v>
      </c>
    </row>
    <row r="86" spans="5:5">
      <c r="E86" s="193" t="s">
        <v>91</v>
      </c>
    </row>
    <row r="87" spans="5:5">
      <c r="E87" s="193" t="s">
        <v>92</v>
      </c>
    </row>
    <row r="88" spans="5:5">
      <c r="E88" s="193" t="s">
        <v>93</v>
      </c>
    </row>
    <row r="89" spans="5:5">
      <c r="E89" s="195" t="s">
        <v>171</v>
      </c>
    </row>
    <row r="90" spans="5:5">
      <c r="E90" s="14" t="s">
        <v>191</v>
      </c>
    </row>
    <row r="91" spans="5:5">
      <c r="E91" s="14" t="s">
        <v>141</v>
      </c>
    </row>
    <row r="92" spans="5:5">
      <c r="E92" s="14" t="s">
        <v>142</v>
      </c>
    </row>
    <row r="93" spans="5:5">
      <c r="E93" s="14" t="s">
        <v>216</v>
      </c>
    </row>
    <row r="94" spans="5:5">
      <c r="E94" s="14" t="s">
        <v>217</v>
      </c>
    </row>
    <row r="95" spans="5:5">
      <c r="E95" s="14" t="s">
        <v>218</v>
      </c>
    </row>
    <row r="96" spans="5:5">
      <c r="E96" s="14" t="s">
        <v>219</v>
      </c>
    </row>
  </sheetData>
  <conditionalFormatting sqref="D30:G30">
    <cfRule type="dataBar" priority="1">
      <dataBar>
        <cfvo type="num" val="0"/>
        <cfvo type="num" val="$N$17"/>
        <color theme="7" tint="0.39997558519241921"/>
      </dataBar>
      <extLst>
        <ext xmlns:x14="http://schemas.microsoft.com/office/spreadsheetml/2009/9/main" uri="{B025F937-C7B1-47D3-B67F-A62EFF666E3E}">
          <x14:id>{0F0AF6CD-1D16-344D-A50A-3A39A37128F6}</x14:id>
        </ext>
      </extLst>
    </cfRule>
    <cfRule type="dataBar" priority="2">
      <dataBar>
        <cfvo type="num" val="0"/>
        <cfvo type="num" val="$N$17"/>
        <color theme="7" tint="0.39997558519241921"/>
      </dataBar>
      <extLst>
        <ext xmlns:x14="http://schemas.microsoft.com/office/spreadsheetml/2009/9/main" uri="{B025F937-C7B1-47D3-B67F-A62EFF666E3E}">
          <x14:id>{A1352953-7E48-544B-BE95-D9B910FDBA38}</x14:id>
        </ext>
      </extLst>
    </cfRule>
  </conditionalFormatting>
  <hyperlinks>
    <hyperlink ref="H1" r:id="rId1" xr:uid="{00000000-0004-0000-0000-000000000000}"/>
  </hyperlinks>
  <pageMargins left="0.7" right="0.7" top="0.75" bottom="0.75" header="0.3" footer="0.3"/>
  <pageSetup scale="50" orientation="landscape" horizontalDpi="4294967292" verticalDpi="0" r:id="rId2"/>
  <tableParts count="7">
    <tablePart r:id="rId3"/>
    <tablePart r:id="rId4"/>
    <tablePart r:id="rId5"/>
    <tablePart r:id="rId6"/>
    <tablePart r:id="rId7"/>
    <tablePart r:id="rId8"/>
    <tablePart r:id="rId9"/>
  </tableParts>
  <extLst>
    <ext xmlns:x14="http://schemas.microsoft.com/office/spreadsheetml/2009/9/main" uri="{78C0D931-6437-407d-A8EE-F0AAD7539E65}">
      <x14:conditionalFormattings>
        <x14:conditionalFormatting xmlns:xm="http://schemas.microsoft.com/office/excel/2006/main">
          <x14:cfRule type="dataBar" id="{0F0AF6CD-1D16-344D-A50A-3A39A37128F6}">
            <x14:dataBar minLength="0" maxLength="100">
              <x14:cfvo type="num">
                <xm:f>0</xm:f>
              </x14:cfvo>
              <x14:cfvo type="num">
                <xm:f>$N$17</xm:f>
              </x14:cfvo>
              <x14:negativeFillColor rgb="FFFF0000"/>
              <x14:axisColor rgb="FF000000"/>
            </x14:dataBar>
          </x14:cfRule>
          <x14:cfRule type="dataBar" id="{A1352953-7E48-544B-BE95-D9B910FDBA38}">
            <x14:dataBar minLength="0" maxLength="100">
              <x14:cfvo type="num">
                <xm:f>0</xm:f>
              </x14:cfvo>
              <x14:cfvo type="num">
                <xm:f>$N$17</xm:f>
              </x14:cfvo>
              <x14:negativeFillColor rgb="FFFF0000"/>
              <x14:axisColor rgb="FF000000"/>
            </x14:dataBar>
          </x14:cfRule>
          <xm:sqref>D30:G30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F3FC1-3D21-374C-8FED-9BFE54FB6399}">
  <sheetPr codeName="Feuil8"/>
  <dimension ref="A1:D9"/>
  <sheetViews>
    <sheetView workbookViewId="0">
      <selection activeCell="B12" sqref="B12"/>
    </sheetView>
  </sheetViews>
  <sheetFormatPr baseColWidth="10" defaultRowHeight="15"/>
  <cols>
    <col min="1" max="1" width="18.83203125" bestFit="1" customWidth="1"/>
    <col min="2" max="2" width="21.1640625" bestFit="1" customWidth="1"/>
    <col min="3" max="3" width="13.1640625" bestFit="1" customWidth="1"/>
    <col min="4" max="5" width="11.1640625" bestFit="1" customWidth="1"/>
    <col min="6" max="6" width="5.5" bestFit="1" customWidth="1"/>
    <col min="7" max="7" width="11.1640625" bestFit="1" customWidth="1"/>
  </cols>
  <sheetData>
    <row r="1" spans="1:4">
      <c r="A1" s="2" t="s">
        <v>63</v>
      </c>
      <c r="B1" t="s">
        <v>145</v>
      </c>
    </row>
    <row r="3" spans="1:4">
      <c r="A3" s="2" t="s">
        <v>192</v>
      </c>
      <c r="B3" s="2" t="s">
        <v>193</v>
      </c>
    </row>
    <row r="4" spans="1:4">
      <c r="A4" s="2" t="s">
        <v>143</v>
      </c>
      <c r="B4" t="s">
        <v>197</v>
      </c>
      <c r="C4" t="s">
        <v>81</v>
      </c>
      <c r="D4" t="s">
        <v>144</v>
      </c>
    </row>
    <row r="5" spans="1:4">
      <c r="A5" s="3" t="s">
        <v>197</v>
      </c>
      <c r="B5" s="199"/>
      <c r="C5" s="199"/>
      <c r="D5" s="199"/>
    </row>
    <row r="6" spans="1:4">
      <c r="A6" s="143" t="s">
        <v>197</v>
      </c>
      <c r="B6" s="199"/>
      <c r="C6" s="199"/>
      <c r="D6" s="199"/>
    </row>
    <row r="7" spans="1:4">
      <c r="A7" s="3" t="s">
        <v>10</v>
      </c>
      <c r="B7" s="199"/>
      <c r="C7" s="199">
        <v>50</v>
      </c>
      <c r="D7" s="199">
        <v>50</v>
      </c>
    </row>
    <row r="8" spans="1:4">
      <c r="A8" s="143" t="s">
        <v>87</v>
      </c>
      <c r="B8" s="199"/>
      <c r="C8" s="199">
        <v>50</v>
      </c>
      <c r="D8" s="199">
        <v>50</v>
      </c>
    </row>
    <row r="9" spans="1:4">
      <c r="A9" s="3" t="s">
        <v>144</v>
      </c>
      <c r="B9" s="199"/>
      <c r="C9" s="199">
        <v>50</v>
      </c>
      <c r="D9" s="199">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O205"/>
  <sheetViews>
    <sheetView tabSelected="1" zoomScale="70" zoomScaleNormal="70" workbookViewId="0">
      <pane ySplit="9" topLeftCell="A10" activePane="bottomLeft" state="frozen"/>
      <selection pane="bottomLeft" activeCell="E35" sqref="E35"/>
    </sheetView>
  </sheetViews>
  <sheetFormatPr baseColWidth="10" defaultColWidth="0" defaultRowHeight="15"/>
  <cols>
    <col min="1" max="1" width="16.5" style="36" customWidth="1"/>
    <col min="2" max="2" width="48" style="36" customWidth="1"/>
    <col min="3" max="3" width="22.83203125" style="192" customWidth="1"/>
    <col min="4" max="4" width="20.33203125" style="36" customWidth="1"/>
    <col min="5" max="5" width="23.5" style="36" customWidth="1"/>
    <col min="6" max="6" width="24.83203125" style="36" customWidth="1"/>
    <col min="7" max="7" width="21.5" style="36" customWidth="1"/>
    <col min="8" max="8" width="23.6640625" style="36" customWidth="1"/>
    <col min="9" max="9" width="13.6640625" style="36" customWidth="1"/>
    <col min="10" max="10" width="17.1640625" style="36" customWidth="1"/>
    <col min="11" max="12" width="10.6640625" style="36" customWidth="1"/>
    <col min="13" max="13" width="2.83203125" style="14" customWidth="1"/>
    <col min="14" max="14" width="4.5" customWidth="1"/>
    <col min="15" max="15" width="18.6640625" hidden="1" customWidth="1"/>
    <col min="16" max="16384" width="9.1640625" hidden="1"/>
  </cols>
  <sheetData>
    <row r="1" spans="1:14" ht="46.5" customHeight="1">
      <c r="A1" s="280" t="s">
        <v>73</v>
      </c>
      <c r="B1" s="280"/>
      <c r="C1" s="187"/>
      <c r="D1" s="279"/>
      <c r="E1" s="279"/>
      <c r="F1" s="279"/>
      <c r="G1" s="279"/>
      <c r="H1" s="91" t="s">
        <v>39</v>
      </c>
      <c r="I1" s="91"/>
      <c r="J1" s="91"/>
      <c r="K1" s="91"/>
      <c r="L1" s="91"/>
      <c r="M1"/>
    </row>
    <row r="2" spans="1:14" s="11" customFormat="1">
      <c r="A2" s="30"/>
      <c r="B2" s="29"/>
      <c r="C2" s="188"/>
      <c r="D2" s="29"/>
      <c r="E2" s="28"/>
      <c r="F2" s="281"/>
      <c r="G2" s="281"/>
      <c r="H2" s="281"/>
      <c r="I2" s="93"/>
      <c r="J2" s="93"/>
      <c r="K2" s="93"/>
      <c r="L2" s="93"/>
    </row>
    <row r="3" spans="1:14" s="11" customFormat="1" ht="30" customHeight="1">
      <c r="A3" s="28"/>
      <c r="B3" s="291" t="s">
        <v>175</v>
      </c>
      <c r="C3" s="282" t="s">
        <v>176</v>
      </c>
      <c r="D3" s="283"/>
      <c r="E3" s="284"/>
      <c r="F3" s="294" t="s">
        <v>177</v>
      </c>
      <c r="G3" s="295"/>
      <c r="H3" s="295"/>
      <c r="I3" s="296"/>
      <c r="J3" s="172"/>
      <c r="K3" s="29"/>
      <c r="L3" s="29"/>
    </row>
    <row r="4" spans="1:14" s="11" customFormat="1" ht="30" customHeight="1">
      <c r="A4" s="28"/>
      <c r="B4" s="292"/>
      <c r="C4" s="285"/>
      <c r="D4" s="286"/>
      <c r="E4" s="287"/>
      <c r="F4" s="297"/>
      <c r="G4" s="298"/>
      <c r="H4" s="298"/>
      <c r="I4" s="299"/>
      <c r="J4" s="172"/>
      <c r="K4" s="29"/>
      <c r="L4" s="29"/>
    </row>
    <row r="5" spans="1:14" s="11" customFormat="1" ht="30" customHeight="1">
      <c r="A5" s="28"/>
      <c r="B5" s="292"/>
      <c r="C5" s="285"/>
      <c r="D5" s="286"/>
      <c r="E5" s="287"/>
      <c r="F5" s="297"/>
      <c r="G5" s="298"/>
      <c r="H5" s="298"/>
      <c r="I5" s="299"/>
      <c r="J5" s="172"/>
      <c r="K5" s="29"/>
      <c r="L5" s="29"/>
    </row>
    <row r="6" spans="1:14" s="11" customFormat="1" ht="30" customHeight="1">
      <c r="A6" s="13"/>
      <c r="B6" s="293"/>
      <c r="C6" s="288"/>
      <c r="D6" s="289"/>
      <c r="E6" s="290"/>
      <c r="F6" s="300"/>
      <c r="G6" s="301"/>
      <c r="H6" s="301"/>
      <c r="I6" s="302"/>
      <c r="J6" s="172"/>
      <c r="K6" s="29"/>
      <c r="L6" s="29"/>
    </row>
    <row r="7" spans="1:14">
      <c r="A7" s="13"/>
      <c r="B7" s="13"/>
      <c r="C7" s="189"/>
      <c r="D7" s="13"/>
      <c r="E7" s="13"/>
      <c r="F7" s="13"/>
      <c r="G7" s="13"/>
      <c r="H7" s="13"/>
      <c r="I7" s="13"/>
      <c r="J7" s="13"/>
      <c r="K7" s="13"/>
      <c r="L7" s="13"/>
      <c r="M7" s="5"/>
      <c r="N7" s="5"/>
    </row>
    <row r="8" spans="1:14" ht="21">
      <c r="A8" s="171" t="s">
        <v>38</v>
      </c>
      <c r="B8" s="171"/>
      <c r="C8" s="189" t="s">
        <v>80</v>
      </c>
      <c r="D8" s="171"/>
      <c r="E8" s="171"/>
      <c r="F8" s="171"/>
      <c r="G8" s="171"/>
      <c r="H8" s="171"/>
      <c r="I8" s="140" t="s">
        <v>64</v>
      </c>
      <c r="J8" s="141"/>
      <c r="K8" s="92"/>
      <c r="L8" s="92"/>
      <c r="M8" s="13"/>
      <c r="N8" s="5"/>
    </row>
    <row r="9" spans="1:14" ht="30" customHeight="1">
      <c r="A9" s="135" t="s">
        <v>0</v>
      </c>
      <c r="B9" s="135" t="s">
        <v>1</v>
      </c>
      <c r="C9" s="190" t="s">
        <v>2</v>
      </c>
      <c r="D9" s="135" t="s">
        <v>3</v>
      </c>
      <c r="E9" s="135" t="s">
        <v>4</v>
      </c>
      <c r="F9" s="135" t="s">
        <v>65</v>
      </c>
      <c r="G9" s="135" t="s">
        <v>5</v>
      </c>
      <c r="H9" s="135" t="s">
        <v>6</v>
      </c>
      <c r="I9" s="148" t="s">
        <v>62</v>
      </c>
      <c r="J9" s="148" t="s">
        <v>63</v>
      </c>
      <c r="K9" s="135"/>
      <c r="L9" s="135"/>
      <c r="M9" s="13"/>
      <c r="N9" s="5"/>
    </row>
    <row r="10" spans="1:14" s="1" customFormat="1" ht="30" customHeight="1">
      <c r="A10" s="257">
        <v>44166</v>
      </c>
      <c r="B10" s="258" t="s">
        <v>313</v>
      </c>
      <c r="C10" s="259">
        <v>50</v>
      </c>
      <c r="D10" s="258" t="s">
        <v>10</v>
      </c>
      <c r="E10" s="258" t="s">
        <v>87</v>
      </c>
      <c r="F10" s="258" t="s">
        <v>113</v>
      </c>
      <c r="G10" s="258" t="s">
        <v>81</v>
      </c>
      <c r="H10" s="258" t="s">
        <v>257</v>
      </c>
      <c r="I10" s="139">
        <f>YEAR(Tbl_Transactions[[#This Row],[Date]])</f>
        <v>2020</v>
      </c>
      <c r="J10" s="139" t="str">
        <f>TEXT(Tbl_Transactions[[#This Row],[Date]],"MMM")</f>
        <v>déc</v>
      </c>
      <c r="K10" s="35"/>
      <c r="L10" s="35"/>
      <c r="M10" s="31"/>
      <c r="N10" s="12"/>
    </row>
    <row r="11" spans="1:14" s="1" customFormat="1" ht="30" customHeight="1">
      <c r="A11" s="32"/>
      <c r="B11" s="33"/>
      <c r="C11" s="191"/>
      <c r="D11" s="34"/>
      <c r="E11" s="34"/>
      <c r="F11" s="34"/>
      <c r="G11" s="34"/>
      <c r="H11" s="138"/>
      <c r="I11" s="139">
        <f>YEAR(Tbl_Transactions[[#This Row],[Date]])</f>
        <v>1900</v>
      </c>
      <c r="J11" s="139" t="str">
        <f>TEXT(Tbl_Transactions[[#This Row],[Date]],"MMM")</f>
        <v>janv</v>
      </c>
      <c r="K11" s="35"/>
      <c r="L11" s="35"/>
      <c r="M11" s="31"/>
      <c r="N11" s="12"/>
    </row>
    <row r="12" spans="1:14" ht="30" customHeight="1">
      <c r="A12" s="32"/>
      <c r="B12" s="33"/>
      <c r="C12" s="191"/>
      <c r="D12" s="34"/>
      <c r="E12" s="34"/>
      <c r="F12" s="34"/>
      <c r="G12" s="34"/>
      <c r="H12" s="138"/>
      <c r="I12" s="139">
        <f>YEAR(Tbl_Transactions[[#This Row],[Date]])</f>
        <v>1900</v>
      </c>
      <c r="J12" s="139" t="str">
        <f>TEXT(Tbl_Transactions[[#This Row],[Date]],"MMM")</f>
        <v>janv</v>
      </c>
      <c r="K12" s="35"/>
      <c r="L12" s="35"/>
      <c r="M12" s="13"/>
      <c r="N12" s="5"/>
    </row>
    <row r="13" spans="1:14" ht="30" customHeight="1">
      <c r="A13" s="32"/>
      <c r="B13" s="33"/>
      <c r="C13" s="191"/>
      <c r="D13" s="34"/>
      <c r="E13" s="34"/>
      <c r="F13" s="34"/>
      <c r="G13" s="34"/>
      <c r="H13" s="138"/>
      <c r="I13" s="139">
        <f>YEAR(Tbl_Transactions[[#This Row],[Date]])</f>
        <v>1900</v>
      </c>
      <c r="J13" s="139" t="str">
        <f>TEXT(Tbl_Transactions[[#This Row],[Date]],"MMM")</f>
        <v>janv</v>
      </c>
      <c r="K13" s="35"/>
      <c r="L13" s="35"/>
      <c r="M13" s="13"/>
      <c r="N13" s="5"/>
    </row>
    <row r="14" spans="1:14" ht="30" customHeight="1">
      <c r="A14" s="32"/>
      <c r="B14" s="33"/>
      <c r="C14" s="191"/>
      <c r="D14" s="34"/>
      <c r="E14" s="34"/>
      <c r="F14" s="34"/>
      <c r="G14" s="34"/>
      <c r="H14" s="138"/>
      <c r="I14" s="139">
        <f>YEAR(Tbl_Transactions[[#This Row],[Date]])</f>
        <v>1900</v>
      </c>
      <c r="J14" s="139" t="str">
        <f>TEXT(Tbl_Transactions[[#This Row],[Date]],"MMM")</f>
        <v>janv</v>
      </c>
      <c r="K14" s="35"/>
      <c r="L14" s="35"/>
      <c r="M14" s="13"/>
      <c r="N14" s="5"/>
    </row>
    <row r="15" spans="1:14" ht="30" customHeight="1">
      <c r="A15" s="32"/>
      <c r="B15" s="33"/>
      <c r="C15" s="191"/>
      <c r="D15" s="34"/>
      <c r="E15" s="34"/>
      <c r="F15" s="34"/>
      <c r="G15" s="34"/>
      <c r="H15" s="138"/>
      <c r="I15" s="139">
        <f>YEAR(Tbl_Transactions[[#This Row],[Date]])</f>
        <v>1900</v>
      </c>
      <c r="J15" s="139" t="str">
        <f>TEXT(Tbl_Transactions[[#This Row],[Date]],"MMM")</f>
        <v>janv</v>
      </c>
      <c r="K15" s="35"/>
      <c r="L15" s="35"/>
      <c r="M15" s="13"/>
      <c r="N15" s="5"/>
    </row>
    <row r="16" spans="1:14" ht="30" customHeight="1">
      <c r="A16" s="32"/>
      <c r="B16" s="33"/>
      <c r="C16" s="191"/>
      <c r="D16" s="34"/>
      <c r="E16" s="34"/>
      <c r="F16" s="34"/>
      <c r="G16" s="34"/>
      <c r="H16" s="138"/>
      <c r="I16" s="139">
        <f>YEAR(Tbl_Transactions[[#This Row],[Date]])</f>
        <v>1900</v>
      </c>
      <c r="J16" s="139" t="str">
        <f>TEXT(Tbl_Transactions[[#This Row],[Date]],"MMM")</f>
        <v>janv</v>
      </c>
      <c r="K16" s="35"/>
      <c r="L16" s="35"/>
      <c r="M16" s="13"/>
      <c r="N16" s="5"/>
    </row>
    <row r="17" spans="1:14" ht="30" customHeight="1">
      <c r="A17" s="32"/>
      <c r="B17" s="33"/>
      <c r="C17" s="191"/>
      <c r="D17" s="34"/>
      <c r="E17" s="34"/>
      <c r="F17" s="34"/>
      <c r="G17" s="34"/>
      <c r="H17" s="138"/>
      <c r="I17" s="139">
        <f>YEAR(Tbl_Transactions[[#This Row],[Date]])</f>
        <v>1900</v>
      </c>
      <c r="J17" s="139" t="str">
        <f>TEXT(Tbl_Transactions[[#This Row],[Date]],"MMM")</f>
        <v>janv</v>
      </c>
      <c r="K17" s="35"/>
      <c r="L17" s="35"/>
      <c r="M17" s="13"/>
      <c r="N17" s="5"/>
    </row>
    <row r="18" spans="1:14" ht="30" customHeight="1">
      <c r="A18" s="32"/>
      <c r="B18" s="33"/>
      <c r="C18" s="191"/>
      <c r="D18" s="34"/>
      <c r="E18" s="34"/>
      <c r="F18" s="34"/>
      <c r="G18" s="34"/>
      <c r="H18" s="138"/>
      <c r="I18" s="139">
        <f>YEAR(Tbl_Transactions[[#This Row],[Date]])</f>
        <v>1900</v>
      </c>
      <c r="J18" s="139" t="str">
        <f>TEXT(Tbl_Transactions[[#This Row],[Date]],"MMM")</f>
        <v>janv</v>
      </c>
      <c r="M18" s="13"/>
      <c r="N18" s="5"/>
    </row>
    <row r="19" spans="1:14" ht="30" customHeight="1">
      <c r="A19" s="32"/>
      <c r="B19" s="33"/>
      <c r="C19" s="191"/>
      <c r="D19" s="34"/>
      <c r="E19" s="34"/>
      <c r="F19" s="34"/>
      <c r="G19" s="34"/>
      <c r="H19" s="138"/>
      <c r="I19" s="139">
        <f>YEAR(Tbl_Transactions[[#This Row],[Date]])</f>
        <v>1900</v>
      </c>
      <c r="J19" s="139" t="str">
        <f>TEXT(Tbl_Transactions[[#This Row],[Date]],"MMM")</f>
        <v>janv</v>
      </c>
      <c r="M19" s="13"/>
      <c r="N19" s="5"/>
    </row>
    <row r="20" spans="1:14" ht="30" customHeight="1">
      <c r="A20" s="32"/>
      <c r="B20" s="33"/>
      <c r="C20" s="191"/>
      <c r="D20" s="34"/>
      <c r="E20" s="34"/>
      <c r="F20" s="34"/>
      <c r="G20" s="34"/>
      <c r="H20" s="138"/>
      <c r="I20" s="139">
        <f>YEAR(Tbl_Transactions[[#This Row],[Date]])</f>
        <v>1900</v>
      </c>
      <c r="J20" s="139" t="str">
        <f>TEXT(Tbl_Transactions[[#This Row],[Date]],"MMM")</f>
        <v>janv</v>
      </c>
      <c r="M20" s="13"/>
      <c r="N20" s="5"/>
    </row>
    <row r="21" spans="1:14" ht="30" customHeight="1">
      <c r="A21" s="32"/>
      <c r="B21" s="33"/>
      <c r="C21" s="191"/>
      <c r="D21" s="34"/>
      <c r="E21" s="34"/>
      <c r="F21" s="34"/>
      <c r="G21" s="34"/>
      <c r="H21" s="138"/>
      <c r="I21" s="139">
        <f>YEAR(Tbl_Transactions[[#This Row],[Date]])</f>
        <v>1900</v>
      </c>
      <c r="J21" s="139" t="str">
        <f>TEXT(Tbl_Transactions[[#This Row],[Date]],"MMM")</f>
        <v>janv</v>
      </c>
      <c r="M21" s="13"/>
      <c r="N21" s="5"/>
    </row>
    <row r="22" spans="1:14" ht="30" customHeight="1">
      <c r="A22" s="32"/>
      <c r="B22" s="33"/>
      <c r="C22" s="191"/>
      <c r="D22" s="34"/>
      <c r="E22" s="34"/>
      <c r="F22" s="34"/>
      <c r="G22" s="34"/>
      <c r="H22" s="138"/>
      <c r="I22" s="139">
        <f>YEAR(Tbl_Transactions[[#This Row],[Date]])</f>
        <v>1900</v>
      </c>
      <c r="J22" s="139" t="str">
        <f>TEXT(Tbl_Transactions[[#This Row],[Date]],"MMM")</f>
        <v>janv</v>
      </c>
      <c r="M22" s="13"/>
      <c r="N22" s="5"/>
    </row>
    <row r="23" spans="1:14" ht="30" customHeight="1">
      <c r="A23" s="32"/>
      <c r="B23" s="33"/>
      <c r="C23" s="191"/>
      <c r="D23" s="34"/>
      <c r="E23" s="34"/>
      <c r="F23" s="34"/>
      <c r="G23" s="34"/>
      <c r="H23" s="138"/>
      <c r="I23" s="139">
        <f>YEAR(Tbl_Transactions[[#This Row],[Date]])</f>
        <v>1900</v>
      </c>
      <c r="J23" s="139" t="str">
        <f>TEXT(Tbl_Transactions[[#This Row],[Date]],"MMM")</f>
        <v>janv</v>
      </c>
      <c r="M23" s="13"/>
      <c r="N23" s="5"/>
    </row>
    <row r="24" spans="1:14" ht="30" customHeight="1">
      <c r="A24" s="32"/>
      <c r="B24" s="33"/>
      <c r="C24" s="191"/>
      <c r="D24" s="34"/>
      <c r="E24" s="34"/>
      <c r="F24" s="34"/>
      <c r="G24" s="34"/>
      <c r="H24" s="138"/>
      <c r="I24" s="139">
        <f>YEAR(Tbl_Transactions[[#This Row],[Date]])</f>
        <v>1900</v>
      </c>
      <c r="J24" s="139" t="str">
        <f>TEXT(Tbl_Transactions[[#This Row],[Date]],"MMM")</f>
        <v>janv</v>
      </c>
      <c r="M24" s="13"/>
      <c r="N24" s="5"/>
    </row>
    <row r="25" spans="1:14" ht="30" customHeight="1">
      <c r="A25" s="32"/>
      <c r="B25" s="33"/>
      <c r="C25" s="191"/>
      <c r="D25" s="34"/>
      <c r="E25" s="34"/>
      <c r="F25" s="34"/>
      <c r="G25" s="34"/>
      <c r="H25" s="138"/>
      <c r="I25" s="139">
        <f>YEAR(Tbl_Transactions[[#This Row],[Date]])</f>
        <v>1900</v>
      </c>
      <c r="J25" s="139" t="str">
        <f>TEXT(Tbl_Transactions[[#This Row],[Date]],"MMM")</f>
        <v>janv</v>
      </c>
      <c r="M25" s="13"/>
      <c r="N25" s="5"/>
    </row>
    <row r="26" spans="1:14" ht="30" customHeight="1">
      <c r="A26" s="32"/>
      <c r="B26" s="33"/>
      <c r="C26" s="191"/>
      <c r="D26" s="34"/>
      <c r="E26" s="34"/>
      <c r="F26" s="34"/>
      <c r="G26" s="34"/>
      <c r="H26" s="138"/>
      <c r="I26" s="139">
        <f>YEAR(Tbl_Transactions[[#This Row],[Date]])</f>
        <v>1900</v>
      </c>
      <c r="J26" s="139" t="str">
        <f>TEXT(Tbl_Transactions[[#This Row],[Date]],"MMM")</f>
        <v>janv</v>
      </c>
      <c r="M26" s="13"/>
      <c r="N26" s="5"/>
    </row>
    <row r="27" spans="1:14" ht="30" customHeight="1">
      <c r="A27" s="32"/>
      <c r="B27" s="33"/>
      <c r="C27" s="191"/>
      <c r="D27" s="34"/>
      <c r="E27" s="34"/>
      <c r="F27" s="34"/>
      <c r="G27" s="34"/>
      <c r="H27" s="138"/>
      <c r="I27" s="139">
        <f>YEAR(Tbl_Transactions[[#This Row],[Date]])</f>
        <v>1900</v>
      </c>
      <c r="J27" s="139" t="str">
        <f>TEXT(Tbl_Transactions[[#This Row],[Date]],"MMM")</f>
        <v>janv</v>
      </c>
      <c r="M27" s="13"/>
      <c r="N27" s="5"/>
    </row>
    <row r="28" spans="1:14" ht="30" customHeight="1">
      <c r="A28" s="32"/>
      <c r="B28" s="33"/>
      <c r="C28" s="191"/>
      <c r="D28" s="34"/>
      <c r="E28" s="34"/>
      <c r="F28" s="34"/>
      <c r="G28" s="34"/>
      <c r="H28" s="138"/>
      <c r="I28" s="139">
        <f>YEAR(Tbl_Transactions[[#This Row],[Date]])</f>
        <v>1900</v>
      </c>
      <c r="J28" s="139" t="str">
        <f>TEXT(Tbl_Transactions[[#This Row],[Date]],"MMM")</f>
        <v>janv</v>
      </c>
      <c r="M28" s="13"/>
      <c r="N28" s="5"/>
    </row>
    <row r="29" spans="1:14" ht="30" customHeight="1">
      <c r="A29" s="32"/>
      <c r="B29" s="33"/>
      <c r="C29" s="191"/>
      <c r="D29" s="34"/>
      <c r="E29" s="34"/>
      <c r="F29" s="34"/>
      <c r="G29" s="34"/>
      <c r="H29" s="138"/>
      <c r="I29" s="139">
        <f>YEAR(Tbl_Transactions[[#This Row],[Date]])</f>
        <v>1900</v>
      </c>
      <c r="J29" s="139" t="str">
        <f>TEXT(Tbl_Transactions[[#This Row],[Date]],"MMM")</f>
        <v>janv</v>
      </c>
      <c r="M29" s="13"/>
      <c r="N29" s="5"/>
    </row>
    <row r="30" spans="1:14" ht="30" customHeight="1">
      <c r="A30" s="32"/>
      <c r="B30" s="33"/>
      <c r="C30" s="191"/>
      <c r="D30" s="34"/>
      <c r="E30" s="34"/>
      <c r="F30" s="34"/>
      <c r="G30" s="34"/>
      <c r="H30" s="138"/>
      <c r="I30" s="139">
        <f>YEAR(Tbl_Transactions[[#This Row],[Date]])</f>
        <v>1900</v>
      </c>
      <c r="J30" s="139" t="str">
        <f>TEXT(Tbl_Transactions[[#This Row],[Date]],"MMM")</f>
        <v>janv</v>
      </c>
      <c r="M30" s="13"/>
      <c r="N30" s="5"/>
    </row>
    <row r="31" spans="1:14" ht="30" customHeight="1">
      <c r="A31" s="32"/>
      <c r="B31" s="33"/>
      <c r="C31" s="191"/>
      <c r="D31" s="34"/>
      <c r="E31" s="34"/>
      <c r="F31" s="34"/>
      <c r="G31" s="34"/>
      <c r="H31" s="138"/>
      <c r="I31" s="139">
        <f>YEAR(Tbl_Transactions[[#This Row],[Date]])</f>
        <v>1900</v>
      </c>
      <c r="J31" s="139" t="str">
        <f>TEXT(Tbl_Transactions[[#This Row],[Date]],"MMM")</f>
        <v>janv</v>
      </c>
      <c r="M31" s="13"/>
      <c r="N31" s="5"/>
    </row>
    <row r="32" spans="1:14" ht="30" customHeight="1">
      <c r="A32" s="32"/>
      <c r="B32" s="33"/>
      <c r="C32" s="191"/>
      <c r="D32" s="34"/>
      <c r="E32" s="34"/>
      <c r="F32" s="34"/>
      <c r="G32" s="34"/>
      <c r="H32" s="138"/>
      <c r="I32" s="139">
        <f>YEAR(Tbl_Transactions[[#This Row],[Date]])</f>
        <v>1900</v>
      </c>
      <c r="J32" s="139" t="str">
        <f>TEXT(Tbl_Transactions[[#This Row],[Date]],"MMM")</f>
        <v>janv</v>
      </c>
      <c r="M32" s="13"/>
      <c r="N32" s="5"/>
    </row>
    <row r="33" spans="1:14" ht="30" customHeight="1">
      <c r="A33" s="32"/>
      <c r="B33" s="33"/>
      <c r="C33" s="191"/>
      <c r="D33" s="34"/>
      <c r="E33" s="34"/>
      <c r="F33" s="34"/>
      <c r="G33" s="34"/>
      <c r="H33" s="138"/>
      <c r="I33" s="139">
        <f>YEAR(Tbl_Transactions[[#This Row],[Date]])</f>
        <v>1900</v>
      </c>
      <c r="J33" s="139" t="str">
        <f>TEXT(Tbl_Transactions[[#This Row],[Date]],"MMM")</f>
        <v>janv</v>
      </c>
      <c r="M33" s="13"/>
      <c r="N33" s="5"/>
    </row>
    <row r="34" spans="1:14" ht="30" customHeight="1">
      <c r="M34" s="13"/>
      <c r="N34" s="5"/>
    </row>
    <row r="35" spans="1:14" ht="30" customHeight="1">
      <c r="M35" s="13"/>
      <c r="N35" s="5"/>
    </row>
    <row r="36" spans="1:14" ht="30" customHeight="1">
      <c r="M36" s="13"/>
      <c r="N36" s="5"/>
    </row>
    <row r="37" spans="1:14" ht="30" customHeight="1">
      <c r="M37" s="13"/>
      <c r="N37" s="5"/>
    </row>
    <row r="38" spans="1:14" ht="30" customHeight="1">
      <c r="M38" s="13"/>
      <c r="N38" s="5"/>
    </row>
    <row r="39" spans="1:14" ht="30" customHeight="1">
      <c r="M39" s="13"/>
      <c r="N39" s="5"/>
    </row>
    <row r="40" spans="1:14" ht="30" customHeight="1">
      <c r="M40" s="13"/>
      <c r="N40" s="5"/>
    </row>
    <row r="41" spans="1:14" ht="30" customHeight="1">
      <c r="M41" s="13"/>
      <c r="N41" s="5"/>
    </row>
    <row r="42" spans="1:14" ht="30" customHeight="1">
      <c r="M42" s="13"/>
      <c r="N42" s="5"/>
    </row>
    <row r="43" spans="1:14" ht="30" customHeight="1">
      <c r="M43" s="13"/>
      <c r="N43" s="5"/>
    </row>
    <row r="44" spans="1:14" ht="30" customHeight="1">
      <c r="M44" s="13"/>
      <c r="N44" s="5"/>
    </row>
    <row r="45" spans="1:14" ht="30" customHeight="1">
      <c r="M45" s="13"/>
      <c r="N45" s="5"/>
    </row>
    <row r="46" spans="1:14" ht="30" customHeight="1">
      <c r="M46" s="13"/>
      <c r="N46" s="5"/>
    </row>
    <row r="47" spans="1:14" ht="30" customHeight="1">
      <c r="M47" s="13"/>
      <c r="N47" s="5"/>
    </row>
    <row r="48" spans="1:14" ht="30" customHeight="1">
      <c r="M48" s="13"/>
      <c r="N48" s="5"/>
    </row>
    <row r="49" spans="13:14" ht="30" customHeight="1">
      <c r="M49" s="13"/>
      <c r="N49" s="5"/>
    </row>
    <row r="50" spans="13:14" ht="30" customHeight="1">
      <c r="M50" s="13"/>
      <c r="N50" s="5"/>
    </row>
    <row r="51" spans="13:14" ht="30" customHeight="1">
      <c r="M51" s="13"/>
      <c r="N51" s="5"/>
    </row>
    <row r="52" spans="13:14" ht="30" customHeight="1">
      <c r="M52" s="13"/>
      <c r="N52" s="5"/>
    </row>
    <row r="53" spans="13:14" ht="30" customHeight="1">
      <c r="M53" s="13"/>
      <c r="N53" s="5"/>
    </row>
    <row r="54" spans="13:14" ht="30" customHeight="1">
      <c r="M54" s="13"/>
      <c r="N54" s="5"/>
    </row>
    <row r="55" spans="13:14" ht="30" customHeight="1">
      <c r="M55" s="13"/>
      <c r="N55" s="5"/>
    </row>
    <row r="56" spans="13:14" ht="30" customHeight="1">
      <c r="M56" s="13"/>
      <c r="N56" s="5"/>
    </row>
    <row r="57" spans="13:14" ht="30" customHeight="1">
      <c r="M57" s="13"/>
      <c r="N57" s="5"/>
    </row>
    <row r="58" spans="13:14" ht="30" customHeight="1">
      <c r="M58" s="13"/>
      <c r="N58" s="5"/>
    </row>
    <row r="59" spans="13:14" ht="30" customHeight="1">
      <c r="M59" s="13"/>
      <c r="N59" s="5"/>
    </row>
    <row r="60" spans="13:14" ht="30" customHeight="1"/>
    <row r="61" spans="13:14" ht="30" customHeight="1"/>
    <row r="62" spans="13:14" ht="30" customHeight="1"/>
    <row r="63" spans="13:14" ht="30" customHeight="1"/>
    <row r="64" spans="13:14" ht="30" customHeight="1"/>
    <row r="65" ht="30" customHeight="1"/>
    <row r="66" ht="30" customHeight="1"/>
    <row r="67" ht="30" customHeight="1"/>
    <row r="68" ht="30" customHeight="1"/>
    <row r="69" ht="30" customHeight="1"/>
    <row r="70" ht="30" customHeight="1"/>
    <row r="71" ht="30" customHeight="1"/>
    <row r="72" ht="30" customHeight="1"/>
    <row r="73" ht="30" customHeight="1"/>
    <row r="74" ht="30" customHeight="1"/>
    <row r="75" ht="30" customHeight="1"/>
    <row r="76" ht="30" customHeight="1"/>
    <row r="77" ht="30" customHeight="1"/>
    <row r="78" ht="30" customHeight="1"/>
    <row r="79" ht="30" customHeight="1"/>
    <row r="80" ht="30" customHeight="1"/>
    <row r="81" ht="30" customHeight="1"/>
    <row r="82" ht="30" customHeight="1"/>
    <row r="83" ht="30" customHeight="1"/>
    <row r="84" ht="30" customHeight="1"/>
    <row r="85" ht="30" customHeight="1"/>
    <row r="86" ht="30" customHeight="1"/>
    <row r="87" ht="30" customHeight="1"/>
    <row r="88" ht="30" customHeight="1"/>
    <row r="89" ht="30" customHeight="1"/>
    <row r="90" ht="30" customHeight="1"/>
    <row r="91" ht="30" customHeight="1"/>
    <row r="92" ht="30" customHeight="1"/>
    <row r="93" ht="30" customHeight="1"/>
    <row r="94" ht="30" customHeight="1"/>
    <row r="95" ht="30" customHeight="1"/>
    <row r="96" ht="30" customHeight="1"/>
    <row r="97" ht="30" customHeight="1"/>
    <row r="98" ht="30" customHeight="1"/>
    <row r="99" ht="30" customHeight="1"/>
    <row r="100" ht="30" customHeight="1"/>
    <row r="101" ht="30" customHeight="1"/>
    <row r="102" ht="30" customHeight="1"/>
    <row r="103" ht="30" customHeight="1"/>
    <row r="104" ht="30" customHeight="1"/>
    <row r="105" ht="30" customHeight="1"/>
    <row r="106" ht="30" customHeight="1"/>
    <row r="107" ht="30" customHeight="1"/>
    <row r="108" ht="30" customHeight="1"/>
    <row r="109" ht="30" customHeight="1"/>
    <row r="110" ht="30" customHeight="1"/>
    <row r="111" ht="30" customHeight="1"/>
    <row r="112" ht="30" customHeight="1"/>
    <row r="113" ht="30" customHeight="1"/>
    <row r="114" ht="30" customHeight="1"/>
    <row r="115" ht="30" customHeight="1"/>
    <row r="116" ht="30" customHeight="1"/>
    <row r="117" ht="30" customHeight="1"/>
    <row r="118" ht="30" customHeight="1"/>
    <row r="119" ht="30" customHeight="1"/>
    <row r="120" ht="30" customHeight="1"/>
    <row r="121" ht="30" customHeight="1"/>
    <row r="122" ht="30" customHeight="1"/>
    <row r="123" ht="30" customHeight="1"/>
    <row r="124" ht="30" customHeight="1"/>
    <row r="125" ht="30" customHeight="1"/>
    <row r="126" ht="30" customHeight="1"/>
    <row r="127" ht="30" customHeight="1"/>
    <row r="128" ht="30" customHeight="1"/>
    <row r="129" ht="30" customHeight="1"/>
    <row r="130" ht="30" customHeight="1"/>
    <row r="131" ht="30" customHeight="1"/>
    <row r="132" ht="30" customHeight="1"/>
    <row r="133" ht="30" customHeight="1"/>
    <row r="134" ht="30" customHeight="1"/>
    <row r="135" ht="30" customHeight="1"/>
    <row r="136" ht="30" customHeight="1"/>
    <row r="137" ht="30" customHeight="1"/>
    <row r="138" ht="30" customHeight="1"/>
    <row r="139" ht="30" customHeight="1"/>
    <row r="140" ht="30" customHeight="1"/>
    <row r="141" ht="30" customHeight="1"/>
    <row r="142" ht="30" customHeight="1"/>
    <row r="143" ht="30" customHeight="1"/>
    <row r="144" ht="30" customHeight="1"/>
    <row r="145" ht="30" customHeight="1"/>
    <row r="146" ht="30" customHeight="1"/>
    <row r="147" ht="30" customHeight="1"/>
    <row r="148" ht="30" customHeight="1"/>
    <row r="149" ht="30" customHeight="1"/>
    <row r="150" ht="30" customHeight="1"/>
    <row r="151" ht="30" customHeight="1"/>
    <row r="152" ht="30" customHeight="1"/>
    <row r="153" ht="30" customHeight="1"/>
    <row r="154" ht="30" customHeight="1"/>
    <row r="155" ht="30" customHeight="1"/>
    <row r="156" ht="30" customHeight="1"/>
    <row r="157" ht="30" customHeight="1"/>
    <row r="158" ht="30" customHeight="1"/>
    <row r="159" ht="30" customHeight="1"/>
    <row r="160" ht="30" customHeight="1"/>
    <row r="161" ht="30" customHeight="1"/>
    <row r="162" ht="30" customHeight="1"/>
    <row r="163" ht="30" customHeight="1"/>
    <row r="164" ht="30" customHeight="1"/>
    <row r="165" ht="30" customHeight="1"/>
    <row r="166" ht="30" customHeight="1"/>
    <row r="167" ht="30" customHeight="1"/>
    <row r="168" ht="30" customHeight="1"/>
    <row r="169" ht="30" customHeight="1"/>
    <row r="170" ht="30" customHeight="1"/>
    <row r="171" ht="30" customHeight="1"/>
    <row r="172" ht="30" customHeight="1"/>
    <row r="173" ht="30" customHeight="1"/>
    <row r="174" ht="30" customHeight="1"/>
    <row r="175" ht="30" customHeight="1"/>
    <row r="176" ht="30" customHeight="1"/>
    <row r="177" ht="30" customHeight="1"/>
    <row r="178" ht="30" customHeight="1"/>
    <row r="179" ht="30" customHeight="1"/>
    <row r="180" ht="30" customHeight="1"/>
    <row r="181" ht="30" customHeight="1"/>
    <row r="182" ht="30" customHeight="1"/>
    <row r="183" ht="30" customHeight="1"/>
    <row r="184" ht="30" customHeight="1"/>
    <row r="185" ht="30" customHeight="1"/>
    <row r="186" ht="30" customHeight="1"/>
    <row r="187" ht="30" customHeight="1"/>
    <row r="188" ht="30" customHeight="1"/>
    <row r="189" ht="30" customHeight="1"/>
    <row r="190" ht="30" customHeight="1"/>
    <row r="191" ht="30" customHeight="1"/>
    <row r="192" ht="30" customHeight="1"/>
    <row r="193" ht="30" customHeight="1"/>
    <row r="194" ht="30" customHeight="1"/>
    <row r="195" ht="30" customHeight="1"/>
    <row r="196" ht="30" customHeight="1"/>
    <row r="197" ht="30" customHeight="1"/>
    <row r="198" ht="30" customHeight="1"/>
    <row r="199" ht="30" customHeight="1"/>
    <row r="200" ht="30" customHeight="1"/>
    <row r="201" ht="30" customHeight="1"/>
    <row r="202" ht="30" customHeight="1"/>
    <row r="203" ht="30" customHeight="1"/>
    <row r="204" ht="30" customHeight="1"/>
    <row r="205" ht="30" customHeight="1"/>
  </sheetData>
  <dataConsolidate/>
  <mergeCells count="7">
    <mergeCell ref="F1:G1"/>
    <mergeCell ref="A1:B1"/>
    <mergeCell ref="D1:E1"/>
    <mergeCell ref="F2:H2"/>
    <mergeCell ref="C3:E6"/>
    <mergeCell ref="B3:B6"/>
    <mergeCell ref="F3:I6"/>
  </mergeCells>
  <dataValidations count="4">
    <dataValidation type="list" allowBlank="1" showInputMessage="1" showErrorMessage="1" sqref="D10" xr:uid="{8BD1F165-68A8-B449-8E65-50D9CFC2383C}">
      <formula1>"Income, Expense, Transfer"</formula1>
    </dataValidation>
    <dataValidation type="list" allowBlank="1" showInputMessage="1" showErrorMessage="1" sqref="E10" xr:uid="{A428BB4A-17E9-0843-AA44-E432FF16B598}">
      <formula1>OFFSET(Liste1,MATCH(G6,Liste1.1,0),1,COUNTIF(Liste1.1,G6),1)</formula1>
    </dataValidation>
    <dataValidation type="list" allowBlank="1" showInputMessage="1" showErrorMessage="1" sqref="F10" xr:uid="{0C717AC3-80A8-494B-8D35-FA31D4148338}">
      <formula1>OFFSET(Liste2,MATCH(D10,Liste2.2,0),1,COUNTIF(Liste2.2,D10),1)</formula1>
    </dataValidation>
    <dataValidation type="list" allowBlank="1" showInputMessage="1" showErrorMessage="1" sqref="H10" xr:uid="{810BBA93-BFF6-A54E-813F-CFF0042BF96A}">
      <formula1>OFFSET(liste4,MATCH(D10,liste4.4,0),1,COUNTIF(liste4.4,D10),1)</formula1>
    </dataValidation>
  </dataValidations>
  <hyperlinks>
    <hyperlink ref="H1" r:id="rId1" xr:uid="{00000000-0004-0000-0100-000000000000}"/>
  </hyperlinks>
  <pageMargins left="0.7" right="0.7" top="0.75" bottom="0.75" header="0.3" footer="0.3"/>
  <pageSetup orientation="portrait" horizontalDpi="4294967292" verticalDpi="0" r:id="rId2"/>
  <drawing r:id="rId3"/>
  <tableParts count="1">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r:uid="{9B4EEC81-0438-1141-BB64-23C522B31E60}">
          <x14:formula1>
            <xm:f>SETTINGS!$B$71:$B$76</xm:f>
          </x14:formula1>
          <xm:sqref>G10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pageSetUpPr fitToPage="1"/>
  </sheetPr>
  <dimension ref="A1:CV64"/>
  <sheetViews>
    <sheetView topLeftCell="W1" zoomScale="83" zoomScaleNormal="83" workbookViewId="0">
      <selection activeCell="AE12" sqref="AE12"/>
    </sheetView>
  </sheetViews>
  <sheetFormatPr baseColWidth="10" defaultColWidth="0" defaultRowHeight="15" zeroHeight="1"/>
  <cols>
    <col min="1" max="1" width="3.1640625" customWidth="1"/>
    <col min="2" max="2" width="9.1640625" customWidth="1"/>
    <col min="3" max="4" width="20.6640625" customWidth="1"/>
    <col min="5" max="5" width="21.6640625" customWidth="1"/>
    <col min="6" max="7" width="20.6640625" customWidth="1"/>
    <col min="8" max="8" width="19" customWidth="1"/>
    <col min="9" max="9" width="10.6640625" customWidth="1"/>
    <col min="10" max="10" width="19" customWidth="1"/>
    <col min="11" max="11" width="25.5" customWidth="1"/>
    <col min="12" max="12" width="19" customWidth="1"/>
    <col min="13" max="13" width="9.1640625" customWidth="1"/>
    <col min="14" max="14" width="7.83203125" customWidth="1"/>
    <col min="15" max="17" width="3.33203125" customWidth="1"/>
    <col min="18" max="19" width="9.1640625" customWidth="1"/>
    <col min="20" max="20" width="15.1640625" customWidth="1"/>
    <col min="21" max="21" width="13.83203125" customWidth="1"/>
    <col min="22" max="24" width="9.1640625" customWidth="1"/>
    <col min="25" max="25" width="11.83203125" customWidth="1"/>
    <col min="26" max="29" width="9.1640625" customWidth="1"/>
    <col min="30" max="30" width="14.5" customWidth="1"/>
    <col min="31" max="31" width="16" customWidth="1"/>
    <col min="32" max="32" width="8.6640625" customWidth="1"/>
    <col min="33" max="33" width="26.6640625" customWidth="1"/>
    <col min="34" max="34" width="5.5" customWidth="1"/>
    <col min="35" max="35" width="2.83203125" customWidth="1"/>
    <col min="36" max="37" width="9.1640625" style="5" customWidth="1"/>
    <col min="38" max="38" width="13.1640625" style="5" customWidth="1"/>
    <col min="39" max="39" width="10.33203125" style="5" customWidth="1"/>
    <col min="40" max="40" width="14.83203125" style="5" customWidth="1"/>
    <col min="41" max="41" width="11.33203125" style="5" customWidth="1"/>
    <col min="42" max="45" width="8.6640625" style="5" customWidth="1"/>
    <col min="46" max="46" width="11.33203125" style="5" customWidth="1"/>
    <col min="47" max="47" width="3.33203125" style="5" customWidth="1"/>
    <col min="48" max="54" width="9.1640625" style="5" customWidth="1"/>
    <col min="55" max="55" width="5.83203125" style="5" customWidth="1"/>
    <col min="56" max="56" width="5.1640625" style="5" customWidth="1"/>
    <col min="57" max="59" width="9.1640625" style="5" customWidth="1"/>
    <col min="60" max="63" width="14.6640625" style="5" customWidth="1"/>
    <col min="64" max="64" width="13" style="5" customWidth="1"/>
    <col min="65" max="66" width="9.1640625" style="5" customWidth="1"/>
    <col min="67" max="67" width="11" style="5" customWidth="1"/>
    <col min="68" max="72" width="13.6640625" style="5" customWidth="1"/>
    <col min="73" max="73" width="9.1640625" style="5" customWidth="1"/>
    <col min="74" max="75" width="9.1640625" customWidth="1"/>
    <col min="76" max="100" width="0" hidden="1" customWidth="1"/>
    <col min="101" max="16384" width="9.1640625" hidden="1"/>
  </cols>
  <sheetData>
    <row r="1" spans="1:75" ht="32" thickBot="1">
      <c r="A1" s="5"/>
      <c r="B1" s="349" t="s">
        <v>148</v>
      </c>
      <c r="C1" s="350"/>
      <c r="D1" s="350"/>
      <c r="E1" s="350"/>
      <c r="F1" s="350"/>
      <c r="G1" s="350"/>
      <c r="H1" s="350"/>
      <c r="I1" s="350"/>
      <c r="J1" s="350"/>
      <c r="K1" s="37"/>
      <c r="L1" s="351"/>
      <c r="M1" s="352"/>
      <c r="N1" s="13"/>
      <c r="O1" s="353" t="s">
        <v>170</v>
      </c>
      <c r="P1" s="354"/>
      <c r="Q1" s="354"/>
      <c r="R1" s="354"/>
      <c r="S1" s="354"/>
      <c r="T1" s="354"/>
      <c r="U1" s="354"/>
      <c r="V1" s="354"/>
      <c r="W1" s="354"/>
      <c r="X1" s="354"/>
      <c r="Y1" s="354"/>
      <c r="Z1" s="354"/>
      <c r="AA1" s="354"/>
      <c r="AB1" s="354"/>
      <c r="AC1" s="354"/>
      <c r="AD1" s="303"/>
      <c r="AE1" s="303"/>
      <c r="AF1" s="303"/>
      <c r="AG1" s="303"/>
      <c r="AH1" s="303"/>
      <c r="AI1" s="304"/>
      <c r="AJ1" s="83"/>
      <c r="AK1" s="355" t="s">
        <v>166</v>
      </c>
      <c r="AL1" s="356"/>
      <c r="AM1" s="356"/>
      <c r="AN1" s="356"/>
      <c r="AO1" s="356"/>
      <c r="AP1" s="356"/>
      <c r="AQ1" s="356"/>
      <c r="AR1" s="356"/>
      <c r="AS1" s="356"/>
      <c r="AT1" s="356"/>
      <c r="AU1" s="356"/>
      <c r="AV1" s="356"/>
      <c r="AW1" s="356"/>
      <c r="AX1" s="303"/>
      <c r="AY1" s="303"/>
      <c r="AZ1" s="303"/>
      <c r="BA1" s="303"/>
      <c r="BB1" s="303"/>
      <c r="BC1" s="303"/>
      <c r="BD1" s="304"/>
      <c r="BE1" s="83"/>
      <c r="BF1" s="167" t="s">
        <v>146</v>
      </c>
      <c r="BG1" s="168"/>
      <c r="BH1" s="168"/>
      <c r="BI1" s="168"/>
      <c r="BJ1" s="168"/>
      <c r="BK1" s="168"/>
      <c r="BL1" s="168"/>
      <c r="BM1" s="168"/>
      <c r="BN1" s="168"/>
      <c r="BO1" s="168"/>
      <c r="BP1" s="168"/>
      <c r="BQ1" s="303"/>
      <c r="BR1" s="303"/>
      <c r="BS1" s="303"/>
      <c r="BT1" s="303"/>
      <c r="BU1" s="304"/>
      <c r="BV1" s="5"/>
      <c r="BW1" s="5"/>
    </row>
    <row r="2" spans="1:75" ht="24">
      <c r="A2" s="5"/>
      <c r="B2" s="15"/>
      <c r="C2" s="21"/>
      <c r="D2" s="21"/>
      <c r="E2" s="111"/>
      <c r="F2" s="345" t="s">
        <v>147</v>
      </c>
      <c r="G2" s="345"/>
      <c r="H2" s="347">
        <f>IFERROR(D6+G6+K6,"ERROR")</f>
        <v>-50</v>
      </c>
      <c r="I2" s="347"/>
      <c r="J2" s="21"/>
      <c r="K2" s="346" t="s">
        <v>24</v>
      </c>
      <c r="L2" s="346"/>
      <c r="M2" s="17"/>
      <c r="N2" s="13"/>
      <c r="O2" s="38"/>
      <c r="P2" s="39"/>
      <c r="Q2" s="39"/>
      <c r="R2" s="39"/>
      <c r="S2" s="24"/>
      <c r="T2" s="24"/>
      <c r="U2" s="24"/>
      <c r="V2" s="24"/>
      <c r="W2" s="24"/>
      <c r="X2" s="24"/>
      <c r="Y2" s="24"/>
      <c r="Z2" s="24"/>
      <c r="AA2" s="24"/>
      <c r="AB2" s="24"/>
      <c r="AC2" s="24"/>
      <c r="AD2" s="24"/>
      <c r="AE2" s="24"/>
      <c r="AF2" s="24"/>
      <c r="AG2" s="24"/>
      <c r="AH2" s="24"/>
      <c r="AI2" s="40"/>
      <c r="AJ2" s="82"/>
      <c r="AK2" s="38"/>
      <c r="AL2" s="24"/>
      <c r="AM2" s="24"/>
      <c r="AN2" s="24"/>
      <c r="AO2" s="24"/>
      <c r="AP2" s="24"/>
      <c r="AQ2" s="24"/>
      <c r="AR2" s="24"/>
      <c r="AS2" s="24"/>
      <c r="AT2" s="24"/>
      <c r="AU2" s="24"/>
      <c r="AV2" s="24"/>
      <c r="AW2" s="24"/>
      <c r="AX2" s="24"/>
      <c r="AY2" s="24"/>
      <c r="AZ2" s="24"/>
      <c r="BA2" s="24"/>
      <c r="BB2" s="24"/>
      <c r="BC2" s="24"/>
      <c r="BD2" s="40"/>
      <c r="BE2" s="83"/>
      <c r="BF2" s="38"/>
      <c r="BG2" s="24"/>
      <c r="BH2" s="24"/>
      <c r="BI2" s="24"/>
      <c r="BJ2" s="24"/>
      <c r="BK2" s="24"/>
      <c r="BL2" s="24"/>
      <c r="BM2" s="24"/>
      <c r="BN2" s="24"/>
      <c r="BO2" s="24"/>
      <c r="BP2" s="24"/>
      <c r="BQ2" s="24"/>
      <c r="BR2" s="24"/>
      <c r="BS2" s="24"/>
      <c r="BT2" s="24"/>
      <c r="BU2" s="40"/>
      <c r="BV2" s="5"/>
      <c r="BW2" s="5"/>
    </row>
    <row r="3" spans="1:75" ht="21" customHeight="1">
      <c r="A3" s="5"/>
      <c r="B3" s="15"/>
      <c r="C3" s="21"/>
      <c r="D3" s="21"/>
      <c r="E3" s="111"/>
      <c r="F3" s="345"/>
      <c r="G3" s="345"/>
      <c r="H3" s="347"/>
      <c r="I3" s="347"/>
      <c r="J3" s="45"/>
      <c r="K3" s="357">
        <f>MAX(Tbl_Transactions[Date])</f>
        <v>44166</v>
      </c>
      <c r="L3" s="357"/>
      <c r="M3" s="17"/>
      <c r="N3" s="13"/>
      <c r="O3" s="38"/>
      <c r="P3" s="39"/>
      <c r="Q3" s="39"/>
      <c r="R3" s="338" t="s">
        <v>14</v>
      </c>
      <c r="S3" s="24"/>
      <c r="T3" s="24"/>
      <c r="U3" s="24"/>
      <c r="V3" s="24"/>
      <c r="W3" s="24"/>
      <c r="X3" s="24"/>
      <c r="Y3" s="24"/>
      <c r="Z3" s="24"/>
      <c r="AA3" s="24"/>
      <c r="AB3" s="41"/>
      <c r="AC3" s="41"/>
      <c r="AD3" s="13"/>
      <c r="AE3" s="42"/>
      <c r="AF3" s="43"/>
      <c r="AG3" s="43"/>
      <c r="AH3" s="42"/>
      <c r="AI3" s="40"/>
      <c r="AJ3" s="82"/>
      <c r="AK3" s="38"/>
      <c r="AL3" s="44"/>
      <c r="AM3" s="24"/>
      <c r="AN3" s="24"/>
      <c r="AO3" s="24"/>
      <c r="AP3" s="24"/>
      <c r="AQ3" s="24"/>
      <c r="AR3" s="24"/>
      <c r="AS3" s="24"/>
      <c r="AT3" s="24"/>
      <c r="AU3" s="24"/>
      <c r="AV3" s="24"/>
      <c r="AW3" s="24"/>
      <c r="AX3" s="24"/>
      <c r="AY3" s="24"/>
      <c r="AZ3" s="24"/>
      <c r="BA3" s="24"/>
      <c r="BB3" s="24"/>
      <c r="BC3" s="24"/>
      <c r="BD3" s="40"/>
      <c r="BE3" s="83"/>
      <c r="BF3" s="38"/>
      <c r="BG3" s="24"/>
      <c r="BH3" s="24"/>
      <c r="BI3" s="24"/>
      <c r="BJ3" s="24"/>
      <c r="BK3" s="24"/>
      <c r="BL3" s="24"/>
      <c r="BM3" s="24"/>
      <c r="BN3" s="24"/>
      <c r="BO3" s="24"/>
      <c r="BP3" s="24"/>
      <c r="BQ3" s="24"/>
      <c r="BR3" s="24"/>
      <c r="BS3" s="24"/>
      <c r="BT3" s="24"/>
      <c r="BU3" s="40"/>
      <c r="BV3" s="5"/>
      <c r="BW3" s="5"/>
    </row>
    <row r="4" spans="1:75" ht="15" customHeight="1">
      <c r="A4" s="5"/>
      <c r="B4" s="15"/>
      <c r="C4" s="71"/>
      <c r="D4" s="21"/>
      <c r="E4" s="111"/>
      <c r="F4" s="345"/>
      <c r="G4" s="345"/>
      <c r="H4" s="348"/>
      <c r="I4" s="348"/>
      <c r="J4" s="71"/>
      <c r="K4" s="46"/>
      <c r="L4" s="16"/>
      <c r="M4" s="17"/>
      <c r="N4" s="13"/>
      <c r="O4" s="38"/>
      <c r="P4" s="24"/>
      <c r="Q4" s="24"/>
      <c r="R4" s="338"/>
      <c r="S4" s="24"/>
      <c r="T4" s="24"/>
      <c r="U4" s="24"/>
      <c r="V4" s="24"/>
      <c r="W4" s="24"/>
      <c r="X4" s="24"/>
      <c r="Y4" s="24"/>
      <c r="Z4" s="24"/>
      <c r="AA4" s="24"/>
      <c r="AB4" s="24"/>
      <c r="AC4" s="24"/>
      <c r="AD4" s="24"/>
      <c r="AE4" s="24"/>
      <c r="AF4" s="43"/>
      <c r="AG4" s="43"/>
      <c r="AH4" s="24"/>
      <c r="AI4" s="40"/>
      <c r="AJ4" s="82"/>
      <c r="AK4" s="38"/>
      <c r="AL4" s="24"/>
      <c r="AM4" s="24"/>
      <c r="AN4" s="24"/>
      <c r="AO4" s="24"/>
      <c r="AP4" s="24"/>
      <c r="AQ4" s="24"/>
      <c r="AR4" s="24"/>
      <c r="AS4" s="24"/>
      <c r="AT4" s="24"/>
      <c r="AU4" s="24"/>
      <c r="AV4" s="24"/>
      <c r="AW4" s="24"/>
      <c r="AX4" s="24"/>
      <c r="AY4" s="24"/>
      <c r="AZ4" s="24"/>
      <c r="BA4" s="24"/>
      <c r="BB4" s="24"/>
      <c r="BC4" s="24"/>
      <c r="BD4" s="40"/>
      <c r="BE4" s="83"/>
      <c r="BF4" s="38"/>
      <c r="BG4" s="24"/>
      <c r="BH4" s="24"/>
      <c r="BI4" s="24"/>
      <c r="BJ4" s="24"/>
      <c r="BK4" s="24"/>
      <c r="BL4" s="24"/>
      <c r="BM4" s="24"/>
      <c r="BN4" s="24"/>
      <c r="BO4" s="24"/>
      <c r="BP4" s="24"/>
      <c r="BQ4" s="24"/>
      <c r="BR4" s="24"/>
      <c r="BS4" s="24"/>
      <c r="BT4" s="24"/>
      <c r="BU4" s="40"/>
      <c r="BV4" s="5"/>
      <c r="BW4" s="5"/>
    </row>
    <row r="5" spans="1:75" ht="15" customHeight="1">
      <c r="A5" s="5"/>
      <c r="B5" s="15"/>
      <c r="C5" s="16"/>
      <c r="D5" s="16"/>
      <c r="E5" s="16"/>
      <c r="F5" s="71" t="s">
        <v>72</v>
      </c>
      <c r="G5" s="16"/>
      <c r="H5" s="16"/>
      <c r="I5" s="16"/>
      <c r="J5" s="16"/>
      <c r="K5" s="16"/>
      <c r="L5" s="48"/>
      <c r="M5" s="17"/>
      <c r="N5" s="13"/>
      <c r="O5" s="38"/>
      <c r="P5" s="24"/>
      <c r="Q5" s="24"/>
      <c r="R5" s="142"/>
      <c r="S5" s="24"/>
      <c r="T5" s="24"/>
      <c r="U5" s="24"/>
      <c r="V5" s="24"/>
      <c r="W5" s="24"/>
      <c r="X5" s="24"/>
      <c r="Y5" s="24"/>
      <c r="Z5" s="24"/>
      <c r="AA5" s="24"/>
      <c r="AB5" s="24"/>
      <c r="AC5" s="24"/>
      <c r="AD5" s="24"/>
      <c r="AE5" s="24"/>
      <c r="AF5" s="24"/>
      <c r="AG5" s="24"/>
      <c r="AH5" s="24"/>
      <c r="AI5" s="40"/>
      <c r="AJ5" s="82"/>
      <c r="AK5" s="38"/>
      <c r="AL5" s="24"/>
      <c r="AM5" s="24"/>
      <c r="AN5" s="24"/>
      <c r="AO5" s="24"/>
      <c r="AP5" s="24"/>
      <c r="AQ5" s="24"/>
      <c r="AR5" s="24"/>
      <c r="AS5" s="24"/>
      <c r="AT5" s="24"/>
      <c r="AU5" s="24"/>
      <c r="AV5" s="24"/>
      <c r="AW5" s="24"/>
      <c r="AX5" s="24"/>
      <c r="AY5" s="24"/>
      <c r="AZ5" s="24"/>
      <c r="BA5" s="339" t="s">
        <v>66</v>
      </c>
      <c r="BB5" s="339"/>
      <c r="BC5" s="339"/>
      <c r="BD5" s="40"/>
      <c r="BE5" s="83"/>
      <c r="BF5" s="38"/>
      <c r="BG5" s="24"/>
      <c r="BH5" s="24"/>
      <c r="BI5" s="24"/>
      <c r="BJ5" s="24"/>
      <c r="BK5" s="24"/>
      <c r="BL5" s="24"/>
      <c r="BM5" s="24"/>
      <c r="BN5" s="24"/>
      <c r="BO5" s="24"/>
      <c r="BP5" s="24"/>
      <c r="BQ5" s="24"/>
      <c r="BR5" s="24"/>
      <c r="BS5" s="24"/>
      <c r="BT5" s="24"/>
      <c r="BU5" s="40"/>
      <c r="BV5" s="5"/>
      <c r="BW5" s="5"/>
    </row>
    <row r="6" spans="1:75" ht="15" customHeight="1">
      <c r="A6" s="5"/>
      <c r="B6" s="15"/>
      <c r="C6" s="343" t="s">
        <v>149</v>
      </c>
      <c r="D6" s="342">
        <f>IFERROR(SUM($D$10:$D$29),"ERROR")</f>
        <v>-50</v>
      </c>
      <c r="E6" s="95"/>
      <c r="F6" s="344" t="s">
        <v>150</v>
      </c>
      <c r="G6" s="340">
        <f>IFERROR(SUM($G$10:$G$29),"ERROR")</f>
        <v>0</v>
      </c>
      <c r="H6" s="95"/>
      <c r="I6" s="51"/>
      <c r="J6" s="343" t="s">
        <v>151</v>
      </c>
      <c r="K6" s="342">
        <f>IFERROR(SUM($K$10:$K$29),"ERROR")</f>
        <v>0</v>
      </c>
      <c r="L6" s="95"/>
      <c r="M6" s="17"/>
      <c r="N6" s="13"/>
      <c r="O6" s="38"/>
      <c r="P6" s="24"/>
      <c r="Q6" s="49"/>
      <c r="R6" s="49"/>
      <c r="S6" s="341" t="s">
        <v>154</v>
      </c>
      <c r="T6" s="341"/>
      <c r="U6" s="337">
        <f>IFERROR(GETPIVOTDATA("Amount",pivot_tables!$J$4),"ERROR")</f>
        <v>0</v>
      </c>
      <c r="V6" s="337"/>
      <c r="W6" s="358" t="s">
        <v>155</v>
      </c>
      <c r="X6" s="358"/>
      <c r="Y6" s="359">
        <f>IFERROR(GETPIVOTDATA("Amount",pivot_tables!$A$4),"ERROR")</f>
        <v>0</v>
      </c>
      <c r="Z6" s="359"/>
      <c r="AA6" s="360" t="s">
        <v>156</v>
      </c>
      <c r="AB6" s="360"/>
      <c r="AC6" s="337">
        <f>IFERROR(U6-Y6,"")</f>
        <v>0</v>
      </c>
      <c r="AD6" s="337"/>
      <c r="AE6" s="336" t="s">
        <v>17</v>
      </c>
      <c r="AF6" s="336"/>
      <c r="AG6" s="337">
        <f>IF(AB9="",MonthlyBudget,"")</f>
        <v>4266</v>
      </c>
      <c r="AH6" s="337"/>
      <c r="AI6" s="40"/>
      <c r="AJ6" s="82"/>
      <c r="AK6" s="38"/>
      <c r="AL6" s="13"/>
      <c r="AM6" s="24"/>
      <c r="AN6" s="24"/>
      <c r="AO6" s="24"/>
      <c r="AP6" s="24"/>
      <c r="AQ6" s="24"/>
      <c r="AR6" s="24"/>
      <c r="AS6" s="24"/>
      <c r="AT6" s="24"/>
      <c r="AU6" s="24"/>
      <c r="AV6" s="24"/>
      <c r="AW6" s="24"/>
      <c r="AX6" s="24"/>
      <c r="AY6" s="24"/>
      <c r="AZ6" s="24"/>
      <c r="BA6" s="339"/>
      <c r="BB6" s="339"/>
      <c r="BC6" s="339"/>
      <c r="BD6" s="40"/>
      <c r="BE6" s="83"/>
      <c r="BF6" s="38"/>
      <c r="BG6" s="24"/>
      <c r="BH6" s="50"/>
      <c r="BI6" s="50"/>
      <c r="BJ6" s="50"/>
      <c r="BK6" s="50"/>
      <c r="BL6" s="50"/>
      <c r="BM6" s="24"/>
      <c r="BN6" s="24"/>
      <c r="BO6" s="24"/>
      <c r="BP6" s="24"/>
      <c r="BQ6" s="24"/>
      <c r="BR6" s="144" t="s">
        <v>174</v>
      </c>
      <c r="BS6" s="145"/>
      <c r="BT6" s="145"/>
      <c r="BU6" s="40"/>
      <c r="BV6" s="5"/>
      <c r="BW6" s="5"/>
    </row>
    <row r="7" spans="1:75" ht="15" customHeight="1">
      <c r="A7" s="5"/>
      <c r="B7" s="15"/>
      <c r="C7" s="343"/>
      <c r="D7" s="342"/>
      <c r="E7" s="104"/>
      <c r="F7" s="344"/>
      <c r="G7" s="340"/>
      <c r="H7" s="95"/>
      <c r="I7" s="51"/>
      <c r="J7" s="343"/>
      <c r="K7" s="342"/>
      <c r="L7" s="110"/>
      <c r="M7" s="17"/>
      <c r="N7" s="13"/>
      <c r="O7" s="38"/>
      <c r="P7" s="24"/>
      <c r="Q7" s="49"/>
      <c r="R7" s="49"/>
      <c r="S7" s="341"/>
      <c r="T7" s="341"/>
      <c r="U7" s="337"/>
      <c r="V7" s="337"/>
      <c r="W7" s="358"/>
      <c r="X7" s="358"/>
      <c r="Y7" s="359"/>
      <c r="Z7" s="359"/>
      <c r="AA7" s="360"/>
      <c r="AB7" s="360"/>
      <c r="AC7" s="337"/>
      <c r="AD7" s="337"/>
      <c r="AE7" s="336"/>
      <c r="AF7" s="336"/>
      <c r="AG7" s="337"/>
      <c r="AH7" s="337"/>
      <c r="AI7" s="40"/>
      <c r="AJ7" s="82"/>
      <c r="AK7" s="52"/>
      <c r="AL7" s="53" t="s">
        <v>167</v>
      </c>
      <c r="AM7" s="13"/>
      <c r="AN7" s="24"/>
      <c r="AO7" s="24"/>
      <c r="AP7" s="24"/>
      <c r="AQ7" s="24"/>
      <c r="AR7" s="24"/>
      <c r="AS7" s="24"/>
      <c r="AT7" s="24"/>
      <c r="AU7" s="24"/>
      <c r="AV7" s="24"/>
      <c r="AW7" s="24"/>
      <c r="AX7" s="44"/>
      <c r="AY7" s="24"/>
      <c r="AZ7" s="24"/>
      <c r="BA7" s="24"/>
      <c r="BB7" s="24"/>
      <c r="BC7" s="24"/>
      <c r="BD7" s="40"/>
      <c r="BE7" s="83"/>
      <c r="BF7" s="38"/>
      <c r="BG7" s="24"/>
      <c r="BH7" s="54"/>
      <c r="BI7" s="54"/>
      <c r="BJ7" s="55"/>
      <c r="BK7" s="55"/>
      <c r="BL7" s="55"/>
      <c r="BM7" s="24"/>
      <c r="BN7" s="24"/>
      <c r="BO7" s="24"/>
      <c r="BP7" s="24"/>
      <c r="BQ7" s="24"/>
      <c r="BR7" s="24"/>
      <c r="BS7" s="24"/>
      <c r="BT7" s="24"/>
      <c r="BU7" s="40"/>
      <c r="BV7" s="5"/>
      <c r="BW7" s="5"/>
    </row>
    <row r="8" spans="1:75" ht="18.75" customHeight="1">
      <c r="A8" s="5"/>
      <c r="B8" s="15"/>
      <c r="C8" s="57"/>
      <c r="D8" s="57"/>
      <c r="E8" s="47"/>
      <c r="F8" s="47"/>
      <c r="G8" s="57"/>
      <c r="H8" s="58"/>
      <c r="I8" s="51"/>
      <c r="J8" s="57"/>
      <c r="K8" s="57"/>
      <c r="L8" s="47"/>
      <c r="M8" s="17"/>
      <c r="N8" s="13"/>
      <c r="O8" s="38"/>
      <c r="P8" s="24"/>
      <c r="Q8" s="24"/>
      <c r="R8" s="13"/>
      <c r="S8" s="13"/>
      <c r="T8" s="13"/>
      <c r="U8" s="24"/>
      <c r="V8" s="13"/>
      <c r="W8" s="13"/>
      <c r="X8" s="13"/>
      <c r="Y8" s="13"/>
      <c r="Z8" s="24"/>
      <c r="AA8" s="24"/>
      <c r="AB8" s="5"/>
      <c r="AC8" s="5"/>
      <c r="AD8" s="5"/>
      <c r="AE8" s="5"/>
      <c r="AF8" s="5"/>
      <c r="AG8" s="5"/>
      <c r="AH8" s="24"/>
      <c r="AI8" s="40"/>
      <c r="AJ8" s="82"/>
      <c r="AK8" s="38"/>
      <c r="AL8" s="24"/>
      <c r="AM8" s="56"/>
      <c r="AN8" s="24"/>
      <c r="AO8" s="24"/>
      <c r="AP8" s="24"/>
      <c r="AQ8" s="24"/>
      <c r="AR8" s="24"/>
      <c r="AS8" s="24"/>
      <c r="AT8" s="24"/>
      <c r="AU8" s="24"/>
      <c r="AV8" s="24"/>
      <c r="AW8" s="24"/>
      <c r="AX8" s="24"/>
      <c r="AY8" s="24"/>
      <c r="AZ8" s="24"/>
      <c r="BA8" s="24"/>
      <c r="BB8" s="24"/>
      <c r="BC8" s="24"/>
      <c r="BD8" s="40"/>
      <c r="BE8" s="83"/>
      <c r="BF8" s="38"/>
      <c r="BG8" s="24"/>
      <c r="BH8" s="54"/>
      <c r="BI8" s="54"/>
      <c r="BJ8" s="55"/>
      <c r="BK8" s="55"/>
      <c r="BL8" s="55"/>
      <c r="BM8" s="24"/>
      <c r="BN8" s="24"/>
      <c r="BO8" s="54"/>
      <c r="BP8" s="54"/>
      <c r="BQ8" s="55"/>
      <c r="BR8" s="55"/>
      <c r="BS8" s="55"/>
      <c r="BT8" s="55"/>
      <c r="BU8" s="40"/>
      <c r="BV8" s="5"/>
      <c r="BW8" s="5"/>
    </row>
    <row r="9" spans="1:75" ht="18.75" customHeight="1">
      <c r="A9" s="5"/>
      <c r="B9" s="15"/>
      <c r="C9" s="46" t="s">
        <v>152</v>
      </c>
      <c r="D9" s="89" t="s">
        <v>153</v>
      </c>
      <c r="E9" s="62"/>
      <c r="F9" s="46" t="s">
        <v>152</v>
      </c>
      <c r="G9" s="183" t="s">
        <v>153</v>
      </c>
      <c r="H9" s="16"/>
      <c r="I9" s="16"/>
      <c r="J9" s="46" t="s">
        <v>152</v>
      </c>
      <c r="K9" s="183" t="s">
        <v>153</v>
      </c>
      <c r="L9" s="62"/>
      <c r="M9" s="17"/>
      <c r="N9" s="13"/>
      <c r="O9" s="38"/>
      <c r="P9" s="24"/>
      <c r="Q9" s="24"/>
      <c r="R9" s="53" t="s">
        <v>154</v>
      </c>
      <c r="S9" s="59"/>
      <c r="T9" s="60"/>
      <c r="U9" s="59"/>
      <c r="V9" s="53" t="s">
        <v>159</v>
      </c>
      <c r="W9" s="24"/>
      <c r="X9" s="24"/>
      <c r="Y9" s="24"/>
      <c r="Z9" s="24"/>
      <c r="AA9" s="14"/>
      <c r="AB9" s="324" t="str">
        <f>IFERROR(IF(OR(pivot_tables!$B$3="(All)",pivot_tables!$B$3="(Multiple Items)",pivot_tables!$B$4="(All)",pivot_tables!B4="(Multiple Items)"),"Please choose only one month above to compare against budget",""),"")</f>
        <v/>
      </c>
      <c r="AC9" s="324"/>
      <c r="AD9" s="324"/>
      <c r="AE9" s="324"/>
      <c r="AF9" s="324"/>
      <c r="AG9" s="324"/>
      <c r="AH9" s="24"/>
      <c r="AI9" s="40"/>
      <c r="AJ9" s="82"/>
      <c r="AK9" s="38"/>
      <c r="AL9" s="24"/>
      <c r="AM9" s="24"/>
      <c r="AN9" s="24"/>
      <c r="AO9" s="24"/>
      <c r="AP9" s="24"/>
      <c r="AQ9" s="24"/>
      <c r="AR9" s="24"/>
      <c r="AS9" s="24"/>
      <c r="AT9" s="24"/>
      <c r="AU9" s="24"/>
      <c r="AV9" s="24"/>
      <c r="AW9" s="24"/>
      <c r="AX9" s="24"/>
      <c r="AY9" s="24"/>
      <c r="AZ9" s="24"/>
      <c r="BA9" s="24"/>
      <c r="BB9" s="24"/>
      <c r="BC9" s="24"/>
      <c r="BD9" s="40"/>
      <c r="BE9" s="83"/>
      <c r="BF9" s="38"/>
      <c r="BG9" s="24"/>
      <c r="BH9" s="54"/>
      <c r="BI9" s="54"/>
      <c r="BJ9" s="55"/>
      <c r="BK9" s="55"/>
      <c r="BL9" s="55"/>
      <c r="BM9" s="24"/>
      <c r="BN9" s="24"/>
      <c r="BO9" s="54"/>
      <c r="BP9" s="54"/>
      <c r="BQ9" s="55"/>
      <c r="BR9" s="55"/>
      <c r="BS9" s="55"/>
      <c r="BT9" s="55"/>
      <c r="BU9" s="40"/>
      <c r="BV9" s="5"/>
      <c r="BW9" s="5"/>
    </row>
    <row r="10" spans="1:75" ht="18.75" customHeight="1">
      <c r="A10" s="5"/>
      <c r="B10" s="15"/>
      <c r="C10" s="99" t="str">
        <f>IFERROR(IF(ISBLANK(INDEX(T_BANK_ACCTS[ACCOUNT NAME],ROW(C10)-ROW($C$9))),"",INDEX(T_BANK_ACCTS[ACCOUNT NAME],ROW(C10)-ROW($C$9))),"")</f>
        <v>Compte chèque</v>
      </c>
      <c r="D10" s="184">
        <f>IFERROR(IF(LEN(C10)=0,"",SUMIF(T_BANK_ACCTS[ACCOUNT NAME],REPORT!C10,T_BANK_ACCTS[STARTING BALANCE])+SUMIFS(Tbl_Transactions[Amount],Tbl_Transactions[Account],REPORT!C10,Tbl_Transactions[Type],"Income")-SUMIFS(Tbl_Transactions[Amount],Tbl_Transactions[Account],REPORT!C10,Tbl_Transactions[Type],"Expense")+SUMIFS(Tbl_Transactions[Amount],Tbl_Transactions[Account],REPORT!C10,Tbl_Transactions[Type],"Transfer")),"")</f>
        <v>-50</v>
      </c>
      <c r="E10" s="98"/>
      <c r="F10" s="99" t="str">
        <f>IFERROR(IF(ISBLANK(INDEX(T_CASH_ACCTS[ACCOUNT NAME],ROW(F10)-ROW($F$9))),"",INDEX(T_CASH_ACCTS[ACCOUNT NAME],ROW(F10)-ROW($F$9))),"")</f>
        <v>Portefeuille</v>
      </c>
      <c r="G10" s="184">
        <f>IFERROR(IF(LEN(F10)=0,"",SUMIF(T_CASH_ACCTS[ACCOUNT NAME],REPORT!F10,T_CASH_ACCTS[STARTING BALANCE])
+SUMIFS(Tbl_Transactions[Amount],Tbl_Transactions[Account],REPORT!F10,Tbl_Transactions[Type],"Income")-SUMIFS(Tbl_Transactions[Amount],Tbl_Transactions[Account],REPORT!F10,Tbl_Transactions[Type],"Expense")+SUMIFS(Tbl_Transactions[Amount],Tbl_Transactions[Account],REPORT!F10,Tbl_Transactions[Type],"Transfer")),"")</f>
        <v>0</v>
      </c>
      <c r="H10" s="64"/>
      <c r="I10" s="64"/>
      <c r="J10" s="99" t="str">
        <f>IFERROR(IF(ISBLANK(INDEX(T_CREDIT_ACCTS[ACCOUNT NAME],ROW(J10)-ROW($J$9))),"",INDEX(T_CREDIT_ACCTS[ACCOUNT NAME],ROW(J10)-ROW($J$9))),"")</f>
        <v>Visa</v>
      </c>
      <c r="K10" s="184">
        <f>IFERROR(IF(LEN(J10)=0,"",SUMIF(T_CREDIT_ACCTS[ACCOUNT NAME],REPORT!J10,T_CREDIT_ACCTS[STARTING BALANCE])
+SUMIFS(Tbl_Transactions[Amount],Tbl_Transactions[Account],REPORT!J10,Tbl_Transactions[Type],"Income")-SUMIFS(Tbl_Transactions[Amount],Tbl_Transactions[Account],REPORT!J10,Tbl_Transactions[Type],"Expense")+SUMIFS(Tbl_Transactions[Amount],Tbl_Transactions[Account],REPORT!J10,Tbl_Transactions[Type],"Transfer")),"")</f>
        <v>0</v>
      </c>
      <c r="L10" s="331"/>
      <c r="M10" s="17"/>
      <c r="N10" s="13"/>
      <c r="O10" s="38"/>
      <c r="P10" s="24"/>
      <c r="Q10" s="24"/>
      <c r="R10" s="24"/>
      <c r="S10" s="24"/>
      <c r="T10" s="24"/>
      <c r="U10" s="24"/>
      <c r="V10" s="24"/>
      <c r="W10" s="24"/>
      <c r="X10" s="24"/>
      <c r="Y10" s="24"/>
      <c r="Z10" s="24"/>
      <c r="AA10" s="24"/>
      <c r="AB10" s="328" t="s">
        <v>158</v>
      </c>
      <c r="AC10" s="328"/>
      <c r="AD10" s="328"/>
      <c r="AE10" s="328"/>
      <c r="AF10" s="61" t="str">
        <f>IF($AB$9="",IF($AG$51&lt;0,"OUI","NON"),"")</f>
        <v>NON</v>
      </c>
      <c r="AH10" s="24"/>
      <c r="AI10" s="40"/>
      <c r="AJ10" s="82"/>
      <c r="AK10" s="38"/>
      <c r="AL10" s="24"/>
      <c r="AM10" s="24"/>
      <c r="AN10" s="24"/>
      <c r="AO10" s="24"/>
      <c r="AP10" s="24"/>
      <c r="AQ10" s="24"/>
      <c r="AR10" s="24"/>
      <c r="AS10" s="24"/>
      <c r="AT10" s="24"/>
      <c r="AU10" s="24"/>
      <c r="AV10" s="24"/>
      <c r="AW10" s="24"/>
      <c r="AX10" s="24"/>
      <c r="AY10" s="24"/>
      <c r="AZ10" s="24"/>
      <c r="BA10" s="24"/>
      <c r="BB10" s="24"/>
      <c r="BC10" s="24"/>
      <c r="BD10" s="40"/>
      <c r="BE10" s="83"/>
      <c r="BF10" s="38"/>
      <c r="BG10" s="24"/>
      <c r="BH10" s="54"/>
      <c r="BI10" s="63"/>
      <c r="BJ10" s="55"/>
      <c r="BK10" s="55"/>
      <c r="BL10" s="55"/>
      <c r="BM10" s="24"/>
      <c r="BN10" s="24"/>
      <c r="BO10" s="54"/>
      <c r="BP10" s="54"/>
      <c r="BQ10" s="55"/>
      <c r="BR10" s="55"/>
      <c r="BS10" s="55"/>
      <c r="BT10" s="55"/>
      <c r="BU10" s="40"/>
      <c r="BV10" s="5"/>
      <c r="BW10" s="5"/>
    </row>
    <row r="11" spans="1:75" ht="15" customHeight="1">
      <c r="A11" s="5"/>
      <c r="B11" s="15"/>
      <c r="C11" s="100" t="str">
        <f>IFERROR(IF(ISBLANK(INDEX(T_BANK_ACCTS[ACCOUNT NAME],ROW(C11)-ROW($C$9))),"",INDEX(T_BANK_ACCTS[ACCOUNT NAME],ROW(C11)-ROW($C$9))),"")</f>
        <v>Compte EP générale</v>
      </c>
      <c r="D11" s="185">
        <f>IFERROR(IF(LEN(C11)=0,"",SUMIF(T_BANK_ACCTS[ACCOUNT NAME],REPORT!C11,T_BANK_ACCTS[STARTING BALANCE])+SUMIFS(Tbl_Transactions[Amount],Tbl_Transactions[Account],REPORT!C11,Tbl_Transactions[Type],"Income")-SUMIFS(Tbl_Transactions[Amount],Tbl_Transactions[Account],REPORT!C11,Tbl_Transactions[Type],"Expense")+SUMIFS(Tbl_Transactions[Amount],Tbl_Transactions[Account],REPORT!C11,Tbl_Transactions[Type],"Transfer")),"")</f>
        <v>0</v>
      </c>
      <c r="E11" s="98"/>
      <c r="F11" s="100" t="str">
        <f>IFERROR(IF(ISBLANK(INDEX(T_CASH_ACCTS[ACCOUNT NAME],ROW(F11)-ROW($F$9))),"",INDEX(T_CASH_ACCTS[ACCOUNT NAME],ROW(F11)-ROW($F$9))),"")</f>
        <v/>
      </c>
      <c r="G11" s="101" t="str">
        <f>IFERROR(IF(LEN(F11)=0,"",SUMIF(T_CASH_ACCTS[ACCOUNT NAME],REPORT!F11,T_CASH_ACCTS[STARTING BALANCE])
+SUMIFS(Tbl_Transactions[Amount],Tbl_Transactions[Account],REPORT!F11,Tbl_Transactions[Type],"Income")-SUMIFS(Tbl_Transactions[Amount],Tbl_Transactions[Account],REPORT!F11,Tbl_Transactions[Type],"Expense")+SUMIFS(Tbl_Transactions[Amount],Tbl_Transactions[Account],REPORT!F11,Tbl_Transactions[Type],"Transfer")),"")</f>
        <v/>
      </c>
      <c r="H11" s="64"/>
      <c r="I11" s="64"/>
      <c r="J11" s="100" t="str">
        <f>IFERROR(IF(ISBLANK(INDEX(T_CREDIT_ACCTS[ACCOUNT NAME],ROW(J11)-ROW($J$9))),"",INDEX(T_CREDIT_ACCTS[ACCOUNT NAME],ROW(J11)-ROW($J$9))),"")</f>
        <v>Home dépôt</v>
      </c>
      <c r="K11" s="185">
        <f>IFERROR(IF(LEN(J11)=0,"",SUMIF(T_CREDIT_ACCTS[ACCOUNT NAME],REPORT!J11,T_CREDIT_ACCTS[STARTING BALANCE])
+SUMIFS(Tbl_Transactions[Amount],Tbl_Transactions[Account],REPORT!J11,Tbl_Transactions[Type],"Income")-SUMIFS(Tbl_Transactions[Amount],Tbl_Transactions[Account],REPORT!J11,Tbl_Transactions[Type],"Expense")+SUMIFS(Tbl_Transactions[Amount],Tbl_Transactions[Account],REPORT!J11,Tbl_Transactions[Type],"Transfer")),"")</f>
        <v>0</v>
      </c>
      <c r="L11" s="331"/>
      <c r="M11" s="17"/>
      <c r="N11" s="13"/>
      <c r="O11" s="38"/>
      <c r="P11" s="24"/>
      <c r="Q11" s="24"/>
      <c r="R11" s="24"/>
      <c r="S11" s="24"/>
      <c r="T11" s="24"/>
      <c r="U11" s="24"/>
      <c r="V11" s="24"/>
      <c r="W11" s="24"/>
      <c r="X11" s="24"/>
      <c r="Y11" s="24"/>
      <c r="Z11" s="24"/>
      <c r="AA11" s="24"/>
      <c r="AB11" s="325" t="s">
        <v>196</v>
      </c>
      <c r="AC11" s="326"/>
      <c r="AD11" s="200" t="s">
        <v>7</v>
      </c>
      <c r="AE11" s="200" t="s">
        <v>194</v>
      </c>
      <c r="AF11" s="326" t="s">
        <v>195</v>
      </c>
      <c r="AG11" s="327"/>
      <c r="AH11" s="24"/>
      <c r="AI11" s="40"/>
      <c r="AJ11" s="82"/>
      <c r="AK11" s="38"/>
      <c r="AL11" s="24"/>
      <c r="AM11" s="24"/>
      <c r="AN11" s="24"/>
      <c r="AO11" s="24"/>
      <c r="AP11" s="24"/>
      <c r="AQ11" s="24"/>
      <c r="AR11" s="24"/>
      <c r="AS11" s="24"/>
      <c r="AT11" s="24"/>
      <c r="AU11" s="24"/>
      <c r="AV11" s="24"/>
      <c r="AW11" s="24"/>
      <c r="AX11" s="24"/>
      <c r="AY11" s="24"/>
      <c r="AZ11" s="24"/>
      <c r="BA11" s="24"/>
      <c r="BB11" s="24"/>
      <c r="BC11" s="24"/>
      <c r="BD11" s="40"/>
      <c r="BE11" s="83"/>
      <c r="BF11" s="38"/>
      <c r="BG11" s="24"/>
      <c r="BH11" s="54"/>
      <c r="BI11" s="63"/>
      <c r="BJ11" s="55"/>
      <c r="BK11" s="55"/>
      <c r="BL11" s="55"/>
      <c r="BM11" s="24"/>
      <c r="BN11" s="24"/>
      <c r="BO11" s="54"/>
      <c r="BP11" s="63"/>
      <c r="BQ11" s="55"/>
      <c r="BR11" s="55"/>
      <c r="BS11" s="55"/>
      <c r="BT11" s="55"/>
      <c r="BU11" s="40"/>
      <c r="BV11" s="5"/>
      <c r="BW11" s="5"/>
    </row>
    <row r="12" spans="1:75" ht="18.75" customHeight="1">
      <c r="A12" s="5"/>
      <c r="B12" s="15"/>
      <c r="C12" s="100" t="str">
        <f>IFERROR(IF(ISBLANK(INDEX(T_BANK_ACCTS[ACCOUNT NAME],ROW(C12)-ROW($C$9))),"",INDEX(T_BANK_ACCTS[ACCOUNT NAME],ROW(C12)-ROW($C$9))),"")</f>
        <v>Compte EP impots</v>
      </c>
      <c r="D12" s="185">
        <f>IFERROR(IF(LEN(C12)=0,"",SUMIF(T_BANK_ACCTS[ACCOUNT NAME],REPORT!C12,T_BANK_ACCTS[STARTING BALANCE])+SUMIFS(Tbl_Transactions[Amount],Tbl_Transactions[Account],REPORT!C12,Tbl_Transactions[Type],"Income")-SUMIFS(Tbl_Transactions[Amount],Tbl_Transactions[Account],REPORT!C12,Tbl_Transactions[Type],"Expense")+SUMIFS(Tbl_Transactions[Amount],Tbl_Transactions[Account],REPORT!C12,Tbl_Transactions[Type],"Transfer")),"")</f>
        <v>0</v>
      </c>
      <c r="E12" s="98"/>
      <c r="F12" s="100" t="str">
        <f>IFERROR(IF(ISBLANK(INDEX(T_CASH_ACCTS[ACCOUNT NAME],ROW(F12)-ROW($F$9))),"",INDEX(T_CASH_ACCTS[ACCOUNT NAME],ROW(F12)-ROW($F$9))),"")</f>
        <v/>
      </c>
      <c r="G12" s="101" t="str">
        <f>IFERROR(IF(LEN(F12)=0,"",SUMIF(T_CASH_ACCTS[ACCOUNT NAME],REPORT!F12,T_CASH_ACCTS[STARTING BALANCE])
+SUMIFS(Tbl_Transactions[Amount],Tbl_Transactions[Account],REPORT!F12,Tbl_Transactions[Type],"Income")-SUMIFS(Tbl_Transactions[Amount],Tbl_Transactions[Account],REPORT!F12,Tbl_Transactions[Type],"Expense")+SUMIFS(Tbl_Transactions[Amount],Tbl_Transactions[Account],REPORT!F12,Tbl_Transactions[Type],"Transfer")),"")</f>
        <v/>
      </c>
      <c r="H12" s="65"/>
      <c r="I12" s="65"/>
      <c r="J12" s="100" t="str">
        <f>IFERROR(IF(ISBLANK(INDEX(T_CREDIT_ACCTS[ACCOUNT NAME],ROW(J12)-ROW($J$9))),"",INDEX(T_CREDIT_ACCTS[ACCOUNT NAME],ROW(J12)-ROW($J$9))),"")</f>
        <v/>
      </c>
      <c r="K12" s="101" t="str">
        <f>IFERROR(IF(LEN(J12)=0,"",SUMIF(T_CREDIT_ACCTS[ACCOUNT NAME],REPORT!J12,T_CREDIT_ACCTS[STARTING BALANCE])
+SUMIFS(Tbl_Transactions[Amount],Tbl_Transactions[Account],REPORT!J12,Tbl_Transactions[Type],"Income")-SUMIFS(Tbl_Transactions[Amount],Tbl_Transactions[Account],REPORT!J12,Tbl_Transactions[Type],"Expense")+SUMIFS(Tbl_Transactions[Amount],Tbl_Transactions[Account],REPORT!J12,Tbl_Transactions[Type],"Transfer")),"")</f>
        <v/>
      </c>
      <c r="L12" s="331"/>
      <c r="M12" s="17"/>
      <c r="N12" s="13"/>
      <c r="O12" s="38"/>
      <c r="P12" s="24"/>
      <c r="Q12" s="24"/>
      <c r="R12" s="24"/>
      <c r="S12" s="24"/>
      <c r="T12" s="24"/>
      <c r="U12" s="24"/>
      <c r="V12" s="24"/>
      <c r="W12" s="24"/>
      <c r="X12" s="24"/>
      <c r="Y12" s="24"/>
      <c r="Z12" s="24"/>
      <c r="AA12" s="24"/>
      <c r="AB12" s="316" t="str">
        <f t="shared" ref="AB12:AB49" si="0">IFERROR(IF(ISBLANK(INDEX(CategoriesBudget,ROW(AB12)-ROW($AB$11),1)),"",INDEX(CategoriesBudget,ROW(AB12)-ROW($AB$11),1)),"")</f>
        <v>Alimentation</v>
      </c>
      <c r="AC12" s="317"/>
      <c r="AD12" s="201">
        <f t="shared" ref="AD12:AD41" si="1">IF(AB12="","",INDEX(CategoriesBudget,ROW(AB12)-ROW($AB$11),2))</f>
        <v>745</v>
      </c>
      <c r="AE12" s="201">
        <f>IF(AB12="","",IF($AB$9="",IFERROR(GETPIVOTDATA("Amount",pivot_tables!$A$4,"Category",REPORT!$AB12),0),""))</f>
        <v>0</v>
      </c>
      <c r="AF12" s="314">
        <f>IFERROR(AD12-AE12,"")</f>
        <v>745</v>
      </c>
      <c r="AG12" s="315"/>
      <c r="AH12" s="24"/>
      <c r="AI12" s="40"/>
      <c r="AJ12" s="82"/>
      <c r="AK12" s="38"/>
      <c r="AL12" s="24"/>
      <c r="AM12" s="24"/>
      <c r="AN12" s="24"/>
      <c r="AO12" s="24"/>
      <c r="AP12" s="24"/>
      <c r="AQ12" s="24"/>
      <c r="AR12" s="24"/>
      <c r="AS12" s="24"/>
      <c r="AT12" s="24"/>
      <c r="AU12" s="24"/>
      <c r="AV12" s="24"/>
      <c r="AW12" s="24"/>
      <c r="AX12" s="24"/>
      <c r="AY12" s="24"/>
      <c r="AZ12" s="24"/>
      <c r="BA12" s="24"/>
      <c r="BB12" s="24"/>
      <c r="BC12" s="24"/>
      <c r="BD12" s="40"/>
      <c r="BE12" s="83"/>
      <c r="BF12" s="38"/>
      <c r="BG12" s="13"/>
      <c r="BH12" s="54"/>
      <c r="BI12" s="63"/>
      <c r="BJ12" s="55"/>
      <c r="BK12" s="55"/>
      <c r="BL12" s="55"/>
      <c r="BM12" s="24"/>
      <c r="BN12" s="24"/>
      <c r="BO12" s="54"/>
      <c r="BP12" s="63"/>
      <c r="BQ12" s="55"/>
      <c r="BR12" s="55"/>
      <c r="BS12" s="55"/>
      <c r="BT12" s="55"/>
      <c r="BU12" s="40"/>
      <c r="BV12" s="5"/>
      <c r="BW12" s="5"/>
    </row>
    <row r="13" spans="1:75" ht="15" customHeight="1">
      <c r="A13" s="5"/>
      <c r="B13" s="15"/>
      <c r="C13" s="100" t="str">
        <f>IFERROR(IF(ISBLANK(INDEX(T_BANK_ACCTS[ACCOUNT NAME],ROW(C13)-ROW($C$9))),"",INDEX(T_BANK_ACCTS[ACCOUNT NAME],ROW(C13)-ROW($C$9))),"")</f>
        <v/>
      </c>
      <c r="D13" s="101" t="str">
        <f>IFERROR(IF(LEN(C13)=0,"",SUMIF(T_BANK_ACCTS[ACCOUNT NAME],REPORT!C13,T_BANK_ACCTS[STARTING BALANCE])+SUMIFS(Tbl_Transactions[Amount],Tbl_Transactions[Account],REPORT!C13,Tbl_Transactions[Type],"Income")-SUMIFS(Tbl_Transactions[Amount],Tbl_Transactions[Account],REPORT!C13,Tbl_Transactions[Type],"Expense")+SUMIFS(Tbl_Transactions[Amount],Tbl_Transactions[Account],REPORT!C13,Tbl_Transactions[Type],"Transfer")),"")</f>
        <v/>
      </c>
      <c r="E13" s="98"/>
      <c r="F13" s="100" t="str">
        <f>IFERROR(IF(ISBLANK(INDEX(T_CASH_ACCTS[ACCOUNT NAME],ROW(F13)-ROW($F$9))),"",INDEX(T_CASH_ACCTS[ACCOUNT NAME],ROW(F13)-ROW($F$9))),"")</f>
        <v/>
      </c>
      <c r="G13" s="101" t="str">
        <f>IFERROR(IF(LEN(F13)=0,"",SUMIF(T_CASH_ACCTS[ACCOUNT NAME],REPORT!F13,T_CASH_ACCTS[STARTING BALANCE])
+SUMIFS(Tbl_Transactions[Amount],Tbl_Transactions[Account],REPORT!F13,Tbl_Transactions[Type],"Income")-SUMIFS(Tbl_Transactions[Amount],Tbl_Transactions[Account],REPORT!F13,Tbl_Transactions[Type],"Expense")+SUMIFS(Tbl_Transactions[Amount],Tbl_Transactions[Account],REPORT!F13,Tbl_Transactions[Type],"Transfer")),"")</f>
        <v/>
      </c>
      <c r="H13" s="64"/>
      <c r="I13" s="64"/>
      <c r="J13" s="100" t="str">
        <f>IFERROR(IF(ISBLANK(INDEX(T_CREDIT_ACCTS[ACCOUNT NAME],ROW(J13)-ROW($J$9))),"",INDEX(T_CREDIT_ACCTS[ACCOUNT NAME],ROW(J13)-ROW($J$9))),"")</f>
        <v/>
      </c>
      <c r="K13" s="101" t="str">
        <f>IFERROR(IF(LEN(J13)=0,"",SUMIF(T_CREDIT_ACCTS[ACCOUNT NAME],REPORT!J13,T_CREDIT_ACCTS[STARTING BALANCE])
+SUMIFS(Tbl_Transactions[Amount],Tbl_Transactions[Account],REPORT!J13,Tbl_Transactions[Type],"Income")-SUMIFS(Tbl_Transactions[Amount],Tbl_Transactions[Account],REPORT!J13,Tbl_Transactions[Type],"Expense")+SUMIFS(Tbl_Transactions[Amount],Tbl_Transactions[Account],REPORT!J13,Tbl_Transactions[Type],"Transfer")),"")</f>
        <v/>
      </c>
      <c r="L13" s="331"/>
      <c r="M13" s="17"/>
      <c r="N13" s="13"/>
      <c r="O13" s="38"/>
      <c r="P13" s="24"/>
      <c r="Q13" s="24"/>
      <c r="R13" s="24"/>
      <c r="S13" s="24"/>
      <c r="T13" s="24"/>
      <c r="U13" s="24"/>
      <c r="V13" s="24"/>
      <c r="W13" s="24"/>
      <c r="X13" s="24"/>
      <c r="Y13" s="24"/>
      <c r="Z13" s="24"/>
      <c r="AA13" s="24"/>
      <c r="AB13" s="316" t="str">
        <f t="shared" si="0"/>
        <v>Animaux</v>
      </c>
      <c r="AC13" s="317"/>
      <c r="AD13" s="201">
        <f t="shared" si="1"/>
        <v>250</v>
      </c>
      <c r="AE13" s="201">
        <f>IF(AB13="","",IF($AB$9="",IFERROR(GETPIVOTDATA("Amount",pivot_tables!$A$4,"Category",REPORT!$AB13),0),""))</f>
        <v>0</v>
      </c>
      <c r="AF13" s="314">
        <f t="shared" ref="AF13:AF19" si="2">IFERROR(AD13-AE13,"")</f>
        <v>250</v>
      </c>
      <c r="AG13" s="315"/>
      <c r="AH13" s="24"/>
      <c r="AI13" s="40"/>
      <c r="AJ13" s="82"/>
      <c r="AK13" s="38"/>
      <c r="AL13" s="24"/>
      <c r="AM13" s="24"/>
      <c r="AN13" s="24"/>
      <c r="AO13" s="24"/>
      <c r="AP13" s="24"/>
      <c r="AQ13" s="24"/>
      <c r="AR13" s="24"/>
      <c r="AS13" s="24"/>
      <c r="AT13" s="24"/>
      <c r="AU13" s="24"/>
      <c r="AV13" s="24"/>
      <c r="AW13" s="24"/>
      <c r="AX13" s="24"/>
      <c r="AY13" s="24"/>
      <c r="AZ13" s="24"/>
      <c r="BA13" s="24"/>
      <c r="BB13" s="24"/>
      <c r="BC13" s="24"/>
      <c r="BD13" s="40"/>
      <c r="BE13" s="83"/>
      <c r="BF13" s="38"/>
      <c r="BG13" s="13"/>
      <c r="BH13" s="54"/>
      <c r="BI13" s="63"/>
      <c r="BJ13" s="55"/>
      <c r="BK13" s="55"/>
      <c r="BL13" s="55"/>
      <c r="BM13" s="24"/>
      <c r="BN13" s="24"/>
      <c r="BO13" s="54"/>
      <c r="BP13" s="63"/>
      <c r="BQ13" s="55"/>
      <c r="BR13" s="55"/>
      <c r="BS13" s="55"/>
      <c r="BT13" s="55"/>
      <c r="BU13" s="40"/>
      <c r="BV13" s="5"/>
      <c r="BW13" s="5"/>
    </row>
    <row r="14" spans="1:75" ht="18.75" customHeight="1">
      <c r="A14" s="5"/>
      <c r="B14" s="15"/>
      <c r="C14" s="100" t="str">
        <f>IFERROR(IF(ISBLANK(INDEX(T_BANK_ACCTS[ACCOUNT NAME],ROW(C14)-ROW($C$9))),"",INDEX(T_BANK_ACCTS[ACCOUNT NAME],ROW(C14)-ROW($C$9))),"")</f>
        <v/>
      </c>
      <c r="D14" s="101" t="str">
        <f>IFERROR(IF(LEN(C14)=0,"",SUMIF(T_BANK_ACCTS[ACCOUNT NAME],REPORT!C14,T_BANK_ACCTS[STARTING BALANCE])+SUMIFS(Tbl_Transactions[Amount],Tbl_Transactions[Account],REPORT!C14,Tbl_Transactions[Type],"Income")-SUMIFS(Tbl_Transactions[Amount],Tbl_Transactions[Account],REPORT!C14,Tbl_Transactions[Type],"Expense")+SUMIFS(Tbl_Transactions[Amount],Tbl_Transactions[Account],REPORT!C14,Tbl_Transactions[Type],"Transfer")),"")</f>
        <v/>
      </c>
      <c r="E14" s="98"/>
      <c r="F14" s="100" t="str">
        <f>IFERROR(IF(ISBLANK(INDEX(T_CASH_ACCTS[ACCOUNT NAME],ROW(F14)-ROW($F$9))),"",INDEX(T_CASH_ACCTS[ACCOUNT NAME],ROW(F14)-ROW($F$9))),"")</f>
        <v/>
      </c>
      <c r="G14" s="101" t="str">
        <f>IFERROR(IF(LEN(F14)=0,"",SUMIF(T_CASH_ACCTS[ACCOUNT NAME],REPORT!F14,T_CASH_ACCTS[STARTING BALANCE])
+SUMIFS(Tbl_Transactions[Amount],Tbl_Transactions[Account],REPORT!F14,Tbl_Transactions[Type],"Income")-SUMIFS(Tbl_Transactions[Amount],Tbl_Transactions[Account],REPORT!F14,Tbl_Transactions[Type],"Expense")+SUMIFS(Tbl_Transactions[Amount],Tbl_Transactions[Account],REPORT!F14,Tbl_Transactions[Type],"Transfer")),"")</f>
        <v/>
      </c>
      <c r="H14" s="64"/>
      <c r="I14" s="64"/>
      <c r="J14" s="100" t="str">
        <f>IFERROR(IF(ISBLANK(INDEX(T_CREDIT_ACCTS[ACCOUNT NAME],ROW(J14)-ROW($J$9))),"",INDEX(T_CREDIT_ACCTS[ACCOUNT NAME],ROW(J14)-ROW($J$9))),"")</f>
        <v/>
      </c>
      <c r="K14" s="101" t="str">
        <f>IFERROR(IF(LEN(J14)=0,"",SUMIF(T_CREDIT_ACCTS[ACCOUNT NAME],REPORT!J14,T_CREDIT_ACCTS[STARTING BALANCE])
+SUMIFS(Tbl_Transactions[Amount],Tbl_Transactions[Account],REPORT!J14,Tbl_Transactions[Type],"Income")-SUMIFS(Tbl_Transactions[Amount],Tbl_Transactions[Account],REPORT!J14,Tbl_Transactions[Type],"Expense")+SUMIFS(Tbl_Transactions[Amount],Tbl_Transactions[Account],REPORT!J14,Tbl_Transactions[Type],"Transfer")),"")</f>
        <v/>
      </c>
      <c r="L14" s="331"/>
      <c r="M14" s="17"/>
      <c r="N14" s="13"/>
      <c r="O14" s="38"/>
      <c r="P14" s="24"/>
      <c r="Q14" s="24"/>
      <c r="R14" s="24"/>
      <c r="S14" s="24"/>
      <c r="T14" s="24"/>
      <c r="U14" s="24"/>
      <c r="V14" s="24"/>
      <c r="W14" s="24"/>
      <c r="X14" s="24"/>
      <c r="Y14" s="24"/>
      <c r="Z14" s="24"/>
      <c r="AA14" s="24"/>
      <c r="AB14" s="316" t="str">
        <f t="shared" si="0"/>
        <v>Auto</v>
      </c>
      <c r="AC14" s="317"/>
      <c r="AD14" s="201">
        <f t="shared" si="1"/>
        <v>477</v>
      </c>
      <c r="AE14" s="201">
        <f>IF(AB14="","",IF($AB$9="",IFERROR(GETPIVOTDATA("Amount",pivot_tables!$A$4,"Category",REPORT!$AB14),0),""))</f>
        <v>0</v>
      </c>
      <c r="AF14" s="314">
        <f t="shared" si="2"/>
        <v>477</v>
      </c>
      <c r="AG14" s="315"/>
      <c r="AH14" s="24"/>
      <c r="AI14" s="40"/>
      <c r="AJ14" s="82"/>
      <c r="AK14" s="38"/>
      <c r="AL14" s="24"/>
      <c r="AM14" s="24"/>
      <c r="AN14" s="24"/>
      <c r="AO14" s="24"/>
      <c r="AP14" s="24"/>
      <c r="AQ14" s="24"/>
      <c r="AR14" s="24"/>
      <c r="AS14" s="24"/>
      <c r="AT14" s="24"/>
      <c r="AU14" s="24"/>
      <c r="AV14" s="24"/>
      <c r="AW14" s="24"/>
      <c r="AX14" s="24"/>
      <c r="AY14" s="24"/>
      <c r="AZ14" s="24"/>
      <c r="BA14" s="24"/>
      <c r="BB14" s="24"/>
      <c r="BC14" s="24"/>
      <c r="BD14" s="40"/>
      <c r="BE14" s="83"/>
      <c r="BF14" s="38"/>
      <c r="BG14" s="24"/>
      <c r="BH14" s="54"/>
      <c r="BI14" s="63"/>
      <c r="BJ14" s="55"/>
      <c r="BK14" s="55"/>
      <c r="BL14" s="55"/>
      <c r="BM14" s="24"/>
      <c r="BN14" s="24"/>
      <c r="BO14" s="54"/>
      <c r="BP14" s="63"/>
      <c r="BQ14" s="55"/>
      <c r="BR14" s="55"/>
      <c r="BS14" s="55"/>
      <c r="BT14" s="55"/>
      <c r="BU14" s="40"/>
      <c r="BV14" s="5"/>
      <c r="BW14" s="5"/>
    </row>
    <row r="15" spans="1:75" ht="20">
      <c r="A15" s="5"/>
      <c r="B15" s="15"/>
      <c r="C15" s="100" t="str">
        <f>IFERROR(IF(ISBLANK(INDEX(T_BANK_ACCTS[ACCOUNT NAME],ROW(C15)-ROW($C$9))),"",INDEX(T_BANK_ACCTS[ACCOUNT NAME],ROW(C15)-ROW($C$9))),"")</f>
        <v/>
      </c>
      <c r="D15" s="101" t="str">
        <f>IFERROR(IF(LEN(C15)=0,"",SUMIF(T_BANK_ACCTS[ACCOUNT NAME],REPORT!C15,T_BANK_ACCTS[STARTING BALANCE])+SUMIFS(Tbl_Transactions[Amount],Tbl_Transactions[Account],REPORT!C15,Tbl_Transactions[Type],"Income")-SUMIFS(Tbl_Transactions[Amount],Tbl_Transactions[Account],REPORT!C15,Tbl_Transactions[Type],"Expense")+SUMIFS(Tbl_Transactions[Amount],Tbl_Transactions[Account],REPORT!C15,Tbl_Transactions[Type],"Transfer")),"")</f>
        <v/>
      </c>
      <c r="E15" s="98"/>
      <c r="F15" s="100" t="str">
        <f>IFERROR(IF(ISBLANK(INDEX(T_CASH_ACCTS[ACCOUNT NAME],ROW(F15)-ROW($F$9))),"",INDEX(T_CASH_ACCTS[ACCOUNT NAME],ROW(F15)-ROW($F$9))),"")</f>
        <v/>
      </c>
      <c r="G15" s="101" t="str">
        <f>IFERROR(IF(LEN(F15)=0,"",SUMIF(T_CASH_ACCTS[ACCOUNT NAME],REPORT!F15,T_CASH_ACCTS[STARTING BALANCE])
+SUMIFS(Tbl_Transactions[Amount],Tbl_Transactions[Account],REPORT!F15,Tbl_Transactions[Type],"Income")-SUMIFS(Tbl_Transactions[Amount],Tbl_Transactions[Account],REPORT!F15,Tbl_Transactions[Type],"Expense")+SUMIFS(Tbl_Transactions[Amount],Tbl_Transactions[Account],REPORT!F15,Tbl_Transactions[Type],"Transfer")),"")</f>
        <v/>
      </c>
      <c r="H15" s="64"/>
      <c r="I15" s="64"/>
      <c r="J15" s="100" t="str">
        <f>IFERROR(IF(ISBLANK(INDEX(T_CREDIT_ACCTS[ACCOUNT NAME],ROW(J15)-ROW($J$9))),"",INDEX(T_CREDIT_ACCTS[ACCOUNT NAME],ROW(J15)-ROW($J$9))),"")</f>
        <v/>
      </c>
      <c r="K15" s="101" t="str">
        <f>IFERROR(IF(LEN(J15)=0,"",SUMIF(T_CREDIT_ACCTS[ACCOUNT NAME],REPORT!J15,T_CREDIT_ACCTS[STARTING BALANCE])
+SUMIFS(Tbl_Transactions[Amount],Tbl_Transactions[Account],REPORT!J15,Tbl_Transactions[Type],"Income")-SUMIFS(Tbl_Transactions[Amount],Tbl_Transactions[Account],REPORT!J15,Tbl_Transactions[Type],"Expense")+SUMIFS(Tbl_Transactions[Amount],Tbl_Transactions[Account],REPORT!J15,Tbl_Transactions[Type],"Transfer")),"")</f>
        <v/>
      </c>
      <c r="L15" s="331"/>
      <c r="M15" s="17"/>
      <c r="N15" s="13"/>
      <c r="O15" s="38"/>
      <c r="P15" s="24"/>
      <c r="Q15" s="24"/>
      <c r="R15" s="24"/>
      <c r="S15" s="24"/>
      <c r="T15" s="24"/>
      <c r="U15" s="24"/>
      <c r="V15" s="24"/>
      <c r="W15" s="24"/>
      <c r="X15" s="24"/>
      <c r="Y15" s="24"/>
      <c r="Z15" s="24"/>
      <c r="AA15" s="24"/>
      <c r="AB15" s="316" t="str">
        <f t="shared" si="0"/>
        <v>Bordeaux</v>
      </c>
      <c r="AC15" s="317"/>
      <c r="AD15" s="201">
        <f t="shared" si="1"/>
        <v>1442</v>
      </c>
      <c r="AE15" s="201">
        <f>IF(AB15="","",IF($AB$9="",IFERROR(GETPIVOTDATA("Amount",pivot_tables!$A$4,"Category",REPORT!$AB15),0),""))</f>
        <v>0</v>
      </c>
      <c r="AF15" s="314">
        <f t="shared" si="2"/>
        <v>1442</v>
      </c>
      <c r="AG15" s="315"/>
      <c r="AH15" s="24"/>
      <c r="AI15" s="40"/>
      <c r="AJ15" s="82"/>
      <c r="AK15" s="38"/>
      <c r="AL15" s="24"/>
      <c r="AM15" s="24"/>
      <c r="AN15" s="24"/>
      <c r="AO15" s="24"/>
      <c r="AP15" s="24"/>
      <c r="AQ15" s="24"/>
      <c r="AR15" s="24"/>
      <c r="AS15" s="24"/>
      <c r="AT15" s="24"/>
      <c r="AU15" s="24"/>
      <c r="AV15" s="24"/>
      <c r="AW15" s="24"/>
      <c r="AX15" s="24"/>
      <c r="AY15" s="24"/>
      <c r="AZ15" s="24"/>
      <c r="BA15" s="24"/>
      <c r="BB15" s="24"/>
      <c r="BC15" s="24"/>
      <c r="BD15" s="40"/>
      <c r="BE15" s="83"/>
      <c r="BF15" s="38"/>
      <c r="BG15" s="13"/>
      <c r="BH15" s="54"/>
      <c r="BI15" s="13"/>
      <c r="BJ15" s="55"/>
      <c r="BK15" s="13"/>
      <c r="BL15" s="55"/>
      <c r="BM15" s="24"/>
      <c r="BN15" s="24"/>
      <c r="BO15" s="54"/>
      <c r="BP15" s="63"/>
      <c r="BQ15" s="55"/>
      <c r="BR15" s="55"/>
      <c r="BS15" s="55"/>
      <c r="BT15" s="55"/>
      <c r="BU15" s="40"/>
      <c r="BV15" s="5"/>
      <c r="BW15" s="5"/>
    </row>
    <row r="16" spans="1:75" ht="18.75" customHeight="1">
      <c r="A16" s="5"/>
      <c r="B16" s="15"/>
      <c r="C16" s="100" t="str">
        <f>IFERROR(IF(ISBLANK(INDEX(T_BANK_ACCTS[ACCOUNT NAME],ROW(C16)-ROW($C$9))),"",INDEX(T_BANK_ACCTS[ACCOUNT NAME],ROW(C16)-ROW($C$9))),"")</f>
        <v/>
      </c>
      <c r="D16" s="101" t="str">
        <f>IFERROR(IF(LEN(C16)=0,"",SUMIF(T_BANK_ACCTS[ACCOUNT NAME],REPORT!C16,T_BANK_ACCTS[STARTING BALANCE])+SUMIFS(Tbl_Transactions[Amount],Tbl_Transactions[Account],REPORT!C16,Tbl_Transactions[Type],"Income")-SUMIFS(Tbl_Transactions[Amount],Tbl_Transactions[Account],REPORT!C16,Tbl_Transactions[Type],"Expense")+SUMIFS(Tbl_Transactions[Amount],Tbl_Transactions[Account],REPORT!C16,Tbl_Transactions[Type],"Transfer")),"")</f>
        <v/>
      </c>
      <c r="E16" s="98"/>
      <c r="F16" s="100" t="str">
        <f>IFERROR(IF(ISBLANK(INDEX(T_CASH_ACCTS[ACCOUNT NAME],ROW(F16)-ROW($F$9))),"",INDEX(T_CASH_ACCTS[ACCOUNT NAME],ROW(F16)-ROW($F$9))),"")</f>
        <v/>
      </c>
      <c r="G16" s="101" t="str">
        <f>IFERROR(IF(LEN(F16)=0,"",SUMIF(T_CASH_ACCTS[ACCOUNT NAME],REPORT!F16,T_CASH_ACCTS[STARTING BALANCE])
+SUMIFS(Tbl_Transactions[Amount],Tbl_Transactions[Account],REPORT!F16,Tbl_Transactions[Type],"Income")-SUMIFS(Tbl_Transactions[Amount],Tbl_Transactions[Account],REPORT!F16,Tbl_Transactions[Type],"Expense")+SUMIFS(Tbl_Transactions[Amount],Tbl_Transactions[Account],REPORT!F16,Tbl_Transactions[Type],"Transfer")),"")</f>
        <v/>
      </c>
      <c r="H16" s="64"/>
      <c r="I16" s="64"/>
      <c r="J16" s="100" t="str">
        <f>IFERROR(IF(ISBLANK(INDEX(T_CREDIT_ACCTS[ACCOUNT NAME],ROW(J16)-ROW($J$9))),"",INDEX(T_CREDIT_ACCTS[ACCOUNT NAME],ROW(J16)-ROW($J$9))),"")</f>
        <v/>
      </c>
      <c r="K16" s="101" t="str">
        <f>IFERROR(IF(LEN(J16)=0,"",SUMIF(T_CREDIT_ACCTS[ACCOUNT NAME],REPORT!J16,T_CREDIT_ACCTS[STARTING BALANCE])
+SUMIFS(Tbl_Transactions[Amount],Tbl_Transactions[Account],REPORT!J16,Tbl_Transactions[Type],"Income")-SUMIFS(Tbl_Transactions[Amount],Tbl_Transactions[Account],REPORT!J16,Tbl_Transactions[Type],"Expense")+SUMIFS(Tbl_Transactions[Amount],Tbl_Transactions[Account],REPORT!J16,Tbl_Transactions[Type],"Transfer")),"")</f>
        <v/>
      </c>
      <c r="L16" s="331"/>
      <c r="M16" s="17"/>
      <c r="N16" s="13"/>
      <c r="O16" s="38"/>
      <c r="P16" s="24"/>
      <c r="Q16" s="24"/>
      <c r="R16" s="24"/>
      <c r="S16" s="24"/>
      <c r="T16" s="24"/>
      <c r="U16" s="24"/>
      <c r="V16" s="24"/>
      <c r="W16" s="24"/>
      <c r="X16" s="24"/>
      <c r="Y16" s="24"/>
      <c r="Z16" s="24"/>
      <c r="AA16" s="24"/>
      <c r="AB16" s="316" t="str">
        <f t="shared" si="0"/>
        <v>Divers</v>
      </c>
      <c r="AC16" s="317"/>
      <c r="AD16" s="201">
        <f t="shared" si="1"/>
        <v>221</v>
      </c>
      <c r="AE16" s="201">
        <f>IF(AB16="","",IF($AB$9="",IFERROR(GETPIVOTDATA("Amount",pivot_tables!$A$4,"Category",REPORT!$AB16),0),""))</f>
        <v>0</v>
      </c>
      <c r="AF16" s="314">
        <f t="shared" si="2"/>
        <v>221</v>
      </c>
      <c r="AG16" s="315"/>
      <c r="AH16" s="24"/>
      <c r="AI16" s="40"/>
      <c r="AJ16" s="82"/>
      <c r="AK16" s="38"/>
      <c r="AL16" s="24"/>
      <c r="AM16" s="24"/>
      <c r="AN16" s="24"/>
      <c r="AO16" s="24"/>
      <c r="AP16" s="24"/>
      <c r="AQ16" s="24"/>
      <c r="AR16" s="24"/>
      <c r="AS16" s="24"/>
      <c r="AT16" s="24"/>
      <c r="AU16" s="24"/>
      <c r="AV16" s="24"/>
      <c r="AW16" s="24"/>
      <c r="AX16" s="24"/>
      <c r="AY16" s="24"/>
      <c r="AZ16" s="24"/>
      <c r="BA16" s="24"/>
      <c r="BB16" s="24"/>
      <c r="BC16" s="24"/>
      <c r="BD16" s="40"/>
      <c r="BE16" s="83"/>
      <c r="BF16" s="38"/>
      <c r="BG16" s="44"/>
      <c r="BH16" s="54"/>
      <c r="BI16" s="13"/>
      <c r="BJ16" s="55"/>
      <c r="BK16" s="55"/>
      <c r="BL16" s="55"/>
      <c r="BM16" s="24"/>
      <c r="BN16" s="24"/>
      <c r="BO16" s="54"/>
      <c r="BP16" s="63"/>
      <c r="BQ16" s="55"/>
      <c r="BR16" s="55"/>
      <c r="BS16" s="55"/>
      <c r="BT16" s="55"/>
      <c r="BU16" s="40"/>
      <c r="BV16" s="5"/>
      <c r="BW16" s="5"/>
    </row>
    <row r="17" spans="1:75" ht="15" customHeight="1">
      <c r="A17" s="5"/>
      <c r="B17" s="15"/>
      <c r="C17" s="100" t="str">
        <f>IFERROR(IF(ISBLANK(INDEX(T_BANK_ACCTS[ACCOUNT NAME],ROW(C17)-ROW($C$9))),"",INDEX(T_BANK_ACCTS[ACCOUNT NAME],ROW(C17)-ROW($C$9))),"")</f>
        <v/>
      </c>
      <c r="D17" s="101" t="str">
        <f>IFERROR(IF(LEN(C17)=0,"",SUMIF(T_BANK_ACCTS[ACCOUNT NAME],REPORT!C17,T_BANK_ACCTS[STARTING BALANCE])+SUMIFS(Tbl_Transactions[Amount],Tbl_Transactions[Account],REPORT!C17,Tbl_Transactions[Type],"Income")-SUMIFS(Tbl_Transactions[Amount],Tbl_Transactions[Account],REPORT!C17,Tbl_Transactions[Type],"Expense")+SUMIFS(Tbl_Transactions[Amount],Tbl_Transactions[Account],REPORT!C17,Tbl_Transactions[Type],"Transfer")),"")</f>
        <v/>
      </c>
      <c r="E17" s="98"/>
      <c r="F17" s="100" t="str">
        <f>IFERROR(IF(ISBLANK(INDEX(T_CASH_ACCTS[ACCOUNT NAME],ROW(F17)-ROW($F$9))),"",INDEX(T_CASH_ACCTS[ACCOUNT NAME],ROW(F17)-ROW($F$9))),"")</f>
        <v/>
      </c>
      <c r="G17" s="101" t="str">
        <f>IFERROR(IF(LEN(F17)=0,"",SUMIF(T_CASH_ACCTS[ACCOUNT NAME],REPORT!F17,T_CASH_ACCTS[STARTING BALANCE])
+SUMIFS(Tbl_Transactions[Amount],Tbl_Transactions[Account],REPORT!F17,Tbl_Transactions[Type],"Income")-SUMIFS(Tbl_Transactions[Amount],Tbl_Transactions[Account],REPORT!F17,Tbl_Transactions[Type],"Expense")+SUMIFS(Tbl_Transactions[Amount],Tbl_Transactions[Account],REPORT!F17,Tbl_Transactions[Type],"Transfer")),"")</f>
        <v/>
      </c>
      <c r="H17" s="64"/>
      <c r="I17" s="64"/>
      <c r="J17" s="100" t="str">
        <f>IFERROR(IF(ISBLANK(INDEX(T_CREDIT_ACCTS[ACCOUNT NAME],ROW(J17)-ROW($J$9))),"",INDEX(T_CREDIT_ACCTS[ACCOUNT NAME],ROW(J17)-ROW($J$9))),"")</f>
        <v/>
      </c>
      <c r="K17" s="101" t="str">
        <f>IFERROR(IF(LEN(J17)=0,"",SUMIF(T_CREDIT_ACCTS[ACCOUNT NAME],REPORT!J17,T_CREDIT_ACCTS[STARTING BALANCE])
+SUMIFS(Tbl_Transactions[Amount],Tbl_Transactions[Account],REPORT!J17,Tbl_Transactions[Type],"Income")-SUMIFS(Tbl_Transactions[Amount],Tbl_Transactions[Account],REPORT!J17,Tbl_Transactions[Type],"Expense")+SUMIFS(Tbl_Transactions[Amount],Tbl_Transactions[Account],REPORT!J17,Tbl_Transactions[Type],"Transfer")),"")</f>
        <v/>
      </c>
      <c r="L17" s="331"/>
      <c r="M17" s="17"/>
      <c r="N17" s="13"/>
      <c r="O17" s="38"/>
      <c r="P17" s="24"/>
      <c r="Q17" s="24"/>
      <c r="R17" s="24"/>
      <c r="S17" s="24"/>
      <c r="T17" s="24"/>
      <c r="U17" s="24"/>
      <c r="V17" s="24"/>
      <c r="W17" s="24"/>
      <c r="X17" s="24"/>
      <c r="Y17" s="24"/>
      <c r="Z17" s="24"/>
      <c r="AA17" s="24"/>
      <c r="AB17" s="316" t="str">
        <f t="shared" si="0"/>
        <v>Paiement de dettes</v>
      </c>
      <c r="AC17" s="317"/>
      <c r="AD17" s="201">
        <f t="shared" si="1"/>
        <v>300</v>
      </c>
      <c r="AE17" s="201">
        <f>IF(AB17="","",IF($AB$9="",IFERROR(GETPIVOTDATA("Amount",pivot_tables!$A$4,"Category",REPORT!$AB17),0),""))</f>
        <v>0</v>
      </c>
      <c r="AF17" s="314">
        <f t="shared" si="2"/>
        <v>300</v>
      </c>
      <c r="AG17" s="315"/>
      <c r="AH17" s="24"/>
      <c r="AI17" s="40"/>
      <c r="AJ17" s="82"/>
      <c r="AK17" s="38"/>
      <c r="AL17" s="24"/>
      <c r="AM17" s="24"/>
      <c r="AN17" s="24"/>
      <c r="AO17" s="24"/>
      <c r="AP17" s="24"/>
      <c r="AQ17" s="24"/>
      <c r="AR17" s="24"/>
      <c r="AS17" s="24"/>
      <c r="AT17" s="24"/>
      <c r="AU17" s="24"/>
      <c r="AV17" s="24"/>
      <c r="AW17" s="24"/>
      <c r="AX17" s="24"/>
      <c r="AY17" s="24"/>
      <c r="AZ17" s="24"/>
      <c r="BA17" s="24"/>
      <c r="BB17" s="24"/>
      <c r="BC17" s="24"/>
      <c r="BD17" s="40"/>
      <c r="BE17" s="83"/>
      <c r="BF17" s="169" t="s">
        <v>169</v>
      </c>
      <c r="BG17" s="44"/>
      <c r="BH17" s="54"/>
      <c r="BI17" s="13"/>
      <c r="BJ17" s="55"/>
      <c r="BK17" s="55"/>
      <c r="BL17" s="55"/>
      <c r="BM17" s="24"/>
      <c r="BN17" s="24"/>
      <c r="BO17" s="54"/>
      <c r="BP17" s="63"/>
      <c r="BQ17" s="55"/>
      <c r="BR17" s="55"/>
      <c r="BS17" s="55"/>
      <c r="BT17" s="55"/>
      <c r="BU17" s="40"/>
      <c r="BV17" s="5"/>
      <c r="BW17" s="5"/>
    </row>
    <row r="18" spans="1:75" ht="15" customHeight="1">
      <c r="A18" s="5"/>
      <c r="B18" s="15"/>
      <c r="C18" s="100" t="str">
        <f>IFERROR(IF(ISBLANK(INDEX(T_BANK_ACCTS[ACCOUNT NAME],ROW(C18)-ROW($C$9))),"",INDEX(T_BANK_ACCTS[ACCOUNT NAME],ROW(C18)-ROW($C$9))),"")</f>
        <v/>
      </c>
      <c r="D18" s="101" t="str">
        <f>IFERROR(IF(LEN(C18)=0,"",SUMIF(T_BANK_ACCTS[ACCOUNT NAME],REPORT!C18,T_BANK_ACCTS[STARTING BALANCE])+SUMIFS(Tbl_Transactions[Amount],Tbl_Transactions[Account],REPORT!C18,Tbl_Transactions[Type],"Income")-SUMIFS(Tbl_Transactions[Amount],Tbl_Transactions[Account],REPORT!C18,Tbl_Transactions[Type],"Expense")+SUMIFS(Tbl_Transactions[Amount],Tbl_Transactions[Account],REPORT!C18,Tbl_Transactions[Type],"Transfer")),"")</f>
        <v/>
      </c>
      <c r="E18" s="98"/>
      <c r="F18" s="100" t="str">
        <f>IFERROR(IF(ISBLANK(INDEX(T_CASH_ACCTS[ACCOUNT NAME],ROW(F18)-ROW($F$9))),"",INDEX(T_CASH_ACCTS[ACCOUNT NAME],ROW(F18)-ROW($F$9))),"")</f>
        <v/>
      </c>
      <c r="G18" s="101" t="str">
        <f>IFERROR(IF(LEN(F18)=0,"",SUMIF(T_CASH_ACCTS[ACCOUNT NAME],REPORT!F18,T_CASH_ACCTS[STARTING BALANCE])
+SUMIFS(Tbl_Transactions[Amount],Tbl_Transactions[Account],REPORT!F18,Tbl_Transactions[Type],"Income")-SUMIFS(Tbl_Transactions[Amount],Tbl_Transactions[Account],REPORT!F18,Tbl_Transactions[Type],"Expense")+SUMIFS(Tbl_Transactions[Amount],Tbl_Transactions[Account],REPORT!F18,Tbl_Transactions[Type],"Transfer")),"")</f>
        <v/>
      </c>
      <c r="H18" s="64"/>
      <c r="I18" s="64"/>
      <c r="J18" s="100" t="str">
        <f>IFERROR(IF(ISBLANK(INDEX(T_CREDIT_ACCTS[ACCOUNT NAME],ROW(J18)-ROW($J$9))),"",INDEX(T_CREDIT_ACCTS[ACCOUNT NAME],ROW(J18)-ROW($J$9))),"")</f>
        <v/>
      </c>
      <c r="K18" s="101" t="str">
        <f>IFERROR(IF(LEN(J18)=0,"",SUMIF(T_CREDIT_ACCTS[ACCOUNT NAME],REPORT!J18,T_CREDIT_ACCTS[STARTING BALANCE])
+SUMIFS(Tbl_Transactions[Amount],Tbl_Transactions[Account],REPORT!J18,Tbl_Transactions[Type],"Income")-SUMIFS(Tbl_Transactions[Amount],Tbl_Transactions[Account],REPORT!J18,Tbl_Transactions[Type],"Expense")+SUMIFS(Tbl_Transactions[Amount],Tbl_Transactions[Account],REPORT!J18,Tbl_Transactions[Type],"Transfer")),"")</f>
        <v/>
      </c>
      <c r="L18" s="331"/>
      <c r="M18" s="17"/>
      <c r="N18" s="13"/>
      <c r="O18" s="38"/>
      <c r="P18" s="24"/>
      <c r="Q18" s="24"/>
      <c r="R18" s="24"/>
      <c r="S18" s="24"/>
      <c r="T18" s="24"/>
      <c r="U18" s="24"/>
      <c r="V18" s="24"/>
      <c r="W18" s="24"/>
      <c r="X18" s="24"/>
      <c r="Y18" s="24"/>
      <c r="Z18" s="24"/>
      <c r="AA18" s="24"/>
      <c r="AB18" s="316" t="str">
        <f t="shared" si="0"/>
        <v>Personnel</v>
      </c>
      <c r="AC18" s="317"/>
      <c r="AD18" s="201">
        <f t="shared" si="1"/>
        <v>389</v>
      </c>
      <c r="AE18" s="201">
        <f>IF(AB18="","",IF($AB$9="",IFERROR(GETPIVOTDATA("Amount",pivot_tables!$A$4,"Category",REPORT!$AB18),0),""))</f>
        <v>0</v>
      </c>
      <c r="AF18" s="314">
        <f t="shared" si="2"/>
        <v>389</v>
      </c>
      <c r="AG18" s="315"/>
      <c r="AH18" s="24"/>
      <c r="AI18" s="40"/>
      <c r="AJ18" s="82"/>
      <c r="AK18" s="38"/>
      <c r="AL18" s="24"/>
      <c r="AM18" s="24"/>
      <c r="AN18" s="24"/>
      <c r="AO18" s="24"/>
      <c r="AP18" s="24"/>
      <c r="AQ18" s="24"/>
      <c r="AR18" s="24"/>
      <c r="AS18" s="24"/>
      <c r="AT18" s="24"/>
      <c r="AU18" s="24"/>
      <c r="AV18" s="24"/>
      <c r="AW18" s="24"/>
      <c r="AX18" s="24"/>
      <c r="AY18" s="24"/>
      <c r="AZ18" s="24"/>
      <c r="BA18" s="24"/>
      <c r="BB18" s="24"/>
      <c r="BC18" s="24"/>
      <c r="BD18" s="40"/>
      <c r="BE18" s="83"/>
      <c r="BF18" s="15"/>
      <c r="BG18" s="16"/>
      <c r="BH18" s="66"/>
      <c r="BI18" s="67"/>
      <c r="BJ18" s="68"/>
      <c r="BK18" s="68"/>
      <c r="BL18" s="68"/>
      <c r="BM18" s="16"/>
      <c r="BN18" s="16"/>
      <c r="BO18" s="66"/>
      <c r="BP18" s="67"/>
      <c r="BQ18" s="68"/>
      <c r="BR18" s="68"/>
      <c r="BS18" s="68"/>
      <c r="BT18" s="68"/>
      <c r="BU18" s="17"/>
      <c r="BV18" s="5"/>
      <c r="BW18" s="5"/>
    </row>
    <row r="19" spans="1:75" ht="15" customHeight="1">
      <c r="A19" s="5"/>
      <c r="B19" s="15"/>
      <c r="C19" s="100" t="str">
        <f>IFERROR(IF(ISBLANK(INDEX(T_BANK_ACCTS[ACCOUNT NAME],ROW(C19)-ROW($C$9))),"",INDEX(T_BANK_ACCTS[ACCOUNT NAME],ROW(C19)-ROW($C$9))),"")</f>
        <v/>
      </c>
      <c r="D19" s="101" t="str">
        <f>IFERROR(IF(LEN(C19)=0,"",SUMIF(T_BANK_ACCTS[ACCOUNT NAME],REPORT!C19,T_BANK_ACCTS[STARTING BALANCE])+SUMIFS(Tbl_Transactions[Amount],Tbl_Transactions[Account],REPORT!C19,Tbl_Transactions[Type],"Income")-SUMIFS(Tbl_Transactions[Amount],Tbl_Transactions[Account],REPORT!C19,Tbl_Transactions[Type],"Expense")+SUMIFS(Tbl_Transactions[Amount],Tbl_Transactions[Account],REPORT!C19,Tbl_Transactions[Type],"Transfer")),"")</f>
        <v/>
      </c>
      <c r="E19" s="98"/>
      <c r="F19" s="100" t="str">
        <f>IFERROR(IF(ISBLANK(INDEX(T_CASH_ACCTS[ACCOUNT NAME],ROW(F19)-ROW($F$9))),"",INDEX(T_CASH_ACCTS[ACCOUNT NAME],ROW(F19)-ROW($F$9))),"")</f>
        <v/>
      </c>
      <c r="G19" s="101" t="str">
        <f>IFERROR(IF(LEN(F19)=0,"",SUMIF(T_CASH_ACCTS[ACCOUNT NAME],REPORT!F19,T_CASH_ACCTS[STARTING BALANCE])
+SUMIFS(Tbl_Transactions[Amount],Tbl_Transactions[Account],REPORT!F19,Tbl_Transactions[Type],"Income")-SUMIFS(Tbl_Transactions[Amount],Tbl_Transactions[Account],REPORT!F19,Tbl_Transactions[Type],"Expense")+SUMIFS(Tbl_Transactions[Amount],Tbl_Transactions[Account],REPORT!F19,Tbl_Transactions[Type],"Transfer")),"")</f>
        <v/>
      </c>
      <c r="H19" s="64"/>
      <c r="I19" s="64"/>
      <c r="J19" s="100" t="str">
        <f>IFERROR(IF(ISBLANK(INDEX(T_CREDIT_ACCTS[ACCOUNT NAME],ROW(J19)-ROW($J$9))),"",INDEX(T_CREDIT_ACCTS[ACCOUNT NAME],ROW(J19)-ROW($J$9))),"")</f>
        <v/>
      </c>
      <c r="K19" s="101" t="str">
        <f>IFERROR(IF(LEN(J19)=0,"",SUMIF(T_CREDIT_ACCTS[ACCOUNT NAME],REPORT!J19,T_CREDIT_ACCTS[STARTING BALANCE])
+SUMIFS(Tbl_Transactions[Amount],Tbl_Transactions[Account],REPORT!J19,Tbl_Transactions[Type],"Income")-SUMIFS(Tbl_Transactions[Amount],Tbl_Transactions[Account],REPORT!J19,Tbl_Transactions[Type],"Expense")+SUMIFS(Tbl_Transactions[Amount],Tbl_Transactions[Account],REPORT!J19,Tbl_Transactions[Type],"Transfer")),"")</f>
        <v/>
      </c>
      <c r="L19" s="331"/>
      <c r="M19" s="17"/>
      <c r="N19" s="13"/>
      <c r="O19" s="38"/>
      <c r="P19" s="24"/>
      <c r="Q19" s="24"/>
      <c r="R19" s="24"/>
      <c r="S19" s="24"/>
      <c r="T19" s="24"/>
      <c r="U19" s="24"/>
      <c r="V19" s="24"/>
      <c r="W19" s="24"/>
      <c r="X19" s="24"/>
      <c r="Y19" s="24"/>
      <c r="Z19" s="24"/>
      <c r="AA19" s="24"/>
      <c r="AB19" s="316" t="str">
        <f t="shared" si="0"/>
        <v>Projets</v>
      </c>
      <c r="AC19" s="317"/>
      <c r="AD19" s="201">
        <f t="shared" si="1"/>
        <v>400</v>
      </c>
      <c r="AE19" s="201">
        <f>IF(AB19="","",IF($AB$9="",IFERROR(GETPIVOTDATA("Amount",pivot_tables!$A$4,"Category",REPORT!$AB19),0),""))</f>
        <v>0</v>
      </c>
      <c r="AF19" s="314">
        <f t="shared" si="2"/>
        <v>400</v>
      </c>
      <c r="AG19" s="315"/>
      <c r="AH19" s="24"/>
      <c r="AI19" s="40"/>
      <c r="AJ19" s="82"/>
      <c r="AK19" s="38"/>
      <c r="AL19" s="24"/>
      <c r="AM19" s="24"/>
      <c r="AN19" s="24"/>
      <c r="AO19" s="24"/>
      <c r="AP19" s="24"/>
      <c r="AQ19" s="24"/>
      <c r="AR19" s="24"/>
      <c r="AS19" s="24"/>
      <c r="AT19" s="24"/>
      <c r="AU19" s="24"/>
      <c r="AV19" s="24"/>
      <c r="AW19" s="24"/>
      <c r="AX19" s="24"/>
      <c r="AY19" s="24"/>
      <c r="AZ19" s="24"/>
      <c r="BA19" s="24"/>
      <c r="BB19" s="24"/>
      <c r="BC19" s="24"/>
      <c r="BD19" s="40"/>
      <c r="BE19" s="83"/>
      <c r="BF19" s="15"/>
      <c r="BG19" s="16"/>
      <c r="BH19" s="69"/>
      <c r="BI19" s="70"/>
      <c r="BJ19" s="16"/>
      <c r="BK19" s="16"/>
      <c r="BL19" s="16"/>
      <c r="BM19" s="16"/>
      <c r="BN19" s="16"/>
      <c r="BO19" s="16"/>
      <c r="BP19" s="16"/>
      <c r="BQ19" s="16"/>
      <c r="BR19" s="16"/>
      <c r="BS19" s="16"/>
      <c r="BT19" s="16"/>
      <c r="BU19" s="17"/>
      <c r="BV19" s="5"/>
      <c r="BW19" s="5"/>
    </row>
    <row r="20" spans="1:75" ht="15" customHeight="1">
      <c r="A20" s="5"/>
      <c r="B20" s="15"/>
      <c r="C20" s="105" t="str">
        <f>IFERROR(IF(ISBLANK(INDEX(T_BANK_ACCTS[ACCOUNT NAME],ROW(C20)-ROW($C$9))),"",INDEX(T_BANK_ACCTS[ACCOUNT NAME],ROW(C20)-ROW($C$9))),"")</f>
        <v/>
      </c>
      <c r="D20" s="106" t="str">
        <f>IFERROR(IF(LEN(C20)=0,"",SUMIF(T_BANK_ACCTS[ACCOUNT NAME],REPORT!C20,T_BANK_ACCTS[STARTING BALANCE])+SUMIFS(Tbl_Transactions[Amount],Tbl_Transactions[Account],REPORT!C20,Tbl_Transactions[Type],"Income")-SUMIFS(Tbl_Transactions[Amount],Tbl_Transactions[Account],REPORT!C20,Tbl_Transactions[Type],"Expense")+SUMIFS(Tbl_Transactions[Amount],Tbl_Transactions[Account],REPORT!C20,Tbl_Transactions[Type],"Transfer")),"")</f>
        <v/>
      </c>
      <c r="E20" s="16"/>
      <c r="F20" s="105" t="str">
        <f>IFERROR(IF(ISBLANK(INDEX(T_CASH_ACCTS[ACCOUNT NAME],ROW(F20)-ROW($F$9))),"",INDEX(T_CASH_ACCTS[ACCOUNT NAME],ROW(F20)-ROW($F$9))),"")</f>
        <v/>
      </c>
      <c r="G20" s="106" t="str">
        <f>IFERROR(IF(LEN(F20)=0,"",SUMIF(T_CASH_ACCTS[ACCOUNT NAME],REPORT!F20,T_CASH_ACCTS[STARTING BALANCE])
+SUMIFS(Tbl_Transactions[Amount],Tbl_Transactions[Account],REPORT!F20,Tbl_Transactions[Type],"Income")-SUMIFS(Tbl_Transactions[Amount],Tbl_Transactions[Account],REPORT!F20,Tbl_Transactions[Type],"Expense")+SUMIFS(Tbl_Transactions[Amount],Tbl_Transactions[Account],REPORT!F20,Tbl_Transactions[Type],"Transfer")),"")</f>
        <v/>
      </c>
      <c r="H20" s="16"/>
      <c r="I20" s="16"/>
      <c r="J20" s="100" t="str">
        <f>IFERROR(IF(ISBLANK(INDEX(T_CREDIT_ACCTS[ACCOUNT NAME],ROW(J20)-ROW($J$9))),"",INDEX(T_CREDIT_ACCTS[ACCOUNT NAME],ROW(J20)-ROW($J$9))),"")</f>
        <v/>
      </c>
      <c r="K20" s="101" t="str">
        <f>IFERROR(IF(LEN(J20)=0,"",SUMIF(T_CREDIT_ACCTS[ACCOUNT NAME],REPORT!J20,T_CREDIT_ACCTS[STARTING BALANCE])
+SUMIFS(Tbl_Transactions[Amount],Tbl_Transactions[Account],REPORT!J20,Tbl_Transactions[Type],"Income")-SUMIFS(Tbl_Transactions[Amount],Tbl_Transactions[Account],REPORT!J20,Tbl_Transactions[Type],"Expense")+SUMIFS(Tbl_Transactions[Amount],Tbl_Transactions[Account],REPORT!J20,Tbl_Transactions[Type],"Transfer")),"")</f>
        <v/>
      </c>
      <c r="L20" s="16"/>
      <c r="M20" s="17"/>
      <c r="N20" s="13"/>
      <c r="O20" s="38"/>
      <c r="P20" s="24"/>
      <c r="Q20" s="24"/>
      <c r="R20" s="24"/>
      <c r="S20" s="24"/>
      <c r="T20" s="24"/>
      <c r="U20" s="24"/>
      <c r="V20" s="24"/>
      <c r="W20" s="24"/>
      <c r="X20" s="24"/>
      <c r="Y20" s="24"/>
      <c r="Z20" s="24"/>
      <c r="AA20" s="24"/>
      <c r="AB20" s="316" t="str">
        <f t="shared" si="0"/>
        <v>Santé</v>
      </c>
      <c r="AC20" s="317"/>
      <c r="AD20" s="201">
        <f t="shared" si="1"/>
        <v>42</v>
      </c>
      <c r="AE20" s="201">
        <f>IF(AB20="","",IF($AB$9="",IFERROR(GETPIVOTDATA("Amount",pivot_tables!$A$4,"Category",REPORT!$AB20),0),""))</f>
        <v>0</v>
      </c>
      <c r="AF20" s="314">
        <f t="shared" ref="AF20:AF41" si="3">IFERROR(AD20-AE20,"")</f>
        <v>42</v>
      </c>
      <c r="AG20" s="315"/>
      <c r="AH20" s="24"/>
      <c r="AI20" s="40"/>
      <c r="AJ20" s="82"/>
      <c r="AK20" s="38"/>
      <c r="AL20" s="24"/>
      <c r="AM20" s="24"/>
      <c r="AN20" s="24"/>
      <c r="AO20" s="24"/>
      <c r="AP20" s="24"/>
      <c r="AQ20" s="24"/>
      <c r="AR20" s="24"/>
      <c r="AS20" s="24"/>
      <c r="AT20" s="24"/>
      <c r="AU20" s="24"/>
      <c r="AV20" s="24"/>
      <c r="AW20" s="24"/>
      <c r="AX20" s="24"/>
      <c r="AY20" s="24"/>
      <c r="AZ20" s="24"/>
      <c r="BA20" s="24"/>
      <c r="BB20" s="24"/>
      <c r="BC20" s="24"/>
      <c r="BD20" s="40"/>
      <c r="BE20" s="83"/>
      <c r="BF20" s="15"/>
      <c r="BG20" s="16"/>
      <c r="BH20" s="69"/>
      <c r="BI20" s="16"/>
      <c r="BJ20" s="16"/>
      <c r="BK20" s="16"/>
      <c r="BL20" s="16"/>
      <c r="BM20" s="16"/>
      <c r="BN20" s="16"/>
      <c r="BO20" s="16"/>
      <c r="BP20" s="16"/>
      <c r="BQ20" s="16"/>
      <c r="BR20" s="16"/>
      <c r="BS20" s="16"/>
      <c r="BT20" s="16"/>
      <c r="BU20" s="17"/>
      <c r="BV20" s="5"/>
      <c r="BW20" s="5"/>
    </row>
    <row r="21" spans="1:75" ht="15" customHeight="1">
      <c r="A21" s="5"/>
      <c r="B21" s="15"/>
      <c r="C21" s="107" t="str">
        <f>IFERROR(IF(ISBLANK(INDEX(T_BANK_ACCTS[ACCOUNT NAME],ROW(C21)-ROW($C$9))),"",INDEX(T_BANK_ACCTS[ACCOUNT NAME],ROW(C21)-ROW($C$9))),"")</f>
        <v/>
      </c>
      <c r="D21" s="106" t="str">
        <f>IFERROR(IF(LEN(C21)=0,"",SUMIF(T_BANK_ACCTS[ACCOUNT NAME],REPORT!C21,T_BANK_ACCTS[STARTING BALANCE])+SUMIFS(Tbl_Transactions[Amount],Tbl_Transactions[Account],REPORT!C21,Tbl_Transactions[Type],"Income")-SUMIFS(Tbl_Transactions[Amount],Tbl_Transactions[Account],REPORT!C21,Tbl_Transactions[Type],"Expense")+SUMIFS(Tbl_Transactions[Amount],Tbl_Transactions[Account],REPORT!C21,Tbl_Transactions[Type],"Transfer")),"")</f>
        <v/>
      </c>
      <c r="E21" s="21"/>
      <c r="F21" s="105" t="str">
        <f>IFERROR(IF(ISBLANK(INDEX(T_CASH_ACCTS[ACCOUNT NAME],ROW(F21)-ROW($F$9))),"",INDEX(T_CASH_ACCTS[ACCOUNT NAME],ROW(F21)-ROW($F$9))),"")</f>
        <v/>
      </c>
      <c r="G21" s="106" t="str">
        <f>IFERROR(IF(LEN(F21)=0,"",SUMIF(T_CASH_ACCTS[ACCOUNT NAME],REPORT!F21,T_CASH_ACCTS[STARTING BALANCE])
+SUMIFS(Tbl_Transactions[Amount],Tbl_Transactions[Account],REPORT!F21,Tbl_Transactions[Type],"Income")-SUMIFS(Tbl_Transactions[Amount],Tbl_Transactions[Account],REPORT!F21,Tbl_Transactions[Type],"Expense")+SUMIFS(Tbl_Transactions[Amount],Tbl_Transactions[Account],REPORT!F21,Tbl_Transactions[Type],"Transfer")),"")</f>
        <v/>
      </c>
      <c r="H21" s="16"/>
      <c r="I21" s="16"/>
      <c r="J21" s="100" t="str">
        <f>IFERROR(IF(ISBLANK(INDEX(T_CREDIT_ACCTS[ACCOUNT NAME],ROW(J21)-ROW($J$9))),"",INDEX(T_CREDIT_ACCTS[ACCOUNT NAME],ROW(J21)-ROW($J$9))),"")</f>
        <v/>
      </c>
      <c r="K21" s="101" t="str">
        <f>IFERROR(IF(LEN(J21)=0,"",SUMIF(T_CREDIT_ACCTS[ACCOUNT NAME],REPORT!J21,T_CREDIT_ACCTS[STARTING BALANCE])
+SUMIFS(Tbl_Transactions[Amount],Tbl_Transactions[Account],REPORT!J21,Tbl_Transactions[Type],"Income")-SUMIFS(Tbl_Transactions[Amount],Tbl_Transactions[Account],REPORT!J21,Tbl_Transactions[Type],"Expense")+SUMIFS(Tbl_Transactions[Amount],Tbl_Transactions[Account],REPORT!J21,Tbl_Transactions[Type],"Transfer")),"")</f>
        <v/>
      </c>
      <c r="L21" s="16"/>
      <c r="M21" s="17"/>
      <c r="N21" s="13"/>
      <c r="O21" s="38"/>
      <c r="P21" s="24"/>
      <c r="Q21" s="24"/>
      <c r="R21" s="24"/>
      <c r="S21" s="24"/>
      <c r="T21" s="24"/>
      <c r="U21" s="24"/>
      <c r="V21" s="24"/>
      <c r="W21" s="24"/>
      <c r="X21" s="24"/>
      <c r="Y21" s="24"/>
      <c r="Z21" s="24"/>
      <c r="AA21" s="24"/>
      <c r="AB21" s="316" t="str">
        <f t="shared" si="0"/>
        <v/>
      </c>
      <c r="AC21" s="317"/>
      <c r="AD21" s="201" t="str">
        <f t="shared" si="1"/>
        <v/>
      </c>
      <c r="AE21" s="201" t="str">
        <f>IF(AB21="","",IF($AB$9="",IFERROR(GETPIVOTDATA("Amount",pivot_tables!$A$4,"Category",REPORT!$AB21),0),""))</f>
        <v/>
      </c>
      <c r="AF21" s="314" t="str">
        <f t="shared" si="3"/>
        <v/>
      </c>
      <c r="AG21" s="315"/>
      <c r="AH21" s="24"/>
      <c r="AI21" s="40"/>
      <c r="AJ21" s="82"/>
      <c r="AK21" s="38"/>
      <c r="AL21" s="24"/>
      <c r="AM21" s="24"/>
      <c r="AN21" s="24"/>
      <c r="AO21" s="24"/>
      <c r="AP21" s="24"/>
      <c r="AQ21" s="24"/>
      <c r="AR21" s="24"/>
      <c r="AS21" s="24"/>
      <c r="AT21" s="24"/>
      <c r="AU21" s="24"/>
      <c r="AV21" s="24"/>
      <c r="AW21" s="24"/>
      <c r="AX21" s="24"/>
      <c r="AY21" s="24"/>
      <c r="AZ21" s="24"/>
      <c r="BA21" s="24"/>
      <c r="BB21" s="24"/>
      <c r="BC21" s="24"/>
      <c r="BD21" s="40"/>
      <c r="BE21" s="83"/>
      <c r="BF21" s="15"/>
      <c r="BG21" s="16"/>
      <c r="BH21" s="23"/>
      <c r="BI21" s="16"/>
      <c r="BJ21" s="16"/>
      <c r="BK21" s="23"/>
      <c r="BL21" s="16"/>
      <c r="BM21" s="16"/>
      <c r="BN21" s="16"/>
      <c r="BO21" s="16"/>
      <c r="BP21" s="16"/>
      <c r="BQ21" s="16"/>
      <c r="BR21" s="16"/>
      <c r="BS21" s="16"/>
      <c r="BT21" s="16"/>
      <c r="BU21" s="17"/>
      <c r="BV21" s="5"/>
      <c r="BW21" s="5"/>
    </row>
    <row r="22" spans="1:75" ht="20">
      <c r="A22" s="5"/>
      <c r="B22" s="15"/>
      <c r="C22" s="105" t="str">
        <f>IFERROR(IF(ISBLANK(INDEX(T_BANK_ACCTS[ACCOUNT NAME],ROW(C22)-ROW($C$9))),"",INDEX(T_BANK_ACCTS[ACCOUNT NAME],ROW(C22)-ROW($C$9))),"")</f>
        <v/>
      </c>
      <c r="D22" s="106" t="str">
        <f>IFERROR(IF(LEN(C22)=0,"",SUMIF(T_BANK_ACCTS[ACCOUNT NAME],REPORT!C22,T_BANK_ACCTS[STARTING BALANCE])+SUMIFS(Tbl_Transactions[Amount],Tbl_Transactions[Account],REPORT!C22,Tbl_Transactions[Type],"Income")-SUMIFS(Tbl_Transactions[Amount],Tbl_Transactions[Account],REPORT!C22,Tbl_Transactions[Type],"Expense")+SUMIFS(Tbl_Transactions[Amount],Tbl_Transactions[Account],REPORT!C22,Tbl_Transactions[Type],"Transfer")),"")</f>
        <v/>
      </c>
      <c r="E22" s="16"/>
      <c r="F22" s="105" t="str">
        <f>IFERROR(IF(ISBLANK(INDEX(T_CASH_ACCTS[ACCOUNT NAME],ROW(F22)-ROW($F$9))),"",INDEX(T_CASH_ACCTS[ACCOUNT NAME],ROW(F22)-ROW($F$9))),"")</f>
        <v/>
      </c>
      <c r="G22" s="106" t="str">
        <f>IFERROR(IF(LEN(F22)=0,"",SUMIF(T_CASH_ACCTS[ACCOUNT NAME],REPORT!F22,T_CASH_ACCTS[STARTING BALANCE])
+SUMIFS(Tbl_Transactions[Amount],Tbl_Transactions[Account],REPORT!F22,Tbl_Transactions[Type],"Income")-SUMIFS(Tbl_Transactions[Amount],Tbl_Transactions[Account],REPORT!F22,Tbl_Transactions[Type],"Expense")+SUMIFS(Tbl_Transactions[Amount],Tbl_Transactions[Account],REPORT!F22,Tbl_Transactions[Type],"Transfer")),"")</f>
        <v/>
      </c>
      <c r="H22" s="16"/>
      <c r="I22" s="16"/>
      <c r="J22" s="100" t="str">
        <f>IFERROR(IF(ISBLANK(INDEX(T_CREDIT_ACCTS[ACCOUNT NAME],ROW(J22)-ROW($J$9))),"",INDEX(T_CREDIT_ACCTS[ACCOUNT NAME],ROW(J22)-ROW($J$9))),"")</f>
        <v/>
      </c>
      <c r="K22" s="101" t="str">
        <f>IFERROR(IF(LEN(J22)=0,"",SUMIF(T_CREDIT_ACCTS[ACCOUNT NAME],REPORT!J22,T_CREDIT_ACCTS[STARTING BALANCE])
+SUMIFS(Tbl_Transactions[Amount],Tbl_Transactions[Account],REPORT!J22,Tbl_Transactions[Type],"Income")-SUMIFS(Tbl_Transactions[Amount],Tbl_Transactions[Account],REPORT!J22,Tbl_Transactions[Type],"Expense")+SUMIFS(Tbl_Transactions[Amount],Tbl_Transactions[Account],REPORT!J22,Tbl_Transactions[Type],"Transfer")),"")</f>
        <v/>
      </c>
      <c r="L22" s="16"/>
      <c r="M22" s="17"/>
      <c r="N22" s="13"/>
      <c r="O22" s="38"/>
      <c r="P22" s="72"/>
      <c r="Q22" s="24"/>
      <c r="R22" s="24"/>
      <c r="S22" s="24"/>
      <c r="T22" s="24"/>
      <c r="U22" s="24"/>
      <c r="V22" s="24"/>
      <c r="W22" s="24"/>
      <c r="X22" s="24"/>
      <c r="Y22" s="24"/>
      <c r="Z22" s="24"/>
      <c r="AA22" s="24"/>
      <c r="AB22" s="307" t="str">
        <f t="shared" si="0"/>
        <v/>
      </c>
      <c r="AC22" s="308"/>
      <c r="AD22" s="94" t="str">
        <f t="shared" si="1"/>
        <v/>
      </c>
      <c r="AE22" s="94" t="str">
        <f>IF(AB22="","",IF($AB$9="",IFERROR(GETPIVOTDATA("Amount",pivot_tables!$A$4,"Category",REPORT!$AB22),0),""))</f>
        <v/>
      </c>
      <c r="AF22" s="305" t="str">
        <f t="shared" si="3"/>
        <v/>
      </c>
      <c r="AG22" s="306"/>
      <c r="AH22" s="24"/>
      <c r="AI22" s="40"/>
      <c r="AJ22" s="82"/>
      <c r="AK22" s="38"/>
      <c r="AL22" s="24"/>
      <c r="AM22" s="24"/>
      <c r="AN22" s="24"/>
      <c r="AO22" s="24"/>
      <c r="AP22" s="24"/>
      <c r="AQ22" s="24"/>
      <c r="AR22" s="24"/>
      <c r="AS22" s="24"/>
      <c r="AT22" s="24"/>
      <c r="AU22" s="24"/>
      <c r="AV22" s="24"/>
      <c r="AW22" s="24"/>
      <c r="AX22" s="24"/>
      <c r="AY22" s="24"/>
      <c r="AZ22" s="24"/>
      <c r="BA22" s="24"/>
      <c r="BB22" s="24"/>
      <c r="BC22" s="24"/>
      <c r="BD22" s="40"/>
      <c r="BE22" s="83"/>
      <c r="BF22" s="15"/>
      <c r="BG22" s="16"/>
      <c r="BH22" s="73"/>
      <c r="BI22" s="16"/>
      <c r="BJ22" s="16"/>
      <c r="BK22" s="73"/>
      <c r="BL22" s="16"/>
      <c r="BM22" s="16"/>
      <c r="BN22" s="16"/>
      <c r="BO22" s="16"/>
      <c r="BP22" s="16"/>
      <c r="BQ22" s="16"/>
      <c r="BR22" s="16"/>
      <c r="BS22" s="16"/>
      <c r="BT22" s="16"/>
      <c r="BU22" s="17"/>
      <c r="BV22" s="5"/>
      <c r="BW22" s="5"/>
    </row>
    <row r="23" spans="1:75" ht="15.75" customHeight="1">
      <c r="A23" s="5"/>
      <c r="B23" s="15"/>
      <c r="C23" s="105" t="str">
        <f>IFERROR(IF(ISBLANK(INDEX(T_BANK_ACCTS[ACCOUNT NAME],ROW(C23)-ROW($C$9))),"",INDEX(T_BANK_ACCTS[ACCOUNT NAME],ROW(C23)-ROW($C$9))),"")</f>
        <v/>
      </c>
      <c r="D23" s="106" t="str">
        <f>IFERROR(IF(LEN(C23)=0,"",SUMIF(T_BANK_ACCTS[ACCOUNT NAME],REPORT!C23,T_BANK_ACCTS[STARTING BALANCE])+SUMIFS(Tbl_Transactions[Amount],Tbl_Transactions[Account],REPORT!C23,Tbl_Transactions[Type],"Income")-SUMIFS(Tbl_Transactions[Amount],Tbl_Transactions[Account],REPORT!C23,Tbl_Transactions[Type],"Expense")+SUMIFS(Tbl_Transactions[Amount],Tbl_Transactions[Account],REPORT!C23,Tbl_Transactions[Type],"Transfer")),"")</f>
        <v/>
      </c>
      <c r="E23" s="16"/>
      <c r="F23" s="105" t="str">
        <f>IFERROR(IF(ISBLANK(INDEX(T_CASH_ACCTS[ACCOUNT NAME],ROW(F23)-ROW($F$9))),"",INDEX(T_CASH_ACCTS[ACCOUNT NAME],ROW(F23)-ROW($F$9))),"")</f>
        <v/>
      </c>
      <c r="G23" s="106" t="str">
        <f>IFERROR(IF(LEN(F23)=0,"",SUMIF(T_CASH_ACCTS[ACCOUNT NAME],REPORT!F23,T_CASH_ACCTS[STARTING BALANCE])
+SUMIFS(Tbl_Transactions[Amount],Tbl_Transactions[Account],REPORT!F23,Tbl_Transactions[Type],"Income")-SUMIFS(Tbl_Transactions[Amount],Tbl_Transactions[Account],REPORT!F23,Tbl_Transactions[Type],"Expense")+SUMIFS(Tbl_Transactions[Amount],Tbl_Transactions[Account],REPORT!F23,Tbl_Transactions[Type],"Transfer")),"")</f>
        <v/>
      </c>
      <c r="H23" s="16"/>
      <c r="I23" s="16"/>
      <c r="J23" s="100" t="str">
        <f>IFERROR(IF(ISBLANK(INDEX(T_CREDIT_ACCTS[ACCOUNT NAME],ROW(J23)-ROW($J$9))),"",INDEX(T_CREDIT_ACCTS[ACCOUNT NAME],ROW(J23)-ROW($J$9))),"")</f>
        <v/>
      </c>
      <c r="K23" s="101" t="str">
        <f>IFERROR(IF(LEN(J23)=0,"",SUMIF(T_CREDIT_ACCTS[ACCOUNT NAME],REPORT!J23,T_CREDIT_ACCTS[STARTING BALANCE])
+SUMIFS(Tbl_Transactions[Amount],Tbl_Transactions[Account],REPORT!J23,Tbl_Transactions[Type],"Income")-SUMIFS(Tbl_Transactions[Amount],Tbl_Transactions[Account],REPORT!J23,Tbl_Transactions[Type],"Expense")+SUMIFS(Tbl_Transactions[Amount],Tbl_Transactions[Account],REPORT!J23,Tbl_Transactions[Type],"Transfer")),"")</f>
        <v/>
      </c>
      <c r="L23" s="16"/>
      <c r="M23" s="17"/>
      <c r="N23" s="13"/>
      <c r="O23" s="38"/>
      <c r="P23" s="24"/>
      <c r="Q23" s="24"/>
      <c r="R23" s="24"/>
      <c r="S23" s="24"/>
      <c r="T23" s="24"/>
      <c r="U23" s="24"/>
      <c r="V23" s="24"/>
      <c r="W23" s="24"/>
      <c r="X23" s="24"/>
      <c r="Y23" s="24"/>
      <c r="Z23" s="24"/>
      <c r="AA23" s="24"/>
      <c r="AB23" s="307" t="str">
        <f t="shared" si="0"/>
        <v/>
      </c>
      <c r="AC23" s="308"/>
      <c r="AD23" s="94" t="str">
        <f t="shared" si="1"/>
        <v/>
      </c>
      <c r="AE23" s="94" t="str">
        <f>IF(AB23="","",IF($AB$9="",IFERROR(GETPIVOTDATA("Amount",pivot_tables!$A$4,"Category",REPORT!$AB23),0),""))</f>
        <v/>
      </c>
      <c r="AF23" s="305" t="str">
        <f t="shared" si="3"/>
        <v/>
      </c>
      <c r="AG23" s="306"/>
      <c r="AH23" s="24"/>
      <c r="AI23" s="40"/>
      <c r="AJ23" s="82"/>
      <c r="AK23" s="38"/>
      <c r="AL23" s="24"/>
      <c r="AM23" s="24"/>
      <c r="AN23" s="24"/>
      <c r="AO23" s="24"/>
      <c r="AP23" s="24"/>
      <c r="AQ23" s="24"/>
      <c r="AR23" s="24"/>
      <c r="AS23" s="24"/>
      <c r="AT23" s="24"/>
      <c r="AU23" s="24"/>
      <c r="AV23" s="24"/>
      <c r="AW23" s="24"/>
      <c r="AX23" s="74"/>
      <c r="AY23" s="74"/>
      <c r="AZ23" s="74"/>
      <c r="BA23" s="74"/>
      <c r="BB23" s="74"/>
      <c r="BC23" s="74"/>
      <c r="BD23" s="75"/>
      <c r="BE23" s="84"/>
      <c r="BF23" s="76"/>
      <c r="BG23" s="77"/>
      <c r="BH23" s="78"/>
      <c r="BI23" s="77"/>
      <c r="BJ23" s="77"/>
      <c r="BK23" s="78"/>
      <c r="BL23" s="77"/>
      <c r="BM23" s="77"/>
      <c r="BN23" s="77"/>
      <c r="BO23" s="16"/>
      <c r="BP23" s="16"/>
      <c r="BQ23" s="16"/>
      <c r="BR23" s="16"/>
      <c r="BS23" s="16"/>
      <c r="BT23" s="16"/>
      <c r="BU23" s="17"/>
      <c r="BV23" s="5"/>
      <c r="BW23" s="5"/>
    </row>
    <row r="24" spans="1:75" ht="15" customHeight="1">
      <c r="A24" s="5"/>
      <c r="B24" s="15"/>
      <c r="C24" s="105" t="str">
        <f>IFERROR(IF(ISBLANK(INDEX(T_BANK_ACCTS[ACCOUNT NAME],ROW(C24)-ROW($C$9))),"",INDEX(T_BANK_ACCTS[ACCOUNT NAME],ROW(C24)-ROW($C$9))),"")</f>
        <v/>
      </c>
      <c r="D24" s="106" t="str">
        <f>IFERROR(IF(LEN(C24)=0,"",SUMIF(T_BANK_ACCTS[ACCOUNT NAME],REPORT!C24,T_BANK_ACCTS[STARTING BALANCE])+SUMIFS(Tbl_Transactions[Amount],Tbl_Transactions[Account],REPORT!C24,Tbl_Transactions[Type],"Income")-SUMIFS(Tbl_Transactions[Amount],Tbl_Transactions[Account],REPORT!C24,Tbl_Transactions[Type],"Expense")+SUMIFS(Tbl_Transactions[Amount],Tbl_Transactions[Account],REPORT!C24,Tbl_Transactions[Type],"Transfer")),"")</f>
        <v/>
      </c>
      <c r="E24" s="16"/>
      <c r="F24" s="105" t="str">
        <f>IFERROR(IF(ISBLANK(INDEX(T_CASH_ACCTS[ACCOUNT NAME],ROW(F24)-ROW($F$9))),"",INDEX(T_CASH_ACCTS[ACCOUNT NAME],ROW(F24)-ROW($F$9))),"")</f>
        <v/>
      </c>
      <c r="G24" s="106" t="str">
        <f>IFERROR(IF(LEN(F24)=0,"",SUMIF(T_CASH_ACCTS[ACCOUNT NAME],REPORT!F24,T_CASH_ACCTS[STARTING BALANCE])
+SUMIFS(Tbl_Transactions[Amount],Tbl_Transactions[Account],REPORT!F24,Tbl_Transactions[Type],"Income")-SUMIFS(Tbl_Transactions[Amount],Tbl_Transactions[Account],REPORT!F24,Tbl_Transactions[Type],"Expense")+SUMIFS(Tbl_Transactions[Amount],Tbl_Transactions[Account],REPORT!F24,Tbl_Transactions[Type],"Transfer")),"")</f>
        <v/>
      </c>
      <c r="H24" s="16"/>
      <c r="I24" s="16"/>
      <c r="J24" s="100" t="str">
        <f>IFERROR(IF(ISBLANK(INDEX(T_CREDIT_ACCTS[ACCOUNT NAME],ROW(J24)-ROW($J$9))),"",INDEX(T_CREDIT_ACCTS[ACCOUNT NAME],ROW(J24)-ROW($J$9))),"")</f>
        <v/>
      </c>
      <c r="K24" s="101" t="str">
        <f>IFERROR(IF(LEN(J24)=0,"",SUMIF(T_CREDIT_ACCTS[ACCOUNT NAME],REPORT!J24,T_CREDIT_ACCTS[STARTING BALANCE])
+SUMIFS(Tbl_Transactions[Amount],Tbl_Transactions[Account],REPORT!J24,Tbl_Transactions[Type],"Income")-SUMIFS(Tbl_Transactions[Amount],Tbl_Transactions[Account],REPORT!J24,Tbl_Transactions[Type],"Expense")+SUMIFS(Tbl_Transactions[Amount],Tbl_Transactions[Account],REPORT!J24,Tbl_Transactions[Type],"Transfer")),"")</f>
        <v/>
      </c>
      <c r="L24" s="16"/>
      <c r="M24" s="17"/>
      <c r="N24" s="13"/>
      <c r="O24" s="38"/>
      <c r="P24" s="24"/>
      <c r="Q24" s="24"/>
      <c r="R24" s="24"/>
      <c r="S24" s="24"/>
      <c r="T24" s="70" t="s">
        <v>157</v>
      </c>
      <c r="U24" s="24"/>
      <c r="V24" s="24"/>
      <c r="W24" s="24"/>
      <c r="X24" s="24"/>
      <c r="Y24" s="24"/>
      <c r="Z24" s="24"/>
      <c r="AA24" s="24"/>
      <c r="AB24" s="307" t="str">
        <f t="shared" si="0"/>
        <v/>
      </c>
      <c r="AC24" s="308"/>
      <c r="AD24" s="94" t="str">
        <f t="shared" si="1"/>
        <v/>
      </c>
      <c r="AE24" s="94" t="str">
        <f>IF(AB24="","",IF($AB$9="",IFERROR(GETPIVOTDATA("Amount",pivot_tables!$A$4,"Category",REPORT!$AB24),0),""))</f>
        <v/>
      </c>
      <c r="AF24" s="305" t="str">
        <f t="shared" si="3"/>
        <v/>
      </c>
      <c r="AG24" s="306"/>
      <c r="AH24" s="24"/>
      <c r="AI24" s="40"/>
      <c r="AJ24" s="82"/>
      <c r="AK24" s="38"/>
      <c r="AL24" s="24"/>
      <c r="AM24" s="24"/>
      <c r="AN24" s="24"/>
      <c r="AO24" s="24"/>
      <c r="AP24" s="24"/>
      <c r="AQ24" s="24"/>
      <c r="AR24" s="24"/>
      <c r="AS24" s="24"/>
      <c r="AT24" s="24"/>
      <c r="AU24" s="24"/>
      <c r="AV24" s="24"/>
      <c r="AW24" s="24"/>
      <c r="AX24" s="24"/>
      <c r="AY24" s="24"/>
      <c r="AZ24" s="24"/>
      <c r="BA24" s="24"/>
      <c r="BB24" s="24"/>
      <c r="BC24" s="24"/>
      <c r="BD24" s="40"/>
      <c r="BE24" s="83"/>
      <c r="BF24" s="15"/>
      <c r="BG24" s="16"/>
      <c r="BH24" s="16"/>
      <c r="BI24" s="16"/>
      <c r="BJ24" s="16"/>
      <c r="BK24" s="16"/>
      <c r="BL24" s="16"/>
      <c r="BM24" s="16"/>
      <c r="BN24" s="16"/>
      <c r="BO24" s="16"/>
      <c r="BP24" s="16"/>
      <c r="BQ24" s="16"/>
      <c r="BR24" s="16"/>
      <c r="BS24" s="16"/>
      <c r="BT24" s="16"/>
      <c r="BU24" s="17"/>
      <c r="BV24" s="5"/>
      <c r="BW24" s="5"/>
    </row>
    <row r="25" spans="1:75" ht="15" customHeight="1">
      <c r="A25" s="5"/>
      <c r="B25" s="15"/>
      <c r="C25" s="105" t="str">
        <f>IFERROR(IF(ISBLANK(INDEX(T_BANK_ACCTS[ACCOUNT NAME],ROW(C25)-ROW($C$9))),"",INDEX(T_BANK_ACCTS[ACCOUNT NAME],ROW(C25)-ROW($C$9))),"")</f>
        <v/>
      </c>
      <c r="D25" s="106" t="str">
        <f>IFERROR(IF(LEN(C25)=0,"",SUMIF(T_BANK_ACCTS[ACCOUNT NAME],REPORT!C25,T_BANK_ACCTS[STARTING BALANCE])+SUMIFS(Tbl_Transactions[Amount],Tbl_Transactions[Account],REPORT!C25,Tbl_Transactions[Type],"Income")-SUMIFS(Tbl_Transactions[Amount],Tbl_Transactions[Account],REPORT!C25,Tbl_Transactions[Type],"Expense")+SUMIFS(Tbl_Transactions[Amount],Tbl_Transactions[Account],REPORT!C25,Tbl_Transactions[Type],"Transfer")),"")</f>
        <v/>
      </c>
      <c r="E25" s="16"/>
      <c r="F25" s="105" t="str">
        <f>IFERROR(IF(ISBLANK(INDEX(T_CASH_ACCTS[ACCOUNT NAME],ROW(F25)-ROW($F$9))),"",INDEX(T_CASH_ACCTS[ACCOUNT NAME],ROW(F25)-ROW($F$9))),"")</f>
        <v/>
      </c>
      <c r="G25" s="106" t="str">
        <f>IFERROR(IF(LEN(F25)=0,"",SUMIF(T_CASH_ACCTS[ACCOUNT NAME],REPORT!F25,T_CASH_ACCTS[STARTING BALANCE])
+SUMIFS(Tbl_Transactions[Amount],Tbl_Transactions[Account],REPORT!F25,Tbl_Transactions[Type],"Income")-SUMIFS(Tbl_Transactions[Amount],Tbl_Transactions[Account],REPORT!F25,Tbl_Transactions[Type],"Expense")+SUMIFS(Tbl_Transactions[Amount],Tbl_Transactions[Account],REPORT!F25,Tbl_Transactions[Type],"Transfer")),"")</f>
        <v/>
      </c>
      <c r="H25" s="16"/>
      <c r="I25" s="16"/>
      <c r="J25" s="100" t="str">
        <f>IFERROR(IF(ISBLANK(INDEX(T_CREDIT_ACCTS[ACCOUNT NAME],ROW(J25)-ROW($J$9))),"",INDEX(T_CREDIT_ACCTS[ACCOUNT NAME],ROW(J25)-ROW($J$9))),"")</f>
        <v/>
      </c>
      <c r="K25" s="101" t="str">
        <f>IFERROR(IF(LEN(J25)=0,"",SUMIF(T_CREDIT_ACCTS[ACCOUNT NAME],REPORT!J25,T_CREDIT_ACCTS[STARTING BALANCE])
+SUMIFS(Tbl_Transactions[Amount],Tbl_Transactions[Account],REPORT!J25,Tbl_Transactions[Type],"Income")-SUMIFS(Tbl_Transactions[Amount],Tbl_Transactions[Account],REPORT!J25,Tbl_Transactions[Type],"Expense")+SUMIFS(Tbl_Transactions[Amount],Tbl_Transactions[Account],REPORT!J25,Tbl_Transactions[Type],"Transfer")),"")</f>
        <v/>
      </c>
      <c r="L25" s="16"/>
      <c r="M25" s="17"/>
      <c r="N25" s="13"/>
      <c r="O25" s="38"/>
      <c r="P25" s="24"/>
      <c r="Q25" s="24"/>
      <c r="R25" s="24"/>
      <c r="S25" s="24"/>
      <c r="T25" s="24"/>
      <c r="U25" s="24"/>
      <c r="V25" s="24"/>
      <c r="W25" s="24"/>
      <c r="X25" s="24"/>
      <c r="Y25" s="24"/>
      <c r="Z25" s="24"/>
      <c r="AA25" s="24"/>
      <c r="AB25" s="307" t="str">
        <f t="shared" si="0"/>
        <v/>
      </c>
      <c r="AC25" s="308"/>
      <c r="AD25" s="94" t="str">
        <f t="shared" si="1"/>
        <v/>
      </c>
      <c r="AE25" s="94" t="str">
        <f>IF(AB25="","",IF($AB$9="",IFERROR(GETPIVOTDATA("Amount",pivot_tables!$A$4,"Category",REPORT!$AB25),0),""))</f>
        <v/>
      </c>
      <c r="AF25" s="305" t="str">
        <f t="shared" si="3"/>
        <v/>
      </c>
      <c r="AG25" s="306"/>
      <c r="AH25" s="24"/>
      <c r="AI25" s="40"/>
      <c r="AJ25" s="83"/>
      <c r="AK25" s="52"/>
      <c r="AL25" s="24"/>
      <c r="AM25" s="24"/>
      <c r="AN25" s="24"/>
      <c r="AO25" s="24"/>
      <c r="AP25" s="24"/>
      <c r="AQ25" s="24"/>
      <c r="AR25" s="24"/>
      <c r="AS25" s="24"/>
      <c r="AT25" s="24"/>
      <c r="AU25" s="24"/>
      <c r="AV25" s="24"/>
      <c r="AW25" s="24"/>
      <c r="AX25" s="24"/>
      <c r="AY25" s="24"/>
      <c r="AZ25" s="24"/>
      <c r="BA25" s="24"/>
      <c r="BB25" s="24"/>
      <c r="BC25" s="24"/>
      <c r="BD25" s="40"/>
      <c r="BE25" s="83"/>
      <c r="BF25" s="15"/>
      <c r="BG25" s="16"/>
      <c r="BH25" s="323"/>
      <c r="BI25" s="323"/>
      <c r="BJ25" s="323"/>
      <c r="BK25" s="323"/>
      <c r="BL25" s="323"/>
      <c r="BM25" s="323"/>
      <c r="BN25" s="16"/>
      <c r="BO25" s="16"/>
      <c r="BP25" s="16"/>
      <c r="BQ25" s="16"/>
      <c r="BR25" s="16"/>
      <c r="BS25" s="16"/>
      <c r="BT25" s="16"/>
      <c r="BU25" s="17"/>
      <c r="BV25" s="5"/>
      <c r="BW25" s="5"/>
    </row>
    <row r="26" spans="1:75" ht="30" customHeight="1">
      <c r="A26" s="5"/>
      <c r="B26" s="15"/>
      <c r="C26" s="105" t="str">
        <f>IFERROR(IF(ISBLANK(INDEX(T_BANK_ACCTS[ACCOUNT NAME],ROW(C26)-ROW($C$9))),"",INDEX(T_BANK_ACCTS[ACCOUNT NAME],ROW(C26)-ROW($C$9))),"")</f>
        <v/>
      </c>
      <c r="D26" s="106" t="str">
        <f>IFERROR(IF(LEN(C26)=0,"",SUMIF(T_BANK_ACCTS[ACCOUNT NAME],REPORT!C26,T_BANK_ACCTS[STARTING BALANCE])+SUMIFS(Tbl_Transactions[Amount],Tbl_Transactions[Account],REPORT!C26,Tbl_Transactions[Type],"Income")-SUMIFS(Tbl_Transactions[Amount],Tbl_Transactions[Account],REPORT!C26,Tbl_Transactions[Type],"Expense")+SUMIFS(Tbl_Transactions[Amount],Tbl_Transactions[Account],REPORT!C26,Tbl_Transactions[Type],"Transfer")),"")</f>
        <v/>
      </c>
      <c r="E26" s="16"/>
      <c r="F26" s="105" t="str">
        <f>IFERROR(IF(ISBLANK(INDEX(T_CASH_ACCTS[ACCOUNT NAME],ROW(F26)-ROW($F$9))),"",INDEX(T_CASH_ACCTS[ACCOUNT NAME],ROW(F26)-ROW($F$9))),"")</f>
        <v/>
      </c>
      <c r="G26" s="106" t="str">
        <f>IFERROR(IF(LEN(F26)=0,"",SUMIF(T_CASH_ACCTS[ACCOUNT NAME],REPORT!F26,T_CASH_ACCTS[STARTING BALANCE])
+SUMIFS(Tbl_Transactions[Amount],Tbl_Transactions[Account],REPORT!F26,Tbl_Transactions[Type],"Income")-SUMIFS(Tbl_Transactions[Amount],Tbl_Transactions[Account],REPORT!F26,Tbl_Transactions[Type],"Expense")+SUMIFS(Tbl_Transactions[Amount],Tbl_Transactions[Account],REPORT!F26,Tbl_Transactions[Type],"Transfer")),"")</f>
        <v/>
      </c>
      <c r="H26" s="16"/>
      <c r="I26" s="16"/>
      <c r="J26" s="100" t="str">
        <f>IFERROR(IF(ISBLANK(INDEX(T_CREDIT_ACCTS[ACCOUNT NAME],ROW(J26)-ROW($J$9))),"",INDEX(T_CREDIT_ACCTS[ACCOUNT NAME],ROW(J26)-ROW($J$9))),"")</f>
        <v/>
      </c>
      <c r="K26" s="101" t="str">
        <f>IFERROR(IF(LEN(J26)=0,"",SUMIF(T_CREDIT_ACCTS[ACCOUNT NAME],REPORT!J26,T_CREDIT_ACCTS[STARTING BALANCE])
+SUMIFS(Tbl_Transactions[Amount],Tbl_Transactions[Account],REPORT!J26,Tbl_Transactions[Type],"Income")-SUMIFS(Tbl_Transactions[Amount],Tbl_Transactions[Account],REPORT!J26,Tbl_Transactions[Type],"Expense")+SUMIFS(Tbl_Transactions[Amount],Tbl_Transactions[Account],REPORT!J26,Tbl_Transactions[Type],"Transfer")),"")</f>
        <v/>
      </c>
      <c r="L26" s="16"/>
      <c r="M26" s="17"/>
      <c r="N26" s="13"/>
      <c r="O26" s="38"/>
      <c r="P26" s="24"/>
      <c r="Q26" s="24"/>
      <c r="R26" s="24"/>
      <c r="S26" s="24"/>
      <c r="T26" s="24"/>
      <c r="U26" s="13"/>
      <c r="V26" s="24"/>
      <c r="W26" s="24"/>
      <c r="X26" s="24"/>
      <c r="Y26" s="24"/>
      <c r="Z26" s="24"/>
      <c r="AA26" s="24"/>
      <c r="AB26" s="307" t="str">
        <f t="shared" si="0"/>
        <v/>
      </c>
      <c r="AC26" s="308"/>
      <c r="AD26" s="94" t="str">
        <f t="shared" si="1"/>
        <v/>
      </c>
      <c r="AE26" s="94" t="str">
        <f>IF(AB26="","",IF($AB$9="",IFERROR(GETPIVOTDATA("Amount",pivot_tables!$A$4,"Category",REPORT!$AB26),0),""))</f>
        <v/>
      </c>
      <c r="AF26" s="305" t="str">
        <f t="shared" si="3"/>
        <v/>
      </c>
      <c r="AG26" s="306"/>
      <c r="AH26" s="24"/>
      <c r="AI26" s="40"/>
      <c r="AJ26" s="83"/>
      <c r="AK26" s="38"/>
      <c r="AL26" s="24"/>
      <c r="AM26" s="24"/>
      <c r="AN26" s="24"/>
      <c r="AO26" s="24"/>
      <c r="AP26" s="24"/>
      <c r="AQ26" s="24"/>
      <c r="AR26" s="24"/>
      <c r="AS26" s="24"/>
      <c r="AT26" s="24"/>
      <c r="AU26" s="24"/>
      <c r="AV26" s="24"/>
      <c r="AW26" s="24"/>
      <c r="AX26" s="24"/>
      <c r="AY26" s="24"/>
      <c r="AZ26" s="24"/>
      <c r="BA26" s="24"/>
      <c r="BB26" s="24"/>
      <c r="BC26" s="24"/>
      <c r="BD26" s="40"/>
      <c r="BE26" s="83"/>
      <c r="BF26" s="15"/>
      <c r="BG26" s="16"/>
      <c r="BH26" s="313"/>
      <c r="BI26" s="313"/>
      <c r="BJ26" s="313"/>
      <c r="BK26" s="313"/>
      <c r="BL26" s="313"/>
      <c r="BM26" s="313"/>
      <c r="BN26" s="16"/>
      <c r="BO26" s="16"/>
      <c r="BP26" s="16"/>
      <c r="BQ26" s="16"/>
      <c r="BR26" s="16"/>
      <c r="BS26" s="16"/>
      <c r="BT26" s="16"/>
      <c r="BU26" s="17"/>
      <c r="BV26" s="5"/>
      <c r="BW26" s="5"/>
    </row>
    <row r="27" spans="1:75" ht="15" customHeight="1" thickBot="1">
      <c r="A27" s="5"/>
      <c r="B27" s="15"/>
      <c r="C27" s="105" t="str">
        <f>IFERROR(IF(ISBLANK(INDEX(T_BANK_ACCTS[ACCOUNT NAME],ROW(C27)-ROW($C$9))),"",INDEX(T_BANK_ACCTS[ACCOUNT NAME],ROW(C27)-ROW($C$9))),"")</f>
        <v/>
      </c>
      <c r="D27" s="106" t="str">
        <f>IFERROR(IF(LEN(C27)=0,"",SUMIF(T_BANK_ACCTS[ACCOUNT NAME],REPORT!C27,T_BANK_ACCTS[STARTING BALANCE])+SUMIFS(Tbl_Transactions[Amount],Tbl_Transactions[Account],REPORT!C27,Tbl_Transactions[Type],"Income")-SUMIFS(Tbl_Transactions[Amount],Tbl_Transactions[Account],REPORT!C27,Tbl_Transactions[Type],"Expense")+SUMIFS(Tbl_Transactions[Amount],Tbl_Transactions[Account],REPORT!C27,Tbl_Transactions[Type],"Transfer")),"")</f>
        <v/>
      </c>
      <c r="E27" s="16"/>
      <c r="F27" s="105" t="str">
        <f>IFERROR(IF(ISBLANK(INDEX(T_CASH_ACCTS[ACCOUNT NAME],ROW(F27)-ROW($F$9))),"",INDEX(T_CASH_ACCTS[ACCOUNT NAME],ROW(F27)-ROW($F$9))),"")</f>
        <v/>
      </c>
      <c r="G27" s="106" t="str">
        <f>IFERROR(IF(LEN(F27)=0,"",SUMIF(T_CASH_ACCTS[ACCOUNT NAME],REPORT!F27,T_CASH_ACCTS[STARTING BALANCE])
+SUMIFS(Tbl_Transactions[Amount],Tbl_Transactions[Account],REPORT!F27,Tbl_Transactions[Type],"Income")-SUMIFS(Tbl_Transactions[Amount],Tbl_Transactions[Account],REPORT!F27,Tbl_Transactions[Type],"Expense")+SUMIFS(Tbl_Transactions[Amount],Tbl_Transactions[Account],REPORT!F27,Tbl_Transactions[Type],"Transfer")),"")</f>
        <v/>
      </c>
      <c r="H27" s="16"/>
      <c r="I27" s="16"/>
      <c r="J27" s="100" t="str">
        <f>IFERROR(IF(ISBLANK(INDEX(T_CREDIT_ACCTS[ACCOUNT NAME],ROW(J27)-ROW($J$9))),"",INDEX(T_CREDIT_ACCTS[ACCOUNT NAME],ROW(J27)-ROW($J$9))),"")</f>
        <v/>
      </c>
      <c r="K27" s="101" t="str">
        <f>IFERROR(IF(LEN(J27)=0,"",SUMIF(T_CREDIT_ACCTS[ACCOUNT NAME],REPORT!J27,T_CREDIT_ACCTS[STARTING BALANCE])
+SUMIFS(Tbl_Transactions[Amount],Tbl_Transactions[Account],REPORT!J27,Tbl_Transactions[Type],"Income")-SUMIFS(Tbl_Transactions[Amount],Tbl_Transactions[Account],REPORT!J27,Tbl_Transactions[Type],"Expense")+SUMIFS(Tbl_Transactions[Amount],Tbl_Transactions[Account],REPORT!J27,Tbl_Transactions[Type],"Transfer")),"")</f>
        <v/>
      </c>
      <c r="L27" s="16"/>
      <c r="M27" s="17"/>
      <c r="N27" s="13"/>
      <c r="O27" s="15"/>
      <c r="P27" s="16"/>
      <c r="Q27" s="16"/>
      <c r="R27" s="16"/>
      <c r="S27" s="16"/>
      <c r="T27" s="16"/>
      <c r="U27" s="70"/>
      <c r="V27" s="16"/>
      <c r="W27" s="16"/>
      <c r="X27" s="16"/>
      <c r="Y27" s="16"/>
      <c r="Z27" s="16"/>
      <c r="AA27" s="16"/>
      <c r="AB27" s="307" t="str">
        <f t="shared" si="0"/>
        <v/>
      </c>
      <c r="AC27" s="308"/>
      <c r="AD27" s="94" t="str">
        <f t="shared" si="1"/>
        <v/>
      </c>
      <c r="AE27" s="94" t="str">
        <f>IF(AB27="","",IF($AB$9="",IFERROR(GETPIVOTDATA("Amount",pivot_tables!$A$4,"Category",REPORT!$AB27),0),""))</f>
        <v/>
      </c>
      <c r="AF27" s="305" t="str">
        <f t="shared" si="3"/>
        <v/>
      </c>
      <c r="AG27" s="306"/>
      <c r="AH27" s="24"/>
      <c r="AI27" s="40"/>
      <c r="AJ27" s="83"/>
      <c r="AK27" s="38"/>
      <c r="AL27" s="24"/>
      <c r="AM27" s="24"/>
      <c r="AN27" s="24"/>
      <c r="AO27" s="24"/>
      <c r="AP27" s="24"/>
      <c r="AQ27" s="24"/>
      <c r="AR27" s="24"/>
      <c r="AS27" s="24"/>
      <c r="AT27" s="24"/>
      <c r="AU27" s="24"/>
      <c r="AV27" s="24"/>
      <c r="AW27" s="24"/>
      <c r="AX27" s="24"/>
      <c r="AY27" s="24"/>
      <c r="AZ27" s="24"/>
      <c r="BA27" s="24"/>
      <c r="BB27" s="24"/>
      <c r="BC27" s="24"/>
      <c r="BD27" s="40"/>
      <c r="BE27" s="83"/>
      <c r="BF27" s="15"/>
      <c r="BG27" s="16"/>
      <c r="BH27" s="16"/>
      <c r="BI27" s="16"/>
      <c r="BJ27" s="16"/>
      <c r="BK27" s="16"/>
      <c r="BL27" s="16"/>
      <c r="BM27" s="16"/>
      <c r="BN27" s="16"/>
      <c r="BO27" s="16"/>
      <c r="BP27" s="16"/>
      <c r="BQ27" s="16"/>
      <c r="BR27" s="16"/>
      <c r="BS27" s="16"/>
      <c r="BT27" s="16"/>
      <c r="BU27" s="17"/>
      <c r="BV27" s="5"/>
      <c r="BW27" s="5"/>
    </row>
    <row r="28" spans="1:75" ht="20.25" customHeight="1" thickBot="1">
      <c r="A28" s="5"/>
      <c r="B28" s="15"/>
      <c r="C28" s="105" t="str">
        <f>IFERROR(IF(ISBLANK(INDEX(T_BANK_ACCTS[ACCOUNT NAME],ROW(C28)-ROW($C$9))),"",INDEX(T_BANK_ACCTS[ACCOUNT NAME],ROW(C28)-ROW($C$9))),"")</f>
        <v/>
      </c>
      <c r="D28" s="106" t="str">
        <f>IFERROR(IF(LEN(C28)=0,"",SUMIF(T_BANK_ACCTS[ACCOUNT NAME],REPORT!C28,T_BANK_ACCTS[STARTING BALANCE])+SUMIFS(Tbl_Transactions[Amount],Tbl_Transactions[Account],REPORT!C28,Tbl_Transactions[Type],"Income")-SUMIFS(Tbl_Transactions[Amount],Tbl_Transactions[Account],REPORT!C28,Tbl_Transactions[Type],"Expense")+SUMIFS(Tbl_Transactions[Amount],Tbl_Transactions[Account],REPORT!C28,Tbl_Transactions[Type],"Transfer")),"")</f>
        <v/>
      </c>
      <c r="E28" s="16"/>
      <c r="F28" s="105" t="str">
        <f>IFERROR(IF(ISBLANK(INDEX(T_CASH_ACCTS[ACCOUNT NAME],ROW(F28)-ROW($F$9))),"",INDEX(T_CASH_ACCTS[ACCOUNT NAME],ROW(F28)-ROW($F$9))),"")</f>
        <v/>
      </c>
      <c r="G28" s="106" t="str">
        <f>IFERROR(IF(LEN(F28)=0,"",SUMIF(T_CASH_ACCTS[ACCOUNT NAME],REPORT!F28,T_CASH_ACCTS[STARTING BALANCE])
+SUMIFS(Tbl_Transactions[Amount],Tbl_Transactions[Account],REPORT!F28,Tbl_Transactions[Type],"Income")-SUMIFS(Tbl_Transactions[Amount],Tbl_Transactions[Account],REPORT!F28,Tbl_Transactions[Type],"Expense")+SUMIFS(Tbl_Transactions[Amount],Tbl_Transactions[Account],REPORT!F28,Tbl_Transactions[Type],"Transfer")),"")</f>
        <v/>
      </c>
      <c r="H28" s="16"/>
      <c r="I28" s="16"/>
      <c r="J28" s="100" t="str">
        <f>IFERROR(IF(ISBLANK(INDEX(T_CREDIT_ACCTS[ACCOUNT NAME],ROW(J28)-ROW($J$9))),"",INDEX(T_CREDIT_ACCTS[ACCOUNT NAME],ROW(J28)-ROW($J$9))),"")</f>
        <v/>
      </c>
      <c r="K28" s="101" t="str">
        <f>IFERROR(IF(LEN(J28)=0,"",SUMIF(T_CREDIT_ACCTS[ACCOUNT NAME],REPORT!J28,T_CREDIT_ACCTS[STARTING BALANCE])
+SUMIFS(Tbl_Transactions[Amount],Tbl_Transactions[Account],REPORT!J28,Tbl_Transactions[Type],"Income")-SUMIFS(Tbl_Transactions[Amount],Tbl_Transactions[Account],REPORT!J28,Tbl_Transactions[Type],"Expense")+SUMIFS(Tbl_Transactions[Amount],Tbl_Transactions[Account],REPORT!J28,Tbl_Transactions[Type],"Transfer")),"")</f>
        <v/>
      </c>
      <c r="L28" s="16"/>
      <c r="M28" s="17"/>
      <c r="N28" s="13"/>
      <c r="O28" s="15"/>
      <c r="P28" s="16"/>
      <c r="Q28" s="16"/>
      <c r="R28" s="16"/>
      <c r="S28" s="16"/>
      <c r="T28" s="16"/>
      <c r="V28" s="16"/>
      <c r="W28" s="16"/>
      <c r="X28" s="79"/>
      <c r="Y28" s="16"/>
      <c r="Z28" s="16"/>
      <c r="AA28" s="16"/>
      <c r="AB28" s="307" t="str">
        <f t="shared" si="0"/>
        <v/>
      </c>
      <c r="AC28" s="308"/>
      <c r="AD28" s="94" t="str">
        <f t="shared" si="1"/>
        <v/>
      </c>
      <c r="AE28" s="94" t="str">
        <f>IF(AB28="","",IF($AB$9="",IFERROR(GETPIVOTDATA("Amount",pivot_tables!$A$4,"Category",REPORT!$AB28),0),""))</f>
        <v/>
      </c>
      <c r="AF28" s="305" t="str">
        <f t="shared" si="3"/>
        <v/>
      </c>
      <c r="AG28" s="306"/>
      <c r="AH28" s="24"/>
      <c r="AI28" s="40"/>
      <c r="AJ28" s="83"/>
      <c r="AK28" s="167" t="s">
        <v>168</v>
      </c>
      <c r="AL28" s="168"/>
      <c r="AM28" s="168"/>
      <c r="AN28" s="168"/>
      <c r="AO28" s="168"/>
      <c r="AP28" s="168"/>
      <c r="AQ28" s="168"/>
      <c r="AR28" s="168"/>
      <c r="AS28" s="168"/>
      <c r="AT28" s="168"/>
      <c r="AU28" s="168"/>
      <c r="AV28" s="168"/>
      <c r="AW28" s="168"/>
      <c r="AX28" s="303"/>
      <c r="AY28" s="303"/>
      <c r="AZ28" s="303"/>
      <c r="BA28" s="303"/>
      <c r="BB28" s="303"/>
      <c r="BC28" s="303"/>
      <c r="BD28" s="304"/>
      <c r="BE28" s="83"/>
      <c r="BF28" s="15"/>
      <c r="BG28" s="16"/>
      <c r="BH28" s="16"/>
      <c r="BI28" s="16"/>
      <c r="BJ28" s="16"/>
      <c r="BK28" s="16"/>
      <c r="BL28" s="16"/>
      <c r="BM28" s="16"/>
      <c r="BN28" s="16"/>
      <c r="BO28" s="16"/>
      <c r="BP28" s="16"/>
      <c r="BQ28" s="16"/>
      <c r="BR28" s="16"/>
      <c r="BS28" s="16"/>
      <c r="BT28" s="16"/>
      <c r="BU28" s="17"/>
      <c r="BV28" s="5"/>
      <c r="BW28" s="5"/>
    </row>
    <row r="29" spans="1:75" ht="15" customHeight="1">
      <c r="A29" s="5"/>
      <c r="B29" s="15"/>
      <c r="C29" s="108" t="str">
        <f>IFERROR(IF(ISBLANK(INDEX(T_BANK_ACCTS[ACCOUNT NAME],ROW(C29)-ROW($C$9))),"",INDEX(T_BANK_ACCTS[ACCOUNT NAME],ROW(C29)-ROW($C$9))),"")</f>
        <v/>
      </c>
      <c r="D29" s="109" t="str">
        <f>IFERROR(IF(LEN(C29)=0,"",SUMIF(T_BANK_ACCTS[ACCOUNT NAME],REPORT!C29,T_BANK_ACCTS[STARTING BALANCE])+SUMIFS(Tbl_Transactions[Amount],Tbl_Transactions[Account],REPORT!C29,Tbl_Transactions[Type],"Income")-SUMIFS(Tbl_Transactions[Amount],Tbl_Transactions[Account],REPORT!C29,Tbl_Transactions[Type],"Expense")+SUMIFS(Tbl_Transactions[Amount],Tbl_Transactions[Account],REPORT!C29,Tbl_Transactions[Type],"Transfer")),"")</f>
        <v/>
      </c>
      <c r="E29" s="16"/>
      <c r="F29" s="108" t="str">
        <f>IFERROR(IF(ISBLANK(INDEX(T_CASH_ACCTS[ACCOUNT NAME],ROW(F29)-ROW($F$9))),"",INDEX(T_CASH_ACCTS[ACCOUNT NAME],ROW(F29)-ROW($F$9))),"")</f>
        <v/>
      </c>
      <c r="G29" s="109" t="str">
        <f>IFERROR(IF(LEN(F29)=0,"",SUMIF(T_CASH_ACCTS[ACCOUNT NAME],REPORT!F29,T_CASH_ACCTS[STARTING BALANCE])
+SUMIFS(Tbl_Transactions[Amount],Tbl_Transactions[Account],REPORT!F29,Tbl_Transactions[Type],"Income")-SUMIFS(Tbl_Transactions[Amount],Tbl_Transactions[Account],REPORT!F29,Tbl_Transactions[Type],"Expense")+SUMIFS(Tbl_Transactions[Amount],Tbl_Transactions[Account],REPORT!F29,Tbl_Transactions[Type],"Transfer")),"")</f>
        <v/>
      </c>
      <c r="H29" s="16"/>
      <c r="I29" s="16"/>
      <c r="J29" s="102" t="str">
        <f>IFERROR(IF(ISBLANK(INDEX(T_CREDIT_ACCTS[ACCOUNT NAME],ROW(J29)-ROW($J$9))),"",INDEX(T_CREDIT_ACCTS[ACCOUNT NAME],ROW(J29)-ROW($J$9))),"")</f>
        <v/>
      </c>
      <c r="K29" s="103" t="str">
        <f>IFERROR(IF(LEN(J29)=0,"",SUMIF(T_CREDIT_ACCTS[ACCOUNT NAME],REPORT!J29,T_CREDIT_ACCTS[STARTING BALANCE])
+SUMIFS(Tbl_Transactions[Amount],Tbl_Transactions[Account],REPORT!J29,Tbl_Transactions[Type],"Income")-SUMIFS(Tbl_Transactions[Amount],Tbl_Transactions[Account],REPORT!J29,Tbl_Transactions[Type],"Expense")+SUMIFS(Tbl_Transactions[Amount],Tbl_Transactions[Account],REPORT!J29,Tbl_Transactions[Type],"Transfer")),"")</f>
        <v/>
      </c>
      <c r="L29" s="16"/>
      <c r="M29" s="17"/>
      <c r="N29" s="13"/>
      <c r="O29" s="15"/>
      <c r="P29" s="21"/>
      <c r="Q29" s="21"/>
      <c r="R29" s="21"/>
      <c r="S29" s="21"/>
      <c r="T29" s="16"/>
      <c r="U29" s="16"/>
      <c r="V29" s="16"/>
      <c r="W29" s="16"/>
      <c r="X29" s="16"/>
      <c r="Y29" s="16"/>
      <c r="Z29" s="16"/>
      <c r="AA29" s="16"/>
      <c r="AB29" s="307" t="str">
        <f t="shared" si="0"/>
        <v/>
      </c>
      <c r="AC29" s="308"/>
      <c r="AD29" s="94" t="str">
        <f t="shared" si="1"/>
        <v/>
      </c>
      <c r="AE29" s="94" t="str">
        <f>IF(AB29="","",IF($AB$9="",IFERROR(GETPIVOTDATA("Amount",pivot_tables!$A$4,"Category",REPORT!$AB29),0),""))</f>
        <v/>
      </c>
      <c r="AF29" s="305" t="str">
        <f t="shared" si="3"/>
        <v/>
      </c>
      <c r="AG29" s="306"/>
      <c r="AH29" s="13"/>
      <c r="AI29" s="40"/>
      <c r="AJ29" s="83"/>
      <c r="AK29" s="15"/>
      <c r="AL29" s="80"/>
      <c r="AM29" s="16"/>
      <c r="AN29" s="16"/>
      <c r="AO29" s="16"/>
      <c r="AP29" s="16"/>
      <c r="AQ29" s="16"/>
      <c r="AR29" s="16"/>
      <c r="AS29" s="16"/>
      <c r="AT29" s="16"/>
      <c r="AU29" s="16"/>
      <c r="AV29" s="16"/>
      <c r="AW29" s="16"/>
      <c r="AX29" s="16"/>
      <c r="AY29" s="16"/>
      <c r="AZ29" s="16"/>
      <c r="BA29" s="16"/>
      <c r="BB29" s="16"/>
      <c r="BC29" s="16"/>
      <c r="BD29" s="17"/>
      <c r="BE29" s="83"/>
      <c r="BF29" s="15"/>
      <c r="BG29" s="16"/>
      <c r="BH29" s="16"/>
      <c r="BI29" s="16"/>
      <c r="BJ29" s="16"/>
      <c r="BK29" s="16"/>
      <c r="BL29" s="16"/>
      <c r="BM29" s="16"/>
      <c r="BN29" s="16"/>
      <c r="BO29" s="16"/>
      <c r="BP29" s="16"/>
      <c r="BQ29" s="16"/>
      <c r="BR29" s="16"/>
      <c r="BS29" s="16"/>
      <c r="BT29" s="16"/>
      <c r="BU29" s="17"/>
      <c r="BV29" s="5"/>
      <c r="BW29" s="5"/>
    </row>
    <row r="30" spans="1:75" ht="15" customHeight="1">
      <c r="A30" s="5"/>
      <c r="B30" s="15"/>
      <c r="C30" s="16"/>
      <c r="D30" s="16"/>
      <c r="E30" s="16"/>
      <c r="F30" s="16"/>
      <c r="G30" s="16"/>
      <c r="H30" s="16"/>
      <c r="I30" s="16"/>
      <c r="J30" s="16"/>
      <c r="K30" s="16"/>
      <c r="L30" s="16"/>
      <c r="M30" s="17"/>
      <c r="N30" s="13"/>
      <c r="O30" s="15"/>
      <c r="P30" s="16"/>
      <c r="Q30" s="16"/>
      <c r="R30" s="16"/>
      <c r="S30" s="16"/>
      <c r="T30" s="16"/>
      <c r="U30" s="16"/>
      <c r="V30" s="16"/>
      <c r="W30" s="16"/>
      <c r="X30" s="16"/>
      <c r="Y30" s="16"/>
      <c r="Z30" s="16"/>
      <c r="AA30" s="16"/>
      <c r="AB30" s="307" t="str">
        <f t="shared" si="0"/>
        <v/>
      </c>
      <c r="AC30" s="308"/>
      <c r="AD30" s="94" t="str">
        <f t="shared" si="1"/>
        <v/>
      </c>
      <c r="AE30" s="94" t="str">
        <f>IF(AB30="","",IF($AB$9="",IFERROR(GETPIVOTDATA("Amount",pivot_tables!$A$4,"Category",REPORT!$AB30),0),""))</f>
        <v/>
      </c>
      <c r="AF30" s="305" t="str">
        <f t="shared" si="3"/>
        <v/>
      </c>
      <c r="AG30" s="306"/>
      <c r="AH30" s="24"/>
      <c r="AI30" s="40"/>
      <c r="AJ30" s="83"/>
      <c r="AK30" s="15"/>
      <c r="AL30" s="16"/>
      <c r="AM30" s="16"/>
      <c r="AN30" s="16"/>
      <c r="AO30" s="16"/>
      <c r="AP30" s="16"/>
      <c r="AQ30" s="16"/>
      <c r="AR30" s="16"/>
      <c r="AS30" s="16"/>
      <c r="AT30" s="16"/>
      <c r="AU30" s="16"/>
      <c r="AV30" s="16"/>
      <c r="AW30" s="16"/>
      <c r="AX30" s="16"/>
      <c r="AY30" s="16"/>
      <c r="AZ30" s="16"/>
      <c r="BA30" s="16"/>
      <c r="BB30" s="16"/>
      <c r="BC30" s="16"/>
      <c r="BD30" s="17"/>
      <c r="BE30" s="83"/>
      <c r="BF30" s="15"/>
      <c r="BG30" s="16"/>
      <c r="BH30" s="16"/>
      <c r="BI30" s="16"/>
      <c r="BJ30" s="16"/>
      <c r="BK30" s="16"/>
      <c r="BL30" s="16"/>
      <c r="BM30" s="16"/>
      <c r="BN30" s="16"/>
      <c r="BO30" s="16"/>
      <c r="BP30" s="16"/>
      <c r="BQ30" s="16"/>
      <c r="BR30" s="16"/>
      <c r="BS30" s="16"/>
      <c r="BT30" s="16"/>
      <c r="BU30" s="17"/>
      <c r="BV30" s="5"/>
      <c r="BW30" s="5"/>
    </row>
    <row r="31" spans="1:75" ht="18.75" customHeight="1">
      <c r="A31" s="5"/>
      <c r="B31" s="38"/>
      <c r="C31" s="5"/>
      <c r="D31" s="311" t="s">
        <v>165</v>
      </c>
      <c r="E31" s="312"/>
      <c r="F31" s="318" t="s">
        <v>81</v>
      </c>
      <c r="G31" s="319"/>
      <c r="H31" s="160" t="s">
        <v>164</v>
      </c>
      <c r="I31" s="5"/>
      <c r="J31" s="5"/>
      <c r="K31" s="5"/>
      <c r="L31" s="5"/>
      <c r="M31" s="40"/>
      <c r="N31" s="13"/>
      <c r="O31" s="15"/>
      <c r="P31" s="16"/>
      <c r="Q31" s="16"/>
      <c r="R31" s="16"/>
      <c r="S31" s="16"/>
      <c r="T31" s="16"/>
      <c r="U31" s="16"/>
      <c r="V31" s="16"/>
      <c r="W31" s="16"/>
      <c r="X31" s="16"/>
      <c r="Y31" s="16"/>
      <c r="Z31" s="16"/>
      <c r="AA31" s="16"/>
      <c r="AB31" s="307" t="str">
        <f t="shared" si="0"/>
        <v/>
      </c>
      <c r="AC31" s="308"/>
      <c r="AD31" s="94" t="str">
        <f t="shared" si="1"/>
        <v/>
      </c>
      <c r="AE31" s="94" t="str">
        <f>IF(AB31="","",IF($AB$9="",IFERROR(GETPIVOTDATA("Amount",pivot_tables!$A$4,"Category",REPORT!$AB31),0),""))</f>
        <v/>
      </c>
      <c r="AF31" s="305" t="str">
        <f t="shared" si="3"/>
        <v/>
      </c>
      <c r="AG31" s="306"/>
      <c r="AH31" s="24"/>
      <c r="AI31" s="40"/>
      <c r="AJ31" s="83"/>
      <c r="AK31" s="15"/>
      <c r="AL31" s="16"/>
      <c r="AM31" s="16"/>
      <c r="AN31" s="16"/>
      <c r="AO31" s="16"/>
      <c r="AP31" s="16"/>
      <c r="AQ31" s="16"/>
      <c r="AR31" s="16"/>
      <c r="AS31" s="16"/>
      <c r="AT31" s="16"/>
      <c r="AU31" s="16"/>
      <c r="AV31" s="16"/>
      <c r="AW31" s="16"/>
      <c r="AX31" s="16"/>
      <c r="AY31" s="16"/>
      <c r="AZ31" s="16"/>
      <c r="BA31" s="16"/>
      <c r="BB31" s="16"/>
      <c r="BC31" s="16"/>
      <c r="BD31" s="17"/>
      <c r="BE31" s="83"/>
      <c r="BF31" s="15"/>
      <c r="BG31" s="16"/>
      <c r="BH31" s="16"/>
      <c r="BI31" s="16"/>
      <c r="BJ31" s="16"/>
      <c r="BK31" s="16"/>
      <c r="BL31" s="16"/>
      <c r="BM31" s="16"/>
      <c r="BN31" s="16"/>
      <c r="BO31" s="16"/>
      <c r="BP31" s="16"/>
      <c r="BQ31" s="16"/>
      <c r="BR31" s="16"/>
      <c r="BS31" s="16"/>
      <c r="BT31" s="16"/>
      <c r="BU31" s="17"/>
      <c r="BV31" s="5"/>
      <c r="BW31" s="5"/>
    </row>
    <row r="32" spans="1:75" ht="20">
      <c r="A32" s="5"/>
      <c r="B32" s="38"/>
      <c r="C32" s="5"/>
      <c r="D32" s="311"/>
      <c r="E32" s="312"/>
      <c r="F32" s="320"/>
      <c r="G32" s="321"/>
      <c r="H32" s="161" t="str">
        <f>IFERROR(INDEX(Monthly_Summary_Table!$X$4:$X$93,MATCH(F31,Monthly_Summary_Table!$W$4:$W$93,0)),"ERROR")</f>
        <v>BANK</v>
      </c>
      <c r="I32" s="5"/>
      <c r="J32" s="5"/>
      <c r="K32" s="5"/>
      <c r="L32" s="5"/>
      <c r="M32" s="40"/>
      <c r="N32" s="13"/>
      <c r="O32" s="15"/>
      <c r="P32" s="16"/>
      <c r="Q32" s="16"/>
      <c r="R32" s="16"/>
      <c r="S32" s="16"/>
      <c r="T32" s="16"/>
      <c r="U32" s="16"/>
      <c r="V32" s="21"/>
      <c r="W32" s="16"/>
      <c r="X32" s="16"/>
      <c r="Y32" s="16"/>
      <c r="Z32" s="16"/>
      <c r="AA32" s="16"/>
      <c r="AB32" s="307" t="str">
        <f t="shared" si="0"/>
        <v/>
      </c>
      <c r="AC32" s="308"/>
      <c r="AD32" s="94" t="str">
        <f t="shared" si="1"/>
        <v/>
      </c>
      <c r="AE32" s="94" t="str">
        <f>IF(AB32="","",IF($AB$9="",IFERROR(GETPIVOTDATA("Amount",pivot_tables!$A$4,"Category",REPORT!$AB32),0),""))</f>
        <v/>
      </c>
      <c r="AF32" s="305" t="str">
        <f t="shared" si="3"/>
        <v/>
      </c>
      <c r="AG32" s="306"/>
      <c r="AH32" s="24"/>
      <c r="AI32" s="40"/>
      <c r="AJ32" s="83"/>
      <c r="AK32" s="15"/>
      <c r="AL32" s="16"/>
      <c r="AM32" s="16"/>
      <c r="AN32" s="16"/>
      <c r="AO32" s="16"/>
      <c r="AP32" s="16"/>
      <c r="AQ32" s="16"/>
      <c r="AR32" s="16"/>
      <c r="AS32" s="16"/>
      <c r="AT32" s="16"/>
      <c r="AU32" s="16"/>
      <c r="AV32" s="16"/>
      <c r="AW32" s="16"/>
      <c r="AX32" s="16"/>
      <c r="AY32" s="16"/>
      <c r="AZ32" s="16"/>
      <c r="BA32" s="16"/>
      <c r="BB32" s="16"/>
      <c r="BC32" s="16"/>
      <c r="BD32" s="17"/>
      <c r="BE32" s="83"/>
      <c r="BF32" s="15"/>
      <c r="BG32" s="16"/>
      <c r="BH32" s="16"/>
      <c r="BI32" s="16"/>
      <c r="BJ32" s="16"/>
      <c r="BK32" s="16"/>
      <c r="BL32" s="16"/>
      <c r="BM32" s="16"/>
      <c r="BN32" s="16"/>
      <c r="BO32" s="16"/>
      <c r="BP32" s="16"/>
      <c r="BQ32" s="16"/>
      <c r="BR32" s="16"/>
      <c r="BS32" s="16"/>
      <c r="BT32" s="16"/>
      <c r="BU32" s="17"/>
      <c r="BV32" s="5"/>
      <c r="BW32" s="5"/>
    </row>
    <row r="33" spans="1:75" ht="21">
      <c r="A33" s="5"/>
      <c r="B33" s="38"/>
      <c r="C33" s="5"/>
      <c r="D33" s="5"/>
      <c r="E33" s="5"/>
      <c r="F33" s="149"/>
      <c r="G33" s="162"/>
      <c r="H33" s="149"/>
      <c r="I33" s="5"/>
      <c r="J33" s="162" t="s">
        <v>163</v>
      </c>
      <c r="K33" s="5"/>
      <c r="L33" s="5"/>
      <c r="M33" s="40"/>
      <c r="N33" s="13"/>
      <c r="O33" s="15"/>
      <c r="P33" s="16"/>
      <c r="Q33" s="21"/>
      <c r="R33" s="81"/>
      <c r="S33" s="81"/>
      <c r="T33" s="81"/>
      <c r="U33" s="16"/>
      <c r="V33" s="16"/>
      <c r="W33" s="16"/>
      <c r="X33" s="16"/>
      <c r="Y33" s="16"/>
      <c r="Z33" s="16"/>
      <c r="AA33" s="16"/>
      <c r="AB33" s="307" t="str">
        <f t="shared" si="0"/>
        <v/>
      </c>
      <c r="AC33" s="308"/>
      <c r="AD33" s="94" t="str">
        <f t="shared" si="1"/>
        <v/>
      </c>
      <c r="AE33" s="94" t="str">
        <f>IF(AB33="","",IF($AB$9="",IFERROR(GETPIVOTDATA("Amount",pivot_tables!$A$4,"Category",REPORT!$AB33),0),""))</f>
        <v/>
      </c>
      <c r="AF33" s="305" t="str">
        <f t="shared" si="3"/>
        <v/>
      </c>
      <c r="AG33" s="306"/>
      <c r="AH33" s="24"/>
      <c r="AI33" s="40"/>
      <c r="AJ33" s="83"/>
      <c r="AK33" s="15"/>
      <c r="AL33" s="16"/>
      <c r="AM33" s="16"/>
      <c r="AN33" s="16"/>
      <c r="AO33" s="16"/>
      <c r="AP33" s="16"/>
      <c r="AQ33" s="16"/>
      <c r="AR33" s="16"/>
      <c r="AS33" s="16"/>
      <c r="AT33" s="16"/>
      <c r="AU33" s="16"/>
      <c r="AV33" s="16"/>
      <c r="AW33" s="16"/>
      <c r="AX33" s="16"/>
      <c r="AY33" s="16"/>
      <c r="AZ33" s="16"/>
      <c r="BA33" s="16"/>
      <c r="BB33" s="16"/>
      <c r="BC33" s="16"/>
      <c r="BD33" s="17"/>
      <c r="BE33" s="83"/>
      <c r="BF33" s="15"/>
      <c r="BG33" s="16"/>
      <c r="BH33" s="16"/>
      <c r="BI33" s="16"/>
      <c r="BJ33" s="16"/>
      <c r="BK33" s="16"/>
      <c r="BL33" s="16"/>
      <c r="BM33" s="16"/>
      <c r="BN33" s="16"/>
      <c r="BO33" s="16"/>
      <c r="BP33" s="16"/>
      <c r="BQ33" s="16"/>
      <c r="BR33" s="16"/>
      <c r="BS33" s="16"/>
      <c r="BT33" s="16"/>
      <c r="BU33" s="17"/>
      <c r="BV33" s="5"/>
      <c r="BW33" s="5"/>
    </row>
    <row r="34" spans="1:75" ht="15" customHeight="1">
      <c r="A34" s="5"/>
      <c r="B34" s="38"/>
      <c r="C34" s="163" t="s">
        <v>160</v>
      </c>
      <c r="D34" s="5"/>
      <c r="E34" s="5"/>
      <c r="F34" s="5"/>
      <c r="G34" s="149"/>
      <c r="H34" s="149"/>
      <c r="I34" s="5"/>
      <c r="J34" s="5"/>
      <c r="K34" s="5"/>
      <c r="L34" s="5"/>
      <c r="M34" s="40"/>
      <c r="N34" s="13"/>
      <c r="O34" s="15"/>
      <c r="P34" s="16"/>
      <c r="Q34" s="16"/>
      <c r="R34" s="16"/>
      <c r="S34" s="16"/>
      <c r="T34" s="16"/>
      <c r="U34" s="16"/>
      <c r="V34" s="16"/>
      <c r="W34" s="16"/>
      <c r="X34" s="16"/>
      <c r="Y34" s="16"/>
      <c r="Z34" s="16"/>
      <c r="AA34" s="16"/>
      <c r="AB34" s="307" t="str">
        <f t="shared" si="0"/>
        <v/>
      </c>
      <c r="AC34" s="308"/>
      <c r="AD34" s="94" t="str">
        <f t="shared" si="1"/>
        <v/>
      </c>
      <c r="AE34" s="94" t="str">
        <f>IF(AB34="","",IF($AB$9="",IFERROR(GETPIVOTDATA("Amount",pivot_tables!$A$4,"Category",REPORT!$AB34),0),""))</f>
        <v/>
      </c>
      <c r="AF34" s="305" t="str">
        <f t="shared" si="3"/>
        <v/>
      </c>
      <c r="AG34" s="306"/>
      <c r="AH34" s="24"/>
      <c r="AI34" s="40"/>
      <c r="AJ34" s="83"/>
      <c r="AK34" s="15"/>
      <c r="AL34" s="16"/>
      <c r="AM34" s="16"/>
      <c r="AN34" s="16"/>
      <c r="AO34" s="16"/>
      <c r="AP34" s="16"/>
      <c r="AQ34" s="16"/>
      <c r="AR34" s="16"/>
      <c r="AS34" s="16"/>
      <c r="AT34" s="16"/>
      <c r="AU34" s="16"/>
      <c r="AV34" s="16"/>
      <c r="AW34" s="16"/>
      <c r="AX34" s="16"/>
      <c r="AY34" s="16"/>
      <c r="AZ34" s="16"/>
      <c r="BA34" s="16"/>
      <c r="BB34" s="16"/>
      <c r="BC34" s="16"/>
      <c r="BD34" s="17"/>
      <c r="BE34" s="83"/>
      <c r="BF34" s="15"/>
      <c r="BG34" s="16"/>
      <c r="BH34" s="16"/>
      <c r="BI34" s="16"/>
      <c r="BJ34" s="16"/>
      <c r="BK34" s="16"/>
      <c r="BL34" s="16"/>
      <c r="BM34" s="16"/>
      <c r="BN34" s="16"/>
      <c r="BO34" s="16"/>
      <c r="BP34" s="16"/>
      <c r="BQ34" s="16"/>
      <c r="BR34" s="16"/>
      <c r="BS34" s="16"/>
      <c r="BT34" s="16"/>
      <c r="BU34" s="17"/>
      <c r="BV34" s="5"/>
      <c r="BW34" s="5"/>
    </row>
    <row r="35" spans="1:75" ht="15" customHeight="1">
      <c r="A35" s="5"/>
      <c r="B35" s="38"/>
      <c r="C35" s="5"/>
      <c r="D35" s="164"/>
      <c r="E35" s="150"/>
      <c r="F35" s="149"/>
      <c r="G35" s="149"/>
      <c r="H35" s="149"/>
      <c r="I35" s="5"/>
      <c r="J35" s="5"/>
      <c r="K35" s="5"/>
      <c r="L35" s="5"/>
      <c r="M35" s="40"/>
      <c r="N35" s="13"/>
      <c r="O35" s="15"/>
      <c r="P35" s="16"/>
      <c r="Q35" s="16"/>
      <c r="R35" s="16"/>
      <c r="S35" s="16"/>
      <c r="T35" s="16"/>
      <c r="U35" s="16"/>
      <c r="V35" s="16"/>
      <c r="W35" s="16"/>
      <c r="X35" s="16"/>
      <c r="Y35" s="16"/>
      <c r="Z35" s="16"/>
      <c r="AA35" s="16"/>
      <c r="AB35" s="307" t="str">
        <f t="shared" si="0"/>
        <v/>
      </c>
      <c r="AC35" s="308"/>
      <c r="AD35" s="94" t="str">
        <f t="shared" si="1"/>
        <v/>
      </c>
      <c r="AE35" s="94" t="str">
        <f>IF(AB35="","",IF($AB$9="",IFERROR(GETPIVOTDATA("Amount",pivot_tables!$A$4,"Category",REPORT!$AB35),0),""))</f>
        <v/>
      </c>
      <c r="AF35" s="305" t="str">
        <f t="shared" si="3"/>
        <v/>
      </c>
      <c r="AG35" s="306"/>
      <c r="AH35" s="24"/>
      <c r="AI35" s="40"/>
      <c r="AJ35" s="83"/>
      <c r="AK35" s="15"/>
      <c r="AL35" s="16"/>
      <c r="AM35" s="16"/>
      <c r="AN35" s="16"/>
      <c r="AO35" s="16"/>
      <c r="AP35" s="16"/>
      <c r="AQ35" s="16"/>
      <c r="AR35" s="16"/>
      <c r="AS35" s="16"/>
      <c r="AT35" s="16"/>
      <c r="AU35" s="16"/>
      <c r="AV35" s="16"/>
      <c r="AW35" s="16"/>
      <c r="AX35" s="16"/>
      <c r="AY35" s="16"/>
      <c r="AZ35" s="16"/>
      <c r="BA35" s="16"/>
      <c r="BB35" s="16"/>
      <c r="BC35" s="16"/>
      <c r="BD35" s="17"/>
      <c r="BE35" s="83"/>
      <c r="BF35" s="15"/>
      <c r="BG35" s="16"/>
      <c r="BH35" s="16"/>
      <c r="BI35" s="16"/>
      <c r="BJ35" s="16"/>
      <c r="BK35" s="16"/>
      <c r="BL35" s="16"/>
      <c r="BM35" s="16"/>
      <c r="BN35" s="16"/>
      <c r="BO35" s="16"/>
      <c r="BP35" s="16"/>
      <c r="BQ35" s="16"/>
      <c r="BR35" s="16"/>
      <c r="BS35" s="16"/>
      <c r="BT35" s="16"/>
      <c r="BU35" s="17"/>
      <c r="BV35" s="5"/>
      <c r="BW35" s="5"/>
    </row>
    <row r="36" spans="1:75" ht="15" customHeight="1">
      <c r="A36" s="5"/>
      <c r="B36" s="38"/>
      <c r="C36" s="150" t="s">
        <v>161</v>
      </c>
      <c r="D36" s="150" t="s">
        <v>162</v>
      </c>
      <c r="E36" s="151"/>
      <c r="F36" s="152"/>
      <c r="G36" s="149"/>
      <c r="H36" s="149"/>
      <c r="I36" s="5"/>
      <c r="J36" s="5"/>
      <c r="K36" s="5"/>
      <c r="L36" s="5"/>
      <c r="M36" s="40"/>
      <c r="N36" s="13"/>
      <c r="O36" s="15"/>
      <c r="P36" s="16"/>
      <c r="Q36" s="16"/>
      <c r="R36" s="16"/>
      <c r="S36" s="16"/>
      <c r="T36" s="16"/>
      <c r="U36" s="16"/>
      <c r="V36" s="16"/>
      <c r="W36" s="16"/>
      <c r="X36" s="16"/>
      <c r="Y36" s="16"/>
      <c r="Z36" s="16"/>
      <c r="AA36" s="16"/>
      <c r="AB36" s="307" t="str">
        <f t="shared" si="0"/>
        <v/>
      </c>
      <c r="AC36" s="308"/>
      <c r="AD36" s="94" t="str">
        <f t="shared" si="1"/>
        <v/>
      </c>
      <c r="AE36" s="94" t="str">
        <f>IF(AB36="","",IF($AB$9="",IFERROR(GETPIVOTDATA("Amount",pivot_tables!$A$4,"Category",REPORT!$AB36),0),""))</f>
        <v/>
      </c>
      <c r="AF36" s="305" t="str">
        <f t="shared" si="3"/>
        <v/>
      </c>
      <c r="AG36" s="306"/>
      <c r="AH36" s="24"/>
      <c r="AI36" s="40"/>
      <c r="AJ36" s="83"/>
      <c r="AK36" s="15"/>
      <c r="AL36" s="16"/>
      <c r="AM36" s="16"/>
      <c r="AN36" s="16"/>
      <c r="AO36" s="16"/>
      <c r="AP36" s="16"/>
      <c r="AQ36" s="16"/>
      <c r="AR36" s="16"/>
      <c r="AS36" s="16"/>
      <c r="AT36" s="16"/>
      <c r="AU36" s="16"/>
      <c r="AV36" s="16"/>
      <c r="AW36" s="16"/>
      <c r="AX36" s="16"/>
      <c r="AY36" s="16"/>
      <c r="AZ36" s="16"/>
      <c r="BA36" s="16"/>
      <c r="BB36" s="16"/>
      <c r="BC36" s="16"/>
      <c r="BD36" s="17"/>
      <c r="BE36" s="83"/>
      <c r="BF36" s="15"/>
      <c r="BG36" s="16"/>
      <c r="BH36" s="16"/>
      <c r="BI36" s="16"/>
      <c r="BJ36" s="16"/>
      <c r="BK36" s="16"/>
      <c r="BL36" s="16"/>
      <c r="BM36" s="16"/>
      <c r="BN36" s="16"/>
      <c r="BO36" s="16"/>
      <c r="BP36" s="16"/>
      <c r="BQ36" s="16"/>
      <c r="BR36" s="16"/>
      <c r="BS36" s="16"/>
      <c r="BT36" s="16"/>
      <c r="BU36" s="17"/>
      <c r="BV36" s="5"/>
      <c r="BW36" s="5"/>
    </row>
    <row r="37" spans="1:75" ht="15" customHeight="1">
      <c r="A37" s="5"/>
      <c r="B37" s="38"/>
      <c r="C37" s="170">
        <v>44166</v>
      </c>
      <c r="D37" s="170">
        <v>44196</v>
      </c>
      <c r="E37" s="149"/>
      <c r="F37" s="149"/>
      <c r="G37" s="149"/>
      <c r="H37" s="149"/>
      <c r="I37" s="5"/>
      <c r="J37" s="5"/>
      <c r="K37" s="5"/>
      <c r="L37" s="5"/>
      <c r="M37" s="40"/>
      <c r="N37" s="13"/>
      <c r="O37" s="15"/>
      <c r="P37" s="16"/>
      <c r="Q37" s="16"/>
      <c r="R37" s="16"/>
      <c r="S37" s="16"/>
      <c r="T37" s="16"/>
      <c r="U37" s="16"/>
      <c r="V37" s="16"/>
      <c r="W37" s="16"/>
      <c r="X37" s="16"/>
      <c r="Y37" s="16"/>
      <c r="Z37" s="16"/>
      <c r="AA37" s="16"/>
      <c r="AB37" s="307" t="str">
        <f t="shared" si="0"/>
        <v/>
      </c>
      <c r="AC37" s="308"/>
      <c r="AD37" s="94" t="str">
        <f t="shared" si="1"/>
        <v/>
      </c>
      <c r="AE37" s="94" t="str">
        <f>IF(AB37="","",IF($AB$9="",IFERROR(GETPIVOTDATA("Amount",pivot_tables!$A$4,"Category",REPORT!$AB37),0),""))</f>
        <v/>
      </c>
      <c r="AF37" s="305" t="str">
        <f t="shared" si="3"/>
        <v/>
      </c>
      <c r="AG37" s="306"/>
      <c r="AH37" s="24"/>
      <c r="AI37" s="40"/>
      <c r="AJ37" s="83"/>
      <c r="AK37" s="15"/>
      <c r="AL37" s="16"/>
      <c r="AM37" s="16"/>
      <c r="AN37" s="16"/>
      <c r="AO37" s="16"/>
      <c r="AP37" s="16"/>
      <c r="AQ37" s="16"/>
      <c r="AR37" s="16"/>
      <c r="AS37" s="16"/>
      <c r="AT37" s="16"/>
      <c r="AU37" s="16"/>
      <c r="AV37" s="16"/>
      <c r="AW37" s="16"/>
      <c r="AX37" s="16"/>
      <c r="AY37" s="16"/>
      <c r="AZ37" s="16"/>
      <c r="BA37" s="16"/>
      <c r="BB37" s="16"/>
      <c r="BC37" s="16"/>
      <c r="BD37" s="17"/>
      <c r="BE37" s="83"/>
      <c r="BF37" s="15"/>
      <c r="BG37" s="16"/>
      <c r="BH37" s="16"/>
      <c r="BI37" s="16"/>
      <c r="BJ37" s="16"/>
      <c r="BK37" s="16"/>
      <c r="BL37" s="16"/>
      <c r="BM37" s="16"/>
      <c r="BN37" s="16"/>
      <c r="BO37" s="16"/>
      <c r="BP37" s="16"/>
      <c r="BQ37" s="16"/>
      <c r="BR37" s="16"/>
      <c r="BS37" s="16"/>
      <c r="BT37" s="16"/>
      <c r="BU37" s="17"/>
      <c r="BV37" s="5"/>
      <c r="BW37" s="5"/>
    </row>
    <row r="38" spans="1:75" ht="15" customHeight="1">
      <c r="A38" s="5"/>
      <c r="B38" s="38"/>
      <c r="C38" s="153" t="str">
        <f>IF(OR(C37=0,D37=0),"Please enter both Begin and End dates",IF(D37&lt;C37,"End Date is earlier than Start Date. Please correct.",""))</f>
        <v/>
      </c>
      <c r="D38" s="5"/>
      <c r="E38" s="149"/>
      <c r="F38" s="149"/>
      <c r="G38" s="149"/>
      <c r="H38" s="149"/>
      <c r="I38" s="5"/>
      <c r="J38" s="5"/>
      <c r="K38" s="5"/>
      <c r="L38" s="5"/>
      <c r="M38" s="40"/>
      <c r="N38" s="13"/>
      <c r="O38" s="15"/>
      <c r="P38" s="16"/>
      <c r="Q38" s="16"/>
      <c r="R38" s="16"/>
      <c r="S38" s="16"/>
      <c r="T38" s="16"/>
      <c r="U38" s="16"/>
      <c r="V38" s="16"/>
      <c r="W38" s="16"/>
      <c r="X38" s="16"/>
      <c r="Y38" s="16"/>
      <c r="Z38" s="16"/>
      <c r="AA38" s="16"/>
      <c r="AB38" s="307" t="str">
        <f t="shared" si="0"/>
        <v/>
      </c>
      <c r="AC38" s="308"/>
      <c r="AD38" s="94" t="str">
        <f t="shared" si="1"/>
        <v/>
      </c>
      <c r="AE38" s="94" t="str">
        <f>IF(AB38="","",IF($AB$9="",IFERROR(GETPIVOTDATA("Amount",pivot_tables!$A$4,"Category",REPORT!$AB38),0),""))</f>
        <v/>
      </c>
      <c r="AF38" s="305" t="str">
        <f t="shared" si="3"/>
        <v/>
      </c>
      <c r="AG38" s="306"/>
      <c r="AH38" s="24"/>
      <c r="AI38" s="40"/>
      <c r="AJ38" s="83"/>
      <c r="AK38" s="15"/>
      <c r="AL38" s="16"/>
      <c r="AM38" s="16"/>
      <c r="AN38" s="16"/>
      <c r="AO38" s="16"/>
      <c r="AP38" s="16"/>
      <c r="AQ38" s="16"/>
      <c r="AR38" s="16"/>
      <c r="AS38" s="16"/>
      <c r="AT38" s="16"/>
      <c r="AU38" s="16"/>
      <c r="AV38" s="16"/>
      <c r="AW38" s="16"/>
      <c r="AX38" s="16"/>
      <c r="AY38" s="16"/>
      <c r="AZ38" s="16"/>
      <c r="BA38" s="16"/>
      <c r="BB38" s="16"/>
      <c r="BC38" s="16"/>
      <c r="BD38" s="17"/>
      <c r="BE38" s="83"/>
      <c r="BF38" s="15"/>
      <c r="BG38" s="16"/>
      <c r="BH38" s="16"/>
      <c r="BI38" s="16"/>
      <c r="BJ38" s="16"/>
      <c r="BK38" s="16"/>
      <c r="BL38" s="16"/>
      <c r="BM38" s="16"/>
      <c r="BN38" s="16"/>
      <c r="BO38" s="16"/>
      <c r="BP38" s="16"/>
      <c r="BQ38" s="16"/>
      <c r="BR38" s="16"/>
      <c r="BS38" s="16"/>
      <c r="BT38" s="16"/>
      <c r="BU38" s="17"/>
      <c r="BV38" s="5"/>
      <c r="BW38" s="5"/>
    </row>
    <row r="39" spans="1:75" ht="15" customHeight="1">
      <c r="A39" s="5"/>
      <c r="B39" s="38"/>
      <c r="C39" s="5"/>
      <c r="D39" s="149"/>
      <c r="E39" s="149"/>
      <c r="F39" s="149"/>
      <c r="G39" s="149"/>
      <c r="H39" s="149"/>
      <c r="I39" s="5"/>
      <c r="J39" s="5"/>
      <c r="K39" s="5"/>
      <c r="L39" s="5"/>
      <c r="M39" s="40"/>
      <c r="N39" s="13"/>
      <c r="O39" s="15"/>
      <c r="P39" s="16"/>
      <c r="Q39" s="16"/>
      <c r="R39" s="16"/>
      <c r="S39" s="16"/>
      <c r="T39" s="16"/>
      <c r="U39" s="16"/>
      <c r="V39" s="16"/>
      <c r="W39" s="16"/>
      <c r="X39" s="16"/>
      <c r="Y39" s="16"/>
      <c r="Z39" s="16"/>
      <c r="AA39" s="16"/>
      <c r="AB39" s="307" t="str">
        <f t="shared" si="0"/>
        <v/>
      </c>
      <c r="AC39" s="308"/>
      <c r="AD39" s="94" t="str">
        <f t="shared" si="1"/>
        <v/>
      </c>
      <c r="AE39" s="94" t="str">
        <f>IF(AB39="","",IF($AB$9="",IFERROR(GETPIVOTDATA("Amount",pivot_tables!$A$4,"Category",REPORT!$AB39),0),""))</f>
        <v/>
      </c>
      <c r="AF39" s="305" t="str">
        <f t="shared" si="3"/>
        <v/>
      </c>
      <c r="AG39" s="306"/>
      <c r="AH39" s="24"/>
      <c r="AI39" s="40"/>
      <c r="AJ39" s="83"/>
      <c r="AK39" s="15"/>
      <c r="AL39" s="16"/>
      <c r="AM39" s="16"/>
      <c r="AN39" s="16"/>
      <c r="AO39" s="16"/>
      <c r="AP39" s="16"/>
      <c r="AQ39" s="16"/>
      <c r="AR39" s="16"/>
      <c r="AS39" s="16"/>
      <c r="AT39" s="16"/>
      <c r="AU39" s="16"/>
      <c r="AV39" s="16"/>
      <c r="AW39" s="16"/>
      <c r="AX39" s="16"/>
      <c r="AY39" s="16"/>
      <c r="AZ39" s="16"/>
      <c r="BA39" s="16"/>
      <c r="BB39" s="16"/>
      <c r="BC39" s="16"/>
      <c r="BD39" s="17"/>
      <c r="BE39" s="83"/>
      <c r="BF39" s="15"/>
      <c r="BG39" s="16"/>
      <c r="BH39" s="16"/>
      <c r="BI39" s="16"/>
      <c r="BJ39" s="16"/>
      <c r="BK39" s="16"/>
      <c r="BL39" s="16"/>
      <c r="BM39" s="16"/>
      <c r="BN39" s="16"/>
      <c r="BO39" s="16"/>
      <c r="BP39" s="16"/>
      <c r="BQ39" s="16"/>
      <c r="BR39" s="16"/>
      <c r="BS39" s="16"/>
      <c r="BT39" s="16"/>
      <c r="BU39" s="17"/>
      <c r="BV39" s="5"/>
      <c r="BW39" s="5"/>
    </row>
    <row r="40" spans="1:75" ht="15" customHeight="1">
      <c r="A40" s="5"/>
      <c r="B40" s="38"/>
      <c r="C40" s="322" t="s">
        <v>34</v>
      </c>
      <c r="D40" s="310">
        <f>IFERROR(SUMIFS(Tbl_Transactions[Amount],Tbl_Transactions[Account],$F$31,Tbl_Transactions[Date],"&lt;"&amp;$C$37,Tbl_Transactions[Type],"Transfer")-SUMIFS(Tbl_Transactions[Amount],Tbl_Transactions[Account],REPORT!$F$31,Tbl_Transactions[Date],"&lt;"&amp;$C$37,Tbl_Transactions[Type],"Expense")+SUMIFS(Tbl_Transactions[Amount],Tbl_Transactions[Account],REPORT!$F$31,Tbl_Transactions[Date],"&lt;"&amp;$C$37,Tbl_Transactions[Type],"Income")+
IF($H$32="BANK",SUMIF(T_BANK_ACCTS[ACCOUNT NAME],$F$31,T_BANK_ACCTS[STARTING BALANCE]),IF($H$32="CREDIT",SUMIF(T_CREDIT_ACCTS[ACCOUNT NAME],$F$31,T_CREDIT_ACCTS[STARTING BALANCE]),IF($H$32="CASH",SUMIF(T_CASH_ACCTS[ACCOUNT NAME],$F$31,T_CASH_ACCTS[STARTING BALANCE])))),"")</f>
        <v>0</v>
      </c>
      <c r="E40" s="149"/>
      <c r="F40" s="149"/>
      <c r="G40" s="149"/>
      <c r="H40" s="149"/>
      <c r="I40" s="5"/>
      <c r="J40" s="5"/>
      <c r="K40" s="5"/>
      <c r="L40" s="5"/>
      <c r="M40" s="40"/>
      <c r="N40" s="13"/>
      <c r="O40" s="15"/>
      <c r="P40" s="16"/>
      <c r="Q40" s="16"/>
      <c r="R40" s="16"/>
      <c r="S40" s="16"/>
      <c r="T40" s="16"/>
      <c r="U40" s="16"/>
      <c r="V40" s="16"/>
      <c r="W40" s="16"/>
      <c r="X40" s="16"/>
      <c r="Y40" s="16"/>
      <c r="Z40" s="16"/>
      <c r="AA40" s="16"/>
      <c r="AB40" s="307" t="str">
        <f t="shared" si="0"/>
        <v/>
      </c>
      <c r="AC40" s="308"/>
      <c r="AD40" s="94" t="str">
        <f t="shared" si="1"/>
        <v/>
      </c>
      <c r="AE40" s="94" t="str">
        <f>IF(AB40="","",IF($AB$9="",IFERROR(GETPIVOTDATA("Amount",pivot_tables!$A$4,"Category",REPORT!$AB40),0),""))</f>
        <v/>
      </c>
      <c r="AF40" s="305" t="str">
        <f t="shared" si="3"/>
        <v/>
      </c>
      <c r="AG40" s="306"/>
      <c r="AH40" s="24"/>
      <c r="AI40" s="40"/>
      <c r="AJ40" s="83"/>
      <c r="AK40" s="15"/>
      <c r="AL40" s="16"/>
      <c r="AM40" s="16"/>
      <c r="AN40" s="16"/>
      <c r="AO40" s="16"/>
      <c r="AP40" s="16"/>
      <c r="AQ40" s="16"/>
      <c r="AR40" s="16"/>
      <c r="AS40" s="16"/>
      <c r="AT40" s="16"/>
      <c r="AU40" s="16"/>
      <c r="AV40" s="16"/>
      <c r="AW40" s="16"/>
      <c r="AX40" s="16"/>
      <c r="AY40" s="16"/>
      <c r="AZ40" s="16"/>
      <c r="BA40" s="16"/>
      <c r="BB40" s="16"/>
      <c r="BC40" s="16"/>
      <c r="BD40" s="17"/>
      <c r="BE40" s="83"/>
      <c r="BF40" s="15"/>
      <c r="BG40" s="16"/>
      <c r="BH40" s="16"/>
      <c r="BI40" s="16"/>
      <c r="BJ40" s="16"/>
      <c r="BK40" s="16"/>
      <c r="BL40" s="16"/>
      <c r="BM40" s="16"/>
      <c r="BN40" s="16"/>
      <c r="BO40" s="16"/>
      <c r="BP40" s="16"/>
      <c r="BQ40" s="16"/>
      <c r="BR40" s="16"/>
      <c r="BS40" s="16"/>
      <c r="BT40" s="16"/>
      <c r="BU40" s="17"/>
      <c r="BV40" s="5"/>
      <c r="BW40" s="5"/>
    </row>
    <row r="41" spans="1:75" ht="15" customHeight="1">
      <c r="A41" s="5"/>
      <c r="B41" s="38"/>
      <c r="C41" s="322"/>
      <c r="D41" s="310"/>
      <c r="E41" s="149"/>
      <c r="F41" s="149"/>
      <c r="G41" s="149"/>
      <c r="H41" s="149"/>
      <c r="I41" s="5"/>
      <c r="J41" s="5"/>
      <c r="K41" s="5"/>
      <c r="L41" s="5"/>
      <c r="M41" s="40"/>
      <c r="N41" s="13"/>
      <c r="O41" s="15"/>
      <c r="P41" s="16"/>
      <c r="Q41" s="16"/>
      <c r="R41" s="16"/>
      <c r="S41" s="16"/>
      <c r="T41" s="16"/>
      <c r="U41" s="16"/>
      <c r="V41" s="16"/>
      <c r="W41" s="16"/>
      <c r="X41" s="16"/>
      <c r="Y41" s="16"/>
      <c r="Z41" s="16"/>
      <c r="AA41" s="16"/>
      <c r="AB41" s="307" t="str">
        <f t="shared" si="0"/>
        <v/>
      </c>
      <c r="AC41" s="308"/>
      <c r="AD41" s="94" t="str">
        <f t="shared" si="1"/>
        <v/>
      </c>
      <c r="AE41" s="94" t="str">
        <f>IF(AB41="","",IF($AB$9="",IFERROR(GETPIVOTDATA("Amount",pivot_tables!$A$4,"Category",REPORT!$AB41),0),""))</f>
        <v/>
      </c>
      <c r="AF41" s="305" t="str">
        <f t="shared" si="3"/>
        <v/>
      </c>
      <c r="AG41" s="306"/>
      <c r="AH41" s="24"/>
      <c r="AI41" s="40"/>
      <c r="AJ41" s="83"/>
      <c r="AK41" s="15"/>
      <c r="AL41" s="16"/>
      <c r="AM41" s="16"/>
      <c r="AN41" s="16"/>
      <c r="AO41" s="16"/>
      <c r="AP41" s="16"/>
      <c r="AQ41" s="16"/>
      <c r="AR41" s="16"/>
      <c r="AS41" s="16"/>
      <c r="AT41" s="16"/>
      <c r="AU41" s="16"/>
      <c r="AV41" s="16"/>
      <c r="AW41" s="16"/>
      <c r="AX41" s="16"/>
      <c r="AY41" s="16"/>
      <c r="AZ41" s="16"/>
      <c r="BA41" s="16"/>
      <c r="BB41" s="16"/>
      <c r="BC41" s="16"/>
      <c r="BD41" s="17"/>
      <c r="BE41" s="83"/>
      <c r="BF41" s="15"/>
      <c r="BG41" s="16"/>
      <c r="BH41" s="16"/>
      <c r="BI41" s="16"/>
      <c r="BJ41" s="16"/>
      <c r="BK41" s="16"/>
      <c r="BL41" s="16"/>
      <c r="BM41" s="16"/>
      <c r="BN41" s="16"/>
      <c r="BO41" s="16"/>
      <c r="BP41" s="16"/>
      <c r="BQ41" s="16"/>
      <c r="BR41" s="16"/>
      <c r="BS41" s="16"/>
      <c r="BT41" s="16"/>
      <c r="BU41" s="17"/>
      <c r="BV41" s="5"/>
      <c r="BW41" s="5"/>
    </row>
    <row r="42" spans="1:75" ht="15" customHeight="1">
      <c r="A42" s="5"/>
      <c r="B42" s="38"/>
      <c r="C42" s="309" t="s">
        <v>10</v>
      </c>
      <c r="D42" s="310">
        <f>IFERROR(SUMIFS(Tbl_Transactions[Amount],Tbl_Transactions[Account],$F$31,Tbl_Transactions[Date],"&gt;="&amp;$C37,Tbl_Transactions[Date],"&lt;="&amp;$D37,Tbl_Transactions[Type],"Expense"),"")</f>
        <v>50</v>
      </c>
      <c r="E42" s="149"/>
      <c r="F42" s="149"/>
      <c r="G42" s="149"/>
      <c r="H42" s="149"/>
      <c r="I42" s="5"/>
      <c r="J42" s="5"/>
      <c r="K42" s="5"/>
      <c r="L42" s="5"/>
      <c r="M42" s="40"/>
      <c r="N42" s="13"/>
      <c r="O42" s="15"/>
      <c r="P42" s="16"/>
      <c r="Q42" s="16"/>
      <c r="R42" s="16"/>
      <c r="S42" s="16"/>
      <c r="T42" s="16"/>
      <c r="U42" s="16"/>
      <c r="V42" s="16"/>
      <c r="W42" s="16"/>
      <c r="X42" s="16"/>
      <c r="Y42" s="16"/>
      <c r="Z42" s="16"/>
      <c r="AA42" s="16"/>
      <c r="AB42" s="307" t="str">
        <f t="shared" si="0"/>
        <v/>
      </c>
      <c r="AC42" s="308"/>
      <c r="AD42" s="94" t="str">
        <f t="shared" ref="AD42:AD49" si="4">IF(AB42="","",INDEX(CategoriesBudget,ROW(AB42)-ROW($AB$11),2))</f>
        <v/>
      </c>
      <c r="AE42" s="94" t="str">
        <f>IF(AB42="","",IF($AB$9="",IFERROR(GETPIVOTDATA("Amount",pivot_tables!$A$4,"Category",REPORT!$AB42),0),""))</f>
        <v/>
      </c>
      <c r="AF42" s="305" t="str">
        <f t="shared" ref="AF42:AF49" si="5">IFERROR(AD42-AE42,"")</f>
        <v/>
      </c>
      <c r="AG42" s="306"/>
      <c r="AH42" s="24"/>
      <c r="AI42" s="40"/>
      <c r="AJ42" s="83"/>
      <c r="AK42" s="15"/>
      <c r="AL42" s="16"/>
      <c r="AM42" s="16"/>
      <c r="AN42" s="16"/>
      <c r="AO42" s="16"/>
      <c r="AP42" s="16"/>
      <c r="AQ42" s="16"/>
      <c r="AR42" s="16"/>
      <c r="AS42" s="16"/>
      <c r="AT42" s="16"/>
      <c r="AU42" s="16"/>
      <c r="AV42" s="16"/>
      <c r="AW42" s="16"/>
      <c r="AX42" s="16"/>
      <c r="AY42" s="16"/>
      <c r="AZ42" s="16"/>
      <c r="BA42" s="16"/>
      <c r="BB42" s="16"/>
      <c r="BC42" s="16"/>
      <c r="BD42" s="17"/>
      <c r="BE42" s="83"/>
      <c r="BF42" s="15"/>
      <c r="BG42" s="16"/>
      <c r="BH42" s="16"/>
      <c r="BI42" s="16"/>
      <c r="BJ42" s="16"/>
      <c r="BK42" s="16"/>
      <c r="BL42" s="16"/>
      <c r="BM42" s="16"/>
      <c r="BN42" s="16"/>
      <c r="BO42" s="16"/>
      <c r="BP42" s="16"/>
      <c r="BQ42" s="16"/>
      <c r="BR42" s="16"/>
      <c r="BS42" s="16"/>
      <c r="BT42" s="16"/>
      <c r="BU42" s="17"/>
      <c r="BV42" s="5"/>
      <c r="BW42" s="5"/>
    </row>
    <row r="43" spans="1:75" ht="15" customHeight="1">
      <c r="A43" s="5"/>
      <c r="B43" s="38"/>
      <c r="C43" s="309"/>
      <c r="D43" s="310"/>
      <c r="E43" s="149"/>
      <c r="F43" s="149"/>
      <c r="G43" s="149"/>
      <c r="H43" s="149"/>
      <c r="I43" s="5"/>
      <c r="J43" s="5"/>
      <c r="K43" s="5"/>
      <c r="L43" s="5"/>
      <c r="M43" s="40"/>
      <c r="N43" s="13"/>
      <c r="O43" s="15"/>
      <c r="P43" s="16"/>
      <c r="Q43" s="16"/>
      <c r="R43" s="16"/>
      <c r="S43" s="16"/>
      <c r="T43" s="16"/>
      <c r="U43" s="16"/>
      <c r="V43" s="16"/>
      <c r="W43" s="16"/>
      <c r="X43" s="16"/>
      <c r="Y43" s="16"/>
      <c r="Z43" s="16"/>
      <c r="AA43" s="16"/>
      <c r="AB43" s="307" t="str">
        <f t="shared" si="0"/>
        <v/>
      </c>
      <c r="AC43" s="308"/>
      <c r="AD43" s="94" t="str">
        <f t="shared" si="4"/>
        <v/>
      </c>
      <c r="AE43" s="94" t="str">
        <f>IF(AB43="","",IF($AB$9="",IFERROR(GETPIVOTDATA("Amount",pivot_tables!$A$4,"Category",REPORT!$AB43),0),""))</f>
        <v/>
      </c>
      <c r="AF43" s="305" t="str">
        <f t="shared" si="5"/>
        <v/>
      </c>
      <c r="AG43" s="306"/>
      <c r="AH43" s="24"/>
      <c r="AI43" s="40"/>
      <c r="AJ43" s="83"/>
      <c r="AK43" s="15"/>
      <c r="AL43" s="16"/>
      <c r="AM43" s="16"/>
      <c r="AN43" s="16"/>
      <c r="AO43" s="16"/>
      <c r="AP43" s="16"/>
      <c r="AQ43" s="16"/>
      <c r="AR43" s="16"/>
      <c r="AS43" s="16"/>
      <c r="AT43" s="16"/>
      <c r="AU43" s="16"/>
      <c r="AV43" s="16"/>
      <c r="AW43" s="16"/>
      <c r="AX43" s="16"/>
      <c r="AY43" s="16"/>
      <c r="AZ43" s="16"/>
      <c r="BA43" s="16"/>
      <c r="BB43" s="16"/>
      <c r="BC43" s="16"/>
      <c r="BD43" s="17"/>
      <c r="BE43" s="83"/>
      <c r="BF43" s="15"/>
      <c r="BG43" s="16"/>
      <c r="BH43" s="16"/>
      <c r="BI43" s="16"/>
      <c r="BJ43" s="16"/>
      <c r="BK43" s="16"/>
      <c r="BL43" s="16"/>
      <c r="BM43" s="16"/>
      <c r="BN43" s="16"/>
      <c r="BO43" s="16"/>
      <c r="BP43" s="16"/>
      <c r="BQ43" s="16"/>
      <c r="BR43" s="16"/>
      <c r="BS43" s="16"/>
      <c r="BT43" s="16"/>
      <c r="BU43" s="17"/>
      <c r="BV43" s="5"/>
      <c r="BW43" s="5"/>
    </row>
    <row r="44" spans="1:75" ht="15" customHeight="1">
      <c r="A44" s="5"/>
      <c r="B44" s="38"/>
      <c r="C44" s="309" t="s">
        <v>8</v>
      </c>
      <c r="D44" s="310">
        <f>IFERROR(SUMIFS(Tbl_Transactions[Amount],Tbl_Transactions[Account],$F$31,Tbl_Transactions[Date],"&gt;="&amp;$C37,Tbl_Transactions[Date],"&lt;="&amp;$D37,Tbl_Transactions[Type],"Income"),"")</f>
        <v>0</v>
      </c>
      <c r="E44" s="154"/>
      <c r="F44" s="154"/>
      <c r="G44" s="154"/>
      <c r="H44" s="149"/>
      <c r="I44" s="5"/>
      <c r="J44" s="5"/>
      <c r="K44" s="5"/>
      <c r="L44" s="5"/>
      <c r="M44" s="40"/>
      <c r="N44" s="13"/>
      <c r="O44" s="15"/>
      <c r="P44" s="16"/>
      <c r="Q44" s="16"/>
      <c r="R44" s="16"/>
      <c r="S44" s="16"/>
      <c r="T44" s="16"/>
      <c r="U44" s="16"/>
      <c r="V44" s="16"/>
      <c r="W44" s="16"/>
      <c r="X44" s="16"/>
      <c r="Y44" s="16"/>
      <c r="Z44" s="16"/>
      <c r="AA44" s="16"/>
      <c r="AB44" s="307" t="str">
        <f t="shared" si="0"/>
        <v/>
      </c>
      <c r="AC44" s="308"/>
      <c r="AD44" s="94" t="str">
        <f t="shared" si="4"/>
        <v/>
      </c>
      <c r="AE44" s="94" t="str">
        <f>IF(AB44="","",IF($AB$9="",IFERROR(GETPIVOTDATA("Amount",pivot_tables!$A$4,"Category",REPORT!$AB44),0),""))</f>
        <v/>
      </c>
      <c r="AF44" s="305" t="str">
        <f t="shared" si="5"/>
        <v/>
      </c>
      <c r="AG44" s="306"/>
      <c r="AH44" s="24"/>
      <c r="AI44" s="40"/>
      <c r="AJ44" s="83"/>
      <c r="AK44" s="15"/>
      <c r="AL44" s="16"/>
      <c r="AM44" s="16"/>
      <c r="AN44" s="16"/>
      <c r="AO44" s="16"/>
      <c r="AP44" s="16"/>
      <c r="AQ44" s="16"/>
      <c r="AR44" s="16"/>
      <c r="AS44" s="16"/>
      <c r="AT44" s="16"/>
      <c r="AU44" s="16"/>
      <c r="AV44" s="16"/>
      <c r="AW44" s="16"/>
      <c r="AX44" s="16"/>
      <c r="AY44" s="16"/>
      <c r="AZ44" s="16"/>
      <c r="BA44" s="16"/>
      <c r="BB44" s="16"/>
      <c r="BC44" s="16"/>
      <c r="BD44" s="17"/>
      <c r="BE44" s="83"/>
      <c r="BF44" s="15"/>
      <c r="BG44" s="16"/>
      <c r="BH44" s="16"/>
      <c r="BI44" s="16"/>
      <c r="BJ44" s="16"/>
      <c r="BK44" s="16"/>
      <c r="BL44" s="16"/>
      <c r="BM44" s="16"/>
      <c r="BN44" s="16"/>
      <c r="BO44" s="16"/>
      <c r="BP44" s="16"/>
      <c r="BQ44" s="16"/>
      <c r="BR44" s="16"/>
      <c r="BS44" s="16"/>
      <c r="BT44" s="16"/>
      <c r="BU44" s="17"/>
      <c r="BV44" s="5"/>
      <c r="BW44" s="5"/>
    </row>
    <row r="45" spans="1:75" ht="15" customHeight="1">
      <c r="A45" s="5"/>
      <c r="B45" s="38"/>
      <c r="C45" s="309"/>
      <c r="D45" s="310"/>
      <c r="E45" s="149"/>
      <c r="F45" s="149"/>
      <c r="G45" s="149"/>
      <c r="H45" s="149"/>
      <c r="I45" s="5"/>
      <c r="J45" s="5"/>
      <c r="K45" s="5"/>
      <c r="L45" s="5"/>
      <c r="M45" s="40"/>
      <c r="N45" s="13"/>
      <c r="O45" s="15"/>
      <c r="P45" s="16"/>
      <c r="Q45" s="16"/>
      <c r="R45" s="16"/>
      <c r="S45" s="16"/>
      <c r="T45" s="16"/>
      <c r="U45" s="16"/>
      <c r="V45" s="16"/>
      <c r="W45" s="16"/>
      <c r="X45" s="16"/>
      <c r="Y45" s="16"/>
      <c r="Z45" s="16"/>
      <c r="AA45" s="16"/>
      <c r="AB45" s="307" t="str">
        <f t="shared" si="0"/>
        <v/>
      </c>
      <c r="AC45" s="308"/>
      <c r="AD45" s="94" t="str">
        <f t="shared" si="4"/>
        <v/>
      </c>
      <c r="AE45" s="94" t="str">
        <f>IF(AB45="","",IF($AB$9="",IFERROR(GETPIVOTDATA("Amount",pivot_tables!$A$4,"Category",REPORT!$AB45),0),""))</f>
        <v/>
      </c>
      <c r="AF45" s="305" t="str">
        <f t="shared" si="5"/>
        <v/>
      </c>
      <c r="AG45" s="306"/>
      <c r="AH45" s="24"/>
      <c r="AI45" s="40"/>
      <c r="AJ45" s="83"/>
      <c r="AK45" s="15"/>
      <c r="AL45" s="16"/>
      <c r="AM45" s="16"/>
      <c r="AN45" s="16"/>
      <c r="AO45" s="16"/>
      <c r="AP45" s="16"/>
      <c r="AQ45" s="16"/>
      <c r="AR45" s="16"/>
      <c r="AS45" s="16"/>
      <c r="AT45" s="16"/>
      <c r="AU45" s="16"/>
      <c r="AV45" s="16"/>
      <c r="AW45" s="16"/>
      <c r="AX45" s="16"/>
      <c r="AY45" s="16"/>
      <c r="AZ45" s="16"/>
      <c r="BA45" s="16"/>
      <c r="BB45" s="16"/>
      <c r="BC45" s="16"/>
      <c r="BD45" s="17"/>
      <c r="BE45" s="83"/>
      <c r="BF45" s="15"/>
      <c r="BG45" s="16"/>
      <c r="BH45" s="16"/>
      <c r="BI45" s="16"/>
      <c r="BJ45" s="16"/>
      <c r="BK45" s="16"/>
      <c r="BL45" s="16"/>
      <c r="BM45" s="16"/>
      <c r="BN45" s="16"/>
      <c r="BO45" s="16"/>
      <c r="BP45" s="16"/>
      <c r="BQ45" s="16"/>
      <c r="BR45" s="16"/>
      <c r="BS45" s="16"/>
      <c r="BT45" s="16"/>
      <c r="BU45" s="17"/>
      <c r="BV45" s="5"/>
      <c r="BW45" s="5"/>
    </row>
    <row r="46" spans="1:75" ht="15" customHeight="1">
      <c r="A46" s="5"/>
      <c r="B46" s="38"/>
      <c r="C46" s="309" t="s">
        <v>16</v>
      </c>
      <c r="D46" s="310">
        <f>IFERROR(SUMIFS(Tbl_Transactions[Amount],Tbl_Transactions[Account],$F$31,Tbl_Transactions[Date],"&gt;="&amp;$C37,Tbl_Transactions[Date],"&lt;="&amp;$D37,Tbl_Transactions[Type],"Transfer"),"")</f>
        <v>0</v>
      </c>
      <c r="E46" s="149"/>
      <c r="F46" s="149"/>
      <c r="G46" s="50"/>
      <c r="H46" s="149"/>
      <c r="I46" s="5"/>
      <c r="J46" s="5"/>
      <c r="K46" s="5"/>
      <c r="L46" s="5"/>
      <c r="M46" s="40"/>
      <c r="N46" s="13"/>
      <c r="O46" s="15"/>
      <c r="P46" s="16"/>
      <c r="Q46" s="16"/>
      <c r="R46" s="16"/>
      <c r="S46" s="16"/>
      <c r="T46" s="16"/>
      <c r="U46" s="16"/>
      <c r="V46" s="16"/>
      <c r="W46" s="16"/>
      <c r="X46" s="16"/>
      <c r="Y46" s="16"/>
      <c r="Z46" s="16"/>
      <c r="AA46" s="16"/>
      <c r="AB46" s="307" t="str">
        <f t="shared" si="0"/>
        <v/>
      </c>
      <c r="AC46" s="308"/>
      <c r="AD46" s="94" t="str">
        <f t="shared" si="4"/>
        <v/>
      </c>
      <c r="AE46" s="94" t="str">
        <f>IF(AB46="","",IF($AB$9="",IFERROR(GETPIVOTDATA("Amount",pivot_tables!$A$4,"Category",REPORT!$AB46),0),""))</f>
        <v/>
      </c>
      <c r="AF46" s="305" t="str">
        <f t="shared" si="5"/>
        <v/>
      </c>
      <c r="AG46" s="306"/>
      <c r="AH46" s="24"/>
      <c r="AI46" s="40"/>
      <c r="AJ46" s="83"/>
      <c r="AK46" s="15"/>
      <c r="AL46" s="16"/>
      <c r="AM46" s="16"/>
      <c r="AN46" s="16"/>
      <c r="AO46" s="16"/>
      <c r="AP46" s="16"/>
      <c r="AQ46" s="16"/>
      <c r="AR46" s="16"/>
      <c r="AS46" s="16"/>
      <c r="AT46" s="16"/>
      <c r="AU46" s="16"/>
      <c r="AV46" s="16"/>
      <c r="AW46" s="16"/>
      <c r="AX46" s="16"/>
      <c r="AY46" s="16"/>
      <c r="AZ46" s="16"/>
      <c r="BA46" s="16"/>
      <c r="BB46" s="16"/>
      <c r="BC46" s="16"/>
      <c r="BD46" s="17"/>
      <c r="BE46" s="83"/>
      <c r="BF46" s="15"/>
      <c r="BG46" s="16"/>
      <c r="BH46" s="16"/>
      <c r="BI46" s="16"/>
      <c r="BJ46" s="16"/>
      <c r="BK46" s="16"/>
      <c r="BL46" s="16"/>
      <c r="BM46" s="16"/>
      <c r="BN46" s="16"/>
      <c r="BO46" s="16"/>
      <c r="BP46" s="16"/>
      <c r="BQ46" s="16"/>
      <c r="BR46" s="16"/>
      <c r="BS46" s="16"/>
      <c r="BT46" s="16"/>
      <c r="BU46" s="17"/>
      <c r="BV46" s="5"/>
      <c r="BW46" s="5"/>
    </row>
    <row r="47" spans="1:75" ht="15" customHeight="1">
      <c r="A47" s="5"/>
      <c r="B47" s="38"/>
      <c r="C47" s="309"/>
      <c r="D47" s="310"/>
      <c r="E47" s="149"/>
      <c r="F47" s="149"/>
      <c r="G47" s="155"/>
      <c r="H47" s="149"/>
      <c r="I47" s="5"/>
      <c r="J47" s="5"/>
      <c r="K47" s="5"/>
      <c r="L47" s="5"/>
      <c r="M47" s="40"/>
      <c r="N47" s="13"/>
      <c r="O47" s="15"/>
      <c r="P47" s="16"/>
      <c r="Q47" s="16"/>
      <c r="R47" s="16"/>
      <c r="S47" s="16"/>
      <c r="T47" s="16"/>
      <c r="U47" s="16"/>
      <c r="V47" s="16"/>
      <c r="W47" s="16"/>
      <c r="X47" s="16"/>
      <c r="Y47" s="16"/>
      <c r="Z47" s="16"/>
      <c r="AA47" s="16"/>
      <c r="AB47" s="307" t="str">
        <f t="shared" si="0"/>
        <v/>
      </c>
      <c r="AC47" s="308"/>
      <c r="AD47" s="94" t="str">
        <f t="shared" si="4"/>
        <v/>
      </c>
      <c r="AE47" s="94" t="str">
        <f>IF(AB47="","",IF($AB$9="",IFERROR(GETPIVOTDATA("Amount",pivot_tables!$A$4,"Category",REPORT!$AB47),0),""))</f>
        <v/>
      </c>
      <c r="AF47" s="305" t="str">
        <f t="shared" si="5"/>
        <v/>
      </c>
      <c r="AG47" s="306"/>
      <c r="AH47" s="24"/>
      <c r="AI47" s="40"/>
      <c r="AJ47" s="83"/>
      <c r="AK47" s="15"/>
      <c r="AL47" s="16"/>
      <c r="AM47" s="16"/>
      <c r="AN47" s="16"/>
      <c r="AO47" s="16"/>
      <c r="AP47" s="16"/>
      <c r="AQ47" s="16"/>
      <c r="AR47" s="16"/>
      <c r="AS47" s="16"/>
      <c r="AT47" s="16"/>
      <c r="AU47" s="16"/>
      <c r="AV47" s="16"/>
      <c r="AW47" s="16"/>
      <c r="AX47" s="16"/>
      <c r="AY47" s="16"/>
      <c r="AZ47" s="16"/>
      <c r="BA47" s="16"/>
      <c r="BB47" s="16"/>
      <c r="BC47" s="16"/>
      <c r="BD47" s="17"/>
      <c r="BE47" s="83"/>
      <c r="BF47" s="15"/>
      <c r="BG47" s="16"/>
      <c r="BH47" s="16"/>
      <c r="BI47" s="16"/>
      <c r="BJ47" s="16"/>
      <c r="BK47" s="16"/>
      <c r="BL47" s="16"/>
      <c r="BM47" s="16"/>
      <c r="BN47" s="16"/>
      <c r="BO47" s="16"/>
      <c r="BP47" s="16"/>
      <c r="BQ47" s="16"/>
      <c r="BR47" s="16"/>
      <c r="BS47" s="16"/>
      <c r="BT47" s="16"/>
      <c r="BU47" s="17"/>
      <c r="BV47" s="5"/>
      <c r="BW47" s="5"/>
    </row>
    <row r="48" spans="1:75" ht="15" customHeight="1">
      <c r="A48" s="5"/>
      <c r="B48" s="38"/>
      <c r="C48" s="309" t="s">
        <v>23</v>
      </c>
      <c r="D48" s="310">
        <f>IFERROR(SUMIFS(Tbl_Transactions[Amount],Tbl_Transactions[Account],$F$31,Tbl_Transactions[Date],"&lt;="&amp;$D37,Tbl_Transactions[Type],"Transfer")-SUMIFS(Tbl_Transactions[Amount],Tbl_Transactions[Account],REPORT!$F$31,Tbl_Transactions[Date],"&lt;="&amp;$D37,Tbl_Transactions[Type],"Expense")+SUMIFS(Tbl_Transactions[Amount],Tbl_Transactions[Account],REPORT!$F$31,Tbl_Transactions[Date],"&lt;="&amp;$D37,Tbl_Transactions[Type],"Income")
+IF($H$32="BANK",SUMIF(T_BANK_ACCTS[ACCOUNT NAME],$F$31,T_BANK_ACCTS[STARTING BALANCE]),IF($H$32="CREDIT",SUMIF(T_CREDIT_ACCTS[ACCOUNT NAME],$F$31,T_CREDIT_ACCTS[STARTING BALANCE]),IF($H$32="CASH",SUMIF(T_CASH_ACCTS[ACCOUNT NAME],$F$31,T_CASH_ACCTS[STARTING BALANCE])))),"")</f>
        <v>-50</v>
      </c>
      <c r="E48" s="149"/>
      <c r="F48" s="149"/>
      <c r="G48" s="149"/>
      <c r="H48" s="149"/>
      <c r="I48" s="5"/>
      <c r="J48" s="5"/>
      <c r="K48" s="5"/>
      <c r="L48" s="5"/>
      <c r="M48" s="40"/>
      <c r="N48" s="13"/>
      <c r="O48" s="15"/>
      <c r="P48" s="16"/>
      <c r="Q48" s="16"/>
      <c r="R48" s="16"/>
      <c r="S48" s="16"/>
      <c r="T48" s="16"/>
      <c r="U48" s="16"/>
      <c r="V48" s="16"/>
      <c r="W48" s="16"/>
      <c r="X48" s="16"/>
      <c r="Y48" s="16"/>
      <c r="Z48" s="16"/>
      <c r="AA48" s="16"/>
      <c r="AB48" s="307" t="str">
        <f t="shared" si="0"/>
        <v/>
      </c>
      <c r="AC48" s="308"/>
      <c r="AD48" s="94" t="str">
        <f t="shared" si="4"/>
        <v/>
      </c>
      <c r="AE48" s="94" t="str">
        <f>IF(AB48="","",IF($AB$9="",IFERROR(GETPIVOTDATA("Amount",pivot_tables!$A$4,"Category",REPORT!$AB48),0),""))</f>
        <v/>
      </c>
      <c r="AF48" s="305" t="str">
        <f t="shared" si="5"/>
        <v/>
      </c>
      <c r="AG48" s="306"/>
      <c r="AH48" s="24"/>
      <c r="AI48" s="40"/>
      <c r="AJ48" s="83"/>
      <c r="AK48" s="15"/>
      <c r="AL48" s="16"/>
      <c r="AM48" s="16"/>
      <c r="AN48" s="16"/>
      <c r="AO48" s="16"/>
      <c r="AP48" s="16"/>
      <c r="AQ48" s="16"/>
      <c r="AR48" s="16"/>
      <c r="AS48" s="16"/>
      <c r="AT48" s="16"/>
      <c r="AU48" s="16"/>
      <c r="AV48" s="16"/>
      <c r="AW48" s="16"/>
      <c r="AX48" s="16"/>
      <c r="AY48" s="16"/>
      <c r="AZ48" s="16"/>
      <c r="BA48" s="16"/>
      <c r="BB48" s="16"/>
      <c r="BC48" s="16"/>
      <c r="BD48" s="17"/>
      <c r="BE48" s="83"/>
      <c r="BF48" s="15"/>
      <c r="BG48" s="16"/>
      <c r="BH48" s="16"/>
      <c r="BI48" s="16"/>
      <c r="BJ48" s="16"/>
      <c r="BK48" s="16"/>
      <c r="BL48" s="16"/>
      <c r="BM48" s="16"/>
      <c r="BN48" s="16"/>
      <c r="BO48" s="16"/>
      <c r="BP48" s="16"/>
      <c r="BQ48" s="16"/>
      <c r="BR48" s="16"/>
      <c r="BS48" s="16"/>
      <c r="BT48" s="16"/>
      <c r="BU48" s="17"/>
      <c r="BV48" s="5"/>
      <c r="BW48" s="5"/>
    </row>
    <row r="49" spans="1:75" ht="15" customHeight="1">
      <c r="A49" s="5"/>
      <c r="B49" s="38"/>
      <c r="C49" s="309"/>
      <c r="D49" s="310"/>
      <c r="E49" s="149"/>
      <c r="F49" s="149"/>
      <c r="G49" s="149"/>
      <c r="H49" s="149"/>
      <c r="I49" s="5"/>
      <c r="J49" s="5"/>
      <c r="K49" s="5"/>
      <c r="L49" s="5"/>
      <c r="M49" s="40"/>
      <c r="N49" s="13"/>
      <c r="O49" s="15"/>
      <c r="P49" s="16"/>
      <c r="Q49" s="16"/>
      <c r="R49" s="16"/>
      <c r="S49" s="16"/>
      <c r="T49" s="16"/>
      <c r="U49" s="16"/>
      <c r="V49" s="16"/>
      <c r="W49" s="16"/>
      <c r="X49" s="16"/>
      <c r="Y49" s="16"/>
      <c r="Z49" s="16"/>
      <c r="AA49" s="16"/>
      <c r="AB49" s="307" t="str">
        <f t="shared" si="0"/>
        <v/>
      </c>
      <c r="AC49" s="308"/>
      <c r="AD49" s="94" t="str">
        <f t="shared" si="4"/>
        <v/>
      </c>
      <c r="AE49" s="94" t="str">
        <f>IF(AB49="","",IF($AB$9="",IFERROR(GETPIVOTDATA("Amount",pivot_tables!$A$4,"Category",REPORT!$AB49),0),""))</f>
        <v/>
      </c>
      <c r="AF49" s="305" t="str">
        <f t="shared" si="5"/>
        <v/>
      </c>
      <c r="AG49" s="306"/>
      <c r="AH49" s="24"/>
      <c r="AI49" s="40"/>
      <c r="AJ49" s="83"/>
      <c r="AK49" s="15"/>
      <c r="AL49" s="16"/>
      <c r="AM49" s="16"/>
      <c r="AN49" s="16"/>
      <c r="AO49" s="16"/>
      <c r="AP49" s="16"/>
      <c r="AQ49" s="16"/>
      <c r="AR49" s="16"/>
      <c r="AS49" s="16"/>
      <c r="AT49" s="16"/>
      <c r="AU49" s="16"/>
      <c r="AV49" s="16"/>
      <c r="AW49" s="16"/>
      <c r="AX49" s="16"/>
      <c r="AY49" s="16"/>
      <c r="AZ49" s="16"/>
      <c r="BA49" s="16"/>
      <c r="BB49" s="16"/>
      <c r="BC49" s="16"/>
      <c r="BD49" s="17"/>
      <c r="BE49" s="83"/>
      <c r="BF49" s="15"/>
      <c r="BG49" s="16"/>
      <c r="BH49" s="16"/>
      <c r="BI49" s="16"/>
      <c r="BJ49" s="16"/>
      <c r="BK49" s="16"/>
      <c r="BL49" s="16"/>
      <c r="BM49" s="16"/>
      <c r="BN49" s="16"/>
      <c r="BO49" s="16"/>
      <c r="BP49" s="16"/>
      <c r="BQ49" s="16"/>
      <c r="BR49" s="16"/>
      <c r="BS49" s="16"/>
      <c r="BT49" s="16"/>
      <c r="BU49" s="17"/>
      <c r="BV49" s="5"/>
      <c r="BW49" s="5"/>
    </row>
    <row r="50" spans="1:75">
      <c r="A50" s="5"/>
      <c r="B50" s="38"/>
      <c r="C50" s="165" t="s">
        <v>35</v>
      </c>
      <c r="D50" s="149"/>
      <c r="E50" s="149"/>
      <c r="F50" s="149"/>
      <c r="G50" s="50"/>
      <c r="H50" s="50"/>
      <c r="I50" s="5"/>
      <c r="J50" s="5"/>
      <c r="K50" s="5"/>
      <c r="L50" s="5"/>
      <c r="M50" s="40"/>
      <c r="N50" s="13"/>
      <c r="O50" s="15"/>
      <c r="P50" s="16"/>
      <c r="Q50" s="16"/>
      <c r="R50" s="16"/>
      <c r="S50" s="16"/>
      <c r="T50" s="16"/>
      <c r="U50" s="16"/>
      <c r="V50" s="16"/>
      <c r="W50" s="16"/>
      <c r="X50" s="16"/>
      <c r="Y50" s="16"/>
      <c r="Z50" s="16"/>
      <c r="AA50" s="16"/>
      <c r="AB50" s="334" t="str">
        <f>IF($AD$50="","","OTHER CATEGORIES")</f>
        <v/>
      </c>
      <c r="AC50" s="335"/>
      <c r="AD50" s="159" t="str">
        <f>IFERROR(IF($AD$51-SUM($AD$12:$AD$49)=0,"",$AD$51-SUM($AD$12:$AD$49)),"")</f>
        <v/>
      </c>
      <c r="AE50" s="158" t="str">
        <f>IFERROR(IF($AE$51-SUM($AE$12:$AE$49)=0,"",$AE$51-SUM($AE$12:$AE$49)),"")</f>
        <v/>
      </c>
      <c r="AF50" s="332" t="str">
        <f>IF($AB$9="",IFERROR($AD$50-$AE$50,""),"")</f>
        <v/>
      </c>
      <c r="AG50" s="333"/>
      <c r="AH50" s="24"/>
      <c r="AI50" s="40"/>
      <c r="AJ50" s="83"/>
      <c r="AK50" s="15"/>
      <c r="AL50" s="16"/>
      <c r="AM50" s="16"/>
      <c r="AN50" s="16"/>
      <c r="AO50" s="16"/>
      <c r="AP50" s="16"/>
      <c r="AQ50" s="16"/>
      <c r="AR50" s="16"/>
      <c r="AS50" s="16"/>
      <c r="AT50" s="16"/>
      <c r="AU50" s="16"/>
      <c r="AV50" s="16"/>
      <c r="AW50" s="16"/>
      <c r="AX50" s="16"/>
      <c r="AY50" s="16"/>
      <c r="AZ50" s="16"/>
      <c r="BA50" s="16"/>
      <c r="BB50" s="16"/>
      <c r="BC50" s="16"/>
      <c r="BD50" s="17"/>
      <c r="BE50" s="83"/>
      <c r="BF50" s="15"/>
      <c r="BG50" s="16"/>
      <c r="BH50" s="16"/>
      <c r="BI50" s="16"/>
      <c r="BJ50" s="16"/>
      <c r="BK50" s="16"/>
      <c r="BL50" s="16"/>
      <c r="BM50" s="16"/>
      <c r="BN50" s="16"/>
      <c r="BO50" s="16"/>
      <c r="BP50" s="16"/>
      <c r="BQ50" s="16"/>
      <c r="BR50" s="16"/>
      <c r="BS50" s="16"/>
      <c r="BT50" s="16"/>
      <c r="BU50" s="17"/>
      <c r="BV50" s="5"/>
      <c r="BW50" s="5"/>
    </row>
    <row r="51" spans="1:75">
      <c r="A51" s="5"/>
      <c r="B51" s="38"/>
      <c r="C51" s="149"/>
      <c r="D51" s="149"/>
      <c r="E51" s="149"/>
      <c r="F51" s="149"/>
      <c r="G51" s="149"/>
      <c r="H51" s="149"/>
      <c r="I51" s="149"/>
      <c r="J51" s="149"/>
      <c r="K51" s="149"/>
      <c r="L51" s="149"/>
      <c r="M51" s="40"/>
      <c r="N51" s="13"/>
      <c r="O51" s="15"/>
      <c r="P51" s="16"/>
      <c r="Q51" s="16"/>
      <c r="R51" s="16"/>
      <c r="S51" s="16"/>
      <c r="T51" s="16"/>
      <c r="U51" s="16"/>
      <c r="V51" s="16"/>
      <c r="W51" s="16"/>
      <c r="X51" s="16"/>
      <c r="Y51" s="16"/>
      <c r="Z51" s="16"/>
      <c r="AA51" s="16"/>
      <c r="AB51" s="329" t="s">
        <v>11</v>
      </c>
      <c r="AC51" s="330"/>
      <c r="AD51" s="219">
        <f>IFERROR($AG$6,"ERROR")</f>
        <v>4266</v>
      </c>
      <c r="AE51" s="219">
        <f>IF($AB$9="",$Y$6,"")</f>
        <v>0</v>
      </c>
      <c r="AF51" s="220"/>
      <c r="AG51" s="221">
        <f>IF($AB$9="",AD51-AE51,"")</f>
        <v>4266</v>
      </c>
      <c r="AH51" s="24"/>
      <c r="AI51" s="40"/>
      <c r="AJ51" s="83"/>
      <c r="AK51" s="15"/>
      <c r="AL51" s="16"/>
      <c r="AM51" s="16"/>
      <c r="AN51" s="16"/>
      <c r="AO51" s="16"/>
      <c r="AP51" s="16"/>
      <c r="AQ51" s="16"/>
      <c r="AR51" s="16"/>
      <c r="AS51" s="16"/>
      <c r="AT51" s="16"/>
      <c r="AU51" s="16"/>
      <c r="AV51" s="16"/>
      <c r="AW51" s="16"/>
      <c r="AX51" s="16"/>
      <c r="AY51" s="16"/>
      <c r="AZ51" s="16"/>
      <c r="BA51" s="16"/>
      <c r="BB51" s="16"/>
      <c r="BC51" s="16"/>
      <c r="BD51" s="17"/>
      <c r="BE51" s="83"/>
      <c r="BF51" s="15"/>
      <c r="BG51" s="16"/>
      <c r="BH51" s="16"/>
      <c r="BI51" s="16"/>
      <c r="BJ51" s="16"/>
      <c r="BK51" s="16"/>
      <c r="BL51" s="16"/>
      <c r="BM51" s="16"/>
      <c r="BN51" s="16"/>
      <c r="BO51" s="16"/>
      <c r="BP51" s="16"/>
      <c r="BQ51" s="16"/>
      <c r="BR51" s="16"/>
      <c r="BS51" s="16"/>
      <c r="BT51" s="16"/>
      <c r="BU51" s="17"/>
      <c r="BV51" s="5"/>
      <c r="BW51" s="5"/>
    </row>
    <row r="52" spans="1:75" ht="16" thickBot="1">
      <c r="A52" s="5"/>
      <c r="B52" s="38"/>
      <c r="C52" s="156"/>
      <c r="D52" s="149"/>
      <c r="E52" s="24"/>
      <c r="F52" s="24"/>
      <c r="G52" s="24"/>
      <c r="H52" s="24"/>
      <c r="I52" s="24"/>
      <c r="J52" s="24"/>
      <c r="K52" s="24"/>
      <c r="L52" s="24"/>
      <c r="M52" s="40"/>
      <c r="N52" s="13"/>
      <c r="O52" s="25"/>
      <c r="P52" s="26"/>
      <c r="Q52" s="26"/>
      <c r="R52" s="26"/>
      <c r="S52" s="26"/>
      <c r="T52" s="26"/>
      <c r="U52" s="26"/>
      <c r="V52" s="26"/>
      <c r="W52" s="26"/>
      <c r="X52" s="26"/>
      <c r="Y52" s="26"/>
      <c r="Z52" s="26"/>
      <c r="AA52" s="26"/>
      <c r="AB52" s="146"/>
      <c r="AC52" s="146"/>
      <c r="AD52" s="146"/>
      <c r="AE52" s="146"/>
      <c r="AF52" s="146"/>
      <c r="AG52" s="146"/>
      <c r="AH52" s="146"/>
      <c r="AI52" s="147"/>
      <c r="AJ52" s="83"/>
      <c r="AK52" s="25"/>
      <c r="AL52" s="26"/>
      <c r="AM52" s="26"/>
      <c r="AN52" s="26"/>
      <c r="AO52" s="26"/>
      <c r="AP52" s="26"/>
      <c r="AQ52" s="26"/>
      <c r="AR52" s="26"/>
      <c r="AS52" s="26"/>
      <c r="AT52" s="26"/>
      <c r="AU52" s="26"/>
      <c r="AV52" s="26"/>
      <c r="AW52" s="26"/>
      <c r="AX52" s="26"/>
      <c r="AY52" s="26"/>
      <c r="AZ52" s="26"/>
      <c r="BA52" s="26"/>
      <c r="BB52" s="26"/>
      <c r="BC52" s="26"/>
      <c r="BD52" s="27"/>
      <c r="BE52" s="83"/>
      <c r="BF52" s="25"/>
      <c r="BG52" s="26"/>
      <c r="BH52" s="26"/>
      <c r="BI52" s="26"/>
      <c r="BJ52" s="26"/>
      <c r="BK52" s="26"/>
      <c r="BL52" s="26"/>
      <c r="BM52" s="26"/>
      <c r="BN52" s="26"/>
      <c r="BO52" s="26"/>
      <c r="BP52" s="26"/>
      <c r="BQ52" s="26"/>
      <c r="BR52" s="26"/>
      <c r="BS52" s="26"/>
      <c r="BT52" s="26"/>
      <c r="BU52" s="27"/>
      <c r="BV52" s="5"/>
      <c r="BW52" s="5"/>
    </row>
    <row r="53" spans="1:75" ht="16" thickBot="1">
      <c r="A53" s="5"/>
      <c r="B53" s="157"/>
      <c r="C53" s="166"/>
      <c r="D53" s="166"/>
      <c r="E53" s="146"/>
      <c r="F53" s="146"/>
      <c r="G53" s="146"/>
      <c r="H53" s="146"/>
      <c r="I53" s="146"/>
      <c r="J53" s="146"/>
      <c r="K53" s="146"/>
      <c r="L53" s="146"/>
      <c r="M53" s="147"/>
      <c r="N53" s="13"/>
      <c r="O53" s="24"/>
      <c r="P53" s="24"/>
      <c r="Q53" s="24"/>
      <c r="R53" s="24"/>
      <c r="S53" s="24"/>
      <c r="T53" s="24"/>
      <c r="U53" s="24"/>
      <c r="V53" s="24"/>
      <c r="W53" s="24"/>
      <c r="X53" s="24"/>
      <c r="Y53" s="24"/>
      <c r="Z53" s="24"/>
      <c r="AA53" s="24"/>
      <c r="AB53" s="24"/>
      <c r="AC53" s="24"/>
      <c r="AD53" s="24"/>
      <c r="AE53" s="24"/>
      <c r="AF53" s="24"/>
      <c r="AG53" s="24"/>
      <c r="AH53" s="24"/>
      <c r="AI53" s="24"/>
      <c r="AJ53" s="13"/>
      <c r="AK53" s="13"/>
      <c r="AL53" s="13"/>
      <c r="AM53" s="13"/>
      <c r="AN53" s="13"/>
      <c r="AO53" s="13"/>
      <c r="AP53" s="13"/>
      <c r="AQ53" s="13"/>
      <c r="AR53" s="13"/>
      <c r="AS53" s="13"/>
      <c r="AT53" s="13"/>
      <c r="AU53" s="13"/>
      <c r="AV53" s="13"/>
      <c r="AW53" s="13"/>
      <c r="AX53" s="13"/>
      <c r="AY53" s="13"/>
      <c r="AZ53" s="13"/>
      <c r="BA53" s="13"/>
      <c r="BB53" s="13"/>
      <c r="BC53" s="13"/>
      <c r="BD53" s="13"/>
      <c r="BE53" s="13"/>
      <c r="BF53" s="13"/>
      <c r="BG53" s="13"/>
      <c r="BH53" s="13"/>
      <c r="BI53" s="13"/>
      <c r="BJ53" s="13"/>
      <c r="BK53" s="13"/>
      <c r="BL53" s="13"/>
      <c r="BM53" s="13"/>
      <c r="BN53" s="13"/>
      <c r="BO53" s="13"/>
      <c r="BP53" s="13"/>
      <c r="BQ53" s="13"/>
      <c r="BR53" s="13"/>
      <c r="BS53" s="13"/>
      <c r="BT53" s="13"/>
      <c r="BU53" s="13"/>
      <c r="BV53" s="5"/>
      <c r="BW53" s="5"/>
    </row>
    <row r="54" spans="1:75">
      <c r="A54" s="5"/>
      <c r="B54" s="13"/>
      <c r="C54" s="24"/>
      <c r="D54" s="24"/>
      <c r="E54" s="13"/>
      <c r="F54" s="13"/>
      <c r="G54" s="13"/>
      <c r="H54" s="13"/>
      <c r="I54" s="13"/>
      <c r="J54" s="13"/>
      <c r="K54" s="13"/>
      <c r="L54" s="13"/>
      <c r="M54" s="13"/>
      <c r="N54" s="13"/>
      <c r="O54" s="24"/>
      <c r="P54" s="24"/>
      <c r="Q54" s="24"/>
      <c r="R54" s="24"/>
      <c r="S54" s="24"/>
      <c r="T54" s="24"/>
      <c r="U54" s="24"/>
      <c r="V54" s="24"/>
      <c r="W54" s="24"/>
      <c r="X54" s="24"/>
      <c r="Y54" s="24"/>
      <c r="Z54" s="24"/>
      <c r="AA54" s="24"/>
      <c r="AB54" s="24"/>
      <c r="AC54" s="24"/>
      <c r="AD54" s="24"/>
      <c r="AE54" s="24"/>
      <c r="AF54" s="24"/>
      <c r="AG54" s="24"/>
      <c r="AH54" s="24"/>
      <c r="AI54" s="24"/>
      <c r="AJ54" s="13"/>
      <c r="AK54" s="13"/>
      <c r="AL54" s="13"/>
      <c r="AM54" s="13"/>
      <c r="AN54" s="13"/>
      <c r="AO54" s="13"/>
      <c r="AP54" s="13"/>
      <c r="AQ54" s="13"/>
      <c r="AR54" s="13"/>
      <c r="AS54" s="13"/>
      <c r="AT54" s="13"/>
      <c r="AU54" s="13"/>
      <c r="AV54" s="13"/>
      <c r="AW54" s="13"/>
      <c r="AX54" s="13"/>
      <c r="AY54" s="13"/>
      <c r="AZ54" s="13"/>
      <c r="BA54" s="13"/>
      <c r="BB54" s="13"/>
      <c r="BC54" s="13"/>
      <c r="BD54" s="13"/>
      <c r="BE54" s="13"/>
      <c r="BF54" s="13"/>
      <c r="BG54" s="13"/>
      <c r="BH54" s="13"/>
      <c r="BI54" s="13"/>
      <c r="BJ54" s="13"/>
      <c r="BK54" s="13"/>
      <c r="BL54" s="13"/>
      <c r="BM54" s="13"/>
      <c r="BN54" s="13"/>
      <c r="BO54" s="13"/>
      <c r="BP54" s="13"/>
      <c r="BQ54" s="13"/>
      <c r="BR54" s="13"/>
      <c r="BS54" s="13"/>
      <c r="BT54" s="13"/>
      <c r="BU54" s="13"/>
      <c r="BV54" s="5"/>
      <c r="BW54" s="5"/>
    </row>
    <row r="55" spans="1:75">
      <c r="A55" s="5"/>
      <c r="B55" s="13"/>
      <c r="C55" s="24"/>
      <c r="D55" s="24"/>
      <c r="E55" s="13"/>
      <c r="F55" s="13"/>
      <c r="G55" s="13"/>
      <c r="H55" s="13"/>
      <c r="I55" s="13"/>
      <c r="J55" s="13"/>
      <c r="K55" s="13"/>
      <c r="L55" s="13"/>
      <c r="M55" s="13"/>
      <c r="N55" s="13"/>
      <c r="O55" s="24"/>
      <c r="P55" s="24"/>
      <c r="Q55" s="24"/>
      <c r="R55" s="24"/>
      <c r="S55" s="24"/>
      <c r="T55" s="24"/>
      <c r="U55" s="24"/>
      <c r="V55" s="24"/>
      <c r="W55" s="24"/>
      <c r="X55" s="24"/>
      <c r="Y55" s="24"/>
      <c r="Z55" s="24"/>
      <c r="AA55" s="24"/>
      <c r="AB55" s="24"/>
      <c r="AC55" s="24"/>
      <c r="AD55" s="24"/>
      <c r="AE55" s="24"/>
      <c r="AF55" s="24"/>
      <c r="AG55" s="24"/>
      <c r="AH55" s="24"/>
      <c r="AI55" s="24"/>
      <c r="AJ55" s="13"/>
      <c r="AK55" s="13"/>
      <c r="AL55" s="13"/>
      <c r="AM55" s="13"/>
      <c r="AN55" s="13"/>
      <c r="AO55" s="13"/>
      <c r="AP55" s="13"/>
      <c r="AQ55" s="13"/>
      <c r="AR55" s="13"/>
      <c r="AS55" s="13"/>
      <c r="AT55" s="13"/>
      <c r="AU55" s="13"/>
      <c r="AV55" s="13"/>
      <c r="AW55" s="13"/>
      <c r="AX55" s="13"/>
      <c r="AY55" s="13"/>
      <c r="AZ55" s="13"/>
      <c r="BA55" s="13"/>
      <c r="BB55" s="13"/>
      <c r="BC55" s="13"/>
      <c r="BD55" s="13"/>
      <c r="BE55" s="13"/>
      <c r="BF55" s="13"/>
      <c r="BG55" s="13"/>
      <c r="BH55" s="13"/>
      <c r="BI55" s="13"/>
      <c r="BJ55" s="13"/>
      <c r="BK55" s="13"/>
      <c r="BL55" s="13"/>
      <c r="BM55" s="13"/>
      <c r="BN55" s="13"/>
      <c r="BO55" s="13"/>
      <c r="BP55" s="13"/>
      <c r="BQ55" s="13"/>
      <c r="BR55" s="13"/>
      <c r="BS55" s="13"/>
      <c r="BT55" s="13"/>
      <c r="BU55" s="13"/>
      <c r="BV55" s="5"/>
      <c r="BW55" s="5"/>
    </row>
    <row r="56" spans="1:75">
      <c r="A56" s="5"/>
      <c r="B56" s="13"/>
      <c r="C56" s="13"/>
      <c r="D56" s="13"/>
      <c r="E56" s="13"/>
      <c r="F56" s="13"/>
      <c r="G56" s="13"/>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13"/>
      <c r="AL56" s="13"/>
      <c r="AM56" s="13"/>
      <c r="AN56" s="13"/>
      <c r="AO56" s="13"/>
      <c r="AP56" s="13"/>
      <c r="AQ56" s="13"/>
      <c r="AR56" s="13"/>
      <c r="AS56" s="13"/>
      <c r="AT56" s="13"/>
      <c r="AU56" s="13"/>
      <c r="AV56" s="13"/>
      <c r="AW56" s="13"/>
      <c r="AX56" s="13"/>
      <c r="AY56" s="13"/>
      <c r="AZ56" s="13"/>
      <c r="BA56" s="13"/>
      <c r="BB56" s="13"/>
      <c r="BC56" s="13"/>
      <c r="BD56" s="13"/>
      <c r="BE56" s="13"/>
      <c r="BF56" s="13"/>
      <c r="BG56" s="13"/>
      <c r="BH56" s="13"/>
      <c r="BI56" s="13"/>
      <c r="BJ56" s="13"/>
      <c r="BK56" s="13"/>
      <c r="BL56" s="13"/>
      <c r="BM56" s="13"/>
      <c r="BN56" s="13"/>
      <c r="BO56" s="13"/>
      <c r="BP56" s="13"/>
      <c r="BQ56" s="13"/>
      <c r="BR56" s="13"/>
      <c r="BS56" s="13"/>
      <c r="BT56" s="13"/>
      <c r="BU56" s="13"/>
      <c r="BV56" s="5"/>
      <c r="BW56" s="5"/>
    </row>
    <row r="57" spans="1:75" hidden="1">
      <c r="A57" s="5"/>
      <c r="B57" s="13"/>
      <c r="C57" s="13"/>
      <c r="D57" s="13"/>
      <c r="E57" s="13"/>
      <c r="F57" s="13"/>
      <c r="G57" s="13"/>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13"/>
      <c r="AL57" s="13"/>
      <c r="AM57" s="13"/>
      <c r="AN57" s="13"/>
      <c r="AO57" s="13"/>
      <c r="AP57" s="13"/>
      <c r="AQ57" s="13"/>
      <c r="AR57" s="13"/>
      <c r="AS57" s="13"/>
      <c r="AT57" s="13"/>
      <c r="AU57" s="13"/>
      <c r="AV57" s="13"/>
      <c r="AW57" s="13"/>
      <c r="AX57" s="13"/>
      <c r="AY57" s="13"/>
      <c r="AZ57" s="13"/>
      <c r="BA57" s="13"/>
      <c r="BB57" s="13"/>
      <c r="BC57" s="13"/>
      <c r="BD57" s="13"/>
      <c r="BE57" s="13"/>
      <c r="BF57" s="13"/>
      <c r="BG57" s="13"/>
      <c r="BH57" s="13"/>
      <c r="BI57" s="13"/>
      <c r="BJ57" s="13"/>
      <c r="BK57" s="13"/>
      <c r="BL57" s="13"/>
      <c r="BM57" s="13"/>
      <c r="BN57" s="13"/>
      <c r="BO57" s="13"/>
      <c r="BP57" s="13"/>
      <c r="BQ57" s="13"/>
      <c r="BR57" s="13"/>
      <c r="BS57" s="13"/>
      <c r="BT57" s="13"/>
      <c r="BU57" s="13"/>
    </row>
    <row r="58" spans="1:75" hidden="1">
      <c r="A58" s="5"/>
      <c r="B58" s="13"/>
      <c r="C58" s="13"/>
      <c r="D58" s="13"/>
      <c r="E58" s="13"/>
      <c r="F58" s="13"/>
      <c r="G58" s="13"/>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J58" s="13"/>
      <c r="AK58" s="13"/>
      <c r="AL58" s="13"/>
      <c r="AM58" s="13"/>
      <c r="AN58" s="13"/>
      <c r="AO58" s="13"/>
      <c r="AP58" s="13"/>
      <c r="AQ58" s="13"/>
      <c r="AR58" s="13"/>
      <c r="AS58" s="13"/>
      <c r="AT58" s="13"/>
      <c r="AU58" s="13"/>
      <c r="AV58" s="13"/>
      <c r="AW58" s="13"/>
      <c r="AX58" s="13"/>
      <c r="AY58" s="13"/>
      <c r="AZ58" s="13"/>
      <c r="BA58" s="13"/>
      <c r="BB58" s="13"/>
      <c r="BC58" s="13"/>
      <c r="BD58" s="13"/>
      <c r="BE58" s="13"/>
      <c r="BF58" s="13"/>
      <c r="BG58" s="13"/>
      <c r="BH58" s="13"/>
      <c r="BI58" s="13"/>
      <c r="BJ58" s="13"/>
      <c r="BK58" s="13"/>
      <c r="BL58" s="13"/>
      <c r="BM58" s="13"/>
      <c r="BN58" s="13"/>
      <c r="BO58" s="13"/>
      <c r="BP58" s="13"/>
      <c r="BQ58" s="13"/>
      <c r="BR58" s="13"/>
      <c r="BS58" s="13"/>
      <c r="BT58" s="13"/>
      <c r="BU58" s="13"/>
    </row>
    <row r="59" spans="1:75">
      <c r="A59" s="5"/>
      <c r="B59" s="13"/>
      <c r="C59" s="13"/>
      <c r="D59" s="13"/>
      <c r="E59" s="13"/>
      <c r="F59" s="13"/>
      <c r="G59" s="13"/>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J59" s="13"/>
      <c r="AK59" s="13"/>
      <c r="AL59" s="13"/>
      <c r="AM59" s="13"/>
      <c r="AN59" s="13"/>
      <c r="AO59" s="13"/>
      <c r="AP59" s="13"/>
      <c r="AQ59" s="13"/>
      <c r="AR59" s="13"/>
      <c r="AS59" s="13"/>
      <c r="AT59" s="13"/>
      <c r="AU59" s="13"/>
      <c r="AV59" s="13"/>
      <c r="AW59" s="13"/>
      <c r="AX59" s="13"/>
      <c r="AY59" s="13"/>
      <c r="AZ59" s="13"/>
      <c r="BA59" s="13"/>
      <c r="BB59" s="13"/>
      <c r="BC59" s="13"/>
      <c r="BD59" s="13"/>
      <c r="BE59" s="13"/>
      <c r="BF59" s="13"/>
      <c r="BG59" s="13"/>
      <c r="BH59" s="13"/>
      <c r="BI59" s="13"/>
      <c r="BJ59" s="13"/>
      <c r="BK59" s="13"/>
      <c r="BL59" s="13"/>
      <c r="BM59" s="13"/>
      <c r="BN59" s="13"/>
      <c r="BO59" s="13"/>
      <c r="BP59" s="13"/>
      <c r="BQ59" s="13"/>
      <c r="BR59" s="13"/>
      <c r="BS59" s="13"/>
      <c r="BT59" s="13"/>
      <c r="BU59" s="13"/>
      <c r="BV59" s="5"/>
      <c r="BW59" s="5"/>
    </row>
    <row r="60" spans="1:75">
      <c r="A60" s="5"/>
      <c r="B60" s="13"/>
      <c r="C60" s="13"/>
      <c r="D60" s="13"/>
      <c r="E60" s="13"/>
      <c r="F60" s="13"/>
      <c r="G60" s="13"/>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J60" s="13"/>
      <c r="AK60" s="13"/>
      <c r="AL60" s="13"/>
      <c r="AM60" s="13"/>
      <c r="AN60" s="13"/>
      <c r="AO60" s="13"/>
      <c r="AP60" s="13"/>
      <c r="AQ60" s="13"/>
      <c r="AR60" s="13"/>
      <c r="AS60" s="13"/>
      <c r="AT60" s="13"/>
      <c r="AU60" s="13"/>
      <c r="AV60" s="13"/>
      <c r="AW60" s="13"/>
      <c r="AX60" s="13"/>
      <c r="AY60" s="13"/>
      <c r="AZ60" s="13"/>
      <c r="BA60" s="13"/>
      <c r="BB60" s="13"/>
      <c r="BC60" s="13"/>
      <c r="BD60" s="13"/>
      <c r="BE60" s="13"/>
      <c r="BF60" s="13"/>
      <c r="BG60" s="13"/>
      <c r="BH60" s="13"/>
      <c r="BI60" s="13"/>
      <c r="BJ60" s="13"/>
      <c r="BK60" s="13"/>
      <c r="BL60" s="13"/>
      <c r="BM60" s="13"/>
      <c r="BN60" s="13"/>
      <c r="BO60" s="13"/>
      <c r="BP60" s="13"/>
      <c r="BQ60" s="13"/>
      <c r="BR60" s="13"/>
      <c r="BS60" s="13"/>
      <c r="BT60" s="13"/>
      <c r="BU60" s="13"/>
      <c r="BV60" s="5"/>
      <c r="BW60" s="5"/>
    </row>
    <row r="61" spans="1:75">
      <c r="A61" s="5"/>
      <c r="B61" s="13"/>
      <c r="C61" s="13"/>
      <c r="D61" s="13"/>
      <c r="E61" s="13"/>
      <c r="F61" s="13"/>
      <c r="G61" s="13"/>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J61" s="13"/>
      <c r="AK61" s="13"/>
      <c r="AL61" s="13"/>
      <c r="AM61" s="13"/>
      <c r="AN61" s="13"/>
      <c r="AO61" s="13"/>
      <c r="AP61" s="13"/>
      <c r="AQ61" s="13"/>
      <c r="AR61" s="13"/>
      <c r="AS61" s="13"/>
      <c r="AT61" s="13"/>
      <c r="AU61" s="13"/>
      <c r="AV61" s="13"/>
      <c r="AW61" s="13"/>
      <c r="AX61" s="13"/>
      <c r="AY61" s="13"/>
      <c r="AZ61" s="13"/>
      <c r="BA61" s="13"/>
      <c r="BB61" s="13"/>
      <c r="BC61" s="13"/>
      <c r="BD61" s="13"/>
      <c r="BE61" s="13"/>
      <c r="BF61" s="13"/>
      <c r="BG61" s="13"/>
      <c r="BH61" s="13"/>
      <c r="BI61" s="13"/>
      <c r="BJ61" s="13"/>
      <c r="BK61" s="13"/>
      <c r="BL61" s="13"/>
      <c r="BM61" s="13"/>
      <c r="BN61" s="13"/>
      <c r="BO61" s="13"/>
      <c r="BP61" s="13"/>
      <c r="BQ61" s="13"/>
      <c r="BR61" s="13"/>
      <c r="BS61" s="13"/>
      <c r="BT61" s="13"/>
      <c r="BU61" s="13"/>
      <c r="BV61" s="5"/>
      <c r="BW61" s="5"/>
    </row>
    <row r="62" spans="1:75" hidden="1">
      <c r="B62" s="13"/>
      <c r="C62" s="13"/>
      <c r="D62" s="13"/>
      <c r="E62" s="13"/>
      <c r="F62" s="13"/>
      <c r="G62" s="13"/>
      <c r="H62" s="13"/>
      <c r="I62" s="13"/>
      <c r="J62" s="13"/>
      <c r="K62" s="13"/>
      <c r="L62" s="13"/>
      <c r="M62" s="13"/>
    </row>
    <row r="63" spans="1:75" hidden="1">
      <c r="C63" s="13"/>
      <c r="D63" s="13"/>
    </row>
    <row r="64" spans="1:75" hidden="1">
      <c r="C64" s="13"/>
      <c r="D64" s="13"/>
    </row>
  </sheetData>
  <sheetProtection formatCells="0" formatColumns="0" formatRows="0"/>
  <dataConsolidate/>
  <mergeCells count="139">
    <mergeCell ref="D6:D7"/>
    <mergeCell ref="K6:K7"/>
    <mergeCell ref="J6:J7"/>
    <mergeCell ref="F6:F7"/>
    <mergeCell ref="C6:C7"/>
    <mergeCell ref="F2:G4"/>
    <mergeCell ref="BS1:BU1"/>
    <mergeCell ref="BQ1:BR1"/>
    <mergeCell ref="K2:L2"/>
    <mergeCell ref="H2:I4"/>
    <mergeCell ref="B1:J1"/>
    <mergeCell ref="L1:M1"/>
    <mergeCell ref="AD1:AE1"/>
    <mergeCell ref="O1:AC1"/>
    <mergeCell ref="BA1:BD1"/>
    <mergeCell ref="AX1:AZ1"/>
    <mergeCell ref="AK1:AW1"/>
    <mergeCell ref="AF1:AI1"/>
    <mergeCell ref="K3:L3"/>
    <mergeCell ref="BA6:BC6"/>
    <mergeCell ref="W6:X7"/>
    <mergeCell ref="Y6:Z7"/>
    <mergeCell ref="AA6:AB7"/>
    <mergeCell ref="AC6:AD7"/>
    <mergeCell ref="AE6:AF7"/>
    <mergeCell ref="AG6:AH7"/>
    <mergeCell ref="R3:R4"/>
    <mergeCell ref="BA5:BC5"/>
    <mergeCell ref="U6:V7"/>
    <mergeCell ref="G6:G7"/>
    <mergeCell ref="S6:T7"/>
    <mergeCell ref="AF13:AG13"/>
    <mergeCell ref="AF14:AG14"/>
    <mergeCell ref="L10:L11"/>
    <mergeCell ref="L12:L13"/>
    <mergeCell ref="AB51:AC51"/>
    <mergeCell ref="AB19:AC19"/>
    <mergeCell ref="L14:L15"/>
    <mergeCell ref="L16:L17"/>
    <mergeCell ref="L18:L19"/>
    <mergeCell ref="AF42:AG42"/>
    <mergeCell ref="AF43:AG43"/>
    <mergeCell ref="AF50:AG50"/>
    <mergeCell ref="AB50:AC50"/>
    <mergeCell ref="AF47:AG47"/>
    <mergeCell ref="AF48:AG48"/>
    <mergeCell ref="AF49:AG49"/>
    <mergeCell ref="AF44:AG44"/>
    <mergeCell ref="AF45:AG45"/>
    <mergeCell ref="AF46:AG46"/>
    <mergeCell ref="BH25:BI25"/>
    <mergeCell ref="BJ25:BK25"/>
    <mergeCell ref="BL25:BM25"/>
    <mergeCell ref="AB9:AG9"/>
    <mergeCell ref="AB11:AC11"/>
    <mergeCell ref="AB12:AC12"/>
    <mergeCell ref="AF11:AG11"/>
    <mergeCell ref="AF12:AG12"/>
    <mergeCell ref="AB22:AC22"/>
    <mergeCell ref="AB23:AC23"/>
    <mergeCell ref="AB24:AC24"/>
    <mergeCell ref="AB25:AC25"/>
    <mergeCell ref="AB10:AE10"/>
    <mergeCell ref="AF16:AG16"/>
    <mergeCell ref="AF17:AG17"/>
    <mergeCell ref="AF21:AG21"/>
    <mergeCell ref="AB16:AC16"/>
    <mergeCell ref="AB17:AC17"/>
    <mergeCell ref="AB18:AC18"/>
    <mergeCell ref="AF15:AG15"/>
    <mergeCell ref="AB20:AC20"/>
    <mergeCell ref="AB13:AC13"/>
    <mergeCell ref="AB14:AC14"/>
    <mergeCell ref="AB15:AC15"/>
    <mergeCell ref="BL26:BM26"/>
    <mergeCell ref="BJ26:BK26"/>
    <mergeCell ref="BH26:BI26"/>
    <mergeCell ref="AF18:AG18"/>
    <mergeCell ref="AF19:AG19"/>
    <mergeCell ref="AF20:AG20"/>
    <mergeCell ref="AB21:AC21"/>
    <mergeCell ref="F31:G32"/>
    <mergeCell ref="C40:C41"/>
    <mergeCell ref="D40:D41"/>
    <mergeCell ref="AB26:AC26"/>
    <mergeCell ref="AB27:AC27"/>
    <mergeCell ref="AB28:AC28"/>
    <mergeCell ref="AB29:AC29"/>
    <mergeCell ref="AB30:AC30"/>
    <mergeCell ref="AF22:AG22"/>
    <mergeCell ref="AF23:AG23"/>
    <mergeCell ref="AF24:AG24"/>
    <mergeCell ref="AF25:AG25"/>
    <mergeCell ref="AF26:AG26"/>
    <mergeCell ref="AF27:AG27"/>
    <mergeCell ref="AF28:AG28"/>
    <mergeCell ref="AF29:AG29"/>
    <mergeCell ref="AF30:AG30"/>
    <mergeCell ref="C48:C49"/>
    <mergeCell ref="D48:D49"/>
    <mergeCell ref="C42:C43"/>
    <mergeCell ref="D42:D43"/>
    <mergeCell ref="C44:C45"/>
    <mergeCell ref="D44:D45"/>
    <mergeCell ref="C46:C47"/>
    <mergeCell ref="D46:D47"/>
    <mergeCell ref="AB31:AC31"/>
    <mergeCell ref="AB32:AC32"/>
    <mergeCell ref="AB33:AC33"/>
    <mergeCell ref="AB34:AC34"/>
    <mergeCell ref="AB35:AC35"/>
    <mergeCell ref="D31:E32"/>
    <mergeCell ref="AB42:AC42"/>
    <mergeCell ref="AB43:AC43"/>
    <mergeCell ref="AB47:AC47"/>
    <mergeCell ref="AB48:AC48"/>
    <mergeCell ref="AB49:AC49"/>
    <mergeCell ref="AB44:AC44"/>
    <mergeCell ref="AB45:AC45"/>
    <mergeCell ref="AB46:AC46"/>
    <mergeCell ref="AX28:AZ28"/>
    <mergeCell ref="BA28:BD28"/>
    <mergeCell ref="AF37:AG37"/>
    <mergeCell ref="AF38:AG38"/>
    <mergeCell ref="AF39:AG39"/>
    <mergeCell ref="AF40:AG40"/>
    <mergeCell ref="AF41:AG41"/>
    <mergeCell ref="AB41:AC41"/>
    <mergeCell ref="AF31:AG31"/>
    <mergeCell ref="AF32:AG32"/>
    <mergeCell ref="AF33:AG33"/>
    <mergeCell ref="AF34:AG34"/>
    <mergeCell ref="AF35:AG35"/>
    <mergeCell ref="AF36:AG36"/>
    <mergeCell ref="AB36:AC36"/>
    <mergeCell ref="AB37:AC37"/>
    <mergeCell ref="AB38:AC38"/>
    <mergeCell ref="AB39:AC39"/>
    <mergeCell ref="AB40:AC40"/>
  </mergeCells>
  <conditionalFormatting sqref="AF10">
    <cfRule type="cellIs" dxfId="39" priority="11" operator="equal">
      <formula>"OUI"</formula>
    </cfRule>
    <cfRule type="cellIs" dxfId="38" priority="12" operator="equal">
      <formula>"NON"</formula>
    </cfRule>
  </conditionalFormatting>
  <conditionalFormatting sqref="AB12:AG50">
    <cfRule type="expression" dxfId="37" priority="23">
      <formula>$AF12&lt;0</formula>
    </cfRule>
  </conditionalFormatting>
  <conditionalFormatting sqref="D10:D29 G10:G29 K10:K29">
    <cfRule type="cellIs" dxfId="36" priority="7" operator="greaterThan">
      <formula>0</formula>
    </cfRule>
    <cfRule type="cellIs" dxfId="35" priority="8" operator="lessThan">
      <formula>0</formula>
    </cfRule>
  </conditionalFormatting>
  <conditionalFormatting sqref="D6 G6 K6 H2">
    <cfRule type="cellIs" dxfId="34" priority="9" operator="lessThan">
      <formula>0</formula>
    </cfRule>
    <cfRule type="cellIs" dxfId="33" priority="10" operator="greaterThan">
      <formula>0</formula>
    </cfRule>
  </conditionalFormatting>
  <conditionalFormatting sqref="AB11:AG51">
    <cfRule type="expression" dxfId="32" priority="3">
      <formula>$AB$9&lt;&gt;""</formula>
    </cfRule>
  </conditionalFormatting>
  <conditionalFormatting sqref="D31:G31">
    <cfRule type="dataBar" priority="1">
      <dataBar>
        <cfvo type="num" val="0"/>
        <cfvo type="num" val="$AD$13"/>
        <color theme="7" tint="-0.249977111117893"/>
      </dataBar>
      <extLst>
        <ext xmlns:x14="http://schemas.microsoft.com/office/spreadsheetml/2009/9/main" uri="{B025F937-C7B1-47D3-B67F-A62EFF666E3E}">
          <x14:id>{0E0CB700-0F73-9E48-AD2D-2550CE8C9E20}</x14:id>
        </ext>
      </extLst>
    </cfRule>
    <cfRule type="dataBar" priority="2">
      <dataBar>
        <cfvo type="num" val="0"/>
        <cfvo type="num" val="$AD$13"/>
        <color theme="7" tint="0.39997558519241921"/>
      </dataBar>
      <extLst>
        <ext xmlns:x14="http://schemas.microsoft.com/office/spreadsheetml/2009/9/main" uri="{B025F937-C7B1-47D3-B67F-A62EFF666E3E}">
          <x14:id>{9FFF62AF-ACAB-0548-84F6-A60F81CC9246}</x14:id>
        </ext>
      </extLst>
    </cfRule>
  </conditionalFormatting>
  <dataValidations count="1">
    <dataValidation type="list" allowBlank="1" showInputMessage="1" showErrorMessage="1" sqref="F31:G32" xr:uid="{00000000-0002-0000-0200-000000000000}">
      <formula1>ALLACCTS</formula1>
    </dataValidation>
  </dataValidations>
  <pageMargins left="0.7" right="0.7" top="0.75" bottom="0.75" header="0.3" footer="0.3"/>
  <pageSetup scale="56" orientation="landscape" horizontalDpi="4294967292" verticalDpi="0" r:id="rId1"/>
  <headerFooter>
    <oddFooter>&amp;LPersonal Finance Manager&amp;Cby indzara&amp;Rwww.indzara.blogspot.com</oddFooter>
  </headerFooter>
  <drawing r:id="rId2"/>
  <extLst>
    <ext xmlns:x14="http://schemas.microsoft.com/office/spreadsheetml/2009/9/main" uri="{78C0D931-6437-407d-A8EE-F0AAD7539E65}">
      <x14:conditionalFormattings>
        <x14:conditionalFormatting xmlns:xm="http://schemas.microsoft.com/office/excel/2006/main">
          <x14:cfRule type="dataBar" id="{0E0CB700-0F73-9E48-AD2D-2550CE8C9E20}">
            <x14:dataBar minLength="0" maxLength="100">
              <x14:cfvo type="num">
                <xm:f>0</xm:f>
              </x14:cfvo>
              <x14:cfvo type="num">
                <xm:f>$AD$13</xm:f>
              </x14:cfvo>
              <x14:negativeFillColor rgb="FFFF0000"/>
              <x14:axisColor rgb="FF000000"/>
            </x14:dataBar>
          </x14:cfRule>
          <x14:cfRule type="dataBar" id="{9FFF62AF-ACAB-0548-84F6-A60F81CC9246}">
            <x14:dataBar minLength="0" maxLength="100" gradient="0">
              <x14:cfvo type="num">
                <xm:f>0</xm:f>
              </x14:cfvo>
              <x14:cfvo type="num">
                <xm:f>$AD$13</xm:f>
              </x14:cfvo>
              <x14:negativeFillColor rgb="FFFF0000"/>
              <x14:axisColor rgb="FF000000"/>
            </x14:dataBar>
          </x14:cfRule>
          <xm:sqref>D31:G31</xm:sqref>
        </x14:conditionalFormatting>
        <x14:conditionalFormatting xmlns:xm="http://schemas.microsoft.com/office/excel/2006/main">
          <x14:cfRule type="iconSet" priority="13" id="{2C54C650-029F-453E-9EE3-8B647D65DB1D}">
            <x14:iconSet iconSet="3Triangles" custom="1">
              <x14:cfvo type="percent">
                <xm:f>0</xm:f>
              </x14:cfvo>
              <x14:cfvo type="num">
                <xm:f>0</xm:f>
              </x14:cfvo>
              <x14:cfvo type="num" gte="0">
                <xm:f>0</xm:f>
              </x14:cfvo>
              <x14:cfIcon iconSet="3Triangles" iconId="0"/>
              <x14:cfIcon iconSet="3Triangles" iconId="1"/>
              <x14:cfIcon iconSet="3Triangles" iconId="2"/>
            </x14:iconSet>
          </x14:cfRule>
          <xm:sqref>AG51</xm:sqref>
        </x14:conditionalFormatting>
      </x14:conditionalFormattings>
    </ext>
    <ext xmlns:x14="http://schemas.microsoft.com/office/spreadsheetml/2009/9/main" uri="{A8765BA9-456A-4dab-B4F3-ACF838C121DE}">
      <x14:slicerList>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0263C2-6549-3A45-A269-F6D43678DDAC}">
  <sheetPr codeName="Feuil4"/>
  <dimension ref="A1:J44"/>
  <sheetViews>
    <sheetView workbookViewId="0">
      <selection activeCell="G11" sqref="G11"/>
    </sheetView>
  </sheetViews>
  <sheetFormatPr baseColWidth="10" defaultRowHeight="15"/>
  <cols>
    <col min="1" max="1" width="13.1640625" style="245" customWidth="1"/>
    <col min="2" max="2" width="10.83203125" style="245"/>
    <col min="3" max="3" width="24.5" style="245" customWidth="1"/>
    <col min="4" max="4" width="7.6640625" style="245" customWidth="1"/>
    <col min="5" max="5" width="25.83203125" style="245" customWidth="1"/>
    <col min="6" max="6" width="6.83203125" style="245" customWidth="1"/>
    <col min="7" max="7" width="46.5" style="245" customWidth="1"/>
    <col min="8" max="8" width="33.1640625" style="245" customWidth="1"/>
    <col min="9" max="10" width="10.83203125" style="245"/>
    <col min="11" max="11" width="20.83203125" style="245" customWidth="1"/>
    <col min="12" max="16384" width="10.83203125" style="245"/>
  </cols>
  <sheetData>
    <row r="1" spans="1:10" ht="25" thickBot="1">
      <c r="A1" s="196" t="s">
        <v>0</v>
      </c>
      <c r="B1" s="196" t="s">
        <v>1</v>
      </c>
      <c r="C1" s="197" t="s">
        <v>2</v>
      </c>
      <c r="D1" s="196" t="s">
        <v>3</v>
      </c>
      <c r="E1" s="196" t="s">
        <v>4</v>
      </c>
      <c r="F1" s="196" t="s">
        <v>65</v>
      </c>
      <c r="G1" s="196" t="s">
        <v>5</v>
      </c>
      <c r="H1" s="196" t="s">
        <v>6</v>
      </c>
    </row>
    <row r="2" spans="1:10">
      <c r="A2" s="277">
        <f>C7</f>
        <v>0</v>
      </c>
      <c r="B2" s="245">
        <f>G7</f>
        <v>0</v>
      </c>
      <c r="C2" s="278">
        <f>E9</f>
        <v>0</v>
      </c>
      <c r="D2" s="245">
        <f>E7</f>
        <v>0</v>
      </c>
      <c r="E2" s="245">
        <f>C11</f>
        <v>0</v>
      </c>
      <c r="F2" s="245">
        <f>E11</f>
        <v>0</v>
      </c>
      <c r="G2" s="245">
        <f>C9</f>
        <v>0</v>
      </c>
      <c r="H2" s="245">
        <f>G11</f>
        <v>0</v>
      </c>
    </row>
    <row r="3" spans="1:10" ht="15" customHeight="1">
      <c r="A3" s="361" t="s">
        <v>189</v>
      </c>
      <c r="B3" s="361"/>
      <c r="C3" s="361"/>
      <c r="D3" s="361"/>
      <c r="E3" s="361"/>
      <c r="F3" s="361"/>
      <c r="G3" s="361"/>
      <c r="H3" s="361"/>
      <c r="I3" s="361"/>
    </row>
    <row r="4" spans="1:10" ht="16" customHeight="1" thickBot="1">
      <c r="A4" s="361"/>
      <c r="B4" s="361"/>
      <c r="C4" s="361"/>
      <c r="D4" s="361"/>
      <c r="E4" s="361"/>
      <c r="F4" s="361"/>
      <c r="G4" s="361"/>
      <c r="H4" s="361"/>
      <c r="I4" s="361"/>
    </row>
    <row r="5" spans="1:10" ht="16" thickTop="1">
      <c r="B5" s="262"/>
      <c r="C5" s="263"/>
      <c r="D5" s="263"/>
      <c r="E5" s="263"/>
      <c r="F5" s="263"/>
      <c r="G5" s="263"/>
      <c r="H5" s="268"/>
      <c r="I5" s="246"/>
      <c r="J5" s="246"/>
    </row>
    <row r="6" spans="1:10" ht="21">
      <c r="B6" s="264"/>
      <c r="C6" s="252" t="s">
        <v>0</v>
      </c>
      <c r="D6" s="252"/>
      <c r="E6" s="252" t="s">
        <v>178</v>
      </c>
      <c r="F6" s="252"/>
      <c r="G6" s="252" t="s">
        <v>1</v>
      </c>
      <c r="H6" s="269"/>
      <c r="I6" s="246"/>
      <c r="J6" s="246"/>
    </row>
    <row r="7" spans="1:10" ht="21">
      <c r="B7" s="264"/>
      <c r="C7" s="257"/>
      <c r="D7" s="252"/>
      <c r="E7" s="258"/>
      <c r="F7" s="252"/>
      <c r="G7" s="258"/>
      <c r="H7" s="269"/>
      <c r="I7" s="246"/>
      <c r="J7" s="246"/>
    </row>
    <row r="8" spans="1:10" ht="21">
      <c r="B8" s="264"/>
      <c r="C8" s="252" t="s">
        <v>179</v>
      </c>
      <c r="D8" s="252"/>
      <c r="E8" s="252" t="s">
        <v>180</v>
      </c>
      <c r="F8" s="252"/>
      <c r="G8" s="252"/>
      <c r="H8" s="269"/>
      <c r="I8" s="246"/>
      <c r="J8" s="246"/>
    </row>
    <row r="9" spans="1:10" ht="21">
      <c r="B9" s="264"/>
      <c r="C9" s="258"/>
      <c r="D9" s="252"/>
      <c r="E9" s="259"/>
      <c r="F9" s="252"/>
      <c r="G9" s="252"/>
      <c r="H9" s="269"/>
      <c r="I9" s="246"/>
      <c r="J9" s="246"/>
    </row>
    <row r="10" spans="1:10" ht="21">
      <c r="B10" s="264"/>
      <c r="C10" s="252" t="s">
        <v>181</v>
      </c>
      <c r="D10" s="252"/>
      <c r="E10" s="252" t="s">
        <v>182</v>
      </c>
      <c r="F10" s="252"/>
      <c r="G10" s="252" t="s">
        <v>285</v>
      </c>
      <c r="H10" s="269"/>
      <c r="I10" s="246"/>
      <c r="J10" s="246"/>
    </row>
    <row r="11" spans="1:10" ht="21" customHeight="1">
      <c r="B11" s="264"/>
      <c r="C11" s="258"/>
      <c r="D11" s="253"/>
      <c r="E11" s="258"/>
      <c r="F11" s="253"/>
      <c r="G11" s="258"/>
      <c r="H11" s="269"/>
      <c r="I11" s="246"/>
      <c r="J11" s="246"/>
    </row>
    <row r="12" spans="1:10">
      <c r="B12" s="264"/>
      <c r="C12" s="253"/>
      <c r="D12" s="253"/>
      <c r="E12" s="253"/>
      <c r="F12" s="253"/>
      <c r="G12" s="253"/>
      <c r="H12" s="269"/>
      <c r="I12" s="246"/>
      <c r="J12" s="246"/>
    </row>
    <row r="13" spans="1:10" ht="16" thickBot="1">
      <c r="B13" s="266"/>
      <c r="C13" s="267"/>
      <c r="D13" s="267"/>
      <c r="E13" s="267"/>
      <c r="F13" s="267"/>
      <c r="G13" s="267"/>
      <c r="H13" s="270"/>
      <c r="I13" s="246"/>
      <c r="J13" s="246"/>
    </row>
    <row r="14" spans="1:10" ht="16" thickTop="1">
      <c r="B14" s="378" t="s">
        <v>183</v>
      </c>
      <c r="C14" s="379"/>
      <c r="D14" s="379"/>
      <c r="E14" s="379"/>
      <c r="F14" s="379"/>
      <c r="G14" s="379"/>
      <c r="H14" s="380"/>
      <c r="I14" s="246"/>
      <c r="J14" s="246"/>
    </row>
    <row r="15" spans="1:10">
      <c r="B15" s="381"/>
      <c r="C15" s="382"/>
      <c r="D15" s="382"/>
      <c r="E15" s="382"/>
      <c r="F15" s="382"/>
      <c r="G15" s="382"/>
      <c r="H15" s="383"/>
      <c r="I15" s="246"/>
      <c r="J15" s="246"/>
    </row>
    <row r="16" spans="1:10">
      <c r="B16" s="264"/>
      <c r="C16" s="253"/>
      <c r="D16" s="253"/>
      <c r="E16" s="253"/>
      <c r="F16" s="253"/>
      <c r="G16" s="253"/>
      <c r="H16" s="269"/>
      <c r="I16" s="246"/>
      <c r="J16" s="246"/>
    </row>
    <row r="17" spans="2:10" ht="19">
      <c r="B17" s="264"/>
      <c r="C17" s="254" t="s">
        <v>81</v>
      </c>
      <c r="D17" s="253"/>
      <c r="E17" s="254" t="s">
        <v>190</v>
      </c>
      <c r="F17" s="253"/>
      <c r="G17" s="254" t="s">
        <v>215</v>
      </c>
      <c r="H17" s="269"/>
      <c r="I17" s="246"/>
      <c r="J17" s="246"/>
    </row>
    <row r="18" spans="2:10" ht="19">
      <c r="B18" s="264"/>
      <c r="C18" s="260">
        <f>REPORT!D10</f>
        <v>-50</v>
      </c>
      <c r="D18" s="253"/>
      <c r="E18" s="260">
        <f>REPORT!G10</f>
        <v>0</v>
      </c>
      <c r="F18" s="253"/>
      <c r="G18" s="261">
        <f>'TCD Épiceries'!H7</f>
        <v>150</v>
      </c>
      <c r="H18" s="269"/>
      <c r="I18" s="246"/>
      <c r="J18" s="246"/>
    </row>
    <row r="19" spans="2:10" ht="19">
      <c r="B19" s="264"/>
      <c r="C19" s="254" t="s">
        <v>184</v>
      </c>
      <c r="D19" s="253"/>
      <c r="E19" s="254" t="s">
        <v>82</v>
      </c>
      <c r="F19" s="253"/>
      <c r="G19" s="253"/>
      <c r="H19" s="269"/>
      <c r="I19" s="246"/>
      <c r="J19" s="246"/>
    </row>
    <row r="20" spans="2:10" ht="19">
      <c r="B20" s="264"/>
      <c r="C20" s="260">
        <f>REPORT!D11</f>
        <v>0</v>
      </c>
      <c r="D20" s="253"/>
      <c r="E20" s="260">
        <f>REPORT!K10</f>
        <v>0</v>
      </c>
      <c r="F20" s="253"/>
      <c r="G20" s="254" t="s">
        <v>284</v>
      </c>
      <c r="H20" s="269"/>
      <c r="I20" s="246"/>
      <c r="J20" s="246"/>
    </row>
    <row r="21" spans="2:10" ht="19">
      <c r="B21" s="264"/>
      <c r="C21" s="254" t="s">
        <v>185</v>
      </c>
      <c r="D21" s="253"/>
      <c r="E21" s="254" t="s">
        <v>83</v>
      </c>
      <c r="F21" s="253"/>
      <c r="G21" s="261" t="s">
        <v>293</v>
      </c>
      <c r="H21" s="269"/>
      <c r="I21" s="246"/>
      <c r="J21" s="246"/>
    </row>
    <row r="22" spans="2:10" ht="19">
      <c r="B22" s="264"/>
      <c r="C22" s="260">
        <f>REPORT!D12</f>
        <v>0</v>
      </c>
      <c r="D22" s="253"/>
      <c r="E22" s="260">
        <f>REPORT!K11</f>
        <v>0</v>
      </c>
      <c r="F22" s="253"/>
      <c r="G22" s="253"/>
      <c r="H22" s="269"/>
      <c r="I22" s="246"/>
      <c r="J22" s="246"/>
    </row>
    <row r="23" spans="2:10">
      <c r="B23" s="264"/>
      <c r="C23" s="253"/>
      <c r="D23" s="253"/>
      <c r="E23" s="253"/>
      <c r="F23" s="253"/>
      <c r="G23" s="253"/>
      <c r="H23" s="269"/>
      <c r="I23" s="246"/>
      <c r="J23" s="246"/>
    </row>
    <row r="24" spans="2:10" ht="19">
      <c r="B24" s="264"/>
      <c r="C24" s="254" t="s">
        <v>251</v>
      </c>
      <c r="D24" s="253"/>
      <c r="E24" s="254" t="s">
        <v>252</v>
      </c>
      <c r="F24" s="253"/>
      <c r="G24" s="253"/>
      <c r="H24" s="269"/>
      <c r="I24" s="246"/>
      <c r="J24" s="246"/>
    </row>
    <row r="25" spans="2:10" ht="21">
      <c r="B25" s="264"/>
      <c r="C25" s="255">
        <f>'Tableau prévisionnel'!B10</f>
        <v>58.329999999999927</v>
      </c>
      <c r="D25" s="256"/>
      <c r="E25" s="255">
        <f>'Tableau prévisionnel'!B11</f>
        <v>-50</v>
      </c>
      <c r="F25" s="253"/>
      <c r="G25" s="253"/>
      <c r="H25" s="269"/>
      <c r="I25" s="271"/>
      <c r="J25" s="246"/>
    </row>
    <row r="26" spans="2:10">
      <c r="B26" s="264"/>
      <c r="C26" s="265"/>
      <c r="D26" s="253"/>
      <c r="E26" s="253"/>
      <c r="F26" s="253"/>
      <c r="G26" s="253"/>
      <c r="H26" s="269"/>
      <c r="I26" s="246"/>
      <c r="J26" s="246"/>
    </row>
    <row r="27" spans="2:10" ht="16" thickBot="1">
      <c r="B27" s="266"/>
      <c r="C27" s="267"/>
      <c r="D27" s="267"/>
      <c r="E27" s="267"/>
      <c r="F27" s="267"/>
      <c r="G27" s="267"/>
      <c r="H27" s="270"/>
      <c r="I27" s="246"/>
      <c r="J27" s="246"/>
    </row>
    <row r="28" spans="2:10" ht="17" thickTop="1" thickBot="1"/>
    <row r="29" spans="2:10" ht="17" thickTop="1">
      <c r="B29" s="365" t="s">
        <v>187</v>
      </c>
      <c r="C29" s="366"/>
      <c r="D29" s="372">
        <f>REPORT!D44</f>
        <v>0</v>
      </c>
      <c r="E29" s="372"/>
      <c r="F29" s="372"/>
      <c r="G29" s="372"/>
      <c r="H29" s="373"/>
    </row>
    <row r="30" spans="2:10" ht="16">
      <c r="B30" s="367" t="s">
        <v>188</v>
      </c>
      <c r="C30" s="368"/>
      <c r="D30" s="374">
        <f>REPORT!D42</f>
        <v>50</v>
      </c>
      <c r="E30" s="374"/>
      <c r="F30" s="374"/>
      <c r="G30" s="374"/>
      <c r="H30" s="375"/>
    </row>
    <row r="31" spans="2:10" ht="17" thickBot="1">
      <c r="B31" s="275" t="s">
        <v>229</v>
      </c>
      <c r="C31" s="276"/>
      <c r="D31" s="385">
        <f>-(REPORT!D46)</f>
        <v>0</v>
      </c>
      <c r="E31" s="385"/>
      <c r="F31" s="385"/>
      <c r="G31" s="385"/>
      <c r="H31" s="386"/>
    </row>
    <row r="32" spans="2:10" ht="18" thickTop="1" thickBot="1">
      <c r="B32" s="247"/>
      <c r="C32" s="247"/>
    </row>
    <row r="33" spans="1:8" ht="17" thickTop="1">
      <c r="A33" s="248">
        <f>REPORT!AD12</f>
        <v>745</v>
      </c>
      <c r="B33" s="365" t="s">
        <v>85</v>
      </c>
      <c r="C33" s="384"/>
      <c r="D33" s="377">
        <f>REPORT!AE12</f>
        <v>0</v>
      </c>
      <c r="E33" s="377"/>
      <c r="F33" s="377"/>
      <c r="G33" s="377"/>
      <c r="H33" s="272">
        <f>D33</f>
        <v>0</v>
      </c>
    </row>
    <row r="34" spans="1:8" ht="16">
      <c r="A34" s="248">
        <f>REPORT!AD13</f>
        <v>250</v>
      </c>
      <c r="B34" s="367" t="s">
        <v>86</v>
      </c>
      <c r="C34" s="371"/>
      <c r="D34" s="362">
        <f>REPORT!AE13</f>
        <v>0</v>
      </c>
      <c r="E34" s="362"/>
      <c r="F34" s="362"/>
      <c r="G34" s="362"/>
      <c r="H34" s="273">
        <f>D34</f>
        <v>0</v>
      </c>
    </row>
    <row r="35" spans="1:8" ht="16">
      <c r="A35" s="248">
        <f>REPORT!AD14</f>
        <v>477</v>
      </c>
      <c r="B35" s="367" t="s">
        <v>87</v>
      </c>
      <c r="C35" s="371"/>
      <c r="D35" s="362">
        <f>REPORT!AE14</f>
        <v>0</v>
      </c>
      <c r="E35" s="362"/>
      <c r="F35" s="362"/>
      <c r="G35" s="362"/>
      <c r="H35" s="273">
        <f t="shared" ref="H35:H42" si="0">D35</f>
        <v>0</v>
      </c>
    </row>
    <row r="36" spans="1:8" ht="16">
      <c r="A36" s="248">
        <f>REPORT!AD15</f>
        <v>1442</v>
      </c>
      <c r="B36" s="367" t="s">
        <v>88</v>
      </c>
      <c r="C36" s="371"/>
      <c r="D36" s="362">
        <f>REPORT!AE15</f>
        <v>0</v>
      </c>
      <c r="E36" s="362"/>
      <c r="F36" s="362"/>
      <c r="G36" s="362"/>
      <c r="H36" s="273">
        <f t="shared" si="0"/>
        <v>0</v>
      </c>
    </row>
    <row r="37" spans="1:8" ht="16">
      <c r="A37" s="248">
        <f>REPORT!AD16</f>
        <v>221</v>
      </c>
      <c r="B37" s="367" t="s">
        <v>89</v>
      </c>
      <c r="C37" s="371"/>
      <c r="D37" s="362">
        <f>REPORT!AE16</f>
        <v>0</v>
      </c>
      <c r="E37" s="362"/>
      <c r="F37" s="362"/>
      <c r="G37" s="362"/>
      <c r="H37" s="273">
        <f t="shared" si="0"/>
        <v>0</v>
      </c>
    </row>
    <row r="38" spans="1:8" ht="16">
      <c r="A38" s="249">
        <v>300</v>
      </c>
      <c r="B38" s="367" t="s">
        <v>90</v>
      </c>
      <c r="C38" s="371"/>
      <c r="D38" s="362">
        <f>REPORT!AE17</f>
        <v>0</v>
      </c>
      <c r="E38" s="362"/>
      <c r="F38" s="362"/>
      <c r="G38" s="362"/>
      <c r="H38" s="273">
        <f t="shared" si="0"/>
        <v>0</v>
      </c>
    </row>
    <row r="39" spans="1:8" ht="16">
      <c r="A39" s="248">
        <f>REPORT!AD18</f>
        <v>389</v>
      </c>
      <c r="B39" s="367" t="s">
        <v>91</v>
      </c>
      <c r="C39" s="371"/>
      <c r="D39" s="362">
        <f>REPORT!AE18</f>
        <v>0</v>
      </c>
      <c r="E39" s="362"/>
      <c r="F39" s="362"/>
      <c r="G39" s="362"/>
      <c r="H39" s="273">
        <f t="shared" si="0"/>
        <v>0</v>
      </c>
    </row>
    <row r="40" spans="1:8" ht="16">
      <c r="A40" s="248">
        <f>REPORT!AD19</f>
        <v>400</v>
      </c>
      <c r="B40" s="367" t="s">
        <v>92</v>
      </c>
      <c r="C40" s="371"/>
      <c r="D40" s="362">
        <f>REPORT!AE19</f>
        <v>0</v>
      </c>
      <c r="E40" s="362"/>
      <c r="F40" s="362"/>
      <c r="G40" s="362"/>
      <c r="H40" s="273">
        <f t="shared" si="0"/>
        <v>0</v>
      </c>
    </row>
    <row r="41" spans="1:8" ht="16">
      <c r="A41" s="248">
        <f>REPORT!AD20</f>
        <v>42</v>
      </c>
      <c r="B41" s="367" t="s">
        <v>93</v>
      </c>
      <c r="C41" s="371"/>
      <c r="D41" s="362">
        <f>REPORT!AE20</f>
        <v>0</v>
      </c>
      <c r="E41" s="362"/>
      <c r="F41" s="362"/>
      <c r="G41" s="362"/>
      <c r="H41" s="273">
        <f t="shared" si="0"/>
        <v>0</v>
      </c>
    </row>
    <row r="42" spans="1:8" ht="17" thickBot="1">
      <c r="A42" s="250">
        <v>4500</v>
      </c>
      <c r="B42" s="369" t="s">
        <v>186</v>
      </c>
      <c r="C42" s="370"/>
      <c r="D42" s="363">
        <f>REPORT!U6</f>
        <v>0</v>
      </c>
      <c r="E42" s="363"/>
      <c r="F42" s="363"/>
      <c r="G42" s="363"/>
      <c r="H42" s="274">
        <f t="shared" si="0"/>
        <v>0</v>
      </c>
    </row>
    <row r="43" spans="1:8" ht="16" thickTop="1">
      <c r="B43" s="376"/>
      <c r="C43" s="376"/>
      <c r="D43" s="364"/>
      <c r="E43" s="364"/>
      <c r="F43" s="364"/>
      <c r="G43" s="364"/>
      <c r="H43" s="246"/>
    </row>
    <row r="44" spans="1:8">
      <c r="B44" s="251"/>
    </row>
  </sheetData>
  <mergeCells count="29">
    <mergeCell ref="B41:C41"/>
    <mergeCell ref="B14:H15"/>
    <mergeCell ref="B33:C33"/>
    <mergeCell ref="B34:C34"/>
    <mergeCell ref="B35:C35"/>
    <mergeCell ref="B36:C36"/>
    <mergeCell ref="D38:G38"/>
    <mergeCell ref="D39:G39"/>
    <mergeCell ref="D40:G40"/>
    <mergeCell ref="B38:C38"/>
    <mergeCell ref="B39:C39"/>
    <mergeCell ref="B40:C40"/>
    <mergeCell ref="D31:H31"/>
    <mergeCell ref="A3:I4"/>
    <mergeCell ref="D41:G41"/>
    <mergeCell ref="D42:G42"/>
    <mergeCell ref="D43:G43"/>
    <mergeCell ref="B29:C29"/>
    <mergeCell ref="B30:C30"/>
    <mergeCell ref="B42:C42"/>
    <mergeCell ref="B37:C37"/>
    <mergeCell ref="D29:H29"/>
    <mergeCell ref="D30:H30"/>
    <mergeCell ref="B43:C43"/>
    <mergeCell ref="D33:G33"/>
    <mergeCell ref="D34:G34"/>
    <mergeCell ref="D35:G35"/>
    <mergeCell ref="D36:G36"/>
    <mergeCell ref="D37:G37"/>
  </mergeCells>
  <conditionalFormatting sqref="D29:H29">
    <cfRule type="dataBar" priority="28">
      <dataBar>
        <cfvo type="num" val="0"/>
        <cfvo type="num" val="6000"/>
        <color theme="9"/>
      </dataBar>
      <extLst>
        <ext xmlns:x14="http://schemas.microsoft.com/office/spreadsheetml/2009/9/main" uri="{B025F937-C7B1-47D3-B67F-A62EFF666E3E}">
          <x14:id>{2A2768E6-0A50-DF44-9F72-92769B4317AB}</x14:id>
        </ext>
      </extLst>
    </cfRule>
  </conditionalFormatting>
  <conditionalFormatting sqref="D30:H30">
    <cfRule type="dataBar" priority="27">
      <dataBar>
        <cfvo type="num" val="0"/>
        <cfvo type="num" val="6000"/>
        <color rgb="FFC00000"/>
      </dataBar>
      <extLst>
        <ext xmlns:x14="http://schemas.microsoft.com/office/spreadsheetml/2009/9/main" uri="{B025F937-C7B1-47D3-B67F-A62EFF666E3E}">
          <x14:id>{67BA031D-923D-1749-BBF9-F16F132EA049}</x14:id>
        </ext>
      </extLst>
    </cfRule>
  </conditionalFormatting>
  <conditionalFormatting sqref="D33:G33">
    <cfRule type="dataBar" priority="26">
      <dataBar>
        <cfvo type="num" val="0"/>
        <cfvo type="num" val="$A$33"/>
        <color theme="7" tint="0.39997558519241921"/>
      </dataBar>
      <extLst>
        <ext xmlns:x14="http://schemas.microsoft.com/office/spreadsheetml/2009/9/main" uri="{B025F937-C7B1-47D3-B67F-A62EFF666E3E}">
          <x14:id>{7420A855-DF99-024B-84E8-F8CE0C76CDA4}</x14:id>
        </ext>
      </extLst>
    </cfRule>
  </conditionalFormatting>
  <conditionalFormatting sqref="D34:G34">
    <cfRule type="dataBar" priority="23">
      <dataBar>
        <cfvo type="num" val="0"/>
        <cfvo type="num" val="$A$34"/>
        <color theme="7" tint="0.39997558519241921"/>
      </dataBar>
      <extLst>
        <ext xmlns:x14="http://schemas.microsoft.com/office/spreadsheetml/2009/9/main" uri="{B025F937-C7B1-47D3-B67F-A62EFF666E3E}">
          <x14:id>{4E88F2DD-3125-7747-BD29-EF9B03D5CFFE}</x14:id>
        </ext>
      </extLst>
    </cfRule>
  </conditionalFormatting>
  <conditionalFormatting sqref="D35:G35">
    <cfRule type="dataBar" priority="22">
      <dataBar>
        <cfvo type="num" val="0"/>
        <cfvo type="num" val="$A$35"/>
        <color theme="7" tint="-0.249977111117893"/>
      </dataBar>
      <extLst>
        <ext xmlns:x14="http://schemas.microsoft.com/office/spreadsheetml/2009/9/main" uri="{B025F937-C7B1-47D3-B67F-A62EFF666E3E}">
          <x14:id>{376156D9-9286-5248-9F59-9393B33F4CCF}</x14:id>
        </ext>
      </extLst>
    </cfRule>
  </conditionalFormatting>
  <conditionalFormatting sqref="D36:G36">
    <cfRule type="dataBar" priority="21">
      <dataBar>
        <cfvo type="num" val="0"/>
        <cfvo type="num" val="$A$36"/>
        <color theme="5" tint="-0.249977111117893"/>
      </dataBar>
      <extLst>
        <ext xmlns:x14="http://schemas.microsoft.com/office/spreadsheetml/2009/9/main" uri="{B025F937-C7B1-47D3-B67F-A62EFF666E3E}">
          <x14:id>{2F36C61C-09FD-D548-877B-87044A67DB41}</x14:id>
        </ext>
      </extLst>
    </cfRule>
  </conditionalFormatting>
  <conditionalFormatting sqref="D37:G37">
    <cfRule type="dataBar" priority="20">
      <dataBar>
        <cfvo type="num" val="0"/>
        <cfvo type="num" val="$A$37"/>
        <color theme="7"/>
      </dataBar>
      <extLst>
        <ext xmlns:x14="http://schemas.microsoft.com/office/spreadsheetml/2009/9/main" uri="{B025F937-C7B1-47D3-B67F-A62EFF666E3E}">
          <x14:id>{04FC1ACF-4D65-A04D-9DA9-2E91659054E5}</x14:id>
        </ext>
      </extLst>
    </cfRule>
  </conditionalFormatting>
  <conditionalFormatting sqref="D38:G38">
    <cfRule type="dataBar" priority="18">
      <dataBar>
        <cfvo type="num" val="0"/>
        <cfvo type="num" val="$A$38"/>
        <color rgb="FFC00000"/>
      </dataBar>
      <extLst>
        <ext xmlns:x14="http://schemas.microsoft.com/office/spreadsheetml/2009/9/main" uri="{B025F937-C7B1-47D3-B67F-A62EFF666E3E}">
          <x14:id>{3C212FA4-DE7D-E645-9C7B-DDB51A936442}</x14:id>
        </ext>
      </extLst>
    </cfRule>
  </conditionalFormatting>
  <conditionalFormatting sqref="D39:G39">
    <cfRule type="dataBar" priority="17">
      <dataBar>
        <cfvo type="num" val="0"/>
        <cfvo type="num" val="$A$39"/>
        <color rgb="FF56DC70"/>
      </dataBar>
      <extLst>
        <ext xmlns:x14="http://schemas.microsoft.com/office/spreadsheetml/2009/9/main" uri="{B025F937-C7B1-47D3-B67F-A62EFF666E3E}">
          <x14:id>{F10BA877-BFEE-FA43-918E-6BAA7E335E4F}</x14:id>
        </ext>
      </extLst>
    </cfRule>
  </conditionalFormatting>
  <conditionalFormatting sqref="D40:G40">
    <cfRule type="dataBar" priority="16">
      <dataBar>
        <cfvo type="num" val="0"/>
        <cfvo type="num" val="$A$40"/>
        <color theme="9"/>
      </dataBar>
      <extLst>
        <ext xmlns:x14="http://schemas.microsoft.com/office/spreadsheetml/2009/9/main" uri="{B025F937-C7B1-47D3-B67F-A62EFF666E3E}">
          <x14:id>{920C32F3-97BD-D244-9DE2-56D6DDC5FED5}</x14:id>
        </ext>
      </extLst>
    </cfRule>
  </conditionalFormatting>
  <conditionalFormatting sqref="D41:G41">
    <cfRule type="dataBar" priority="15">
      <dataBar>
        <cfvo type="num" val="0"/>
        <cfvo type="num" val="$A$41"/>
        <color rgb="FFFFFF00"/>
      </dataBar>
      <extLst>
        <ext xmlns:x14="http://schemas.microsoft.com/office/spreadsheetml/2009/9/main" uri="{B025F937-C7B1-47D3-B67F-A62EFF666E3E}">
          <x14:id>{1D746BF4-AC08-8B41-A5E4-0F77BC49C741}</x14:id>
        </ext>
      </extLst>
    </cfRule>
  </conditionalFormatting>
  <conditionalFormatting sqref="D42:G42">
    <cfRule type="dataBar" priority="14">
      <dataBar>
        <cfvo type="num" val="0"/>
        <cfvo type="num" val="$A$42"/>
        <color theme="9" tint="-0.249977111117893"/>
      </dataBar>
      <extLst>
        <ext xmlns:x14="http://schemas.microsoft.com/office/spreadsheetml/2009/9/main" uri="{B025F937-C7B1-47D3-B67F-A62EFF666E3E}">
          <x14:id>{0B114353-E34F-D24E-853A-44B791510B3C}</x14:id>
        </ext>
      </extLst>
    </cfRule>
  </conditionalFormatting>
  <conditionalFormatting sqref="H33">
    <cfRule type="iconSet" priority="12">
      <iconSet showValue="0" reverse="1">
        <cfvo type="percent" val="0"/>
        <cfvo type="num" val="600"/>
        <cfvo type="num" val="$A$33"/>
      </iconSet>
    </cfRule>
  </conditionalFormatting>
  <conditionalFormatting sqref="H34">
    <cfRule type="iconSet" priority="11">
      <iconSet showValue="0" reverse="1">
        <cfvo type="percent" val="0"/>
        <cfvo type="num" val="175"/>
        <cfvo type="num" val="$A$34"/>
      </iconSet>
    </cfRule>
  </conditionalFormatting>
  <conditionalFormatting sqref="H35">
    <cfRule type="iconSet" priority="10">
      <iconSet showValue="0" reverse="1">
        <cfvo type="percent" val="0"/>
        <cfvo type="num" val="300"/>
        <cfvo type="num" val="$A$35"/>
      </iconSet>
    </cfRule>
  </conditionalFormatting>
  <conditionalFormatting sqref="H36">
    <cfRule type="iconSet" priority="9">
      <iconSet showValue="0" reverse="1">
        <cfvo type="percent" val="0"/>
        <cfvo type="num" val="1450"/>
        <cfvo type="num" val="$A$36"/>
      </iconSet>
    </cfRule>
  </conditionalFormatting>
  <conditionalFormatting sqref="H37">
    <cfRule type="iconSet" priority="8">
      <iconSet showValue="0" reverse="1">
        <cfvo type="percent" val="0"/>
        <cfvo type="num" val="180"/>
        <cfvo type="num" val="$A$37"/>
      </iconSet>
    </cfRule>
  </conditionalFormatting>
  <conditionalFormatting sqref="H38">
    <cfRule type="iconSet" priority="6">
      <iconSet showValue="0" reverse="1">
        <cfvo type="percent" val="0"/>
        <cfvo type="num" val="200"/>
        <cfvo type="num" val="$A$38"/>
      </iconSet>
    </cfRule>
  </conditionalFormatting>
  <conditionalFormatting sqref="H39">
    <cfRule type="iconSet" priority="5">
      <iconSet showValue="0" reverse="1">
        <cfvo type="percent" val="0"/>
        <cfvo type="num" val="250"/>
        <cfvo type="num" val="$A$39"/>
      </iconSet>
    </cfRule>
  </conditionalFormatting>
  <conditionalFormatting sqref="H40">
    <cfRule type="iconSet" priority="4">
      <iconSet showValue="0" reverse="1">
        <cfvo type="percent" val="0"/>
        <cfvo type="num" val="300"/>
        <cfvo type="num" val="$A$40"/>
      </iconSet>
    </cfRule>
  </conditionalFormatting>
  <conditionalFormatting sqref="H41">
    <cfRule type="iconSet" priority="3">
      <iconSet showValue="0" reverse="1">
        <cfvo type="percent" val="0"/>
        <cfvo type="num" val="30"/>
        <cfvo type="num" val="$A$41"/>
      </iconSet>
    </cfRule>
  </conditionalFormatting>
  <conditionalFormatting sqref="H42">
    <cfRule type="iconSet" priority="2">
      <iconSet showValue="0">
        <cfvo type="percent" val="0"/>
        <cfvo type="num" val="3000"/>
        <cfvo type="num" val="$A$42"/>
      </iconSet>
    </cfRule>
  </conditionalFormatting>
  <conditionalFormatting sqref="D31:H31">
    <cfRule type="dataBar" priority="1">
      <dataBar>
        <cfvo type="num" val="0"/>
        <cfvo type="num" val="300"/>
        <color rgb="FF0070C0"/>
      </dataBar>
      <extLst>
        <ext xmlns:x14="http://schemas.microsoft.com/office/spreadsheetml/2009/9/main" uri="{B025F937-C7B1-47D3-B67F-A62EFF666E3E}">
          <x14:id>{90450238-F7A6-004E-8794-8140DA40D30F}</x14:id>
        </ext>
      </extLst>
    </cfRule>
  </conditionalFormatting>
  <dataValidations count="4">
    <dataValidation type="list" allowBlank="1" showInputMessage="1" showErrorMessage="1" sqref="E7" xr:uid="{C1647FDF-21B7-C245-8F4B-DE7FA34B37E2}">
      <formula1>"Income, Expense, Transfer"</formula1>
    </dataValidation>
    <dataValidation type="list" allowBlank="1" showInputMessage="1" showErrorMessage="1" sqref="C11" xr:uid="{F18A05D5-F5BC-2446-9C2B-9C94C9ADF612}">
      <formula1>OFFSET(Liste1,MATCH(E7,Liste1.1,0),1,COUNTIF(Liste1.1,E7),1)</formula1>
    </dataValidation>
    <dataValidation type="list" allowBlank="1" showInputMessage="1" showErrorMessage="1" sqref="E11" xr:uid="{845712F8-6677-6945-B436-88CE0DA5A1D2}">
      <formula1>OFFSET(Liste2,MATCH(C11,Liste2.2,0),1,COUNTIF(Liste2.2,C11),1)</formula1>
    </dataValidation>
    <dataValidation type="list" allowBlank="1" showInputMessage="1" showErrorMessage="1" sqref="G11" xr:uid="{718EABB3-FE0A-7645-AC8D-C6C64B2DBBA9}">
      <formula1>OFFSET(liste4,MATCH(C11,liste4.4,0),1,COUNTIF(liste4.4,C11),1)</formula1>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2A2768E6-0A50-DF44-9F72-92769B4317AB}">
            <x14:dataBar minLength="0" maxLength="100">
              <x14:cfvo type="num">
                <xm:f>0</xm:f>
              </x14:cfvo>
              <x14:cfvo type="num">
                <xm:f>6000</xm:f>
              </x14:cfvo>
              <x14:negativeFillColor rgb="FFFF0000"/>
              <x14:axisColor rgb="FF000000"/>
            </x14:dataBar>
          </x14:cfRule>
          <xm:sqref>D29:H29</xm:sqref>
        </x14:conditionalFormatting>
        <x14:conditionalFormatting xmlns:xm="http://schemas.microsoft.com/office/excel/2006/main">
          <x14:cfRule type="dataBar" id="{67BA031D-923D-1749-BBF9-F16F132EA049}">
            <x14:dataBar minLength="0" maxLength="100" negativeBarColorSameAsPositive="1">
              <x14:cfvo type="num">
                <xm:f>0</xm:f>
              </x14:cfvo>
              <x14:cfvo type="num">
                <xm:f>6000</xm:f>
              </x14:cfvo>
              <x14:axisColor rgb="FF000000"/>
            </x14:dataBar>
          </x14:cfRule>
          <xm:sqref>D30:H30</xm:sqref>
        </x14:conditionalFormatting>
        <x14:conditionalFormatting xmlns:xm="http://schemas.microsoft.com/office/excel/2006/main">
          <x14:cfRule type="dataBar" id="{7420A855-DF99-024B-84E8-F8CE0C76CDA4}">
            <x14:dataBar minLength="0" maxLength="100">
              <x14:cfvo type="num">
                <xm:f>0</xm:f>
              </x14:cfvo>
              <x14:cfvo type="num">
                <xm:f>$A$33</xm:f>
              </x14:cfvo>
              <x14:negativeFillColor rgb="FFFF0000"/>
              <x14:axisColor rgb="FF000000"/>
            </x14:dataBar>
          </x14:cfRule>
          <xm:sqref>D33:G33</xm:sqref>
        </x14:conditionalFormatting>
        <x14:conditionalFormatting xmlns:xm="http://schemas.microsoft.com/office/excel/2006/main">
          <x14:cfRule type="dataBar" id="{4E88F2DD-3125-7747-BD29-EF9B03D5CFFE}">
            <x14:dataBar minLength="0" maxLength="100">
              <x14:cfvo type="num">
                <xm:f>0</xm:f>
              </x14:cfvo>
              <x14:cfvo type="num">
                <xm:f>$A$34</xm:f>
              </x14:cfvo>
              <x14:negativeFillColor rgb="FFFF0000"/>
              <x14:axisColor rgb="FF000000"/>
            </x14:dataBar>
          </x14:cfRule>
          <xm:sqref>D34:G34</xm:sqref>
        </x14:conditionalFormatting>
        <x14:conditionalFormatting xmlns:xm="http://schemas.microsoft.com/office/excel/2006/main">
          <x14:cfRule type="dataBar" id="{376156D9-9286-5248-9F59-9393B33F4CCF}">
            <x14:dataBar minLength="0" maxLength="100">
              <x14:cfvo type="num">
                <xm:f>0</xm:f>
              </x14:cfvo>
              <x14:cfvo type="num">
                <xm:f>$A$35</xm:f>
              </x14:cfvo>
              <x14:negativeFillColor rgb="FFFF0000"/>
              <x14:axisColor rgb="FF000000"/>
            </x14:dataBar>
          </x14:cfRule>
          <xm:sqref>D35:G35</xm:sqref>
        </x14:conditionalFormatting>
        <x14:conditionalFormatting xmlns:xm="http://schemas.microsoft.com/office/excel/2006/main">
          <x14:cfRule type="dataBar" id="{2F36C61C-09FD-D548-877B-87044A67DB41}">
            <x14:dataBar minLength="0" maxLength="100">
              <x14:cfvo type="num">
                <xm:f>0</xm:f>
              </x14:cfvo>
              <x14:cfvo type="num">
                <xm:f>$A$36</xm:f>
              </x14:cfvo>
              <x14:negativeFillColor rgb="FFFF0000"/>
              <x14:axisColor rgb="FF000000"/>
            </x14:dataBar>
          </x14:cfRule>
          <xm:sqref>D36:G36</xm:sqref>
        </x14:conditionalFormatting>
        <x14:conditionalFormatting xmlns:xm="http://schemas.microsoft.com/office/excel/2006/main">
          <x14:cfRule type="dataBar" id="{04FC1ACF-4D65-A04D-9DA9-2E91659054E5}">
            <x14:dataBar minLength="0" maxLength="100">
              <x14:cfvo type="num">
                <xm:f>0</xm:f>
              </x14:cfvo>
              <x14:cfvo type="num">
                <xm:f>$A$37</xm:f>
              </x14:cfvo>
              <x14:negativeFillColor rgb="FFFF0000"/>
              <x14:axisColor rgb="FF000000"/>
            </x14:dataBar>
          </x14:cfRule>
          <xm:sqref>D37:G37</xm:sqref>
        </x14:conditionalFormatting>
        <x14:conditionalFormatting xmlns:xm="http://schemas.microsoft.com/office/excel/2006/main">
          <x14:cfRule type="dataBar" id="{3C212FA4-DE7D-E645-9C7B-DDB51A936442}">
            <x14:dataBar minLength="0" maxLength="100">
              <x14:cfvo type="num">
                <xm:f>0</xm:f>
              </x14:cfvo>
              <x14:cfvo type="num">
                <xm:f>$A$38</xm:f>
              </x14:cfvo>
              <x14:negativeFillColor rgb="FFFF0000"/>
              <x14:axisColor rgb="FF000000"/>
            </x14:dataBar>
          </x14:cfRule>
          <xm:sqref>D38:G38</xm:sqref>
        </x14:conditionalFormatting>
        <x14:conditionalFormatting xmlns:xm="http://schemas.microsoft.com/office/excel/2006/main">
          <x14:cfRule type="dataBar" id="{F10BA877-BFEE-FA43-918E-6BAA7E335E4F}">
            <x14:dataBar minLength="0" maxLength="100">
              <x14:cfvo type="num">
                <xm:f>0</xm:f>
              </x14:cfvo>
              <x14:cfvo type="num">
                <xm:f>$A$39</xm:f>
              </x14:cfvo>
              <x14:negativeFillColor rgb="FFFF0000"/>
              <x14:axisColor rgb="FF000000"/>
            </x14:dataBar>
          </x14:cfRule>
          <xm:sqref>D39:G39</xm:sqref>
        </x14:conditionalFormatting>
        <x14:conditionalFormatting xmlns:xm="http://schemas.microsoft.com/office/excel/2006/main">
          <x14:cfRule type="dataBar" id="{920C32F3-97BD-D244-9DE2-56D6DDC5FED5}">
            <x14:dataBar minLength="0" maxLength="100">
              <x14:cfvo type="num">
                <xm:f>0</xm:f>
              </x14:cfvo>
              <x14:cfvo type="num">
                <xm:f>$A$40</xm:f>
              </x14:cfvo>
              <x14:negativeFillColor rgb="FFFF0000"/>
              <x14:axisColor rgb="FF000000"/>
            </x14:dataBar>
          </x14:cfRule>
          <xm:sqref>D40:G40</xm:sqref>
        </x14:conditionalFormatting>
        <x14:conditionalFormatting xmlns:xm="http://schemas.microsoft.com/office/excel/2006/main">
          <x14:cfRule type="dataBar" id="{1D746BF4-AC08-8B41-A5E4-0F77BC49C741}">
            <x14:dataBar minLength="0" maxLength="100">
              <x14:cfvo type="num">
                <xm:f>0</xm:f>
              </x14:cfvo>
              <x14:cfvo type="num">
                <xm:f>$A$41</xm:f>
              </x14:cfvo>
              <x14:negativeFillColor rgb="FFFF0000"/>
              <x14:axisColor rgb="FF000000"/>
            </x14:dataBar>
          </x14:cfRule>
          <xm:sqref>D41:G41</xm:sqref>
        </x14:conditionalFormatting>
        <x14:conditionalFormatting xmlns:xm="http://schemas.microsoft.com/office/excel/2006/main">
          <x14:cfRule type="dataBar" id="{0B114353-E34F-D24E-853A-44B791510B3C}">
            <x14:dataBar minLength="0" maxLength="100">
              <x14:cfvo type="num">
                <xm:f>0</xm:f>
              </x14:cfvo>
              <x14:cfvo type="num">
                <xm:f>$A$42</xm:f>
              </x14:cfvo>
              <x14:negativeFillColor rgb="FFFF0000"/>
              <x14:axisColor rgb="FF000000"/>
            </x14:dataBar>
          </x14:cfRule>
          <xm:sqref>D42:G42</xm:sqref>
        </x14:conditionalFormatting>
        <x14:conditionalFormatting xmlns:xm="http://schemas.microsoft.com/office/excel/2006/main">
          <x14:cfRule type="dataBar" id="{90450238-F7A6-004E-8794-8140DA40D30F}">
            <x14:dataBar minLength="0" maxLength="100">
              <x14:cfvo type="num">
                <xm:f>0</xm:f>
              </x14:cfvo>
              <x14:cfvo type="num">
                <xm:f>300</xm:f>
              </x14:cfvo>
              <x14:negativeFillColor rgb="FFFF0000"/>
              <x14:axisColor rgb="FF000000"/>
            </x14:dataBar>
          </x14:cfRule>
          <xm:sqref>D31:H31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3655AFE-6964-F649-810D-8CB4BC74C2B2}">
          <x14:formula1>
            <xm:f>SETTINGS!$B$71:$B$76</xm:f>
          </x14:formula1>
          <xm:sqref>C9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250264-7F1B-D741-BC7F-01CC34B00B49}">
  <sheetPr codeName="Feuil12"/>
  <dimension ref="A1:O58"/>
  <sheetViews>
    <sheetView workbookViewId="0">
      <selection activeCell="H32" sqref="H32"/>
    </sheetView>
  </sheetViews>
  <sheetFormatPr baseColWidth="10" defaultRowHeight="15"/>
  <cols>
    <col min="5" max="5" width="22.6640625" customWidth="1"/>
    <col min="8" max="8" width="20.33203125" customWidth="1"/>
    <col min="9" max="9" width="21.83203125" customWidth="1"/>
    <col min="12" max="12" width="18.6640625" customWidth="1"/>
    <col min="13" max="13" width="22.5" customWidth="1"/>
  </cols>
  <sheetData>
    <row r="1" spans="1:15">
      <c r="A1" s="235"/>
      <c r="B1" s="235" t="s">
        <v>3</v>
      </c>
      <c r="C1" s="235"/>
      <c r="D1" s="235" t="s">
        <v>3</v>
      </c>
      <c r="E1" s="235" t="s">
        <v>4</v>
      </c>
      <c r="F1" s="235"/>
      <c r="G1" s="235"/>
      <c r="H1" s="235" t="s">
        <v>4</v>
      </c>
      <c r="I1" s="235" t="s">
        <v>65</v>
      </c>
      <c r="J1" s="235"/>
      <c r="K1" s="235"/>
      <c r="L1" s="235" t="s">
        <v>4</v>
      </c>
      <c r="M1" s="235" t="s">
        <v>6</v>
      </c>
      <c r="N1" s="235"/>
      <c r="O1" s="235"/>
    </row>
    <row r="2" spans="1:15">
      <c r="A2" s="235"/>
      <c r="B2" s="235" t="s">
        <v>8</v>
      </c>
      <c r="C2" s="235"/>
      <c r="D2" s="235" t="s">
        <v>8</v>
      </c>
      <c r="E2" s="236" t="s">
        <v>94</v>
      </c>
      <c r="F2" s="235"/>
      <c r="G2" s="235"/>
      <c r="H2" s="236" t="s">
        <v>85</v>
      </c>
      <c r="I2" s="235" t="s">
        <v>103</v>
      </c>
      <c r="J2" s="233"/>
      <c r="K2" s="235"/>
      <c r="L2" s="236" t="s">
        <v>85</v>
      </c>
      <c r="M2" s="236" t="s">
        <v>268</v>
      </c>
      <c r="N2" s="235"/>
      <c r="O2" s="235"/>
    </row>
    <row r="3" spans="1:15">
      <c r="A3" s="235"/>
      <c r="B3" s="235" t="s">
        <v>10</v>
      </c>
      <c r="C3" s="235"/>
      <c r="D3" s="235" t="s">
        <v>8</v>
      </c>
      <c r="E3" s="237" t="s">
        <v>95</v>
      </c>
      <c r="F3" s="235"/>
      <c r="G3" s="235"/>
      <c r="H3" s="236" t="s">
        <v>85</v>
      </c>
      <c r="I3" s="232" t="s">
        <v>104</v>
      </c>
      <c r="J3" s="233"/>
      <c r="K3" s="235"/>
      <c r="L3" s="236" t="s">
        <v>85</v>
      </c>
      <c r="M3" s="236" t="s">
        <v>294</v>
      </c>
      <c r="N3" s="235"/>
      <c r="O3" s="235"/>
    </row>
    <row r="4" spans="1:15">
      <c r="A4" s="235"/>
      <c r="B4" s="235" t="s">
        <v>221</v>
      </c>
      <c r="C4" s="235"/>
      <c r="D4" s="235" t="s">
        <v>8</v>
      </c>
      <c r="E4" s="236" t="s">
        <v>96</v>
      </c>
      <c r="F4" s="235"/>
      <c r="G4" s="235"/>
      <c r="H4" s="236" t="s">
        <v>86</v>
      </c>
      <c r="I4" s="232" t="s">
        <v>105</v>
      </c>
      <c r="J4" s="233"/>
      <c r="K4" s="235"/>
      <c r="L4" s="236" t="s">
        <v>85</v>
      </c>
      <c r="M4" s="236" t="s">
        <v>295</v>
      </c>
      <c r="N4" s="235"/>
      <c r="O4" s="235"/>
    </row>
    <row r="5" spans="1:15">
      <c r="A5" s="235"/>
      <c r="B5" s="235"/>
      <c r="C5" s="235"/>
      <c r="D5" s="235" t="s">
        <v>8</v>
      </c>
      <c r="E5" s="236" t="s">
        <v>97</v>
      </c>
      <c r="F5" s="235"/>
      <c r="G5" s="235"/>
      <c r="H5" s="236" t="s">
        <v>86</v>
      </c>
      <c r="I5" s="232" t="s">
        <v>106</v>
      </c>
      <c r="J5" s="233"/>
      <c r="K5" s="235"/>
      <c r="L5" s="236" t="s">
        <v>85</v>
      </c>
      <c r="M5" s="236" t="s">
        <v>296</v>
      </c>
      <c r="N5" s="235"/>
      <c r="O5" s="235"/>
    </row>
    <row r="6" spans="1:15">
      <c r="A6" s="235"/>
      <c r="B6" s="235"/>
      <c r="C6" s="235"/>
      <c r="D6" s="235" t="s">
        <v>8</v>
      </c>
      <c r="E6" s="236" t="s">
        <v>98</v>
      </c>
      <c r="F6" s="235"/>
      <c r="G6" s="235"/>
      <c r="H6" s="236" t="s">
        <v>87</v>
      </c>
      <c r="I6" s="232" t="s">
        <v>107</v>
      </c>
      <c r="J6" s="233"/>
      <c r="K6" s="235"/>
      <c r="L6" s="236" t="s">
        <v>85</v>
      </c>
      <c r="M6" s="236" t="s">
        <v>297</v>
      </c>
      <c r="N6" s="235"/>
      <c r="O6" s="235"/>
    </row>
    <row r="7" spans="1:15">
      <c r="A7" s="235"/>
      <c r="B7" s="235"/>
      <c r="C7" s="235"/>
      <c r="D7" s="235" t="s">
        <v>8</v>
      </c>
      <c r="E7" s="236" t="s">
        <v>99</v>
      </c>
      <c r="F7" s="235"/>
      <c r="G7" s="235"/>
      <c r="H7" s="236" t="s">
        <v>87</v>
      </c>
      <c r="I7" s="232" t="s">
        <v>108</v>
      </c>
      <c r="J7" s="233"/>
      <c r="K7" s="235"/>
      <c r="L7" s="236" t="s">
        <v>85</v>
      </c>
      <c r="M7" s="236" t="s">
        <v>298</v>
      </c>
      <c r="N7" s="235"/>
      <c r="O7" s="235"/>
    </row>
    <row r="8" spans="1:15">
      <c r="A8" s="235"/>
      <c r="B8" s="235"/>
      <c r="C8" s="235"/>
      <c r="D8" s="235" t="s">
        <v>8</v>
      </c>
      <c r="E8" s="236" t="s">
        <v>100</v>
      </c>
      <c r="F8" s="235"/>
      <c r="G8" s="235"/>
      <c r="H8" s="236" t="s">
        <v>87</v>
      </c>
      <c r="I8" s="232" t="s">
        <v>264</v>
      </c>
      <c r="J8" s="233"/>
      <c r="K8" s="235"/>
      <c r="L8" s="236" t="s">
        <v>85</v>
      </c>
      <c r="M8" s="236" t="s">
        <v>299</v>
      </c>
      <c r="N8" s="235"/>
      <c r="O8" s="235"/>
    </row>
    <row r="9" spans="1:15">
      <c r="A9" s="235"/>
      <c r="B9" s="235"/>
      <c r="C9" s="235"/>
      <c r="D9" s="235" t="s">
        <v>8</v>
      </c>
      <c r="E9" s="236" t="s">
        <v>101</v>
      </c>
      <c r="F9" s="235"/>
      <c r="G9" s="235"/>
      <c r="H9" s="236" t="s">
        <v>87</v>
      </c>
      <c r="I9" s="235" t="s">
        <v>109</v>
      </c>
      <c r="J9" s="233"/>
      <c r="K9" s="235"/>
      <c r="L9" s="236" t="s">
        <v>85</v>
      </c>
      <c r="M9" s="236" t="s">
        <v>253</v>
      </c>
      <c r="N9" s="235"/>
      <c r="O9" s="235"/>
    </row>
    <row r="10" spans="1:15">
      <c r="A10" s="235"/>
      <c r="B10" s="235"/>
      <c r="C10" s="235"/>
      <c r="D10" s="235" t="s">
        <v>8</v>
      </c>
      <c r="E10" s="236" t="s">
        <v>102</v>
      </c>
      <c r="F10" s="235"/>
      <c r="G10" s="235"/>
      <c r="H10" s="236" t="s">
        <v>87</v>
      </c>
      <c r="I10" s="235" t="s">
        <v>110</v>
      </c>
      <c r="J10" s="233"/>
      <c r="K10" s="235"/>
      <c r="L10" s="236" t="s">
        <v>85</v>
      </c>
      <c r="M10" s="236" t="s">
        <v>300</v>
      </c>
      <c r="N10" s="235"/>
      <c r="O10" s="235"/>
    </row>
    <row r="11" spans="1:15">
      <c r="A11" s="235"/>
      <c r="B11" s="235"/>
      <c r="C11" s="235"/>
      <c r="D11" s="235" t="s">
        <v>10</v>
      </c>
      <c r="E11" s="236" t="s">
        <v>85</v>
      </c>
      <c r="F11" s="235"/>
      <c r="G11" s="235"/>
      <c r="H11" s="236" t="s">
        <v>87</v>
      </c>
      <c r="I11" s="235" t="s">
        <v>111</v>
      </c>
      <c r="J11" s="233"/>
      <c r="K11" s="235"/>
      <c r="L11" s="236" t="s">
        <v>85</v>
      </c>
      <c r="M11" s="235" t="s">
        <v>254</v>
      </c>
      <c r="N11" s="235"/>
      <c r="O11" s="235"/>
    </row>
    <row r="12" spans="1:15">
      <c r="A12" s="235"/>
      <c r="B12" s="235"/>
      <c r="C12" s="235"/>
      <c r="D12" s="235" t="s">
        <v>10</v>
      </c>
      <c r="E12" s="236" t="s">
        <v>86</v>
      </c>
      <c r="F12" s="235"/>
      <c r="G12" s="235"/>
      <c r="H12" s="236" t="s">
        <v>87</v>
      </c>
      <c r="I12" s="235" t="s">
        <v>112</v>
      </c>
      <c r="J12" s="233"/>
      <c r="K12" s="235"/>
      <c r="L12" s="236" t="s">
        <v>85</v>
      </c>
      <c r="M12" s="236" t="s">
        <v>302</v>
      </c>
      <c r="N12" s="235"/>
      <c r="O12" s="235"/>
    </row>
    <row r="13" spans="1:15">
      <c r="A13" s="235"/>
      <c r="B13" s="235"/>
      <c r="C13" s="235"/>
      <c r="D13" s="235" t="s">
        <v>10</v>
      </c>
      <c r="E13" s="236" t="s">
        <v>87</v>
      </c>
      <c r="F13" s="235"/>
      <c r="G13" s="235"/>
      <c r="H13" s="236" t="s">
        <v>87</v>
      </c>
      <c r="I13" s="235" t="s">
        <v>113</v>
      </c>
      <c r="J13" s="233"/>
      <c r="K13" s="235"/>
      <c r="L13" s="236" t="s">
        <v>85</v>
      </c>
      <c r="M13" s="236" t="s">
        <v>301</v>
      </c>
      <c r="N13" s="235"/>
      <c r="O13" s="235"/>
    </row>
    <row r="14" spans="1:15">
      <c r="A14" s="235"/>
      <c r="B14" s="235"/>
      <c r="C14" s="235"/>
      <c r="D14" s="235" t="s">
        <v>10</v>
      </c>
      <c r="E14" s="236" t="s">
        <v>88</v>
      </c>
      <c r="F14" s="235"/>
      <c r="G14" s="235"/>
      <c r="H14" s="242" t="s">
        <v>94</v>
      </c>
      <c r="I14" s="243" t="s">
        <v>268</v>
      </c>
      <c r="J14" s="233"/>
      <c r="K14" s="235"/>
      <c r="L14" s="236" t="s">
        <v>86</v>
      </c>
      <c r="M14" s="236" t="s">
        <v>268</v>
      </c>
      <c r="N14" s="235"/>
      <c r="O14" s="235"/>
    </row>
    <row r="15" spans="1:15">
      <c r="A15" s="235"/>
      <c r="B15" s="235"/>
      <c r="C15" s="235"/>
      <c r="D15" s="235" t="s">
        <v>10</v>
      </c>
      <c r="E15" s="236" t="s">
        <v>89</v>
      </c>
      <c r="F15" s="235"/>
      <c r="G15" s="235"/>
      <c r="H15" s="236" t="s">
        <v>88</v>
      </c>
      <c r="I15" s="235" t="s">
        <v>114</v>
      </c>
      <c r="J15" s="233"/>
      <c r="K15" s="235"/>
      <c r="L15" s="236" t="s">
        <v>86</v>
      </c>
      <c r="M15" s="236" t="s">
        <v>253</v>
      </c>
      <c r="N15" s="235"/>
      <c r="O15" s="235"/>
    </row>
    <row r="16" spans="1:15">
      <c r="A16" s="235"/>
      <c r="B16" s="235"/>
      <c r="C16" s="235"/>
      <c r="D16" s="235" t="s">
        <v>10</v>
      </c>
      <c r="E16" s="236" t="s">
        <v>90</v>
      </c>
      <c r="F16" s="235"/>
      <c r="G16" s="235"/>
      <c r="H16" s="236" t="s">
        <v>88</v>
      </c>
      <c r="I16" s="235" t="s">
        <v>265</v>
      </c>
      <c r="J16" s="232"/>
      <c r="K16" s="235"/>
      <c r="L16" s="236" t="s">
        <v>86</v>
      </c>
      <c r="M16" s="236" t="s">
        <v>300</v>
      </c>
      <c r="N16" s="235"/>
      <c r="O16" s="235"/>
    </row>
    <row r="17" spans="1:15">
      <c r="A17" s="235"/>
      <c r="B17" s="235"/>
      <c r="C17" s="235"/>
      <c r="D17" s="235" t="s">
        <v>10</v>
      </c>
      <c r="E17" s="236" t="s">
        <v>91</v>
      </c>
      <c r="F17" s="235"/>
      <c r="G17" s="235"/>
      <c r="H17" s="236" t="s">
        <v>88</v>
      </c>
      <c r="I17" s="235" t="s">
        <v>115</v>
      </c>
      <c r="J17" s="235"/>
      <c r="K17" s="235"/>
      <c r="L17" s="236" t="s">
        <v>86</v>
      </c>
      <c r="M17" s="235" t="s">
        <v>255</v>
      </c>
      <c r="N17" s="235"/>
      <c r="O17" s="235"/>
    </row>
    <row r="18" spans="1:15">
      <c r="A18" s="235"/>
      <c r="B18" s="235"/>
      <c r="C18" s="235"/>
      <c r="D18" s="235" t="s">
        <v>10</v>
      </c>
      <c r="E18" s="236" t="s">
        <v>92</v>
      </c>
      <c r="F18" s="235"/>
      <c r="G18" s="235"/>
      <c r="H18" s="236" t="s">
        <v>88</v>
      </c>
      <c r="I18" s="235" t="s">
        <v>117</v>
      </c>
      <c r="J18" s="232"/>
      <c r="K18" s="235"/>
      <c r="L18" s="236" t="s">
        <v>86</v>
      </c>
      <c r="M18" s="236" t="s">
        <v>254</v>
      </c>
      <c r="N18" s="235"/>
      <c r="O18" s="235"/>
    </row>
    <row r="19" spans="1:15">
      <c r="A19" s="235"/>
      <c r="B19" s="235"/>
      <c r="C19" s="235"/>
      <c r="D19" s="235" t="s">
        <v>10</v>
      </c>
      <c r="E19" s="236" t="s">
        <v>93</v>
      </c>
      <c r="F19" s="235"/>
      <c r="G19" s="235"/>
      <c r="H19" s="236" t="s">
        <v>88</v>
      </c>
      <c r="I19" s="235" t="s">
        <v>118</v>
      </c>
      <c r="J19" s="232"/>
      <c r="K19" s="235"/>
      <c r="L19" s="236" t="s">
        <v>86</v>
      </c>
      <c r="M19" s="235" t="s">
        <v>256</v>
      </c>
      <c r="N19" s="235"/>
      <c r="O19" s="235"/>
    </row>
    <row r="20" spans="1:15">
      <c r="A20" s="235"/>
      <c r="B20" s="235"/>
      <c r="C20" s="235"/>
      <c r="D20" s="235" t="s">
        <v>221</v>
      </c>
      <c r="E20" s="232" t="s">
        <v>191</v>
      </c>
      <c r="F20" s="235"/>
      <c r="G20" s="235"/>
      <c r="H20" s="242" t="s">
        <v>97</v>
      </c>
      <c r="I20" s="243" t="s">
        <v>286</v>
      </c>
      <c r="J20" s="232"/>
      <c r="K20" s="235"/>
      <c r="L20" s="236" t="s">
        <v>87</v>
      </c>
      <c r="M20" s="235" t="s">
        <v>258</v>
      </c>
      <c r="N20" s="235"/>
      <c r="O20" s="235"/>
    </row>
    <row r="21" spans="1:15">
      <c r="A21" s="235"/>
      <c r="B21" s="235"/>
      <c r="C21" s="235"/>
      <c r="D21" s="235" t="s">
        <v>221</v>
      </c>
      <c r="E21" s="232" t="s">
        <v>141</v>
      </c>
      <c r="F21" s="235"/>
      <c r="G21" s="235"/>
      <c r="H21" s="242" t="s">
        <v>95</v>
      </c>
      <c r="I21" s="243" t="s">
        <v>103</v>
      </c>
      <c r="J21" s="232"/>
      <c r="K21" s="235"/>
      <c r="L21" s="236" t="s">
        <v>87</v>
      </c>
      <c r="M21" s="235" t="s">
        <v>259</v>
      </c>
      <c r="N21" s="235"/>
      <c r="O21" s="235"/>
    </row>
    <row r="22" spans="1:15">
      <c r="A22" s="235"/>
      <c r="B22" s="235"/>
      <c r="C22" s="235"/>
      <c r="D22" s="235" t="s">
        <v>221</v>
      </c>
      <c r="E22" s="232" t="s">
        <v>142</v>
      </c>
      <c r="F22" s="235"/>
      <c r="G22" s="235"/>
      <c r="H22" s="236" t="s">
        <v>89</v>
      </c>
      <c r="I22" s="235" t="s">
        <v>119</v>
      </c>
      <c r="J22" s="232"/>
      <c r="K22" s="235"/>
      <c r="L22" s="236" t="s">
        <v>87</v>
      </c>
      <c r="M22" s="236" t="s">
        <v>259</v>
      </c>
      <c r="N22" s="235"/>
      <c r="O22" s="235"/>
    </row>
    <row r="23" spans="1:15">
      <c r="A23" s="235"/>
      <c r="B23" s="235"/>
      <c r="C23" s="235"/>
      <c r="D23" s="235" t="s">
        <v>221</v>
      </c>
      <c r="E23" s="232" t="s">
        <v>216</v>
      </c>
      <c r="F23" s="235"/>
      <c r="G23" s="235"/>
      <c r="H23" s="236" t="s">
        <v>89</v>
      </c>
      <c r="I23" s="235" t="s">
        <v>120</v>
      </c>
      <c r="J23" s="235"/>
      <c r="K23" s="235"/>
      <c r="L23" s="236" t="s">
        <v>87</v>
      </c>
      <c r="M23" s="236" t="s">
        <v>304</v>
      </c>
      <c r="N23" s="235"/>
      <c r="O23" s="235"/>
    </row>
    <row r="24" spans="1:15">
      <c r="A24" s="235"/>
      <c r="B24" s="235"/>
      <c r="C24" s="235"/>
      <c r="D24" s="235" t="s">
        <v>221</v>
      </c>
      <c r="E24" s="232" t="s">
        <v>217</v>
      </c>
      <c r="F24" s="235"/>
      <c r="G24" s="235"/>
      <c r="H24" s="236" t="s">
        <v>89</v>
      </c>
      <c r="I24" s="235" t="s">
        <v>121</v>
      </c>
      <c r="J24" s="235"/>
      <c r="K24" s="235"/>
      <c r="L24" s="236" t="s">
        <v>87</v>
      </c>
      <c r="M24" s="236" t="s">
        <v>305</v>
      </c>
      <c r="N24" s="235"/>
      <c r="O24" s="235"/>
    </row>
    <row r="25" spans="1:15">
      <c r="A25" s="235"/>
      <c r="B25" s="235"/>
      <c r="C25" s="235"/>
      <c r="D25" s="235" t="s">
        <v>221</v>
      </c>
      <c r="E25" s="232" t="s">
        <v>218</v>
      </c>
      <c r="F25" s="235"/>
      <c r="G25" s="235"/>
      <c r="H25" s="236" t="s">
        <v>89</v>
      </c>
      <c r="I25" s="234" t="s">
        <v>122</v>
      </c>
      <c r="J25" s="235"/>
      <c r="K25" s="235"/>
      <c r="L25" s="236" t="s">
        <v>87</v>
      </c>
      <c r="M25" s="236" t="s">
        <v>303</v>
      </c>
      <c r="N25" s="235"/>
      <c r="O25" s="235"/>
    </row>
    <row r="26" spans="1:15">
      <c r="A26" s="235"/>
      <c r="B26" s="235"/>
      <c r="C26" s="235"/>
      <c r="D26" s="235" t="s">
        <v>221</v>
      </c>
      <c r="E26" s="232" t="s">
        <v>219</v>
      </c>
      <c r="F26" s="235"/>
      <c r="G26" s="235"/>
      <c r="H26" s="236" t="s">
        <v>89</v>
      </c>
      <c r="I26" s="234" t="s">
        <v>123</v>
      </c>
      <c r="J26" s="235"/>
      <c r="K26" s="235"/>
      <c r="L26" s="236" t="s">
        <v>87</v>
      </c>
      <c r="M26" s="235" t="s">
        <v>257</v>
      </c>
      <c r="N26" s="235"/>
      <c r="O26" s="235"/>
    </row>
    <row r="27" spans="1:15">
      <c r="A27" s="235"/>
      <c r="B27" s="235"/>
      <c r="C27" s="235"/>
      <c r="F27" s="235"/>
      <c r="G27" s="235"/>
      <c r="H27" s="242" t="s">
        <v>102</v>
      </c>
      <c r="I27" s="243" t="s">
        <v>292</v>
      </c>
      <c r="J27" s="235"/>
      <c r="K27" s="235"/>
      <c r="L27" s="244" t="s">
        <v>88</v>
      </c>
      <c r="M27" s="244" t="s">
        <v>306</v>
      </c>
      <c r="N27" s="235"/>
      <c r="O27" s="235"/>
    </row>
    <row r="28" spans="1:15">
      <c r="A28" s="235"/>
      <c r="B28" s="235"/>
      <c r="C28" s="235"/>
      <c r="D28" s="235"/>
      <c r="E28" s="235"/>
      <c r="F28" s="235"/>
      <c r="G28" s="235"/>
      <c r="H28" s="236" t="s">
        <v>90</v>
      </c>
      <c r="I28" s="234" t="s">
        <v>124</v>
      </c>
      <c r="J28" s="235"/>
      <c r="K28" s="235"/>
      <c r="L28" s="244" t="s">
        <v>88</v>
      </c>
      <c r="M28" s="244" t="s">
        <v>307</v>
      </c>
      <c r="N28" s="235"/>
      <c r="O28" s="235"/>
    </row>
    <row r="29" spans="1:15">
      <c r="A29" s="235"/>
      <c r="B29" s="235"/>
      <c r="C29" s="235"/>
      <c r="D29" s="235"/>
      <c r="E29" s="235"/>
      <c r="F29" s="235"/>
      <c r="G29" s="235"/>
      <c r="H29" s="236" t="s">
        <v>90</v>
      </c>
      <c r="I29" s="234" t="s">
        <v>125</v>
      </c>
      <c r="J29" s="235"/>
      <c r="K29" s="235"/>
      <c r="L29" s="236" t="s">
        <v>88</v>
      </c>
      <c r="M29" s="236" t="s">
        <v>261</v>
      </c>
      <c r="N29" s="235"/>
      <c r="O29" s="235"/>
    </row>
    <row r="30" spans="1:15">
      <c r="A30" s="235"/>
      <c r="B30" s="235"/>
      <c r="C30" s="235"/>
      <c r="D30" s="235"/>
      <c r="E30" s="235"/>
      <c r="F30" s="235"/>
      <c r="G30" s="235"/>
      <c r="H30" s="236" t="s">
        <v>90</v>
      </c>
      <c r="I30" s="233" t="s">
        <v>83</v>
      </c>
      <c r="J30" s="235"/>
      <c r="K30" s="235"/>
      <c r="L30" s="244" t="s">
        <v>88</v>
      </c>
      <c r="M30" s="244" t="s">
        <v>308</v>
      </c>
      <c r="N30" s="235"/>
      <c r="O30" s="235"/>
    </row>
    <row r="31" spans="1:15">
      <c r="A31" s="235"/>
      <c r="B31" s="235"/>
      <c r="C31" s="235"/>
      <c r="D31" s="235"/>
      <c r="E31" s="235"/>
      <c r="F31" s="235"/>
      <c r="G31" s="235"/>
      <c r="H31" s="236" t="s">
        <v>90</v>
      </c>
      <c r="I31" s="233" t="s">
        <v>127</v>
      </c>
      <c r="J31" s="235"/>
      <c r="K31" s="235"/>
      <c r="L31" s="236" t="s">
        <v>88</v>
      </c>
      <c r="M31" s="236" t="s">
        <v>263</v>
      </c>
      <c r="N31" s="235"/>
      <c r="O31" s="235"/>
    </row>
    <row r="32" spans="1:15">
      <c r="A32" s="235"/>
      <c r="B32" s="235"/>
      <c r="C32" s="235"/>
      <c r="D32" s="235"/>
      <c r="E32" s="235"/>
      <c r="F32" s="235"/>
      <c r="G32" s="235"/>
      <c r="H32" s="236" t="s">
        <v>90</v>
      </c>
      <c r="I32" s="234" t="s">
        <v>126</v>
      </c>
      <c r="J32" s="235"/>
      <c r="K32" s="235"/>
      <c r="L32" s="236" t="s">
        <v>88</v>
      </c>
      <c r="M32" s="236" t="s">
        <v>260</v>
      </c>
      <c r="N32" s="235"/>
      <c r="O32" s="235"/>
    </row>
    <row r="33" spans="1:15">
      <c r="A33" s="235"/>
      <c r="B33" s="235"/>
      <c r="C33" s="235"/>
      <c r="D33" s="235"/>
      <c r="E33" s="235"/>
      <c r="F33" s="235"/>
      <c r="G33" s="235"/>
      <c r="H33" s="236" t="s">
        <v>141</v>
      </c>
      <c r="I33" s="238" t="s">
        <v>83</v>
      </c>
      <c r="J33" s="235"/>
      <c r="K33" s="235"/>
      <c r="L33" s="236" t="s">
        <v>88</v>
      </c>
      <c r="M33" s="236" t="s">
        <v>262</v>
      </c>
      <c r="N33" s="235"/>
      <c r="O33" s="235"/>
    </row>
    <row r="34" spans="1:15">
      <c r="A34" s="235"/>
      <c r="B34" s="235"/>
      <c r="C34" s="235"/>
      <c r="D34" s="235"/>
      <c r="E34" s="235"/>
      <c r="F34" s="235"/>
      <c r="G34" s="235"/>
      <c r="H34" s="236" t="s">
        <v>191</v>
      </c>
      <c r="I34" s="238" t="s">
        <v>82</v>
      </c>
      <c r="J34" s="235"/>
      <c r="K34" s="235"/>
      <c r="L34" s="244" t="s">
        <v>89</v>
      </c>
      <c r="M34" s="244" t="s">
        <v>275</v>
      </c>
      <c r="N34" s="235"/>
      <c r="O34" s="235"/>
    </row>
    <row r="35" spans="1:15">
      <c r="A35" s="235"/>
      <c r="B35" s="235"/>
      <c r="C35" s="235"/>
      <c r="D35" s="235"/>
      <c r="E35" s="235"/>
      <c r="F35" s="235"/>
      <c r="G35" s="235"/>
      <c r="H35" s="236" t="s">
        <v>91</v>
      </c>
      <c r="I35" s="233" t="s">
        <v>128</v>
      </c>
      <c r="J35" s="234"/>
      <c r="K35" s="235"/>
      <c r="L35" s="236" t="s">
        <v>89</v>
      </c>
      <c r="M35" s="236" t="s">
        <v>267</v>
      </c>
      <c r="N35" s="235"/>
      <c r="O35" s="235"/>
    </row>
    <row r="36" spans="1:15">
      <c r="A36" s="235"/>
      <c r="B36" s="235"/>
      <c r="C36" s="235"/>
      <c r="D36" s="235"/>
      <c r="E36" s="235"/>
      <c r="F36" s="235"/>
      <c r="G36" s="235"/>
      <c r="H36" s="236" t="s">
        <v>91</v>
      </c>
      <c r="I36" s="232" t="s">
        <v>129</v>
      </c>
      <c r="J36" s="234"/>
      <c r="K36" s="235"/>
      <c r="L36" s="244" t="s">
        <v>89</v>
      </c>
      <c r="M36" s="244" t="s">
        <v>309</v>
      </c>
      <c r="N36" s="235"/>
      <c r="O36" s="235"/>
    </row>
    <row r="37" spans="1:15">
      <c r="A37" s="235"/>
      <c r="B37" s="235"/>
      <c r="C37" s="235" t="s">
        <v>282</v>
      </c>
      <c r="D37" s="235">
        <f>COUNTIF(Liste1.1,B3)</f>
        <v>9</v>
      </c>
      <c r="E37" s="235"/>
      <c r="F37" s="235"/>
      <c r="G37" s="235"/>
      <c r="H37" s="236" t="s">
        <v>91</v>
      </c>
      <c r="I37" s="232" t="s">
        <v>130</v>
      </c>
      <c r="J37" s="234"/>
      <c r="K37" s="235"/>
      <c r="L37" s="236" t="s">
        <v>89</v>
      </c>
      <c r="M37" s="236" t="s">
        <v>266</v>
      </c>
      <c r="N37" s="235"/>
      <c r="O37" s="235"/>
    </row>
    <row r="38" spans="1:15">
      <c r="A38" s="235"/>
      <c r="B38" s="235"/>
      <c r="C38" s="235" t="s">
        <v>283</v>
      </c>
      <c r="D38" s="235">
        <f>MATCH(B3,Liste1.1,0)</f>
        <v>10</v>
      </c>
      <c r="E38" s="235"/>
      <c r="F38" s="235"/>
      <c r="G38" s="235"/>
      <c r="H38" s="236" t="s">
        <v>91</v>
      </c>
      <c r="I38" s="232" t="s">
        <v>131</v>
      </c>
      <c r="J38" s="234"/>
      <c r="K38" s="235"/>
      <c r="L38" s="236" t="s">
        <v>90</v>
      </c>
      <c r="M38" s="236" t="s">
        <v>270</v>
      </c>
      <c r="N38" s="235"/>
      <c r="O38" s="235"/>
    </row>
    <row r="39" spans="1:15">
      <c r="A39" s="235"/>
      <c r="B39" s="235"/>
      <c r="C39" s="235"/>
      <c r="D39" s="235"/>
      <c r="E39" s="235"/>
      <c r="F39" s="235"/>
      <c r="G39" s="235"/>
      <c r="H39" s="236" t="s">
        <v>91</v>
      </c>
      <c r="I39" s="232" t="s">
        <v>132</v>
      </c>
      <c r="J39" s="234"/>
      <c r="K39" s="235"/>
      <c r="L39" s="236" t="s">
        <v>90</v>
      </c>
      <c r="M39" s="236" t="s">
        <v>268</v>
      </c>
      <c r="N39" s="235"/>
      <c r="O39" s="235"/>
    </row>
    <row r="40" spans="1:15">
      <c r="A40" s="235"/>
      <c r="B40" s="235"/>
      <c r="C40" s="235"/>
      <c r="D40" s="235"/>
      <c r="E40" s="235"/>
      <c r="F40" s="235"/>
      <c r="G40" s="235"/>
      <c r="H40" s="236" t="s">
        <v>91</v>
      </c>
      <c r="I40" s="232" t="s">
        <v>133</v>
      </c>
      <c r="J40" s="233"/>
      <c r="K40" s="235"/>
      <c r="L40" s="236" t="s">
        <v>90</v>
      </c>
      <c r="M40" s="236" t="s">
        <v>271</v>
      </c>
      <c r="N40" s="235"/>
      <c r="O40" s="235"/>
    </row>
    <row r="41" spans="1:15">
      <c r="A41" s="235"/>
      <c r="B41" s="235"/>
      <c r="C41" s="235"/>
      <c r="D41" s="235"/>
      <c r="E41" s="235"/>
      <c r="F41" s="235"/>
      <c r="G41" s="235"/>
      <c r="H41" s="236" t="s">
        <v>91</v>
      </c>
      <c r="I41" s="232" t="s">
        <v>134</v>
      </c>
      <c r="J41" s="233"/>
      <c r="K41" s="235"/>
      <c r="L41" s="236" t="s">
        <v>90</v>
      </c>
      <c r="M41" s="236" t="s">
        <v>263</v>
      </c>
      <c r="N41" s="235"/>
      <c r="O41" s="235"/>
    </row>
    <row r="42" spans="1:15">
      <c r="A42" s="235"/>
      <c r="B42" s="235"/>
      <c r="C42" s="235"/>
      <c r="D42" s="235"/>
      <c r="E42" s="235"/>
      <c r="F42" s="235"/>
      <c r="G42" s="235"/>
      <c r="H42" s="236" t="s">
        <v>91</v>
      </c>
      <c r="I42" s="233" t="s">
        <v>82</v>
      </c>
      <c r="J42" s="235"/>
      <c r="K42" s="235"/>
      <c r="L42" s="236" t="s">
        <v>90</v>
      </c>
      <c r="M42" s="236" t="s">
        <v>269</v>
      </c>
      <c r="N42" s="235"/>
      <c r="O42" s="235"/>
    </row>
    <row r="43" spans="1:15">
      <c r="A43" s="235"/>
      <c r="B43" s="235"/>
      <c r="C43" s="235"/>
      <c r="D43" s="235"/>
      <c r="E43" s="235"/>
      <c r="F43" s="235"/>
      <c r="G43" s="235"/>
      <c r="H43" s="236" t="s">
        <v>92</v>
      </c>
      <c r="I43" s="232" t="s">
        <v>135</v>
      </c>
      <c r="J43" s="235"/>
      <c r="K43" s="235"/>
      <c r="L43" s="236" t="s">
        <v>90</v>
      </c>
      <c r="M43" s="236" t="s">
        <v>82</v>
      </c>
      <c r="N43" s="235"/>
      <c r="O43" s="235"/>
    </row>
    <row r="44" spans="1:15">
      <c r="A44" s="235"/>
      <c r="B44" s="235"/>
      <c r="C44" s="235"/>
      <c r="D44" s="235"/>
      <c r="E44" s="235"/>
      <c r="F44" s="235"/>
      <c r="G44" s="235"/>
      <c r="H44" s="236" t="s">
        <v>92</v>
      </c>
      <c r="I44" s="232" t="s">
        <v>136</v>
      </c>
      <c r="J44" s="235"/>
      <c r="K44" s="235"/>
      <c r="L44" s="236" t="s">
        <v>91</v>
      </c>
      <c r="M44" s="236" t="s">
        <v>275</v>
      </c>
      <c r="N44" s="235"/>
      <c r="O44" s="235"/>
    </row>
    <row r="45" spans="1:15">
      <c r="H45" s="242" t="s">
        <v>99</v>
      </c>
      <c r="I45" s="243" t="s">
        <v>289</v>
      </c>
      <c r="L45" s="244" t="s">
        <v>91</v>
      </c>
      <c r="M45" s="244" t="s">
        <v>275</v>
      </c>
    </row>
    <row r="46" spans="1:15">
      <c r="H46" s="236" t="s">
        <v>142</v>
      </c>
      <c r="I46" s="238" t="s">
        <v>277</v>
      </c>
      <c r="L46" s="236" t="s">
        <v>91</v>
      </c>
      <c r="M46" s="236" t="s">
        <v>272</v>
      </c>
    </row>
    <row r="47" spans="1:15">
      <c r="H47" s="242" t="s">
        <v>96</v>
      </c>
      <c r="I47" s="243" t="s">
        <v>287</v>
      </c>
      <c r="L47" s="236" t="s">
        <v>91</v>
      </c>
      <c r="M47" s="236" t="s">
        <v>273</v>
      </c>
    </row>
    <row r="48" spans="1:15">
      <c r="H48" s="242" t="s">
        <v>100</v>
      </c>
      <c r="I48" s="243" t="s">
        <v>290</v>
      </c>
      <c r="L48" s="244" t="s">
        <v>91</v>
      </c>
      <c r="M48" s="244" t="s">
        <v>273</v>
      </c>
    </row>
    <row r="49" spans="8:13">
      <c r="H49" s="242" t="s">
        <v>101</v>
      </c>
      <c r="I49" s="243" t="s">
        <v>291</v>
      </c>
      <c r="L49" s="236" t="s">
        <v>91</v>
      </c>
      <c r="M49" s="236" t="s">
        <v>274</v>
      </c>
    </row>
    <row r="50" spans="8:13">
      <c r="H50" s="242" t="s">
        <v>101</v>
      </c>
      <c r="I50" s="243" t="s">
        <v>82</v>
      </c>
      <c r="L50" s="236" t="s">
        <v>93</v>
      </c>
      <c r="M50" s="236" t="s">
        <v>281</v>
      </c>
    </row>
    <row r="51" spans="8:13">
      <c r="H51" s="242" t="s">
        <v>98</v>
      </c>
      <c r="I51" s="243" t="s">
        <v>288</v>
      </c>
      <c r="L51" s="236" t="s">
        <v>93</v>
      </c>
      <c r="M51" s="236" t="s">
        <v>276</v>
      </c>
    </row>
    <row r="52" spans="8:13">
      <c r="H52" s="236" t="s">
        <v>93</v>
      </c>
      <c r="I52" s="232" t="s">
        <v>139</v>
      </c>
      <c r="L52" s="244" t="s">
        <v>93</v>
      </c>
      <c r="M52" s="244" t="s">
        <v>310</v>
      </c>
    </row>
    <row r="53" spans="8:13">
      <c r="H53" s="236" t="s">
        <v>93</v>
      </c>
      <c r="I53" s="232" t="s">
        <v>137</v>
      </c>
      <c r="L53" s="244" t="s">
        <v>93</v>
      </c>
      <c r="M53" s="244" t="s">
        <v>311</v>
      </c>
    </row>
    <row r="54" spans="8:13">
      <c r="H54" s="236" t="s">
        <v>93</v>
      </c>
      <c r="I54" s="232" t="s">
        <v>138</v>
      </c>
    </row>
    <row r="55" spans="8:13">
      <c r="H55" s="236" t="s">
        <v>216</v>
      </c>
      <c r="I55" s="238" t="s">
        <v>278</v>
      </c>
    </row>
    <row r="56" spans="8:13">
      <c r="H56" s="236" t="s">
        <v>217</v>
      </c>
      <c r="I56" s="238" t="s">
        <v>279</v>
      </c>
    </row>
    <row r="57" spans="8:13">
      <c r="H57" s="236" t="s">
        <v>218</v>
      </c>
      <c r="I57" s="238" t="s">
        <v>280</v>
      </c>
    </row>
    <row r="58" spans="8:13">
      <c r="H58" s="236" t="s">
        <v>219</v>
      </c>
      <c r="I58" s="238" t="s">
        <v>280</v>
      </c>
    </row>
  </sheetData>
  <dataValidations count="2">
    <dataValidation type="list" allowBlank="1" showInputMessage="1" showErrorMessage="1" sqref="D2:D26" xr:uid="{B03836E3-F416-A544-AA37-0EE8291D3765}">
      <formula1>Type</formula1>
    </dataValidation>
    <dataValidation type="list" allowBlank="1" showInputMessage="1" showErrorMessage="1" sqref="H2:H58 L2:L53" xr:uid="{FE7C701D-39AA-0B4D-87E9-89AE5259A81A}">
      <formula1>Category</formula1>
    </dataValidation>
  </dataValidations>
  <pageMargins left="0.7" right="0.7" top="0.75" bottom="0.75" header="0.3" footer="0.3"/>
  <tableParts count="4">
    <tablePart r:id="rId1"/>
    <tablePart r:id="rId2"/>
    <tablePart r:id="rId3"/>
    <tablePart r:id="rId4"/>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E2D2E5-24A6-4D4F-9A51-28375DBF465D}">
  <sheetPr codeName="Feuil13"/>
  <dimension ref="A1:M25"/>
  <sheetViews>
    <sheetView workbookViewId="0">
      <selection activeCell="B7" sqref="B7"/>
    </sheetView>
  </sheetViews>
  <sheetFormatPr baseColWidth="10" defaultRowHeight="15"/>
  <cols>
    <col min="1" max="1" width="27.83203125" customWidth="1"/>
  </cols>
  <sheetData>
    <row r="1" spans="1:13">
      <c r="A1" t="s">
        <v>230</v>
      </c>
    </row>
    <row r="2" spans="1:13">
      <c r="B2" s="231">
        <f>SETTINGS!C17</f>
        <v>0</v>
      </c>
    </row>
    <row r="3" spans="1:13">
      <c r="A3" s="223"/>
      <c r="B3" s="223" t="s">
        <v>231</v>
      </c>
      <c r="C3" s="223" t="s">
        <v>232</v>
      </c>
      <c r="D3" s="223" t="s">
        <v>233</v>
      </c>
      <c r="E3" s="223" t="s">
        <v>234</v>
      </c>
      <c r="F3" s="223" t="s">
        <v>235</v>
      </c>
      <c r="G3" s="223" t="s">
        <v>236</v>
      </c>
      <c r="H3" s="223" t="s">
        <v>237</v>
      </c>
      <c r="I3" s="223" t="s">
        <v>238</v>
      </c>
      <c r="J3" s="223" t="s">
        <v>239</v>
      </c>
      <c r="K3" s="223" t="s">
        <v>240</v>
      </c>
      <c r="L3" s="223" t="s">
        <v>241</v>
      </c>
      <c r="M3" s="223" t="s">
        <v>242</v>
      </c>
    </row>
    <row r="4" spans="1:13">
      <c r="A4" s="224" t="s">
        <v>243</v>
      </c>
      <c r="B4" s="228">
        <v>4855.5200000000004</v>
      </c>
      <c r="C4" s="224"/>
      <c r="D4" s="224"/>
      <c r="E4" s="224"/>
      <c r="F4" s="224"/>
      <c r="G4" s="224"/>
      <c r="H4" s="224"/>
      <c r="I4" s="224"/>
      <c r="J4" s="224"/>
      <c r="K4" s="224"/>
      <c r="L4" s="224"/>
      <c r="M4" s="224"/>
    </row>
    <row r="5" spans="1:13">
      <c r="A5" s="225" t="s">
        <v>244</v>
      </c>
      <c r="B5" s="229">
        <f>REPORT!D44</f>
        <v>0</v>
      </c>
      <c r="C5" s="225"/>
      <c r="D5" s="225"/>
      <c r="E5" s="225"/>
      <c r="F5" s="225"/>
      <c r="G5" s="225"/>
      <c r="H5" s="225"/>
      <c r="I5" s="225"/>
      <c r="J5" s="225"/>
      <c r="K5" s="225"/>
      <c r="L5" s="225"/>
      <c r="M5" s="225"/>
    </row>
    <row r="6" spans="1:13">
      <c r="A6" s="224" t="s">
        <v>245</v>
      </c>
      <c r="B6" s="228">
        <v>2342.58</v>
      </c>
      <c r="C6" s="224"/>
      <c r="D6" s="224"/>
      <c r="E6" s="224"/>
      <c r="F6" s="224"/>
      <c r="G6" s="224"/>
      <c r="H6" s="224"/>
      <c r="I6" s="224"/>
      <c r="J6" s="224"/>
      <c r="K6" s="224"/>
      <c r="L6" s="224"/>
      <c r="M6" s="224"/>
    </row>
    <row r="7" spans="1:13">
      <c r="A7" s="225" t="s">
        <v>246</v>
      </c>
      <c r="B7" s="229">
        <f>REPORT!D46</f>
        <v>0</v>
      </c>
      <c r="C7" s="225"/>
      <c r="D7" s="225"/>
      <c r="E7" s="225"/>
      <c r="F7" s="225"/>
      <c r="G7" s="225"/>
      <c r="H7" s="225"/>
      <c r="I7" s="225"/>
      <c r="J7" s="225"/>
      <c r="K7" s="225"/>
      <c r="L7" s="225"/>
      <c r="M7" s="225"/>
    </row>
    <row r="8" spans="1:13">
      <c r="A8" s="224" t="s">
        <v>247</v>
      </c>
      <c r="B8" s="228">
        <v>2454.61</v>
      </c>
      <c r="C8" s="224"/>
      <c r="D8" s="224"/>
      <c r="E8" s="224"/>
      <c r="F8" s="224"/>
      <c r="G8" s="224"/>
      <c r="H8" s="224"/>
      <c r="I8" s="224"/>
      <c r="J8" s="224"/>
      <c r="K8" s="224"/>
      <c r="L8" s="224"/>
      <c r="M8" s="224"/>
    </row>
    <row r="9" spans="1:13">
      <c r="A9" s="225" t="s">
        <v>248</v>
      </c>
      <c r="B9" s="229">
        <f>REPORT!D42</f>
        <v>50</v>
      </c>
      <c r="C9" s="225"/>
      <c r="D9" s="225"/>
      <c r="E9" s="225"/>
      <c r="F9" s="225"/>
      <c r="G9" s="225"/>
      <c r="H9" s="225"/>
      <c r="I9" s="225"/>
      <c r="J9" s="225"/>
      <c r="K9" s="225"/>
      <c r="L9" s="225"/>
      <c r="M9" s="225"/>
    </row>
    <row r="10" spans="1:13">
      <c r="A10" s="224" t="s">
        <v>249</v>
      </c>
      <c r="B10" s="228">
        <f>(B2+B4)-(B6+B8)</f>
        <v>58.329999999999927</v>
      </c>
      <c r="C10" s="224"/>
      <c r="D10" s="224"/>
      <c r="E10" s="224"/>
      <c r="F10" s="224"/>
      <c r="G10" s="224"/>
      <c r="H10" s="224"/>
      <c r="I10" s="224"/>
      <c r="J10" s="224"/>
      <c r="K10" s="224"/>
      <c r="L10" s="224"/>
      <c r="M10" s="224"/>
    </row>
    <row r="11" spans="1:13">
      <c r="A11" s="226" t="s">
        <v>250</v>
      </c>
      <c r="B11" s="230">
        <f>(B2+B5)-(B7+B9)</f>
        <v>-50</v>
      </c>
      <c r="C11" s="226"/>
      <c r="D11" s="226"/>
      <c r="E11" s="226"/>
      <c r="F11" s="226"/>
      <c r="G11" s="226"/>
      <c r="H11" s="226"/>
      <c r="I11" s="226"/>
      <c r="J11" s="226"/>
      <c r="K11" s="226"/>
      <c r="L11" s="226"/>
      <c r="M11" s="226"/>
    </row>
    <row r="25" spans="1:1" ht="21">
      <c r="A25" s="227"/>
    </row>
  </sheetData>
  <phoneticPr fontId="68"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AA12AB-4BBD-4A43-84DC-5016395022A8}">
  <sheetPr codeName="Feuil9"/>
  <dimension ref="A3:H7"/>
  <sheetViews>
    <sheetView workbookViewId="0">
      <selection activeCell="H21" sqref="H21"/>
    </sheetView>
  </sheetViews>
  <sheetFormatPr baseColWidth="10" defaultRowHeight="15"/>
  <cols>
    <col min="1" max="1" width="18.83203125" bestFit="1" customWidth="1"/>
    <col min="2" max="3" width="20.33203125" bestFit="1" customWidth="1"/>
    <col min="4" max="4" width="20.1640625" bestFit="1" customWidth="1"/>
    <col min="5" max="5" width="19.83203125" bestFit="1" customWidth="1"/>
    <col min="6" max="6" width="24.6640625" bestFit="1" customWidth="1"/>
    <col min="7" max="7" width="25" bestFit="1" customWidth="1"/>
  </cols>
  <sheetData>
    <row r="3" spans="1:8" ht="19">
      <c r="A3" s="2" t="s">
        <v>143</v>
      </c>
      <c r="B3" t="s">
        <v>207</v>
      </c>
      <c r="C3" t="s">
        <v>206</v>
      </c>
      <c r="D3" t="s">
        <v>208</v>
      </c>
      <c r="E3" t="s">
        <v>209</v>
      </c>
      <c r="G3" s="217" t="s">
        <v>210</v>
      </c>
      <c r="H3" s="217">
        <f>GETPIVOTDATA("Somme de Demi credit J ",$A$3)/2</f>
        <v>25</v>
      </c>
    </row>
    <row r="4" spans="1:8" ht="19">
      <c r="A4" s="3" t="s">
        <v>205</v>
      </c>
      <c r="B4" s="199">
        <v>400</v>
      </c>
      <c r="C4" s="199">
        <v>50</v>
      </c>
      <c r="D4" s="199"/>
      <c r="E4" s="199">
        <v>10</v>
      </c>
      <c r="G4" s="217" t="s">
        <v>211</v>
      </c>
      <c r="H4" s="217">
        <f>GETPIVOTDATA("Somme de Demi credit R",$A$3)/2</f>
        <v>200</v>
      </c>
    </row>
    <row r="5" spans="1:8" ht="19">
      <c r="A5" s="3" t="s">
        <v>197</v>
      </c>
      <c r="B5" s="199"/>
      <c r="C5" s="199"/>
      <c r="D5" s="199"/>
      <c r="E5" s="199"/>
      <c r="G5" s="217" t="s">
        <v>212</v>
      </c>
      <c r="H5" s="217">
        <f>GETPIVOTDATA("Somme de Plein credit J",$A$3)</f>
        <v>25</v>
      </c>
    </row>
    <row r="6" spans="1:8" ht="19">
      <c r="A6" s="3" t="s">
        <v>214</v>
      </c>
      <c r="B6" s="199"/>
      <c r="C6" s="199"/>
      <c r="D6" s="199"/>
      <c r="E6" s="199">
        <v>15</v>
      </c>
      <c r="G6" s="217"/>
      <c r="H6" s="217"/>
    </row>
    <row r="7" spans="1:8" ht="19">
      <c r="A7" s="3" t="s">
        <v>144</v>
      </c>
      <c r="B7" s="199">
        <v>400</v>
      </c>
      <c r="C7" s="199">
        <v>50</v>
      </c>
      <c r="D7" s="199"/>
      <c r="E7" s="199">
        <v>25</v>
      </c>
      <c r="G7" s="218" t="s">
        <v>213</v>
      </c>
      <c r="H7" s="218">
        <f>(H4-H3)-H5</f>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2835A6-E272-2344-B43F-53726AE76D78}">
  <sheetPr codeName="Feuil10"/>
  <dimension ref="A1:F6"/>
  <sheetViews>
    <sheetView workbookViewId="0"/>
  </sheetViews>
  <sheetFormatPr baseColWidth="10" defaultRowHeight="15"/>
  <cols>
    <col min="3" max="3" width="13.5" customWidth="1"/>
    <col min="4" max="4" width="13.83203125" customWidth="1"/>
    <col min="5" max="6" width="14" customWidth="1"/>
  </cols>
  <sheetData>
    <row r="1" spans="1:6">
      <c r="A1" t="s">
        <v>0</v>
      </c>
      <c r="B1" t="s">
        <v>200</v>
      </c>
      <c r="C1" t="s">
        <v>201</v>
      </c>
      <c r="D1" t="s">
        <v>202</v>
      </c>
      <c r="E1" t="s">
        <v>204</v>
      </c>
      <c r="F1" t="s">
        <v>203</v>
      </c>
    </row>
    <row r="2" spans="1:6">
      <c r="A2" s="198">
        <v>44170</v>
      </c>
      <c r="B2" t="s">
        <v>205</v>
      </c>
      <c r="E2">
        <v>50</v>
      </c>
    </row>
    <row r="3" spans="1:6">
      <c r="A3" s="198">
        <v>44170</v>
      </c>
      <c r="B3" t="s">
        <v>205</v>
      </c>
      <c r="C3">
        <v>10</v>
      </c>
    </row>
    <row r="4" spans="1:6">
      <c r="A4" s="198">
        <v>44170</v>
      </c>
      <c r="B4" t="s">
        <v>205</v>
      </c>
      <c r="F4">
        <v>100</v>
      </c>
    </row>
    <row r="5" spans="1:6">
      <c r="A5" s="198">
        <v>44170</v>
      </c>
      <c r="B5" t="s">
        <v>214</v>
      </c>
      <c r="C5">
        <v>15</v>
      </c>
    </row>
    <row r="6" spans="1:6">
      <c r="A6" s="198">
        <v>44170</v>
      </c>
      <c r="B6" t="s">
        <v>205</v>
      </c>
      <c r="F6">
        <v>300</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MAJTCD">
                <anchor moveWithCells="1" sizeWithCells="1">
                  <from>
                    <xdr:col>7</xdr:col>
                    <xdr:colOff>50800</xdr:colOff>
                    <xdr:row>1</xdr:row>
                    <xdr:rowOff>50800</xdr:rowOff>
                  </from>
                  <to>
                    <xdr:col>8</xdr:col>
                    <xdr:colOff>749300</xdr:colOff>
                    <xdr:row>3</xdr:row>
                    <xdr:rowOff>50800</xdr:rowOff>
                  </to>
                </anchor>
              </controlPr>
            </control>
          </mc:Choice>
        </mc:AlternateContent>
      </controls>
    </mc:Choice>
  </mc:AlternateContent>
  <tableParts count="1">
    <tablePart r:id="rId4"/>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F42F66-5A62-F546-87AB-FC6C19A17D96}">
  <sheetPr codeName="Feuil5"/>
  <dimension ref="A1:H27"/>
  <sheetViews>
    <sheetView workbookViewId="0">
      <selection activeCell="I18" sqref="I18"/>
    </sheetView>
  </sheetViews>
  <sheetFormatPr baseColWidth="10" defaultRowHeight="15"/>
  <cols>
    <col min="1" max="1" width="13.1640625" customWidth="1"/>
    <col min="2" max="2" width="15.6640625" bestFit="1" customWidth="1"/>
    <col min="3" max="3" width="13.83203125" bestFit="1" customWidth="1"/>
    <col min="4" max="4" width="7.6640625" bestFit="1" customWidth="1"/>
    <col min="5" max="5" width="12.83203125" bestFit="1" customWidth="1"/>
    <col min="6" max="6" width="17.5" bestFit="1" customWidth="1"/>
    <col min="7" max="7" width="12" bestFit="1" customWidth="1"/>
    <col min="8" max="8" width="15.1640625" bestFit="1" customWidth="1"/>
  </cols>
  <sheetData>
    <row r="1" spans="1:8" ht="25" thickBot="1">
      <c r="A1" s="196" t="s">
        <v>0</v>
      </c>
      <c r="B1" s="196" t="s">
        <v>1</v>
      </c>
      <c r="C1" s="197" t="s">
        <v>2</v>
      </c>
      <c r="D1" s="196" t="s">
        <v>3</v>
      </c>
      <c r="E1" s="196" t="s">
        <v>4</v>
      </c>
      <c r="F1" s="196" t="s">
        <v>65</v>
      </c>
      <c r="G1" s="196" t="s">
        <v>5</v>
      </c>
      <c r="H1" s="196" t="s">
        <v>6</v>
      </c>
    </row>
    <row r="2" spans="1:8">
      <c r="A2" s="213"/>
      <c r="B2" s="8"/>
      <c r="C2" s="214"/>
      <c r="D2" s="8"/>
      <c r="E2" s="8"/>
      <c r="F2" s="8"/>
      <c r="G2" s="8"/>
      <c r="H2" s="8"/>
    </row>
    <row r="3" spans="1:8">
      <c r="A3" s="213"/>
      <c r="B3" s="8"/>
      <c r="C3" s="214"/>
      <c r="D3" s="8"/>
      <c r="E3" s="8"/>
      <c r="F3" s="8"/>
      <c r="G3" s="8"/>
      <c r="H3" s="8"/>
    </row>
    <row r="4" spans="1:8">
      <c r="A4" s="213"/>
      <c r="B4" s="8"/>
      <c r="C4" s="214"/>
      <c r="D4" s="8"/>
      <c r="E4" s="8"/>
      <c r="F4" s="8"/>
      <c r="G4" s="8"/>
      <c r="H4" s="8"/>
    </row>
    <row r="5" spans="1:8">
      <c r="A5" s="213"/>
      <c r="B5" s="8"/>
      <c r="C5" s="214"/>
      <c r="D5" s="8"/>
      <c r="E5" s="8"/>
      <c r="F5" s="8"/>
      <c r="G5" s="8"/>
      <c r="H5" s="8"/>
    </row>
    <row r="6" spans="1:8">
      <c r="A6" s="213"/>
      <c r="B6" s="8"/>
      <c r="C6" s="214"/>
      <c r="D6" s="8"/>
      <c r="E6" s="8"/>
      <c r="F6" s="8"/>
      <c r="G6" s="8"/>
      <c r="H6" s="8"/>
    </row>
    <row r="7" spans="1:8">
      <c r="A7" s="213"/>
    </row>
    <row r="8" spans="1:8">
      <c r="A8" s="213"/>
    </row>
    <row r="9" spans="1:8">
      <c r="A9" s="213"/>
    </row>
    <row r="10" spans="1:8">
      <c r="A10" s="213"/>
    </row>
    <row r="11" spans="1:8">
      <c r="A11" s="213"/>
    </row>
    <row r="12" spans="1:8">
      <c r="A12" s="213"/>
    </row>
    <row r="13" spans="1:8">
      <c r="A13" s="213"/>
    </row>
    <row r="14" spans="1:8">
      <c r="A14" s="213"/>
    </row>
    <row r="15" spans="1:8">
      <c r="A15" s="213"/>
    </row>
    <row r="16" spans="1:8">
      <c r="A16" s="213"/>
    </row>
    <row r="17" spans="1:1">
      <c r="A17" s="213"/>
    </row>
    <row r="18" spans="1:1">
      <c r="A18" s="213"/>
    </row>
    <row r="19" spans="1:1">
      <c r="A19" s="213"/>
    </row>
    <row r="20" spans="1:1">
      <c r="A20" s="213"/>
    </row>
    <row r="21" spans="1:1">
      <c r="A21" s="213"/>
    </row>
    <row r="22" spans="1:1">
      <c r="A22" s="213"/>
    </row>
    <row r="23" spans="1:1">
      <c r="A23" s="213"/>
    </row>
    <row r="24" spans="1:1">
      <c r="A24" s="213"/>
    </row>
    <row r="25" spans="1:1">
      <c r="A25" s="213"/>
    </row>
    <row r="26" spans="1:1">
      <c r="A26" s="198"/>
    </row>
    <row r="27" spans="1:1">
      <c r="A27" s="19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ECE8E8-619A-EA45-94B4-B540A3E70AA9}">
  <sheetPr codeName="Feuil11"/>
  <dimension ref="A1:K28"/>
  <sheetViews>
    <sheetView workbookViewId="0">
      <selection activeCell="C12" sqref="C12"/>
    </sheetView>
  </sheetViews>
  <sheetFormatPr baseColWidth="10" defaultRowHeight="15"/>
  <cols>
    <col min="1" max="1" width="12.83203125" customWidth="1"/>
    <col min="2" max="2" width="21.5" customWidth="1"/>
    <col min="3" max="3" width="15.83203125" style="202" customWidth="1"/>
    <col min="4" max="4" width="18.33203125" customWidth="1"/>
    <col min="5" max="5" width="16.6640625" customWidth="1"/>
    <col min="6" max="6" width="19.6640625" customWidth="1"/>
    <col min="7" max="7" width="15.6640625" customWidth="1"/>
    <col min="8" max="8" width="17.6640625" customWidth="1"/>
    <col min="9" max="9" width="15" customWidth="1"/>
    <col min="11" max="11" width="14.83203125" customWidth="1"/>
  </cols>
  <sheetData>
    <row r="1" spans="1:11" ht="25" thickBot="1">
      <c r="A1" s="215" t="s">
        <v>0</v>
      </c>
      <c r="B1" s="215" t="s">
        <v>1</v>
      </c>
      <c r="C1" s="216" t="s">
        <v>2</v>
      </c>
      <c r="D1" s="215" t="s">
        <v>3</v>
      </c>
      <c r="E1" s="215" t="s">
        <v>4</v>
      </c>
      <c r="F1" s="215" t="s">
        <v>65</v>
      </c>
      <c r="G1" s="215" t="s">
        <v>5</v>
      </c>
      <c r="H1" s="215" t="s">
        <v>6</v>
      </c>
      <c r="I1" s="198">
        <f ca="1">TODAY()</f>
        <v>44175</v>
      </c>
    </row>
    <row r="2" spans="1:11" ht="20" customHeight="1">
      <c r="A2" s="203">
        <f ca="1">I1</f>
        <v>44175</v>
      </c>
      <c r="B2" s="204" t="s">
        <v>220</v>
      </c>
      <c r="C2" s="205">
        <v>-10</v>
      </c>
      <c r="D2" s="204" t="s">
        <v>221</v>
      </c>
      <c r="E2" s="204" t="s">
        <v>191</v>
      </c>
      <c r="F2" s="204" t="s">
        <v>82</v>
      </c>
      <c r="G2" s="204" t="s">
        <v>81</v>
      </c>
      <c r="H2" s="204"/>
      <c r="I2" s="204"/>
    </row>
    <row r="3" spans="1:11" ht="20" customHeight="1">
      <c r="A3" s="203">
        <f ca="1">I1</f>
        <v>44175</v>
      </c>
      <c r="B3" s="204" t="s">
        <v>220</v>
      </c>
      <c r="C3" s="205">
        <v>10</v>
      </c>
      <c r="D3" s="204" t="s">
        <v>221</v>
      </c>
      <c r="E3" s="204" t="s">
        <v>191</v>
      </c>
      <c r="F3" s="204" t="s">
        <v>82</v>
      </c>
      <c r="G3" s="204" t="s">
        <v>82</v>
      </c>
      <c r="H3" s="204"/>
      <c r="I3" s="204"/>
    </row>
    <row r="4" spans="1:11" ht="20" customHeight="1">
      <c r="A4" s="206">
        <f ca="1">I1</f>
        <v>44175</v>
      </c>
      <c r="B4" s="207" t="s">
        <v>222</v>
      </c>
      <c r="C4" s="208">
        <v>-200</v>
      </c>
      <c r="D4" s="207" t="s">
        <v>221</v>
      </c>
      <c r="E4" s="207" t="s">
        <v>141</v>
      </c>
      <c r="F4" s="207" t="s">
        <v>83</v>
      </c>
      <c r="G4" s="207" t="s">
        <v>81</v>
      </c>
      <c r="H4" s="207"/>
    </row>
    <row r="5" spans="1:11" ht="20" customHeight="1">
      <c r="A5" s="206">
        <f ca="1">I1</f>
        <v>44175</v>
      </c>
      <c r="B5" s="207" t="s">
        <v>222</v>
      </c>
      <c r="C5" s="208">
        <v>200</v>
      </c>
      <c r="D5" s="207" t="s">
        <v>221</v>
      </c>
      <c r="E5" s="207" t="s">
        <v>141</v>
      </c>
      <c r="F5" s="207" t="s">
        <v>83</v>
      </c>
      <c r="G5" s="207" t="s">
        <v>83</v>
      </c>
      <c r="H5" s="207"/>
    </row>
    <row r="6" spans="1:11" ht="20" customHeight="1">
      <c r="A6" s="209">
        <f ca="1">I1</f>
        <v>44175</v>
      </c>
      <c r="B6" s="210" t="s">
        <v>223</v>
      </c>
      <c r="C6" s="211">
        <v>-50</v>
      </c>
      <c r="D6" s="210" t="s">
        <v>221</v>
      </c>
      <c r="E6" s="210" t="s">
        <v>142</v>
      </c>
      <c r="F6" s="210" t="s">
        <v>277</v>
      </c>
      <c r="G6" s="210" t="s">
        <v>81</v>
      </c>
      <c r="H6" s="210"/>
    </row>
    <row r="7" spans="1:11" ht="20" customHeight="1">
      <c r="A7" s="209">
        <f ca="1">I1</f>
        <v>44175</v>
      </c>
      <c r="B7" s="210" t="s">
        <v>223</v>
      </c>
      <c r="C7" s="211">
        <v>50</v>
      </c>
      <c r="D7" s="210" t="s">
        <v>221</v>
      </c>
      <c r="E7" s="210" t="s">
        <v>142</v>
      </c>
      <c r="F7" s="210" t="s">
        <v>277</v>
      </c>
      <c r="G7" s="210" t="s">
        <v>84</v>
      </c>
      <c r="H7" s="210"/>
    </row>
    <row r="8" spans="1:11" ht="20" customHeight="1">
      <c r="A8" s="239">
        <f ca="1">I1</f>
        <v>44175</v>
      </c>
      <c r="B8" s="240" t="s">
        <v>224</v>
      </c>
      <c r="C8" s="241">
        <v>-50</v>
      </c>
      <c r="D8" s="240" t="s">
        <v>221</v>
      </c>
      <c r="E8" s="240" t="s">
        <v>218</v>
      </c>
      <c r="F8" s="240" t="s">
        <v>280</v>
      </c>
      <c r="G8" s="240" t="s">
        <v>172</v>
      </c>
      <c r="H8" s="240"/>
      <c r="J8" s="387" t="s">
        <v>227</v>
      </c>
      <c r="K8" s="387"/>
    </row>
    <row r="9" spans="1:11" ht="20" customHeight="1">
      <c r="A9" s="239">
        <f ca="1">I1</f>
        <v>44175</v>
      </c>
      <c r="B9" s="240" t="s">
        <v>224</v>
      </c>
      <c r="C9" s="241">
        <v>50</v>
      </c>
      <c r="D9" s="240" t="s">
        <v>221</v>
      </c>
      <c r="E9" s="240" t="s">
        <v>218</v>
      </c>
      <c r="F9" s="240" t="s">
        <v>280</v>
      </c>
      <c r="G9" s="240" t="s">
        <v>81</v>
      </c>
      <c r="H9" s="240"/>
      <c r="J9" s="387"/>
      <c r="K9" s="387"/>
    </row>
    <row r="10" spans="1:11" ht="20" customHeight="1">
      <c r="A10" s="203">
        <f ca="1">I1</f>
        <v>44175</v>
      </c>
      <c r="B10" s="204" t="s">
        <v>228</v>
      </c>
      <c r="C10" s="205">
        <v>-40</v>
      </c>
      <c r="D10" s="204" t="s">
        <v>221</v>
      </c>
      <c r="E10" s="204" t="s">
        <v>216</v>
      </c>
      <c r="F10" s="204" t="s">
        <v>278</v>
      </c>
      <c r="G10" s="204" t="s">
        <v>81</v>
      </c>
      <c r="H10" s="204"/>
      <c r="J10" s="387"/>
      <c r="K10" s="387"/>
    </row>
    <row r="11" spans="1:11" ht="20" customHeight="1">
      <c r="A11" s="203">
        <f ca="1">I1</f>
        <v>44175</v>
      </c>
      <c r="B11" s="204" t="s">
        <v>228</v>
      </c>
      <c r="C11" s="205">
        <v>40</v>
      </c>
      <c r="D11" s="204" t="s">
        <v>221</v>
      </c>
      <c r="E11" s="204" t="s">
        <v>216</v>
      </c>
      <c r="F11" s="204" t="s">
        <v>278</v>
      </c>
      <c r="G11" s="204" t="s">
        <v>172</v>
      </c>
      <c r="H11" s="204"/>
      <c r="J11" s="387"/>
      <c r="K11" s="387"/>
    </row>
    <row r="18" spans="2:6">
      <c r="E18" s="14"/>
    </row>
    <row r="23" spans="2:6" s="204" customFormat="1" hidden="1">
      <c r="C23" s="205"/>
    </row>
    <row r="24" spans="2:6" hidden="1">
      <c r="B24" s="210" t="s">
        <v>225</v>
      </c>
      <c r="E24" s="212" t="s">
        <v>219</v>
      </c>
      <c r="F24" s="212" t="s">
        <v>217</v>
      </c>
    </row>
    <row r="25" spans="2:6" hidden="1">
      <c r="B25" s="210" t="s">
        <v>224</v>
      </c>
      <c r="E25" s="212" t="s">
        <v>218</v>
      </c>
      <c r="F25" s="212" t="s">
        <v>216</v>
      </c>
    </row>
    <row r="26" spans="2:6" hidden="1"/>
    <row r="27" spans="2:6" hidden="1">
      <c r="B27" s="204" t="s">
        <v>228</v>
      </c>
    </row>
    <row r="28" spans="2:6" hidden="1">
      <c r="B28" s="204" t="s">
        <v>226</v>
      </c>
    </row>
  </sheetData>
  <mergeCells count="1">
    <mergeCell ref="J8:K11"/>
  </mergeCells>
  <dataValidations count="2">
    <dataValidation type="list" allowBlank="1" showInputMessage="1" showErrorMessage="1" sqref="B8:B9" xr:uid="{892A31E7-69BD-1443-9BF7-6130CF469637}">
      <formula1>$B$24:$B$25</formula1>
    </dataValidation>
    <dataValidation type="list" allowBlank="1" showInputMessage="1" showErrorMessage="1" sqref="B10:B11" xr:uid="{648320D6-D481-F74A-B29A-318C91127B08}">
      <formula1>$B$27:$B$28</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8" r:id="rId3" name="Button 6">
              <controlPr defaultSize="0" print="0" autoFill="0" autoPict="0" macro="[0]!macrotoutesauto">
                <anchor moveWithCells="1" sizeWithCells="1">
                  <from>
                    <xdr:col>8</xdr:col>
                    <xdr:colOff>25400</xdr:colOff>
                    <xdr:row>1</xdr:row>
                    <xdr:rowOff>12700</xdr:rowOff>
                  </from>
                  <to>
                    <xdr:col>9</xdr:col>
                    <xdr:colOff>0</xdr:colOff>
                    <xdr:row>2</xdr:row>
                    <xdr:rowOff>241300</xdr:rowOff>
                  </to>
                </anchor>
              </controlPr>
            </control>
          </mc:Choice>
        </mc:AlternateContent>
        <mc:AlternateContent xmlns:mc="http://schemas.openxmlformats.org/markup-compatibility/2006">
          <mc:Choice Requires="x14">
            <control shapeId="13320" r:id="rId4" name="Button 8">
              <controlPr defaultSize="0" print="0" autoFill="0" autoPict="0" macro="[0]!macrotoutesautoHD">
                <anchor moveWithCells="1" sizeWithCells="1">
                  <from>
                    <xdr:col>8</xdr:col>
                    <xdr:colOff>25400</xdr:colOff>
                    <xdr:row>3</xdr:row>
                    <xdr:rowOff>12700</xdr:rowOff>
                  </from>
                  <to>
                    <xdr:col>9</xdr:col>
                    <xdr:colOff>0</xdr:colOff>
                    <xdr:row>4</xdr:row>
                    <xdr:rowOff>241300</xdr:rowOff>
                  </to>
                </anchor>
              </controlPr>
            </control>
          </mc:Choice>
        </mc:AlternateContent>
        <mc:AlternateContent xmlns:mc="http://schemas.openxmlformats.org/markup-compatibility/2006">
          <mc:Choice Requires="x14">
            <control shapeId="13324" r:id="rId5" name="Button 12">
              <controlPr defaultSize="0" print="0" autoFill="0" autoPict="0" macro="[0]!macrotoutesautoRG">
                <anchor moveWithCells="1" sizeWithCells="1">
                  <from>
                    <xdr:col>8</xdr:col>
                    <xdr:colOff>25400</xdr:colOff>
                    <xdr:row>5</xdr:row>
                    <xdr:rowOff>12700</xdr:rowOff>
                  </from>
                  <to>
                    <xdr:col>9</xdr:col>
                    <xdr:colOff>0</xdr:colOff>
                    <xdr:row>6</xdr:row>
                    <xdr:rowOff>241300</xdr:rowOff>
                  </to>
                </anchor>
              </controlPr>
            </control>
          </mc:Choice>
        </mc:AlternateContent>
        <mc:AlternateContent xmlns:mc="http://schemas.openxmlformats.org/markup-compatibility/2006">
          <mc:Choice Requires="x14">
            <control shapeId="13333" r:id="rId6" name="Button 21">
              <controlPr defaultSize="0" print="0" autoFill="0" autoPict="0" macro="[0]!macrotoutesautoEI">
                <anchor moveWithCells="1" sizeWithCells="1">
                  <from>
                    <xdr:col>8</xdr:col>
                    <xdr:colOff>25400</xdr:colOff>
                    <xdr:row>7</xdr:row>
                    <xdr:rowOff>25400</xdr:rowOff>
                  </from>
                  <to>
                    <xdr:col>9</xdr:col>
                    <xdr:colOff>0</xdr:colOff>
                    <xdr:row>9</xdr:row>
                    <xdr:rowOff>0</xdr:rowOff>
                  </to>
                </anchor>
              </controlPr>
            </control>
          </mc:Choice>
        </mc:AlternateContent>
        <mc:AlternateContent xmlns:mc="http://schemas.openxmlformats.org/markup-compatibility/2006">
          <mc:Choice Requires="x14">
            <control shapeId="13347" r:id="rId7" name="Button 35">
              <controlPr defaultSize="0" print="0" autoFill="0" autoPict="0" macro="[0]!macrotoutesautoDEPA">
                <anchor moveWithCells="1" sizeWithCells="1">
                  <from>
                    <xdr:col>8</xdr:col>
                    <xdr:colOff>25400</xdr:colOff>
                    <xdr:row>9</xdr:row>
                    <xdr:rowOff>25400</xdr:rowOff>
                  </from>
                  <to>
                    <xdr:col>9</xdr:col>
                    <xdr:colOff>0</xdr:colOff>
                    <xdr:row>11</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36CB0D9A-902E-8241-A521-0CD0DF04C0BC}">
          <x14:formula1>
            <xm:f>SETTINGS!$B$71:$B$76</xm:f>
          </x14:formula1>
          <xm:sqref>G2:G14</xm:sqref>
        </x14:dataValidation>
        <x14:dataValidation type="list" allowBlank="1" showInputMessage="1" showErrorMessage="1" xr:uid="{53C7F8DD-91EF-744B-B893-FB01CAD397B1}">
          <x14:formula1>
            <xm:f>Config!$H$42:$H$48</xm:f>
          </x14:formula1>
          <xm:sqref>E2:E11</xm:sqref>
        </x14:dataValidation>
        <x14:dataValidation type="list" allowBlank="1" showInputMessage="1" showErrorMessage="1" xr:uid="{4D89B031-8AB4-E34E-BED4-CDCF1144BFD1}">
          <x14:formula1>
            <xm:f>Config!$I$42:$I$48</xm:f>
          </x14:formula1>
          <xm:sqref>F2:F11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6"/>
  <dimension ref="B2:X123"/>
  <sheetViews>
    <sheetView workbookViewId="0">
      <selection activeCell="E5" sqref="E5"/>
    </sheetView>
  </sheetViews>
  <sheetFormatPr baseColWidth="10" defaultColWidth="8.83203125" defaultRowHeight="15"/>
  <cols>
    <col min="2" max="8" width="17.6640625" customWidth="1"/>
    <col min="9" max="9" width="23.5" customWidth="1"/>
    <col min="10" max="10" width="17.6640625" customWidth="1"/>
    <col min="11" max="11" width="16.1640625" customWidth="1"/>
    <col min="12" max="12" width="20.1640625" customWidth="1"/>
    <col min="13" max="13" width="16.6640625" customWidth="1"/>
    <col min="14" max="14" width="14.6640625" customWidth="1"/>
    <col min="15" max="15" width="18" customWidth="1"/>
    <col min="20" max="20" width="15.83203125" customWidth="1"/>
    <col min="23" max="23" width="24.1640625" customWidth="1"/>
    <col min="24" max="24" width="15.1640625" customWidth="1"/>
  </cols>
  <sheetData>
    <row r="2" spans="2:24">
      <c r="E2" s="85"/>
      <c r="S2" s="182"/>
      <c r="T2" s="182" t="s">
        <v>79</v>
      </c>
      <c r="X2" s="136">
        <f>MATCH("",$W$4:$W$93,0)-1</f>
        <v>6</v>
      </c>
    </row>
    <row r="3" spans="2:24">
      <c r="B3" s="6" t="s">
        <v>0</v>
      </c>
      <c r="C3" s="6" t="s">
        <v>21</v>
      </c>
      <c r="D3" s="6" t="s">
        <v>22</v>
      </c>
      <c r="E3" s="7" t="s">
        <v>8</v>
      </c>
      <c r="F3" s="7" t="s">
        <v>10</v>
      </c>
      <c r="G3" s="8" t="s">
        <v>18</v>
      </c>
      <c r="H3" s="8" t="s">
        <v>7</v>
      </c>
      <c r="I3" s="8" t="s">
        <v>19</v>
      </c>
      <c r="J3" s="8" t="s">
        <v>20</v>
      </c>
      <c r="K3" t="s">
        <v>67</v>
      </c>
      <c r="L3" t="s">
        <v>68</v>
      </c>
      <c r="M3" t="s">
        <v>69</v>
      </c>
      <c r="N3" t="s">
        <v>70</v>
      </c>
      <c r="O3" t="s">
        <v>71</v>
      </c>
      <c r="T3" s="97" t="s">
        <v>49</v>
      </c>
      <c r="U3" t="s">
        <v>52</v>
      </c>
      <c r="V3" t="s">
        <v>53</v>
      </c>
      <c r="W3" t="s">
        <v>54</v>
      </c>
      <c r="X3" t="s">
        <v>60</v>
      </c>
    </row>
    <row r="4" spans="2:24">
      <c r="B4" s="9">
        <f>IFERROR(IF(EOMONTH(MAX(Tbl_Transactions[Date]),ROW($B$4)-ROW($B4))&lt;MIN(Tbl_Transactions[Date]),"",EOMONTH(MAX(Tbl_Transactions[Date]),ROW($B$4)-ROW($B4))),"")</f>
        <v>44196</v>
      </c>
      <c r="C4" s="10">
        <f>IFERROR(YEAR(Table3[[#This Row],[Date]]),"")</f>
        <v>2020</v>
      </c>
      <c r="D4" s="10" t="str">
        <f>IFERROR(TEXT(Table3[[#This Row],[Date]],"mmm"),"")</f>
        <v>déc</v>
      </c>
      <c r="E4" s="86">
        <f>IF(LEN(B4)=0,"",SUMIFS(Tbl_Transactions[Amount],Tbl_Transactions[Type],"Income",Tbl_Transactions[Date],"&lt;="&amp;Monthly_Summary_Table!$B4,Tbl_Transactions[Date],"&gt;"&amp;EOMONTH(Monthly_Summary_Table!$B4,-1)))</f>
        <v>0</v>
      </c>
      <c r="F4" s="86">
        <f>IF(LEN(B4)=0,"",SUMIFS(Tbl_Transactions[Amount],Tbl_Transactions[Type],"Expense",Tbl_Transactions[Date],"&lt;="&amp;Monthly_Summary_Table!$B4,Tbl_Transactions[Date],"&gt;"&amp;EOMONTH(Monthly_Summary_Table!$B4,-1)))</f>
        <v>50</v>
      </c>
      <c r="G4" s="86">
        <f>IFERROR(Table3[[#This Row],[Income]]-Table3[[#This Row],[Expense]],"")</f>
        <v>-50</v>
      </c>
      <c r="H4" s="86">
        <f xml:space="preserve"> IF(LEN(Table3[[#This Row],[Date]])=0,"",MonthlyBudget)</f>
        <v>4266</v>
      </c>
      <c r="I4" s="87">
        <f>IF(LEN(Table3[[#This Row],[Date]])=0,"",SUM(G4:$G$123))</f>
        <v>-50</v>
      </c>
      <c r="J4" s="87">
        <f>IF(LEN(Table3[[#This Row],[Date]])=0,"",Table3[[#This Row],[Cumulative Savings]]+Starting_Worth)</f>
        <v>-50</v>
      </c>
      <c r="K4" s="87">
        <f>IF(LEN(B4)=0,"",SUMIFS(Tbl_Transactions[Amount],Tbl_Transactions[Account],I_CHOSEN_ACCT,Tbl_Transactions[Type],"Income",Tbl_Transactions[Date],"&lt;="&amp;Monthly_Summary_Table!$B4,Tbl_Transactions[Date],"&gt;"&amp;EOMONTH(Monthly_Summary_Table!$B4,-1)))</f>
        <v>0</v>
      </c>
      <c r="L4" s="87">
        <f>IF(LEN(B4)=0,"",SUMIFS(Tbl_Transactions[Amount],Tbl_Transactions[Account],I_CHOSEN_ACCT,Tbl_Transactions[Type],"Expense",Tbl_Transactions[Date],"&lt;="&amp;Monthly_Summary_Table!$B4,Tbl_Transactions[Date],"&gt;"&amp;EOMONTH(Monthly_Summary_Table!$B4,-1)))</f>
        <v>50</v>
      </c>
      <c r="M4" s="87">
        <f>IF(LEN(B4)=0,"",SUMIFS(Tbl_Transactions[Amount],Tbl_Transactions[Account],I_CHOSEN_ACCT,Tbl_Transactions[Type],"Transfer",Tbl_Transactions[Date],"&lt;="&amp;Monthly_Summary_Table!$B4,Tbl_Transactions[Date],"&gt;"&amp;EOMONTH(Monthly_Summary_Table!$B4,-1)))</f>
        <v>0</v>
      </c>
      <c r="N4" s="87">
        <f>IFERROR(Table3[[#This Row],[ACCT INCOME]]-Table3[[#This Row],[ACCT EXPENSE]]+Table3[[#This Row],[ACCT TRANSFERS]],"")</f>
        <v>-50</v>
      </c>
      <c r="O4" s="87">
        <f>IF(LEN(Table3[[#This Row],[Date]])=0,"",SUM(N4:$N$123)+IF(I_CHOSEN_ACCTTYPE="BANK",INDEX(T_BANK_ACCTS[STARTING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-50</v>
      </c>
      <c r="S4" t="s">
        <v>51</v>
      </c>
      <c r="T4" s="96" t="str">
        <f>IFERROR(IF(INDEX(T_BANK_ACCTS[ACCOUNT NAME],ROW(T4)-ROW($T$3))=0," ",INDEX(T_BANK_ACCTS[ACCOUNT NAME],ROW(T4)-ROW($T$3)))," ")</f>
        <v>Compte chèque</v>
      </c>
      <c r="U4">
        <f t="shared" ref="U4:U35" si="0">IF(T4=" "," ",ROW(T4)-ROW($T$3))</f>
        <v>1</v>
      </c>
      <c r="V4">
        <f t="shared" ref="V4:V35" si="1">IFERROR(SMALL($U$4:$U$93,ROW(V4)-ROW($V$3)),"")</f>
        <v>1</v>
      </c>
      <c r="W4" t="str">
        <f>IFERROR(INDEX($T$4:$T$93,V4),"")</f>
        <v>Compte chèque</v>
      </c>
      <c r="X4" t="str">
        <f>IFERROR(INDEX($S$4:$S$93,V4),"")</f>
        <v>BANK</v>
      </c>
    </row>
    <row r="5" spans="2:24">
      <c r="B5" s="9" t="str">
        <f>IFERROR(IF(EOMONTH(MAX(Tbl_Transactions[Date]),ROW($B$4)-ROW($B5))&lt;MIN(Tbl_Transactions[Date]),"",EOMONTH(MAX(Tbl_Transactions[Date]),ROW($B$4)-ROW($B5))),"")</f>
        <v/>
      </c>
      <c r="C5" s="10" t="str">
        <f>IFERROR(YEAR(Table3[[#This Row],[Date]]),"")</f>
        <v/>
      </c>
      <c r="D5" s="10" t="str">
        <f>IFERROR(TEXT(Table3[[#This Row],[Date]],"mmm"),"")</f>
        <v/>
      </c>
      <c r="E5" s="86" t="str">
        <f>IF(LEN(B5)=0,"",SUMIFS(Tbl_Transactions[Amount],Tbl_Transactions[Type],"Income",Tbl_Transactions[Date],"&lt;="&amp;Monthly_Summary_Table!$B5,Tbl_Transactions[Date],"&gt;"&amp;EOMONTH(Monthly_Summary_Table!$B5,-1)))</f>
        <v/>
      </c>
      <c r="F5" s="86" t="str">
        <f>IF(LEN(B5)=0,"",SUMIFS(Tbl_Transactions[Amount],Tbl_Transactions[Type],"Expense",Tbl_Transactions[Date],"&lt;="&amp;Monthly_Summary_Table!$B5,Tbl_Transactions[Date],"&gt;"&amp;EOMONTH(Monthly_Summary_Table!$B5,-1)))</f>
        <v/>
      </c>
      <c r="G5" s="86" t="str">
        <f>IFERROR(Table3[[#This Row],[Income]]-Table3[[#This Row],[Expense]],"")</f>
        <v/>
      </c>
      <c r="H5" s="86" t="str">
        <f xml:space="preserve"> IF(LEN(Table3[[#This Row],[Date]])=0,"",MonthlyBudget)</f>
        <v/>
      </c>
      <c r="I5" s="87" t="str">
        <f>IF(LEN(Table3[[#This Row],[Date]])=0,"",SUM(G5:$G$123))</f>
        <v/>
      </c>
      <c r="J5" s="87" t="str">
        <f>IF(LEN(Table3[[#This Row],[Date]])=0,"",Table3[[#This Row],[Cumulative Savings]]+Starting_Worth)</f>
        <v/>
      </c>
      <c r="K5" s="87" t="str">
        <f>IF(LEN(B5)=0,"",SUMIFS(Tbl_Transactions[Amount],Tbl_Transactions[Account],I_CHOSEN_ACCT,Tbl_Transactions[Type],"Income",Tbl_Transactions[Date],"&lt;="&amp;Monthly_Summary_Table!$B5,Tbl_Transactions[Date],"&gt;"&amp;EOMONTH(Monthly_Summary_Table!$B5,-1)))</f>
        <v/>
      </c>
      <c r="L5" s="87" t="str">
        <f>IF(LEN(B5)=0,"",SUMIFS(Tbl_Transactions[Amount],Tbl_Transactions[Account],I_CHOSEN_ACCT,Tbl_Transactions[Type],"Expense",Tbl_Transactions[Date],"&lt;="&amp;Monthly_Summary_Table!$B5,Tbl_Transactions[Date],"&gt;"&amp;EOMONTH(Monthly_Summary_Table!$B5,-1)))</f>
        <v/>
      </c>
      <c r="M5" s="87" t="str">
        <f>IF(LEN(B5)=0,"",SUMIFS(Tbl_Transactions[Amount],Tbl_Transactions[Account],I_CHOSEN_ACCT,Tbl_Transactions[Type],"Transfer",Tbl_Transactions[Date],"&lt;="&amp;Monthly_Summary_Table!$B5,Tbl_Transactions[Date],"&gt;"&amp;EOMONTH(Monthly_Summary_Table!$B5,-1)))</f>
        <v/>
      </c>
      <c r="N5" s="87" t="str">
        <f>IFERROR(Table3[[#This Row],[ACCT INCOME]]-Table3[[#This Row],[ACCT EXPENSE]]+Table3[[#This Row],[ACCT TRANSFERS]],"")</f>
        <v/>
      </c>
      <c r="O5" s="87" t="str">
        <f>IF(LEN(Table3[[#This Row],[Date]])=0,"",SUM(N5:$N$123)+IF(I_CHOSEN_ACCTTYPE="BANK",INDEX(T_BANK_ACCTS[STARTING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 t="s">
        <v>51</v>
      </c>
      <c r="T5" s="96" t="str">
        <f>IFERROR(IF(INDEX(T_BANK_ACCTS[ACCOUNT NAME],ROW(T5)-ROW($T$3))=0," ",INDEX(T_BANK_ACCTS[ACCOUNT NAME],ROW(T5)-ROW($T$3)))," ")</f>
        <v>Compte EP générale</v>
      </c>
      <c r="U5">
        <f t="shared" si="0"/>
        <v>2</v>
      </c>
      <c r="V5">
        <f t="shared" si="1"/>
        <v>2</v>
      </c>
      <c r="W5" t="str">
        <f t="shared" ref="W5:W68" si="2">IFERROR(INDEX($T$4:$T$93,V5),"")</f>
        <v>Compte EP générale</v>
      </c>
      <c r="X5" t="str">
        <f t="shared" ref="X5:X68" si="3">IFERROR(INDEX($S$4:$S$93,V5),"")</f>
        <v>BANK</v>
      </c>
    </row>
    <row r="6" spans="2:24">
      <c r="B6" s="9" t="str">
        <f>IFERROR(IF(EOMONTH(MAX(Tbl_Transactions[Date]),ROW($B$4)-ROW($B6))&lt;MIN(Tbl_Transactions[Date]),"",EOMONTH(MAX(Tbl_Transactions[Date]),ROW($B$4)-ROW($B6))),"")</f>
        <v/>
      </c>
      <c r="C6" s="10" t="str">
        <f>IFERROR(YEAR(Table3[[#This Row],[Date]]),"")</f>
        <v/>
      </c>
      <c r="D6" s="10" t="str">
        <f>IFERROR(TEXT(Table3[[#This Row],[Date]],"mmm"),"")</f>
        <v/>
      </c>
      <c r="E6" s="86" t="str">
        <f>IF(LEN(B6)=0,"",SUMIFS(Tbl_Transactions[Amount],Tbl_Transactions[Type],"Income",Tbl_Transactions[Date],"&lt;="&amp;Monthly_Summary_Table!$B6,Tbl_Transactions[Date],"&gt;"&amp;EOMONTH(Monthly_Summary_Table!$B6,-1)))</f>
        <v/>
      </c>
      <c r="F6" s="86" t="str">
        <f>IF(LEN(B6)=0,"",SUMIFS(Tbl_Transactions[Amount],Tbl_Transactions[Type],"Expense",Tbl_Transactions[Date],"&lt;="&amp;Monthly_Summary_Table!$B6,Tbl_Transactions[Date],"&gt;"&amp;EOMONTH(Monthly_Summary_Table!$B6,-1)))</f>
        <v/>
      </c>
      <c r="G6" s="86" t="str">
        <f>IFERROR(Table3[[#This Row],[Income]]-Table3[[#This Row],[Expense]],"")</f>
        <v/>
      </c>
      <c r="H6" s="86" t="str">
        <f xml:space="preserve"> IF(LEN(Table3[[#This Row],[Date]])=0,"",MonthlyBudget)</f>
        <v/>
      </c>
      <c r="I6" s="87" t="str">
        <f>IF(LEN(Table3[[#This Row],[Date]])=0,"",SUM(G6:$G$123))</f>
        <v/>
      </c>
      <c r="J6" s="87" t="str">
        <f>IF(LEN(Table3[[#This Row],[Date]])=0,"",Table3[[#This Row],[Cumulative Savings]]+Starting_Worth)</f>
        <v/>
      </c>
      <c r="K6" s="87" t="str">
        <f>IF(LEN(B6)=0,"",SUMIFS(Tbl_Transactions[Amount],Tbl_Transactions[Account],I_CHOSEN_ACCT,Tbl_Transactions[Type],"Income",Tbl_Transactions[Date],"&lt;="&amp;Monthly_Summary_Table!$B6,Tbl_Transactions[Date],"&gt;"&amp;EOMONTH(Monthly_Summary_Table!$B6,-1)))</f>
        <v/>
      </c>
      <c r="L6" s="87" t="str">
        <f>IF(LEN(B6)=0,"",SUMIFS(Tbl_Transactions[Amount],Tbl_Transactions[Account],I_CHOSEN_ACCT,Tbl_Transactions[Type],"Expense",Tbl_Transactions[Date],"&lt;="&amp;Monthly_Summary_Table!$B6,Tbl_Transactions[Date],"&gt;"&amp;EOMONTH(Monthly_Summary_Table!$B6,-1)))</f>
        <v/>
      </c>
      <c r="M6" s="87" t="str">
        <f>IF(LEN(B6)=0,"",SUMIFS(Tbl_Transactions[Amount],Tbl_Transactions[Account],I_CHOSEN_ACCT,Tbl_Transactions[Type],"Transfer",Tbl_Transactions[Date],"&lt;="&amp;Monthly_Summary_Table!$B6,Tbl_Transactions[Date],"&gt;"&amp;EOMONTH(Monthly_Summary_Table!$B6,-1)))</f>
        <v/>
      </c>
      <c r="N6" s="87" t="str">
        <f>IFERROR(Table3[[#This Row],[ACCT INCOME]]-Table3[[#This Row],[ACCT EXPENSE]]+Table3[[#This Row],[ACCT TRANSFERS]],"")</f>
        <v/>
      </c>
      <c r="O6" s="87" t="str">
        <f>IF(LEN(Table3[[#This Row],[Date]])=0,"",SUM(N6:$N$123)+IF(I_CHOSEN_ACCTTYPE="BANK",INDEX(T_BANK_ACCTS[STARTING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 t="s">
        <v>51</v>
      </c>
      <c r="T6" s="96" t="str">
        <f>IFERROR(IF(INDEX(T_BANK_ACCTS[ACCOUNT NAME],ROW(T6)-ROW($T$3))=0," ",INDEX(T_BANK_ACCTS[ACCOUNT NAME],ROW(T6)-ROW($T$3)))," ")</f>
        <v>Compte EP impots</v>
      </c>
      <c r="U6">
        <f t="shared" si="0"/>
        <v>3</v>
      </c>
      <c r="V6">
        <f t="shared" si="1"/>
        <v>3</v>
      </c>
      <c r="W6" t="str">
        <f t="shared" si="2"/>
        <v>Compte EP impots</v>
      </c>
      <c r="X6" t="str">
        <f t="shared" si="3"/>
        <v>BANK</v>
      </c>
    </row>
    <row r="7" spans="2:24">
      <c r="B7" s="9" t="str">
        <f>IFERROR(IF(EOMONTH(MAX(Tbl_Transactions[Date]),ROW($B$4)-ROW($B7))&lt;MIN(Tbl_Transactions[Date]),"",EOMONTH(MAX(Tbl_Transactions[Date]),ROW($B$4)-ROW($B7))),"")</f>
        <v/>
      </c>
      <c r="C7" s="10" t="str">
        <f>IFERROR(YEAR(Table3[[#This Row],[Date]]),"")</f>
        <v/>
      </c>
      <c r="D7" s="10" t="str">
        <f>IFERROR(TEXT(Table3[[#This Row],[Date]],"mmm"),"")</f>
        <v/>
      </c>
      <c r="E7" s="86" t="str">
        <f>IF(LEN(B7)=0,"",SUMIFS(Tbl_Transactions[Amount],Tbl_Transactions[Type],"Income",Tbl_Transactions[Date],"&lt;="&amp;Monthly_Summary_Table!$B7,Tbl_Transactions[Date],"&gt;"&amp;EOMONTH(Monthly_Summary_Table!$B7,-1)))</f>
        <v/>
      </c>
      <c r="F7" s="86" t="str">
        <f>IF(LEN(B7)=0,"",SUMIFS(Tbl_Transactions[Amount],Tbl_Transactions[Type],"Expense",Tbl_Transactions[Date],"&lt;="&amp;Monthly_Summary_Table!$B7,Tbl_Transactions[Date],"&gt;"&amp;EOMONTH(Monthly_Summary_Table!$B7,-1)))</f>
        <v/>
      </c>
      <c r="G7" s="86" t="str">
        <f>IFERROR(Table3[[#This Row],[Income]]-Table3[[#This Row],[Expense]],"")</f>
        <v/>
      </c>
      <c r="H7" s="86" t="str">
        <f xml:space="preserve"> IF(LEN(Table3[[#This Row],[Date]])=0,"",MonthlyBudget)</f>
        <v/>
      </c>
      <c r="I7" s="87" t="str">
        <f>IF(LEN(Table3[[#This Row],[Date]])=0,"",SUM(G7:$G$123))</f>
        <v/>
      </c>
      <c r="J7" s="87" t="str">
        <f>IF(LEN(Table3[[#This Row],[Date]])=0,"",Table3[[#This Row],[Cumulative Savings]]+Starting_Worth)</f>
        <v/>
      </c>
      <c r="K7" s="87" t="str">
        <f>IF(LEN(B7)=0,"",SUMIFS(Tbl_Transactions[Amount],Tbl_Transactions[Account],I_CHOSEN_ACCT,Tbl_Transactions[Type],"Income",Tbl_Transactions[Date],"&lt;="&amp;Monthly_Summary_Table!$B7,Tbl_Transactions[Date],"&gt;"&amp;EOMONTH(Monthly_Summary_Table!$B7,-1)))</f>
        <v/>
      </c>
      <c r="L7" s="87" t="str">
        <f>IF(LEN(B7)=0,"",SUMIFS(Tbl_Transactions[Amount],Tbl_Transactions[Account],I_CHOSEN_ACCT,Tbl_Transactions[Type],"Expense",Tbl_Transactions[Date],"&lt;="&amp;Monthly_Summary_Table!$B7,Tbl_Transactions[Date],"&gt;"&amp;EOMONTH(Monthly_Summary_Table!$B7,-1)))</f>
        <v/>
      </c>
      <c r="M7" s="87" t="str">
        <f>IF(LEN(B7)=0,"",SUMIFS(Tbl_Transactions[Amount],Tbl_Transactions[Account],I_CHOSEN_ACCT,Tbl_Transactions[Type],"Transfer",Tbl_Transactions[Date],"&lt;="&amp;Monthly_Summary_Table!$B7,Tbl_Transactions[Date],"&gt;"&amp;EOMONTH(Monthly_Summary_Table!$B7,-1)))</f>
        <v/>
      </c>
      <c r="N7" s="87" t="str">
        <f>IFERROR(Table3[[#This Row],[ACCT INCOME]]-Table3[[#This Row],[ACCT EXPENSE]]+Table3[[#This Row],[ACCT TRANSFERS]],"")</f>
        <v/>
      </c>
      <c r="O7" s="87" t="str">
        <f>IF(LEN(Table3[[#This Row],[Date]])=0,"",SUM(N7:$N$123)+IF(I_CHOSEN_ACCTTYPE="BANK",INDEX(T_BANK_ACCTS[STARTING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 t="s">
        <v>51</v>
      </c>
      <c r="T7" s="96" t="str">
        <f>IFERROR(IF(INDEX(T_BANK_ACCTS[ACCOUNT NAME],ROW(T7)-ROW($T$3))=0," ",INDEX(T_BANK_ACCTS[ACCOUNT NAME],ROW(T7)-ROW($T$3)))," ")</f>
        <v xml:space="preserve"> </v>
      </c>
      <c r="U7" t="str">
        <f t="shared" si="0"/>
        <v xml:space="preserve"> </v>
      </c>
      <c r="V7">
        <f t="shared" si="1"/>
        <v>31</v>
      </c>
      <c r="W7" t="str">
        <f t="shared" si="2"/>
        <v>Visa</v>
      </c>
      <c r="X7" t="str">
        <f t="shared" si="3"/>
        <v>CREDIT</v>
      </c>
    </row>
    <row r="8" spans="2:24">
      <c r="B8" s="9" t="str">
        <f>IFERROR(IF(EOMONTH(MAX(Tbl_Transactions[Date]),ROW($B$4)-ROW($B8))&lt;MIN(Tbl_Transactions[Date]),"",EOMONTH(MAX(Tbl_Transactions[Date]),ROW($B$4)-ROW($B8))),"")</f>
        <v/>
      </c>
      <c r="C8" s="10" t="str">
        <f>IFERROR(YEAR(Table3[[#This Row],[Date]]),"")</f>
        <v/>
      </c>
      <c r="D8" s="10" t="str">
        <f>IFERROR(TEXT(Table3[[#This Row],[Date]],"mmm"),"")</f>
        <v/>
      </c>
      <c r="E8" s="86" t="str">
        <f>IF(LEN(B8)=0,"",SUMIFS(Tbl_Transactions[Amount],Tbl_Transactions[Type],"Income",Tbl_Transactions[Date],"&lt;="&amp;Monthly_Summary_Table!$B8,Tbl_Transactions[Date],"&gt;"&amp;EOMONTH(Monthly_Summary_Table!$B8,-1)))</f>
        <v/>
      </c>
      <c r="F8" s="86" t="str">
        <f>IF(LEN(B8)=0,"",SUMIFS(Tbl_Transactions[Amount],Tbl_Transactions[Type],"Expense",Tbl_Transactions[Date],"&lt;="&amp;Monthly_Summary_Table!$B8,Tbl_Transactions[Date],"&gt;"&amp;EOMONTH(Monthly_Summary_Table!$B8,-1)))</f>
        <v/>
      </c>
      <c r="G8" s="86" t="str">
        <f>IFERROR(Table3[[#This Row],[Income]]-Table3[[#This Row],[Expense]],"")</f>
        <v/>
      </c>
      <c r="H8" s="86" t="str">
        <f xml:space="preserve"> IF(LEN(Table3[[#This Row],[Date]])=0,"",MonthlyBudget)</f>
        <v/>
      </c>
      <c r="I8" s="87" t="str">
        <f>IF(LEN(Table3[[#This Row],[Date]])=0,"",SUM(G8:$G$123))</f>
        <v/>
      </c>
      <c r="J8" s="87" t="str">
        <f>IF(LEN(Table3[[#This Row],[Date]])=0,"",Table3[[#This Row],[Cumulative Savings]]+Starting_Worth)</f>
        <v/>
      </c>
      <c r="K8" s="87" t="str">
        <f>IF(LEN(B8)=0,"",SUMIFS(Tbl_Transactions[Amount],Tbl_Transactions[Account],I_CHOSEN_ACCT,Tbl_Transactions[Type],"Income",Tbl_Transactions[Date],"&lt;="&amp;Monthly_Summary_Table!$B8,Tbl_Transactions[Date],"&gt;"&amp;EOMONTH(Monthly_Summary_Table!$B8,-1)))</f>
        <v/>
      </c>
      <c r="L8" s="87" t="str">
        <f>IF(LEN(B8)=0,"",SUMIFS(Tbl_Transactions[Amount],Tbl_Transactions[Account],I_CHOSEN_ACCT,Tbl_Transactions[Type],"Expense",Tbl_Transactions[Date],"&lt;="&amp;Monthly_Summary_Table!$B8,Tbl_Transactions[Date],"&gt;"&amp;EOMONTH(Monthly_Summary_Table!$B8,-1)))</f>
        <v/>
      </c>
      <c r="M8" s="87" t="str">
        <f>IF(LEN(B8)=0,"",SUMIFS(Tbl_Transactions[Amount],Tbl_Transactions[Account],I_CHOSEN_ACCT,Tbl_Transactions[Type],"Transfer",Tbl_Transactions[Date],"&lt;="&amp;Monthly_Summary_Table!$B8,Tbl_Transactions[Date],"&gt;"&amp;EOMONTH(Monthly_Summary_Table!$B8,-1)))</f>
        <v/>
      </c>
      <c r="N8" s="87" t="str">
        <f>IFERROR(Table3[[#This Row],[ACCT INCOME]]-Table3[[#This Row],[ACCT EXPENSE]]+Table3[[#This Row],[ACCT TRANSFERS]],"")</f>
        <v/>
      </c>
      <c r="O8" s="87" t="str">
        <f>IF(LEN(Table3[[#This Row],[Date]])=0,"",SUM(N8:$N$123)+IF(I_CHOSEN_ACCTTYPE="BANK",INDEX(T_BANK_ACCTS[STARTING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 t="s">
        <v>51</v>
      </c>
      <c r="T8" s="96" t="str">
        <f>IFERROR(IF(INDEX(T_BANK_ACCTS[ACCOUNT NAME],ROW(T8)-ROW($T$3))=0," ",INDEX(T_BANK_ACCTS[ACCOUNT NAME],ROW(T8)-ROW($T$3)))," ")</f>
        <v xml:space="preserve"> </v>
      </c>
      <c r="U8" t="str">
        <f t="shared" si="0"/>
        <v xml:space="preserve"> </v>
      </c>
      <c r="V8">
        <f t="shared" si="1"/>
        <v>32</v>
      </c>
      <c r="W8" t="str">
        <f t="shared" si="2"/>
        <v>Home dépôt</v>
      </c>
      <c r="X8" t="str">
        <f t="shared" si="3"/>
        <v>CREDIT</v>
      </c>
    </row>
    <row r="9" spans="2:24">
      <c r="B9" s="9" t="str">
        <f>IFERROR(IF(EOMONTH(MAX(Tbl_Transactions[Date]),ROW($B$4)-ROW($B9))&lt;MIN(Tbl_Transactions[Date]),"",EOMONTH(MAX(Tbl_Transactions[Date]),ROW($B$4)-ROW($B9))),"")</f>
        <v/>
      </c>
      <c r="C9" s="10" t="str">
        <f>IFERROR(YEAR(Table3[[#This Row],[Date]]),"")</f>
        <v/>
      </c>
      <c r="D9" s="10" t="str">
        <f>IFERROR(TEXT(Table3[[#This Row],[Date]],"mmm"),"")</f>
        <v/>
      </c>
      <c r="E9" s="86" t="str">
        <f>IF(LEN(B9)=0,"",SUMIFS(Tbl_Transactions[Amount],Tbl_Transactions[Type],"Income",Tbl_Transactions[Date],"&lt;="&amp;Monthly_Summary_Table!$B9,Tbl_Transactions[Date],"&gt;"&amp;EOMONTH(Monthly_Summary_Table!$B9,-1)))</f>
        <v/>
      </c>
      <c r="F9" s="86" t="str">
        <f>IF(LEN(B9)=0,"",SUMIFS(Tbl_Transactions[Amount],Tbl_Transactions[Type],"Expense",Tbl_Transactions[Date],"&lt;="&amp;Monthly_Summary_Table!$B9,Tbl_Transactions[Date],"&gt;"&amp;EOMONTH(Monthly_Summary_Table!$B9,-1)))</f>
        <v/>
      </c>
      <c r="G9" s="86" t="str">
        <f>IFERROR(Table3[[#This Row],[Income]]-Table3[[#This Row],[Expense]],"")</f>
        <v/>
      </c>
      <c r="H9" s="86" t="str">
        <f xml:space="preserve"> IF(LEN(Table3[[#This Row],[Date]])=0,"",MonthlyBudget)</f>
        <v/>
      </c>
      <c r="I9" s="87" t="str">
        <f>IF(LEN(Table3[[#This Row],[Date]])=0,"",SUM(G9:$G$123))</f>
        <v/>
      </c>
      <c r="J9" s="87" t="str">
        <f>IF(LEN(Table3[[#This Row],[Date]])=0,"",Table3[[#This Row],[Cumulative Savings]]+Starting_Worth)</f>
        <v/>
      </c>
      <c r="K9" s="87" t="str">
        <f>IF(LEN(B9)=0,"",SUMIFS(Tbl_Transactions[Amount],Tbl_Transactions[Account],I_CHOSEN_ACCT,Tbl_Transactions[Type],"Income",Tbl_Transactions[Date],"&lt;="&amp;Monthly_Summary_Table!$B9,Tbl_Transactions[Date],"&gt;"&amp;EOMONTH(Monthly_Summary_Table!$B9,-1)))</f>
        <v/>
      </c>
      <c r="L9" s="87" t="str">
        <f>IF(LEN(B9)=0,"",SUMIFS(Tbl_Transactions[Amount],Tbl_Transactions[Account],I_CHOSEN_ACCT,Tbl_Transactions[Type],"Expense",Tbl_Transactions[Date],"&lt;="&amp;Monthly_Summary_Table!$B9,Tbl_Transactions[Date],"&gt;"&amp;EOMONTH(Monthly_Summary_Table!$B9,-1)))</f>
        <v/>
      </c>
      <c r="M9" s="87" t="str">
        <f>IF(LEN(B9)=0,"",SUMIFS(Tbl_Transactions[Amount],Tbl_Transactions[Account],I_CHOSEN_ACCT,Tbl_Transactions[Type],"Transfer",Tbl_Transactions[Date],"&lt;="&amp;Monthly_Summary_Table!$B9,Tbl_Transactions[Date],"&gt;"&amp;EOMONTH(Monthly_Summary_Table!$B9,-1)))</f>
        <v/>
      </c>
      <c r="N9" s="87" t="str">
        <f>IFERROR(Table3[[#This Row],[ACCT INCOME]]-Table3[[#This Row],[ACCT EXPENSE]]+Table3[[#This Row],[ACCT TRANSFERS]],"")</f>
        <v/>
      </c>
      <c r="O9" s="87" t="str">
        <f>IF(LEN(Table3[[#This Row],[Date]])=0,"",SUM(N9:$N$123)+IF(I_CHOSEN_ACCTTYPE="BANK",INDEX(T_BANK_ACCTS[STARTING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 t="s">
        <v>51</v>
      </c>
      <c r="T9" s="96" t="str">
        <f>IFERROR(IF(INDEX(T_BANK_ACCTS[ACCOUNT NAME],ROW(T9)-ROW($T$3))=0," ",INDEX(T_BANK_ACCTS[ACCOUNT NAME],ROW(T9)-ROW($T$3)))," ")</f>
        <v xml:space="preserve"> </v>
      </c>
      <c r="U9" t="str">
        <f t="shared" si="0"/>
        <v xml:space="preserve"> </v>
      </c>
      <c r="V9">
        <f t="shared" si="1"/>
        <v>61</v>
      </c>
      <c r="W9" t="str">
        <f t="shared" si="2"/>
        <v>Portefeuille</v>
      </c>
      <c r="X9" t="str">
        <f t="shared" si="3"/>
        <v>CASH</v>
      </c>
    </row>
    <row r="10" spans="2:24">
      <c r="B10" s="9" t="str">
        <f>IFERROR(IF(EOMONTH(MAX(Tbl_Transactions[Date]),ROW($B$4)-ROW($B10))&lt;MIN(Tbl_Transactions[Date]),"",EOMONTH(MAX(Tbl_Transactions[Date]),ROW($B$4)-ROW($B10))),"")</f>
        <v/>
      </c>
      <c r="C10" s="10" t="str">
        <f>IFERROR(YEAR(Table3[[#This Row],[Date]]),"")</f>
        <v/>
      </c>
      <c r="D10" s="10" t="str">
        <f>IFERROR(TEXT(Table3[[#This Row],[Date]],"mmm"),"")</f>
        <v/>
      </c>
      <c r="E10" s="86" t="str">
        <f>IF(LEN(B10)=0,"",SUMIFS(Tbl_Transactions[Amount],Tbl_Transactions[Type],"Income",Tbl_Transactions[Date],"&lt;="&amp;Monthly_Summary_Table!$B10,Tbl_Transactions[Date],"&gt;"&amp;EOMONTH(Monthly_Summary_Table!$B10,-1)))</f>
        <v/>
      </c>
      <c r="F10" s="86" t="str">
        <f>IF(LEN(B10)=0,"",SUMIFS(Tbl_Transactions[Amount],Tbl_Transactions[Type],"Expense",Tbl_Transactions[Date],"&lt;="&amp;Monthly_Summary_Table!$B10,Tbl_Transactions[Date],"&gt;"&amp;EOMONTH(Monthly_Summary_Table!$B10,-1)))</f>
        <v/>
      </c>
      <c r="G10" s="86" t="str">
        <f>IFERROR(Table3[[#This Row],[Income]]-Table3[[#This Row],[Expense]],"")</f>
        <v/>
      </c>
      <c r="H10" s="86" t="str">
        <f xml:space="preserve"> IF(LEN(Table3[[#This Row],[Date]])=0,"",MonthlyBudget)</f>
        <v/>
      </c>
      <c r="I10" s="87" t="str">
        <f>IF(LEN(Table3[[#This Row],[Date]])=0,"",SUM(G10:$G$123))</f>
        <v/>
      </c>
      <c r="J10" s="87" t="str">
        <f>IF(LEN(Table3[[#This Row],[Date]])=0,"",Table3[[#This Row],[Cumulative Savings]]+Starting_Worth)</f>
        <v/>
      </c>
      <c r="K10" s="87" t="str">
        <f>IF(LEN(B10)=0,"",SUMIFS(Tbl_Transactions[Amount],Tbl_Transactions[Account],I_CHOSEN_ACCT,Tbl_Transactions[Type],"Income",Tbl_Transactions[Date],"&lt;="&amp;Monthly_Summary_Table!$B10,Tbl_Transactions[Date],"&gt;"&amp;EOMONTH(Monthly_Summary_Table!$B10,-1)))</f>
        <v/>
      </c>
      <c r="L10" s="87" t="str">
        <f>IF(LEN(B10)=0,"",SUMIFS(Tbl_Transactions[Amount],Tbl_Transactions[Account],I_CHOSEN_ACCT,Tbl_Transactions[Type],"Expense",Tbl_Transactions[Date],"&lt;="&amp;Monthly_Summary_Table!$B10,Tbl_Transactions[Date],"&gt;"&amp;EOMONTH(Monthly_Summary_Table!$B10,-1)))</f>
        <v/>
      </c>
      <c r="M10" s="87" t="str">
        <f>IF(LEN(B10)=0,"",SUMIFS(Tbl_Transactions[Amount],Tbl_Transactions[Account],I_CHOSEN_ACCT,Tbl_Transactions[Type],"Transfer",Tbl_Transactions[Date],"&lt;="&amp;Monthly_Summary_Table!$B10,Tbl_Transactions[Date],"&gt;"&amp;EOMONTH(Monthly_Summary_Table!$B10,-1)))</f>
        <v/>
      </c>
      <c r="N10" s="87" t="str">
        <f>IFERROR(Table3[[#This Row],[ACCT INCOME]]-Table3[[#This Row],[ACCT EXPENSE]]+Table3[[#This Row],[ACCT TRANSFERS]],"")</f>
        <v/>
      </c>
      <c r="O10" s="87" t="str">
        <f>IF(LEN(Table3[[#This Row],[Date]])=0,"",SUM(N10:$N$123)+IF(I_CHOSEN_ACCTTYPE="BANK",INDEX(T_BANK_ACCTS[STARTING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0" t="s">
        <v>51</v>
      </c>
      <c r="T10" s="96" t="str">
        <f>IFERROR(IF(INDEX(T_BANK_ACCTS[ACCOUNT NAME],ROW(T10)-ROW($T$3))=0," ",INDEX(T_BANK_ACCTS[ACCOUNT NAME],ROW(T10)-ROW($T$3)))," ")</f>
        <v xml:space="preserve"> </v>
      </c>
      <c r="U10" t="str">
        <f t="shared" si="0"/>
        <v xml:space="preserve"> </v>
      </c>
      <c r="V10" t="str">
        <f t="shared" si="1"/>
        <v/>
      </c>
      <c r="W10" t="str">
        <f t="shared" si="2"/>
        <v/>
      </c>
      <c r="X10" t="str">
        <f t="shared" si="3"/>
        <v/>
      </c>
    </row>
    <row r="11" spans="2:24">
      <c r="B11" s="9" t="str">
        <f>IFERROR(IF(EOMONTH(MAX(Tbl_Transactions[Date]),ROW($B$4)-ROW($B11))&lt;MIN(Tbl_Transactions[Date]),"",EOMONTH(MAX(Tbl_Transactions[Date]),ROW($B$4)-ROW($B11))),"")</f>
        <v/>
      </c>
      <c r="C11" s="10" t="str">
        <f>IFERROR(YEAR(Table3[[#This Row],[Date]]),"")</f>
        <v/>
      </c>
      <c r="D11" s="10" t="str">
        <f>IFERROR(TEXT(Table3[[#This Row],[Date]],"mmm"),"")</f>
        <v/>
      </c>
      <c r="E11" s="86" t="str">
        <f>IF(LEN(B11)=0,"",SUMIFS(Tbl_Transactions[Amount],Tbl_Transactions[Type],"Income",Tbl_Transactions[Date],"&lt;="&amp;Monthly_Summary_Table!$B11,Tbl_Transactions[Date],"&gt;"&amp;EOMONTH(Monthly_Summary_Table!$B11,-1)))</f>
        <v/>
      </c>
      <c r="F11" s="86" t="str">
        <f>IF(LEN(B11)=0,"",SUMIFS(Tbl_Transactions[Amount],Tbl_Transactions[Type],"Expense",Tbl_Transactions[Date],"&lt;="&amp;Monthly_Summary_Table!$B11,Tbl_Transactions[Date],"&gt;"&amp;EOMONTH(Monthly_Summary_Table!$B11,-1)))</f>
        <v/>
      </c>
      <c r="G11" s="86" t="str">
        <f>IFERROR(Table3[[#This Row],[Income]]-Table3[[#This Row],[Expense]],"")</f>
        <v/>
      </c>
      <c r="H11" s="86" t="str">
        <f xml:space="preserve"> IF(LEN(Table3[[#This Row],[Date]])=0,"",MonthlyBudget)</f>
        <v/>
      </c>
      <c r="I11" s="87" t="str">
        <f>IF(LEN(Table3[[#This Row],[Date]])=0,"",SUM(G11:$G$123))</f>
        <v/>
      </c>
      <c r="J11" s="87" t="str">
        <f>IF(LEN(Table3[[#This Row],[Date]])=0,"",Table3[[#This Row],[Cumulative Savings]]+Starting_Worth)</f>
        <v/>
      </c>
      <c r="K11" s="87" t="str">
        <f>IF(LEN(B11)=0,"",SUMIFS(Tbl_Transactions[Amount],Tbl_Transactions[Account],I_CHOSEN_ACCT,Tbl_Transactions[Type],"Income",Tbl_Transactions[Date],"&lt;="&amp;Monthly_Summary_Table!$B11,Tbl_Transactions[Date],"&gt;"&amp;EOMONTH(Monthly_Summary_Table!$B11,-1)))</f>
        <v/>
      </c>
      <c r="L11" s="87" t="str">
        <f>IF(LEN(B11)=0,"",SUMIFS(Tbl_Transactions[Amount],Tbl_Transactions[Account],I_CHOSEN_ACCT,Tbl_Transactions[Type],"Expense",Tbl_Transactions[Date],"&lt;="&amp;Monthly_Summary_Table!$B11,Tbl_Transactions[Date],"&gt;"&amp;EOMONTH(Monthly_Summary_Table!$B11,-1)))</f>
        <v/>
      </c>
      <c r="M11" s="87" t="str">
        <f>IF(LEN(B11)=0,"",SUMIFS(Tbl_Transactions[Amount],Tbl_Transactions[Account],I_CHOSEN_ACCT,Tbl_Transactions[Type],"Transfer",Tbl_Transactions[Date],"&lt;="&amp;Monthly_Summary_Table!$B11,Tbl_Transactions[Date],"&gt;"&amp;EOMONTH(Monthly_Summary_Table!$B11,-1)))</f>
        <v/>
      </c>
      <c r="N11" s="87" t="str">
        <f>IFERROR(Table3[[#This Row],[ACCT INCOME]]-Table3[[#This Row],[ACCT EXPENSE]]+Table3[[#This Row],[ACCT TRANSFERS]],"")</f>
        <v/>
      </c>
      <c r="O11" s="87" t="str">
        <f>IF(LEN(Table3[[#This Row],[Date]])=0,"",SUM(N11:$N$123)+IF(I_CHOSEN_ACCTTYPE="BANK",INDEX(T_BANK_ACCTS[STARTING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1" t="s">
        <v>51</v>
      </c>
      <c r="T11" s="96" t="str">
        <f>IFERROR(IF(INDEX(T_BANK_ACCTS[ACCOUNT NAME],ROW(T11)-ROW($T$3))=0," ",INDEX(T_BANK_ACCTS[ACCOUNT NAME],ROW(T11)-ROW($T$3)))," ")</f>
        <v xml:space="preserve"> </v>
      </c>
      <c r="U11" t="str">
        <f t="shared" si="0"/>
        <v xml:space="preserve"> </v>
      </c>
      <c r="V11" t="str">
        <f t="shared" si="1"/>
        <v/>
      </c>
      <c r="W11" t="str">
        <f t="shared" si="2"/>
        <v/>
      </c>
      <c r="X11" t="str">
        <f t="shared" si="3"/>
        <v/>
      </c>
    </row>
    <row r="12" spans="2:24">
      <c r="B12" s="9" t="str">
        <f>IFERROR(IF(EOMONTH(MAX(Tbl_Transactions[Date]),ROW($B$4)-ROW($B12))&lt;MIN(Tbl_Transactions[Date]),"",EOMONTH(MAX(Tbl_Transactions[Date]),ROW($B$4)-ROW($B12))),"")</f>
        <v/>
      </c>
      <c r="C12" s="10" t="str">
        <f>IFERROR(YEAR(Table3[[#This Row],[Date]]),"")</f>
        <v/>
      </c>
      <c r="D12" s="10" t="str">
        <f>IFERROR(TEXT(Table3[[#This Row],[Date]],"mmm"),"")</f>
        <v/>
      </c>
      <c r="E12" s="86" t="str">
        <f>IF(LEN(B12)=0,"",SUMIFS(Tbl_Transactions[Amount],Tbl_Transactions[Type],"Income",Tbl_Transactions[Date],"&lt;="&amp;Monthly_Summary_Table!$B12,Tbl_Transactions[Date],"&gt;"&amp;EOMONTH(Monthly_Summary_Table!$B12,-1)))</f>
        <v/>
      </c>
      <c r="F12" s="86" t="str">
        <f>IF(LEN(B12)=0,"",SUMIFS(Tbl_Transactions[Amount],Tbl_Transactions[Type],"Expense",Tbl_Transactions[Date],"&lt;="&amp;Monthly_Summary_Table!$B12,Tbl_Transactions[Date],"&gt;"&amp;EOMONTH(Monthly_Summary_Table!$B12,-1)))</f>
        <v/>
      </c>
      <c r="G12" s="86" t="str">
        <f>IFERROR(Table3[[#This Row],[Income]]-Table3[[#This Row],[Expense]],"")</f>
        <v/>
      </c>
      <c r="H12" s="86" t="str">
        <f xml:space="preserve"> IF(LEN(Table3[[#This Row],[Date]])=0,"",MonthlyBudget)</f>
        <v/>
      </c>
      <c r="I12" s="87" t="str">
        <f>IF(LEN(Table3[[#This Row],[Date]])=0,"",SUM(G12:$G$123))</f>
        <v/>
      </c>
      <c r="J12" s="87" t="str">
        <f>IF(LEN(Table3[[#This Row],[Date]])=0,"",Table3[[#This Row],[Cumulative Savings]]+Starting_Worth)</f>
        <v/>
      </c>
      <c r="K12" s="87" t="str">
        <f>IF(LEN(B12)=0,"",SUMIFS(Tbl_Transactions[Amount],Tbl_Transactions[Account],I_CHOSEN_ACCT,Tbl_Transactions[Type],"Income",Tbl_Transactions[Date],"&lt;="&amp;Monthly_Summary_Table!$B12,Tbl_Transactions[Date],"&gt;"&amp;EOMONTH(Monthly_Summary_Table!$B12,-1)))</f>
        <v/>
      </c>
      <c r="L12" s="87" t="str">
        <f>IF(LEN(B12)=0,"",SUMIFS(Tbl_Transactions[Amount],Tbl_Transactions[Account],I_CHOSEN_ACCT,Tbl_Transactions[Type],"Expense",Tbl_Transactions[Date],"&lt;="&amp;Monthly_Summary_Table!$B12,Tbl_Transactions[Date],"&gt;"&amp;EOMONTH(Monthly_Summary_Table!$B12,-1)))</f>
        <v/>
      </c>
      <c r="M12" s="87" t="str">
        <f>IF(LEN(B12)=0,"",SUMIFS(Tbl_Transactions[Amount],Tbl_Transactions[Account],I_CHOSEN_ACCT,Tbl_Transactions[Type],"Transfer",Tbl_Transactions[Date],"&lt;="&amp;Monthly_Summary_Table!$B12,Tbl_Transactions[Date],"&gt;"&amp;EOMONTH(Monthly_Summary_Table!$B12,-1)))</f>
        <v/>
      </c>
      <c r="N12" s="87" t="str">
        <f>IFERROR(Table3[[#This Row],[ACCT INCOME]]-Table3[[#This Row],[ACCT EXPENSE]]+Table3[[#This Row],[ACCT TRANSFERS]],"")</f>
        <v/>
      </c>
      <c r="O12" s="87" t="str">
        <f>IF(LEN(Table3[[#This Row],[Date]])=0,"",SUM(N12:$N$123)+IF(I_CHOSEN_ACCTTYPE="BANK",INDEX(T_BANK_ACCTS[STARTING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2" t="s">
        <v>51</v>
      </c>
      <c r="T12" s="96" t="str">
        <f>IFERROR(IF(INDEX(T_BANK_ACCTS[ACCOUNT NAME],ROW(T12)-ROW($T$3))=0," ",INDEX(T_BANK_ACCTS[ACCOUNT NAME],ROW(T12)-ROW($T$3)))," ")</f>
        <v xml:space="preserve"> </v>
      </c>
      <c r="U12" t="str">
        <f t="shared" si="0"/>
        <v xml:space="preserve"> </v>
      </c>
      <c r="V12" t="str">
        <f t="shared" si="1"/>
        <v/>
      </c>
      <c r="W12" t="str">
        <f t="shared" si="2"/>
        <v/>
      </c>
      <c r="X12" t="str">
        <f t="shared" si="3"/>
        <v/>
      </c>
    </row>
    <row r="13" spans="2:24">
      <c r="B13" s="9" t="str">
        <f>IFERROR(IF(EOMONTH(MAX(Tbl_Transactions[Date]),ROW($B$4)-ROW($B13))&lt;MIN(Tbl_Transactions[Date]),"",EOMONTH(MAX(Tbl_Transactions[Date]),ROW($B$4)-ROW($B13))),"")</f>
        <v/>
      </c>
      <c r="C13" s="10" t="str">
        <f>IFERROR(YEAR(Table3[[#This Row],[Date]]),"")</f>
        <v/>
      </c>
      <c r="D13" s="10" t="str">
        <f>IFERROR(TEXT(Table3[[#This Row],[Date]],"mmm"),"")</f>
        <v/>
      </c>
      <c r="E13" s="86" t="str">
        <f>IF(LEN(B13)=0,"",SUMIFS(Tbl_Transactions[Amount],Tbl_Transactions[Type],"Income",Tbl_Transactions[Date],"&lt;="&amp;Monthly_Summary_Table!$B13,Tbl_Transactions[Date],"&gt;"&amp;EOMONTH(Monthly_Summary_Table!$B13,-1)))</f>
        <v/>
      </c>
      <c r="F13" s="86" t="str">
        <f>IF(LEN(B13)=0,"",SUMIFS(Tbl_Transactions[Amount],Tbl_Transactions[Type],"Expense",Tbl_Transactions[Date],"&lt;="&amp;Monthly_Summary_Table!$B13,Tbl_Transactions[Date],"&gt;"&amp;EOMONTH(Monthly_Summary_Table!$B13,-1)))</f>
        <v/>
      </c>
      <c r="G13" s="86" t="str">
        <f>IFERROR(Table3[[#This Row],[Income]]-Table3[[#This Row],[Expense]],"")</f>
        <v/>
      </c>
      <c r="H13" s="86" t="str">
        <f xml:space="preserve"> IF(LEN(Table3[[#This Row],[Date]])=0,"",MonthlyBudget)</f>
        <v/>
      </c>
      <c r="I13" s="87" t="str">
        <f>IF(LEN(Table3[[#This Row],[Date]])=0,"",SUM(G13:$G$123))</f>
        <v/>
      </c>
      <c r="J13" s="87" t="str">
        <f>IF(LEN(Table3[[#This Row],[Date]])=0,"",Table3[[#This Row],[Cumulative Savings]]+Starting_Worth)</f>
        <v/>
      </c>
      <c r="K13" s="87" t="str">
        <f>IF(LEN(B13)=0,"",SUMIFS(Tbl_Transactions[Amount],Tbl_Transactions[Account],I_CHOSEN_ACCT,Tbl_Transactions[Type],"Income",Tbl_Transactions[Date],"&lt;="&amp;Monthly_Summary_Table!$B13,Tbl_Transactions[Date],"&gt;"&amp;EOMONTH(Monthly_Summary_Table!$B13,-1)))</f>
        <v/>
      </c>
      <c r="L13" s="87" t="str">
        <f>IF(LEN(B13)=0,"",SUMIFS(Tbl_Transactions[Amount],Tbl_Transactions[Account],I_CHOSEN_ACCT,Tbl_Transactions[Type],"Expense",Tbl_Transactions[Date],"&lt;="&amp;Monthly_Summary_Table!$B13,Tbl_Transactions[Date],"&gt;"&amp;EOMONTH(Monthly_Summary_Table!$B13,-1)))</f>
        <v/>
      </c>
      <c r="M13" s="87" t="str">
        <f>IF(LEN(B13)=0,"",SUMIFS(Tbl_Transactions[Amount],Tbl_Transactions[Account],I_CHOSEN_ACCT,Tbl_Transactions[Type],"Transfer",Tbl_Transactions[Date],"&lt;="&amp;Monthly_Summary_Table!$B13,Tbl_Transactions[Date],"&gt;"&amp;EOMONTH(Monthly_Summary_Table!$B13,-1)))</f>
        <v/>
      </c>
      <c r="N13" s="87" t="str">
        <f>IFERROR(Table3[[#This Row],[ACCT INCOME]]-Table3[[#This Row],[ACCT EXPENSE]]+Table3[[#This Row],[ACCT TRANSFERS]],"")</f>
        <v/>
      </c>
      <c r="O13" s="87" t="str">
        <f>IF(LEN(Table3[[#This Row],[Date]])=0,"",SUM(N13:$N$123)+IF(I_CHOSEN_ACCTTYPE="BANK",INDEX(T_BANK_ACCTS[STARTING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3" t="s">
        <v>51</v>
      </c>
      <c r="T13" s="96" t="str">
        <f>IFERROR(IF(INDEX(T_BANK_ACCTS[ACCOUNT NAME],ROW(T13)-ROW($T$3))=0," ",INDEX(T_BANK_ACCTS[ACCOUNT NAME],ROW(T13)-ROW($T$3)))," ")</f>
        <v xml:space="preserve"> </v>
      </c>
      <c r="U13" t="str">
        <f t="shared" si="0"/>
        <v xml:space="preserve"> </v>
      </c>
      <c r="V13" t="str">
        <f t="shared" si="1"/>
        <v/>
      </c>
      <c r="W13" t="str">
        <f t="shared" si="2"/>
        <v/>
      </c>
      <c r="X13" t="str">
        <f t="shared" si="3"/>
        <v/>
      </c>
    </row>
    <row r="14" spans="2:24">
      <c r="B14" s="9" t="str">
        <f>IFERROR(IF(EOMONTH(MAX(Tbl_Transactions[Date]),ROW($B$4)-ROW($B14))&lt;MIN(Tbl_Transactions[Date]),"",EOMONTH(MAX(Tbl_Transactions[Date]),ROW($B$4)-ROW($B14))),"")</f>
        <v/>
      </c>
      <c r="C14" s="10" t="str">
        <f>IFERROR(YEAR(Table3[[#This Row],[Date]]),"")</f>
        <v/>
      </c>
      <c r="D14" s="10" t="str">
        <f>IFERROR(TEXT(Table3[[#This Row],[Date]],"mmm"),"")</f>
        <v/>
      </c>
      <c r="E14" s="86" t="str">
        <f>IF(LEN(B14)=0,"",SUMIFS(Tbl_Transactions[Amount],Tbl_Transactions[Type],"Income",Tbl_Transactions[Date],"&lt;="&amp;Monthly_Summary_Table!$B14,Tbl_Transactions[Date],"&gt;"&amp;EOMONTH(Monthly_Summary_Table!$B14,-1)))</f>
        <v/>
      </c>
      <c r="F14" s="86" t="str">
        <f>IF(LEN(B14)=0,"",SUMIFS(Tbl_Transactions[Amount],Tbl_Transactions[Type],"Expense",Tbl_Transactions[Date],"&lt;="&amp;Monthly_Summary_Table!$B14,Tbl_Transactions[Date],"&gt;"&amp;EOMONTH(Monthly_Summary_Table!$B14,-1)))</f>
        <v/>
      </c>
      <c r="G14" s="86" t="str">
        <f>IFERROR(Table3[[#This Row],[Income]]-Table3[[#This Row],[Expense]],"")</f>
        <v/>
      </c>
      <c r="H14" s="86" t="str">
        <f xml:space="preserve"> IF(LEN(Table3[[#This Row],[Date]])=0,"",MonthlyBudget)</f>
        <v/>
      </c>
      <c r="I14" s="87" t="str">
        <f>IF(LEN(Table3[[#This Row],[Date]])=0,"",SUM(G14:$G$123))</f>
        <v/>
      </c>
      <c r="J14" s="87" t="str">
        <f>IF(LEN(Table3[[#This Row],[Date]])=0,"",Table3[[#This Row],[Cumulative Savings]]+Starting_Worth)</f>
        <v/>
      </c>
      <c r="K14" s="87" t="str">
        <f>IF(LEN(B14)=0,"",SUMIFS(Tbl_Transactions[Amount],Tbl_Transactions[Account],I_CHOSEN_ACCT,Tbl_Transactions[Type],"Income",Tbl_Transactions[Date],"&lt;="&amp;Monthly_Summary_Table!$B14,Tbl_Transactions[Date],"&gt;"&amp;EOMONTH(Monthly_Summary_Table!$B14,-1)))</f>
        <v/>
      </c>
      <c r="L14" s="87" t="str">
        <f>IF(LEN(B14)=0,"",SUMIFS(Tbl_Transactions[Amount],Tbl_Transactions[Account],I_CHOSEN_ACCT,Tbl_Transactions[Type],"Expense",Tbl_Transactions[Date],"&lt;="&amp;Monthly_Summary_Table!$B14,Tbl_Transactions[Date],"&gt;"&amp;EOMONTH(Monthly_Summary_Table!$B14,-1)))</f>
        <v/>
      </c>
      <c r="M14" s="87" t="str">
        <f>IF(LEN(B14)=0,"",SUMIFS(Tbl_Transactions[Amount],Tbl_Transactions[Account],I_CHOSEN_ACCT,Tbl_Transactions[Type],"Transfer",Tbl_Transactions[Date],"&lt;="&amp;Monthly_Summary_Table!$B14,Tbl_Transactions[Date],"&gt;"&amp;EOMONTH(Monthly_Summary_Table!$B14,-1)))</f>
        <v/>
      </c>
      <c r="N14" s="87" t="str">
        <f>IFERROR(Table3[[#This Row],[ACCT INCOME]]-Table3[[#This Row],[ACCT EXPENSE]]+Table3[[#This Row],[ACCT TRANSFERS]],"")</f>
        <v/>
      </c>
      <c r="O14" s="87" t="str">
        <f>IF(LEN(Table3[[#This Row],[Date]])=0,"",SUM(N14:$N$123)+IF(I_CHOSEN_ACCTTYPE="BANK",INDEX(T_BANK_ACCTS[STARTING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4" t="s">
        <v>51</v>
      </c>
      <c r="T14" s="96" t="str">
        <f>IFERROR(IF(INDEX(T_BANK_ACCTS[ACCOUNT NAME],ROW(T14)-ROW($T$3))=0," ",INDEX(T_BANK_ACCTS[ACCOUNT NAME],ROW(T14)-ROW($T$3)))," ")</f>
        <v xml:space="preserve"> </v>
      </c>
      <c r="U14" t="str">
        <f t="shared" si="0"/>
        <v xml:space="preserve"> </v>
      </c>
      <c r="V14" t="str">
        <f t="shared" si="1"/>
        <v/>
      </c>
      <c r="W14" t="str">
        <f t="shared" si="2"/>
        <v/>
      </c>
      <c r="X14" t="str">
        <f t="shared" si="3"/>
        <v/>
      </c>
    </row>
    <row r="15" spans="2:24">
      <c r="B15" s="9" t="str">
        <f>IFERROR(IF(EOMONTH(MAX(Tbl_Transactions[Date]),ROW($B$4)-ROW($B15))&lt;MIN(Tbl_Transactions[Date]),"",EOMONTH(MAX(Tbl_Transactions[Date]),ROW($B$4)-ROW($B15))),"")</f>
        <v/>
      </c>
      <c r="C15" s="10" t="str">
        <f>IFERROR(YEAR(Table3[[#This Row],[Date]]),"")</f>
        <v/>
      </c>
      <c r="D15" s="10" t="str">
        <f>IFERROR(TEXT(Table3[[#This Row],[Date]],"mmm"),"")</f>
        <v/>
      </c>
      <c r="E15" s="86" t="str">
        <f>IF(LEN(B15)=0,"",SUMIFS(Tbl_Transactions[Amount],Tbl_Transactions[Type],"Income",Tbl_Transactions[Date],"&lt;="&amp;Monthly_Summary_Table!$B15,Tbl_Transactions[Date],"&gt;"&amp;EOMONTH(Monthly_Summary_Table!$B15,-1)))</f>
        <v/>
      </c>
      <c r="F15" s="86" t="str">
        <f>IF(LEN(B15)=0,"",SUMIFS(Tbl_Transactions[Amount],Tbl_Transactions[Type],"Expense",Tbl_Transactions[Date],"&lt;="&amp;Monthly_Summary_Table!$B15,Tbl_Transactions[Date],"&gt;"&amp;EOMONTH(Monthly_Summary_Table!$B15,-1)))</f>
        <v/>
      </c>
      <c r="G15" s="86" t="str">
        <f>IFERROR(Table3[[#This Row],[Income]]-Table3[[#This Row],[Expense]],"")</f>
        <v/>
      </c>
      <c r="H15" s="86" t="str">
        <f xml:space="preserve"> IF(LEN(Table3[[#This Row],[Date]])=0,"",MonthlyBudget)</f>
        <v/>
      </c>
      <c r="I15" s="87" t="str">
        <f>IF(LEN(Table3[[#This Row],[Date]])=0,"",SUM(G15:$G$123))</f>
        <v/>
      </c>
      <c r="J15" s="87" t="str">
        <f>IF(LEN(Table3[[#This Row],[Date]])=0,"",Table3[[#This Row],[Cumulative Savings]]+Starting_Worth)</f>
        <v/>
      </c>
      <c r="K15" s="87" t="str">
        <f>IF(LEN(B15)=0,"",SUMIFS(Tbl_Transactions[Amount],Tbl_Transactions[Account],I_CHOSEN_ACCT,Tbl_Transactions[Type],"Income",Tbl_Transactions[Date],"&lt;="&amp;Monthly_Summary_Table!$B15,Tbl_Transactions[Date],"&gt;"&amp;EOMONTH(Monthly_Summary_Table!$B15,-1)))</f>
        <v/>
      </c>
      <c r="L15" s="87" t="str">
        <f>IF(LEN(B15)=0,"",SUMIFS(Tbl_Transactions[Amount],Tbl_Transactions[Account],I_CHOSEN_ACCT,Tbl_Transactions[Type],"Expense",Tbl_Transactions[Date],"&lt;="&amp;Monthly_Summary_Table!$B15,Tbl_Transactions[Date],"&gt;"&amp;EOMONTH(Monthly_Summary_Table!$B15,-1)))</f>
        <v/>
      </c>
      <c r="M15" s="87" t="str">
        <f>IF(LEN(B15)=0,"",SUMIFS(Tbl_Transactions[Amount],Tbl_Transactions[Account],I_CHOSEN_ACCT,Tbl_Transactions[Type],"Transfer",Tbl_Transactions[Date],"&lt;="&amp;Monthly_Summary_Table!$B15,Tbl_Transactions[Date],"&gt;"&amp;EOMONTH(Monthly_Summary_Table!$B15,-1)))</f>
        <v/>
      </c>
      <c r="N15" s="87" t="str">
        <f>IFERROR(Table3[[#This Row],[ACCT INCOME]]-Table3[[#This Row],[ACCT EXPENSE]]+Table3[[#This Row],[ACCT TRANSFERS]],"")</f>
        <v/>
      </c>
      <c r="O15" s="87" t="str">
        <f>IF(LEN(Table3[[#This Row],[Date]])=0,"",SUM(N15:$N$123)+IF(I_CHOSEN_ACCTTYPE="BANK",INDEX(T_BANK_ACCTS[STARTING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5" t="s">
        <v>51</v>
      </c>
      <c r="T15" s="96" t="str">
        <f>IFERROR(IF(INDEX(T_BANK_ACCTS[ACCOUNT NAME],ROW(T15)-ROW($T$3))=0," ",INDEX(T_BANK_ACCTS[ACCOUNT NAME],ROW(T15)-ROW($T$3)))," ")</f>
        <v xml:space="preserve"> </v>
      </c>
      <c r="U15" t="str">
        <f t="shared" si="0"/>
        <v xml:space="preserve"> </v>
      </c>
      <c r="V15" t="str">
        <f t="shared" si="1"/>
        <v/>
      </c>
      <c r="W15" t="str">
        <f t="shared" si="2"/>
        <v/>
      </c>
      <c r="X15" t="str">
        <f t="shared" si="3"/>
        <v/>
      </c>
    </row>
    <row r="16" spans="2:24">
      <c r="B16" s="9" t="str">
        <f>IFERROR(IF(EOMONTH(MAX(Tbl_Transactions[Date]),ROW($B$4)-ROW($B16))&lt;MIN(Tbl_Transactions[Date]),"",EOMONTH(MAX(Tbl_Transactions[Date]),ROW($B$4)-ROW($B16))),"")</f>
        <v/>
      </c>
      <c r="C16" s="10" t="str">
        <f>IFERROR(YEAR(Table3[[#This Row],[Date]]),"")</f>
        <v/>
      </c>
      <c r="D16" s="10" t="str">
        <f>IFERROR(TEXT(Table3[[#This Row],[Date]],"mmm"),"")</f>
        <v/>
      </c>
      <c r="E16" s="86" t="str">
        <f>IF(LEN(B16)=0,"",SUMIFS(Tbl_Transactions[Amount],Tbl_Transactions[Type],"Income",Tbl_Transactions[Date],"&lt;="&amp;Monthly_Summary_Table!$B16,Tbl_Transactions[Date],"&gt;"&amp;EOMONTH(Monthly_Summary_Table!$B16,-1)))</f>
        <v/>
      </c>
      <c r="F16" s="86" t="str">
        <f>IF(LEN(B16)=0,"",SUMIFS(Tbl_Transactions[Amount],Tbl_Transactions[Type],"Expense",Tbl_Transactions[Date],"&lt;="&amp;Monthly_Summary_Table!$B16,Tbl_Transactions[Date],"&gt;"&amp;EOMONTH(Monthly_Summary_Table!$B16,-1)))</f>
        <v/>
      </c>
      <c r="G16" s="86" t="str">
        <f>IFERROR(Table3[[#This Row],[Income]]-Table3[[#This Row],[Expense]],"")</f>
        <v/>
      </c>
      <c r="H16" s="86" t="str">
        <f xml:space="preserve"> IF(LEN(Table3[[#This Row],[Date]])=0,"",MonthlyBudget)</f>
        <v/>
      </c>
      <c r="I16" s="87" t="str">
        <f>IF(LEN(Table3[[#This Row],[Date]])=0,"",SUM(G16:$G$123))</f>
        <v/>
      </c>
      <c r="J16" s="87" t="str">
        <f>IF(LEN(Table3[[#This Row],[Date]])=0,"",Table3[[#This Row],[Cumulative Savings]]+Starting_Worth)</f>
        <v/>
      </c>
      <c r="K16" s="87" t="str">
        <f>IF(LEN(B16)=0,"",SUMIFS(Tbl_Transactions[Amount],Tbl_Transactions[Account],I_CHOSEN_ACCT,Tbl_Transactions[Type],"Income",Tbl_Transactions[Date],"&lt;="&amp;Monthly_Summary_Table!$B16,Tbl_Transactions[Date],"&gt;"&amp;EOMONTH(Monthly_Summary_Table!$B16,-1)))</f>
        <v/>
      </c>
      <c r="L16" s="87" t="str">
        <f>IF(LEN(B16)=0,"",SUMIFS(Tbl_Transactions[Amount],Tbl_Transactions[Account],I_CHOSEN_ACCT,Tbl_Transactions[Type],"Expense",Tbl_Transactions[Date],"&lt;="&amp;Monthly_Summary_Table!$B16,Tbl_Transactions[Date],"&gt;"&amp;EOMONTH(Monthly_Summary_Table!$B16,-1)))</f>
        <v/>
      </c>
      <c r="M16" s="87" t="str">
        <f>IF(LEN(B16)=0,"",SUMIFS(Tbl_Transactions[Amount],Tbl_Transactions[Account],I_CHOSEN_ACCT,Tbl_Transactions[Type],"Transfer",Tbl_Transactions[Date],"&lt;="&amp;Monthly_Summary_Table!$B16,Tbl_Transactions[Date],"&gt;"&amp;EOMONTH(Monthly_Summary_Table!$B16,-1)))</f>
        <v/>
      </c>
      <c r="N16" s="87" t="str">
        <f>IFERROR(Table3[[#This Row],[ACCT INCOME]]-Table3[[#This Row],[ACCT EXPENSE]]+Table3[[#This Row],[ACCT TRANSFERS]],"")</f>
        <v/>
      </c>
      <c r="O16" s="87" t="str">
        <f>IF(LEN(Table3[[#This Row],[Date]])=0,"",SUM(N16:$N$123)+IF(I_CHOSEN_ACCTTYPE="BANK",INDEX(T_BANK_ACCTS[STARTING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6" t="s">
        <v>51</v>
      </c>
      <c r="T16" s="96" t="str">
        <f>IFERROR(IF(INDEX(T_BANK_ACCTS[ACCOUNT NAME],ROW(T16)-ROW($T$3))=0," ",INDEX(T_BANK_ACCTS[ACCOUNT NAME],ROW(T16)-ROW($T$3)))," ")</f>
        <v xml:space="preserve"> </v>
      </c>
      <c r="U16" t="str">
        <f t="shared" si="0"/>
        <v xml:space="preserve"> </v>
      </c>
      <c r="V16" t="str">
        <f t="shared" si="1"/>
        <v/>
      </c>
      <c r="W16" t="str">
        <f t="shared" si="2"/>
        <v/>
      </c>
      <c r="X16" t="str">
        <f t="shared" si="3"/>
        <v/>
      </c>
    </row>
    <row r="17" spans="2:24">
      <c r="B17" s="9" t="str">
        <f>IFERROR(IF(EOMONTH(MAX(Tbl_Transactions[Date]),ROW($B$4)-ROW($B17))&lt;MIN(Tbl_Transactions[Date]),"",EOMONTH(MAX(Tbl_Transactions[Date]),ROW($B$4)-ROW($B17))),"")</f>
        <v/>
      </c>
      <c r="C17" s="10" t="str">
        <f>IFERROR(YEAR(Table3[[#This Row],[Date]]),"")</f>
        <v/>
      </c>
      <c r="D17" s="10" t="str">
        <f>IFERROR(TEXT(Table3[[#This Row],[Date]],"mmm"),"")</f>
        <v/>
      </c>
      <c r="E17" s="86" t="str">
        <f>IF(LEN(B17)=0,"",SUMIFS(Tbl_Transactions[Amount],Tbl_Transactions[Type],"Income",Tbl_Transactions[Date],"&lt;="&amp;Monthly_Summary_Table!$B17,Tbl_Transactions[Date],"&gt;"&amp;EOMONTH(Monthly_Summary_Table!$B17,-1)))</f>
        <v/>
      </c>
      <c r="F17" s="86" t="str">
        <f>IF(LEN(B17)=0,"",SUMIFS(Tbl_Transactions[Amount],Tbl_Transactions[Type],"Expense",Tbl_Transactions[Date],"&lt;="&amp;Monthly_Summary_Table!$B17,Tbl_Transactions[Date],"&gt;"&amp;EOMONTH(Monthly_Summary_Table!$B17,-1)))</f>
        <v/>
      </c>
      <c r="G17" s="86" t="str">
        <f>IFERROR(Table3[[#This Row],[Income]]-Table3[[#This Row],[Expense]],"")</f>
        <v/>
      </c>
      <c r="H17" s="86" t="str">
        <f xml:space="preserve"> IF(LEN(Table3[[#This Row],[Date]])=0,"",MonthlyBudget)</f>
        <v/>
      </c>
      <c r="I17" s="87" t="str">
        <f>IF(LEN(Table3[[#This Row],[Date]])=0,"",SUM(G17:$G$123))</f>
        <v/>
      </c>
      <c r="J17" s="87" t="str">
        <f>IF(LEN(Table3[[#This Row],[Date]])=0,"",Table3[[#This Row],[Cumulative Savings]]+Starting_Worth)</f>
        <v/>
      </c>
      <c r="K17" s="87" t="str">
        <f>IF(LEN(B17)=0,"",SUMIFS(Tbl_Transactions[Amount],Tbl_Transactions[Account],I_CHOSEN_ACCT,Tbl_Transactions[Type],"Income",Tbl_Transactions[Date],"&lt;="&amp;Monthly_Summary_Table!$B17,Tbl_Transactions[Date],"&gt;"&amp;EOMONTH(Monthly_Summary_Table!$B17,-1)))</f>
        <v/>
      </c>
      <c r="L17" s="87" t="str">
        <f>IF(LEN(B17)=0,"",SUMIFS(Tbl_Transactions[Amount],Tbl_Transactions[Account],I_CHOSEN_ACCT,Tbl_Transactions[Type],"Expense",Tbl_Transactions[Date],"&lt;="&amp;Monthly_Summary_Table!$B17,Tbl_Transactions[Date],"&gt;"&amp;EOMONTH(Monthly_Summary_Table!$B17,-1)))</f>
        <v/>
      </c>
      <c r="M17" s="87" t="str">
        <f>IF(LEN(B17)=0,"",SUMIFS(Tbl_Transactions[Amount],Tbl_Transactions[Account],I_CHOSEN_ACCT,Tbl_Transactions[Type],"Transfer",Tbl_Transactions[Date],"&lt;="&amp;Monthly_Summary_Table!$B17,Tbl_Transactions[Date],"&gt;"&amp;EOMONTH(Monthly_Summary_Table!$B17,-1)))</f>
        <v/>
      </c>
      <c r="N17" s="87" t="str">
        <f>IFERROR(Table3[[#This Row],[ACCT INCOME]]-Table3[[#This Row],[ACCT EXPENSE]]+Table3[[#This Row],[ACCT TRANSFERS]],"")</f>
        <v/>
      </c>
      <c r="O17" s="87" t="str">
        <f>IF(LEN(Table3[[#This Row],[Date]])=0,"",SUM(N17:$N$123)+IF(I_CHOSEN_ACCTTYPE="BANK",INDEX(T_BANK_ACCTS[STARTING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7" t="s">
        <v>51</v>
      </c>
      <c r="T17" s="96" t="str">
        <f>IFERROR(IF(INDEX(T_BANK_ACCTS[ACCOUNT NAME],ROW(T17)-ROW($T$3))=0," ",INDEX(T_BANK_ACCTS[ACCOUNT NAME],ROW(T17)-ROW($T$3)))," ")</f>
        <v xml:space="preserve"> </v>
      </c>
      <c r="U17" t="str">
        <f t="shared" si="0"/>
        <v xml:space="preserve"> </v>
      </c>
      <c r="V17" t="str">
        <f t="shared" si="1"/>
        <v/>
      </c>
      <c r="W17" t="str">
        <f t="shared" si="2"/>
        <v/>
      </c>
      <c r="X17" t="str">
        <f t="shared" si="3"/>
        <v/>
      </c>
    </row>
    <row r="18" spans="2:24">
      <c r="B18" s="9" t="str">
        <f>IFERROR(IF(EOMONTH(MAX(Tbl_Transactions[Date]),ROW($B$4)-ROW($B18))&lt;MIN(Tbl_Transactions[Date]),"",EOMONTH(MAX(Tbl_Transactions[Date]),ROW($B$4)-ROW($B18))),"")</f>
        <v/>
      </c>
      <c r="C18" s="10" t="str">
        <f>IFERROR(YEAR(Table3[[#This Row],[Date]]),"")</f>
        <v/>
      </c>
      <c r="D18" s="10" t="str">
        <f>IFERROR(TEXT(Table3[[#This Row],[Date]],"mmm"),"")</f>
        <v/>
      </c>
      <c r="E18" s="86" t="str">
        <f>IF(LEN(B18)=0,"",SUMIFS(Tbl_Transactions[Amount],Tbl_Transactions[Type],"Income",Tbl_Transactions[Date],"&lt;="&amp;Monthly_Summary_Table!$B18,Tbl_Transactions[Date],"&gt;"&amp;EOMONTH(Monthly_Summary_Table!$B18,-1)))</f>
        <v/>
      </c>
      <c r="F18" s="86" t="str">
        <f>IF(LEN(B18)=0,"",SUMIFS(Tbl_Transactions[Amount],Tbl_Transactions[Type],"Expense",Tbl_Transactions[Date],"&lt;="&amp;Monthly_Summary_Table!$B18,Tbl_Transactions[Date],"&gt;"&amp;EOMONTH(Monthly_Summary_Table!$B18,-1)))</f>
        <v/>
      </c>
      <c r="G18" s="86" t="str">
        <f>IFERROR(Table3[[#This Row],[Income]]-Table3[[#This Row],[Expense]],"")</f>
        <v/>
      </c>
      <c r="H18" s="86" t="str">
        <f xml:space="preserve"> IF(LEN(Table3[[#This Row],[Date]])=0,"",MonthlyBudget)</f>
        <v/>
      </c>
      <c r="I18" s="87" t="str">
        <f>IF(LEN(Table3[[#This Row],[Date]])=0,"",SUM(G18:$G$123))</f>
        <v/>
      </c>
      <c r="J18" s="87" t="str">
        <f>IF(LEN(Table3[[#This Row],[Date]])=0,"",Table3[[#This Row],[Cumulative Savings]]+Starting_Worth)</f>
        <v/>
      </c>
      <c r="K18" s="87" t="str">
        <f>IF(LEN(B18)=0,"",SUMIFS(Tbl_Transactions[Amount],Tbl_Transactions[Account],I_CHOSEN_ACCT,Tbl_Transactions[Type],"Income",Tbl_Transactions[Date],"&lt;="&amp;Monthly_Summary_Table!$B18,Tbl_Transactions[Date],"&gt;"&amp;EOMONTH(Monthly_Summary_Table!$B18,-1)))</f>
        <v/>
      </c>
      <c r="L18" s="87" t="str">
        <f>IF(LEN(B18)=0,"",SUMIFS(Tbl_Transactions[Amount],Tbl_Transactions[Account],I_CHOSEN_ACCT,Tbl_Transactions[Type],"Expense",Tbl_Transactions[Date],"&lt;="&amp;Monthly_Summary_Table!$B18,Tbl_Transactions[Date],"&gt;"&amp;EOMONTH(Monthly_Summary_Table!$B18,-1)))</f>
        <v/>
      </c>
      <c r="M18" s="87" t="str">
        <f>IF(LEN(B18)=0,"",SUMIFS(Tbl_Transactions[Amount],Tbl_Transactions[Account],I_CHOSEN_ACCT,Tbl_Transactions[Type],"Transfer",Tbl_Transactions[Date],"&lt;="&amp;Monthly_Summary_Table!$B18,Tbl_Transactions[Date],"&gt;"&amp;EOMONTH(Monthly_Summary_Table!$B18,-1)))</f>
        <v/>
      </c>
      <c r="N18" s="87" t="str">
        <f>IFERROR(Table3[[#This Row],[ACCT INCOME]]-Table3[[#This Row],[ACCT EXPENSE]]+Table3[[#This Row],[ACCT TRANSFERS]],"")</f>
        <v/>
      </c>
      <c r="O18" s="87" t="str">
        <f>IF(LEN(Table3[[#This Row],[Date]])=0,"",SUM(N18:$N$123)+IF(I_CHOSEN_ACCTTYPE="BANK",INDEX(T_BANK_ACCTS[STARTING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8" t="s">
        <v>51</v>
      </c>
      <c r="T18" s="96" t="str">
        <f>IFERROR(IF(INDEX(T_BANK_ACCTS[ACCOUNT NAME],ROW(T18)-ROW($T$3))=0," ",INDEX(T_BANK_ACCTS[ACCOUNT NAME],ROW(T18)-ROW($T$3)))," ")</f>
        <v xml:space="preserve"> </v>
      </c>
      <c r="U18" t="str">
        <f t="shared" si="0"/>
        <v xml:space="preserve"> </v>
      </c>
      <c r="V18" t="str">
        <f t="shared" si="1"/>
        <v/>
      </c>
      <c r="W18" t="str">
        <f t="shared" si="2"/>
        <v/>
      </c>
      <c r="X18" t="str">
        <f t="shared" si="3"/>
        <v/>
      </c>
    </row>
    <row r="19" spans="2:24">
      <c r="B19" s="9" t="str">
        <f>IFERROR(IF(EOMONTH(MAX(Tbl_Transactions[Date]),ROW($B$4)-ROW($B19))&lt;MIN(Tbl_Transactions[Date]),"",EOMONTH(MAX(Tbl_Transactions[Date]),ROW($B$4)-ROW($B19))),"")</f>
        <v/>
      </c>
      <c r="C19" s="10" t="str">
        <f>IFERROR(YEAR(Table3[[#This Row],[Date]]),"")</f>
        <v/>
      </c>
      <c r="D19" s="10" t="str">
        <f>IFERROR(TEXT(Table3[[#This Row],[Date]],"mmm"),"")</f>
        <v/>
      </c>
      <c r="E19" s="86" t="str">
        <f>IF(LEN(B19)=0,"",SUMIFS(Tbl_Transactions[Amount],Tbl_Transactions[Type],"Income",Tbl_Transactions[Date],"&lt;="&amp;Monthly_Summary_Table!$B19,Tbl_Transactions[Date],"&gt;"&amp;EOMONTH(Monthly_Summary_Table!$B19,-1)))</f>
        <v/>
      </c>
      <c r="F19" s="86" t="str">
        <f>IF(LEN(B19)=0,"",SUMIFS(Tbl_Transactions[Amount],Tbl_Transactions[Type],"Expense",Tbl_Transactions[Date],"&lt;="&amp;Monthly_Summary_Table!$B19,Tbl_Transactions[Date],"&gt;"&amp;EOMONTH(Monthly_Summary_Table!$B19,-1)))</f>
        <v/>
      </c>
      <c r="G19" s="86" t="str">
        <f>IFERROR(Table3[[#This Row],[Income]]-Table3[[#This Row],[Expense]],"")</f>
        <v/>
      </c>
      <c r="H19" s="86" t="str">
        <f xml:space="preserve"> IF(LEN(Table3[[#This Row],[Date]])=0,"",MonthlyBudget)</f>
        <v/>
      </c>
      <c r="I19" s="87" t="str">
        <f>IF(LEN(Table3[[#This Row],[Date]])=0,"",SUM(G19:$G$123))</f>
        <v/>
      </c>
      <c r="J19" s="87" t="str">
        <f>IF(LEN(Table3[[#This Row],[Date]])=0,"",Table3[[#This Row],[Cumulative Savings]]+Starting_Worth)</f>
        <v/>
      </c>
      <c r="K19" s="87" t="str">
        <f>IF(LEN(B19)=0,"",SUMIFS(Tbl_Transactions[Amount],Tbl_Transactions[Account],I_CHOSEN_ACCT,Tbl_Transactions[Type],"Income",Tbl_Transactions[Date],"&lt;="&amp;Monthly_Summary_Table!$B19,Tbl_Transactions[Date],"&gt;"&amp;EOMONTH(Monthly_Summary_Table!$B19,-1)))</f>
        <v/>
      </c>
      <c r="L19" s="87" t="str">
        <f>IF(LEN(B19)=0,"",SUMIFS(Tbl_Transactions[Amount],Tbl_Transactions[Account],I_CHOSEN_ACCT,Tbl_Transactions[Type],"Expense",Tbl_Transactions[Date],"&lt;="&amp;Monthly_Summary_Table!$B19,Tbl_Transactions[Date],"&gt;"&amp;EOMONTH(Monthly_Summary_Table!$B19,-1)))</f>
        <v/>
      </c>
      <c r="M19" s="87" t="str">
        <f>IF(LEN(B19)=0,"",SUMIFS(Tbl_Transactions[Amount],Tbl_Transactions[Account],I_CHOSEN_ACCT,Tbl_Transactions[Type],"Transfer",Tbl_Transactions[Date],"&lt;="&amp;Monthly_Summary_Table!$B19,Tbl_Transactions[Date],"&gt;"&amp;EOMONTH(Monthly_Summary_Table!$B19,-1)))</f>
        <v/>
      </c>
      <c r="N19" s="87" t="str">
        <f>IFERROR(Table3[[#This Row],[ACCT INCOME]]-Table3[[#This Row],[ACCT EXPENSE]]+Table3[[#This Row],[ACCT TRANSFERS]],"")</f>
        <v/>
      </c>
      <c r="O19" s="87" t="str">
        <f>IF(LEN(Table3[[#This Row],[Date]])=0,"",SUM(N19:$N$123)+IF(I_CHOSEN_ACCTTYPE="BANK",INDEX(T_BANK_ACCTS[STARTING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9" t="s">
        <v>51</v>
      </c>
      <c r="T19" s="96" t="str">
        <f>IFERROR(IF(INDEX(T_BANK_ACCTS[ACCOUNT NAME],ROW(T19)-ROW($T$3))=0," ",INDEX(T_BANK_ACCTS[ACCOUNT NAME],ROW(T19)-ROW($T$3)))," ")</f>
        <v xml:space="preserve"> </v>
      </c>
      <c r="U19" t="str">
        <f t="shared" si="0"/>
        <v xml:space="preserve"> </v>
      </c>
      <c r="V19" t="str">
        <f t="shared" si="1"/>
        <v/>
      </c>
      <c r="W19" t="str">
        <f t="shared" si="2"/>
        <v/>
      </c>
      <c r="X19" t="str">
        <f t="shared" si="3"/>
        <v/>
      </c>
    </row>
    <row r="20" spans="2:24">
      <c r="B20" s="9" t="str">
        <f>IFERROR(IF(EOMONTH(MAX(Tbl_Transactions[Date]),ROW($B$4)-ROW($B20))&lt;MIN(Tbl_Transactions[Date]),"",EOMONTH(MAX(Tbl_Transactions[Date]),ROW($B$4)-ROW($B20))),"")</f>
        <v/>
      </c>
      <c r="C20" s="10" t="str">
        <f>IFERROR(YEAR(Table3[[#This Row],[Date]]),"")</f>
        <v/>
      </c>
      <c r="D20" s="10" t="str">
        <f>IFERROR(TEXT(Table3[[#This Row],[Date]],"mmm"),"")</f>
        <v/>
      </c>
      <c r="E20" s="86" t="str">
        <f>IF(LEN(B20)=0,"",SUMIFS(Tbl_Transactions[Amount],Tbl_Transactions[Type],"Income",Tbl_Transactions[Date],"&lt;="&amp;Monthly_Summary_Table!$B20,Tbl_Transactions[Date],"&gt;"&amp;EOMONTH(Monthly_Summary_Table!$B20,-1)))</f>
        <v/>
      </c>
      <c r="F20" s="86" t="str">
        <f>IF(LEN(B20)=0,"",SUMIFS(Tbl_Transactions[Amount],Tbl_Transactions[Type],"Expense",Tbl_Transactions[Date],"&lt;="&amp;Monthly_Summary_Table!$B20,Tbl_Transactions[Date],"&gt;"&amp;EOMONTH(Monthly_Summary_Table!$B20,-1)))</f>
        <v/>
      </c>
      <c r="G20" s="86" t="str">
        <f>IFERROR(Table3[[#This Row],[Income]]-Table3[[#This Row],[Expense]],"")</f>
        <v/>
      </c>
      <c r="H20" s="86" t="str">
        <f xml:space="preserve"> IF(LEN(Table3[[#This Row],[Date]])=0,"",MonthlyBudget)</f>
        <v/>
      </c>
      <c r="I20" s="87" t="str">
        <f>IF(LEN(Table3[[#This Row],[Date]])=0,"",SUM(G20:$G$123))</f>
        <v/>
      </c>
      <c r="J20" s="87" t="str">
        <f>IF(LEN(Table3[[#This Row],[Date]])=0,"",Table3[[#This Row],[Cumulative Savings]]+Starting_Worth)</f>
        <v/>
      </c>
      <c r="K20" s="87" t="str">
        <f>IF(LEN(B20)=0,"",SUMIFS(Tbl_Transactions[Amount],Tbl_Transactions[Account],I_CHOSEN_ACCT,Tbl_Transactions[Type],"Income",Tbl_Transactions[Date],"&lt;="&amp;Monthly_Summary_Table!$B20,Tbl_Transactions[Date],"&gt;"&amp;EOMONTH(Monthly_Summary_Table!$B20,-1)))</f>
        <v/>
      </c>
      <c r="L20" s="87" t="str">
        <f>IF(LEN(B20)=0,"",SUMIFS(Tbl_Transactions[Amount],Tbl_Transactions[Account],I_CHOSEN_ACCT,Tbl_Transactions[Type],"Expense",Tbl_Transactions[Date],"&lt;="&amp;Monthly_Summary_Table!$B20,Tbl_Transactions[Date],"&gt;"&amp;EOMONTH(Monthly_Summary_Table!$B20,-1)))</f>
        <v/>
      </c>
      <c r="M20" s="87" t="str">
        <f>IF(LEN(B20)=0,"",SUMIFS(Tbl_Transactions[Amount],Tbl_Transactions[Account],I_CHOSEN_ACCT,Tbl_Transactions[Type],"Transfer",Tbl_Transactions[Date],"&lt;="&amp;Monthly_Summary_Table!$B20,Tbl_Transactions[Date],"&gt;"&amp;EOMONTH(Monthly_Summary_Table!$B20,-1)))</f>
        <v/>
      </c>
      <c r="N20" s="87" t="str">
        <f>IFERROR(Table3[[#This Row],[ACCT INCOME]]-Table3[[#This Row],[ACCT EXPENSE]]+Table3[[#This Row],[ACCT TRANSFERS]],"")</f>
        <v/>
      </c>
      <c r="O20" s="87" t="str">
        <f>IF(LEN(Table3[[#This Row],[Date]])=0,"",SUM(N20:$N$123)+IF(I_CHOSEN_ACCTTYPE="BANK",INDEX(T_BANK_ACCTS[STARTING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0" t="s">
        <v>51</v>
      </c>
      <c r="T20" s="96" t="str">
        <f>IFERROR(IF(INDEX(T_BANK_ACCTS[ACCOUNT NAME],ROW(T20)-ROW($T$3))=0," ",INDEX(T_BANK_ACCTS[ACCOUNT NAME],ROW(T20)-ROW($T$3)))," ")</f>
        <v xml:space="preserve"> </v>
      </c>
      <c r="U20" t="str">
        <f t="shared" si="0"/>
        <v xml:space="preserve"> </v>
      </c>
      <c r="V20" t="str">
        <f t="shared" si="1"/>
        <v/>
      </c>
      <c r="W20" t="str">
        <f t="shared" si="2"/>
        <v/>
      </c>
      <c r="X20" t="str">
        <f t="shared" si="3"/>
        <v/>
      </c>
    </row>
    <row r="21" spans="2:24">
      <c r="B21" s="9" t="str">
        <f>IFERROR(IF(EOMONTH(MAX(Tbl_Transactions[Date]),ROW($B$4)-ROW($B21))&lt;MIN(Tbl_Transactions[Date]),"",EOMONTH(MAX(Tbl_Transactions[Date]),ROW($B$4)-ROW($B21))),"")</f>
        <v/>
      </c>
      <c r="C21" s="10" t="str">
        <f>IFERROR(YEAR(Table3[[#This Row],[Date]]),"")</f>
        <v/>
      </c>
      <c r="D21" s="10" t="str">
        <f>IFERROR(TEXT(Table3[[#This Row],[Date]],"mmm"),"")</f>
        <v/>
      </c>
      <c r="E21" s="86" t="str">
        <f>IF(LEN(B21)=0,"",SUMIFS(Tbl_Transactions[Amount],Tbl_Transactions[Type],"Income",Tbl_Transactions[Date],"&lt;="&amp;Monthly_Summary_Table!$B21,Tbl_Transactions[Date],"&gt;"&amp;EOMONTH(Monthly_Summary_Table!$B21,-1)))</f>
        <v/>
      </c>
      <c r="F21" s="86" t="str">
        <f>IF(LEN(B21)=0,"",SUMIFS(Tbl_Transactions[Amount],Tbl_Transactions[Type],"Expense",Tbl_Transactions[Date],"&lt;="&amp;Monthly_Summary_Table!$B21,Tbl_Transactions[Date],"&gt;"&amp;EOMONTH(Monthly_Summary_Table!$B21,-1)))</f>
        <v/>
      </c>
      <c r="G21" s="86" t="str">
        <f>IFERROR(Table3[[#This Row],[Income]]-Table3[[#This Row],[Expense]],"")</f>
        <v/>
      </c>
      <c r="H21" s="86" t="str">
        <f xml:space="preserve"> IF(LEN(Table3[[#This Row],[Date]])=0,"",MonthlyBudget)</f>
        <v/>
      </c>
      <c r="I21" s="87" t="str">
        <f>IF(LEN(Table3[[#This Row],[Date]])=0,"",SUM(G21:$G$123))</f>
        <v/>
      </c>
      <c r="J21" s="87" t="str">
        <f>IF(LEN(Table3[[#This Row],[Date]])=0,"",Table3[[#This Row],[Cumulative Savings]]+Starting_Worth)</f>
        <v/>
      </c>
      <c r="K21" s="87" t="str">
        <f>IF(LEN(B21)=0,"",SUMIFS(Tbl_Transactions[Amount],Tbl_Transactions[Account],I_CHOSEN_ACCT,Tbl_Transactions[Type],"Income",Tbl_Transactions[Date],"&lt;="&amp;Monthly_Summary_Table!$B21,Tbl_Transactions[Date],"&gt;"&amp;EOMONTH(Monthly_Summary_Table!$B21,-1)))</f>
        <v/>
      </c>
      <c r="L21" s="87" t="str">
        <f>IF(LEN(B21)=0,"",SUMIFS(Tbl_Transactions[Amount],Tbl_Transactions[Account],I_CHOSEN_ACCT,Tbl_Transactions[Type],"Expense",Tbl_Transactions[Date],"&lt;="&amp;Monthly_Summary_Table!$B21,Tbl_Transactions[Date],"&gt;"&amp;EOMONTH(Monthly_Summary_Table!$B21,-1)))</f>
        <v/>
      </c>
      <c r="M21" s="87" t="str">
        <f>IF(LEN(B21)=0,"",SUMIFS(Tbl_Transactions[Amount],Tbl_Transactions[Account],I_CHOSEN_ACCT,Tbl_Transactions[Type],"Transfer",Tbl_Transactions[Date],"&lt;="&amp;Monthly_Summary_Table!$B21,Tbl_Transactions[Date],"&gt;"&amp;EOMONTH(Monthly_Summary_Table!$B21,-1)))</f>
        <v/>
      </c>
      <c r="N21" s="87" t="str">
        <f>IFERROR(Table3[[#This Row],[ACCT INCOME]]-Table3[[#This Row],[ACCT EXPENSE]]+Table3[[#This Row],[ACCT TRANSFERS]],"")</f>
        <v/>
      </c>
      <c r="O21" s="87" t="str">
        <f>IF(LEN(Table3[[#This Row],[Date]])=0,"",SUM(N21:$N$123)+IF(I_CHOSEN_ACCTTYPE="BANK",INDEX(T_BANK_ACCTS[STARTING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1" t="s">
        <v>51</v>
      </c>
      <c r="T21" s="96" t="str">
        <f>IFERROR(IF(INDEX(T_BANK_ACCTS[ACCOUNT NAME],ROW(T21)-ROW($T$3))=0," ",INDEX(T_BANK_ACCTS[ACCOUNT NAME],ROW(T21)-ROW($T$3)))," ")</f>
        <v xml:space="preserve"> </v>
      </c>
      <c r="U21" t="str">
        <f t="shared" si="0"/>
        <v xml:space="preserve"> </v>
      </c>
      <c r="V21" t="str">
        <f t="shared" si="1"/>
        <v/>
      </c>
      <c r="W21" t="str">
        <f t="shared" si="2"/>
        <v/>
      </c>
      <c r="X21" t="str">
        <f t="shared" si="3"/>
        <v/>
      </c>
    </row>
    <row r="22" spans="2:24">
      <c r="B22" s="9" t="str">
        <f>IFERROR(IF(EOMONTH(MAX(Tbl_Transactions[Date]),ROW($B$4)-ROW($B22))&lt;MIN(Tbl_Transactions[Date]),"",EOMONTH(MAX(Tbl_Transactions[Date]),ROW($B$4)-ROW($B22))),"")</f>
        <v/>
      </c>
      <c r="C22" s="10" t="str">
        <f>IFERROR(YEAR(Table3[[#This Row],[Date]]),"")</f>
        <v/>
      </c>
      <c r="D22" s="10" t="str">
        <f>IFERROR(TEXT(Table3[[#This Row],[Date]],"mmm"),"")</f>
        <v/>
      </c>
      <c r="E22" s="86" t="str">
        <f>IF(LEN(B22)=0,"",SUMIFS(Tbl_Transactions[Amount],Tbl_Transactions[Type],"Income",Tbl_Transactions[Date],"&lt;="&amp;Monthly_Summary_Table!$B22,Tbl_Transactions[Date],"&gt;"&amp;EOMONTH(Monthly_Summary_Table!$B22,-1)))</f>
        <v/>
      </c>
      <c r="F22" s="86" t="str">
        <f>IF(LEN(B22)=0,"",SUMIFS(Tbl_Transactions[Amount],Tbl_Transactions[Type],"Expense",Tbl_Transactions[Date],"&lt;="&amp;Monthly_Summary_Table!$B22,Tbl_Transactions[Date],"&gt;"&amp;EOMONTH(Monthly_Summary_Table!$B22,-1)))</f>
        <v/>
      </c>
      <c r="G22" s="86" t="str">
        <f>IFERROR(Table3[[#This Row],[Income]]-Table3[[#This Row],[Expense]],"")</f>
        <v/>
      </c>
      <c r="H22" s="86" t="str">
        <f xml:space="preserve"> IF(LEN(Table3[[#This Row],[Date]])=0,"",MonthlyBudget)</f>
        <v/>
      </c>
      <c r="I22" s="87" t="str">
        <f>IF(LEN(Table3[[#This Row],[Date]])=0,"",SUM(G22:$G$123))</f>
        <v/>
      </c>
      <c r="J22" s="87" t="str">
        <f>IF(LEN(Table3[[#This Row],[Date]])=0,"",Table3[[#This Row],[Cumulative Savings]]+Starting_Worth)</f>
        <v/>
      </c>
      <c r="K22" s="87" t="str">
        <f>IF(LEN(B22)=0,"",SUMIFS(Tbl_Transactions[Amount],Tbl_Transactions[Account],I_CHOSEN_ACCT,Tbl_Transactions[Type],"Income",Tbl_Transactions[Date],"&lt;="&amp;Monthly_Summary_Table!$B22,Tbl_Transactions[Date],"&gt;"&amp;EOMONTH(Monthly_Summary_Table!$B22,-1)))</f>
        <v/>
      </c>
      <c r="L22" s="87" t="str">
        <f>IF(LEN(B22)=0,"",SUMIFS(Tbl_Transactions[Amount],Tbl_Transactions[Account],I_CHOSEN_ACCT,Tbl_Transactions[Type],"Expense",Tbl_Transactions[Date],"&lt;="&amp;Monthly_Summary_Table!$B22,Tbl_Transactions[Date],"&gt;"&amp;EOMONTH(Monthly_Summary_Table!$B22,-1)))</f>
        <v/>
      </c>
      <c r="M22" s="87" t="str">
        <f>IF(LEN(B22)=0,"",SUMIFS(Tbl_Transactions[Amount],Tbl_Transactions[Account],I_CHOSEN_ACCT,Tbl_Transactions[Type],"Transfer",Tbl_Transactions[Date],"&lt;="&amp;Monthly_Summary_Table!$B22,Tbl_Transactions[Date],"&gt;"&amp;EOMONTH(Monthly_Summary_Table!$B22,-1)))</f>
        <v/>
      </c>
      <c r="N22" s="87" t="str">
        <f>IFERROR(Table3[[#This Row],[ACCT INCOME]]-Table3[[#This Row],[ACCT EXPENSE]]+Table3[[#This Row],[ACCT TRANSFERS]],"")</f>
        <v/>
      </c>
      <c r="O22" s="87" t="str">
        <f>IF(LEN(Table3[[#This Row],[Date]])=0,"",SUM(N22:$N$123)+IF(I_CHOSEN_ACCTTYPE="BANK",INDEX(T_BANK_ACCTS[STARTING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2" t="s">
        <v>51</v>
      </c>
      <c r="T22" s="96" t="str">
        <f>IFERROR(IF(INDEX(T_BANK_ACCTS[ACCOUNT NAME],ROW(T22)-ROW($T$3))=0," ",INDEX(T_BANK_ACCTS[ACCOUNT NAME],ROW(T22)-ROW($T$3)))," ")</f>
        <v xml:space="preserve"> </v>
      </c>
      <c r="U22" t="str">
        <f t="shared" si="0"/>
        <v xml:space="preserve"> </v>
      </c>
      <c r="V22" t="str">
        <f t="shared" si="1"/>
        <v/>
      </c>
      <c r="W22" t="str">
        <f t="shared" si="2"/>
        <v/>
      </c>
      <c r="X22" t="str">
        <f t="shared" si="3"/>
        <v/>
      </c>
    </row>
    <row r="23" spans="2:24">
      <c r="B23" s="9" t="str">
        <f>IFERROR(IF(EOMONTH(MAX(Tbl_Transactions[Date]),ROW($B$4)-ROW($B23))&lt;MIN(Tbl_Transactions[Date]),"",EOMONTH(MAX(Tbl_Transactions[Date]),ROW($B$4)-ROW($B23))),"")</f>
        <v/>
      </c>
      <c r="C23" s="10" t="str">
        <f>IFERROR(YEAR(Table3[[#This Row],[Date]]),"")</f>
        <v/>
      </c>
      <c r="D23" s="10" t="str">
        <f>IFERROR(TEXT(Table3[[#This Row],[Date]],"mmm"),"")</f>
        <v/>
      </c>
      <c r="E23" s="86" t="str">
        <f>IF(LEN(B23)=0,"",SUMIFS(Tbl_Transactions[Amount],Tbl_Transactions[Type],"Income",Tbl_Transactions[Date],"&lt;="&amp;Monthly_Summary_Table!$B23,Tbl_Transactions[Date],"&gt;"&amp;EOMONTH(Monthly_Summary_Table!$B23,-1)))</f>
        <v/>
      </c>
      <c r="F23" s="86" t="str">
        <f>IF(LEN(B23)=0,"",SUMIFS(Tbl_Transactions[Amount],Tbl_Transactions[Type],"Expense",Tbl_Transactions[Date],"&lt;="&amp;Monthly_Summary_Table!$B23,Tbl_Transactions[Date],"&gt;"&amp;EOMONTH(Monthly_Summary_Table!$B23,-1)))</f>
        <v/>
      </c>
      <c r="G23" s="86" t="str">
        <f>IFERROR(Table3[[#This Row],[Income]]-Table3[[#This Row],[Expense]],"")</f>
        <v/>
      </c>
      <c r="H23" s="86" t="str">
        <f xml:space="preserve"> IF(LEN(Table3[[#This Row],[Date]])=0,"",MonthlyBudget)</f>
        <v/>
      </c>
      <c r="I23" s="87" t="str">
        <f>IF(LEN(Table3[[#This Row],[Date]])=0,"",SUM(G23:$G$123))</f>
        <v/>
      </c>
      <c r="J23" s="87" t="str">
        <f>IF(LEN(Table3[[#This Row],[Date]])=0,"",Table3[[#This Row],[Cumulative Savings]]+Starting_Worth)</f>
        <v/>
      </c>
      <c r="K23" s="87" t="str">
        <f>IF(LEN(B23)=0,"",SUMIFS(Tbl_Transactions[Amount],Tbl_Transactions[Account],I_CHOSEN_ACCT,Tbl_Transactions[Type],"Income",Tbl_Transactions[Date],"&lt;="&amp;Monthly_Summary_Table!$B23,Tbl_Transactions[Date],"&gt;"&amp;EOMONTH(Monthly_Summary_Table!$B23,-1)))</f>
        <v/>
      </c>
      <c r="L23" s="87" t="str">
        <f>IF(LEN(B23)=0,"",SUMIFS(Tbl_Transactions[Amount],Tbl_Transactions[Account],I_CHOSEN_ACCT,Tbl_Transactions[Type],"Expense",Tbl_Transactions[Date],"&lt;="&amp;Monthly_Summary_Table!$B23,Tbl_Transactions[Date],"&gt;"&amp;EOMONTH(Monthly_Summary_Table!$B23,-1)))</f>
        <v/>
      </c>
      <c r="M23" s="87" t="str">
        <f>IF(LEN(B23)=0,"",SUMIFS(Tbl_Transactions[Amount],Tbl_Transactions[Account],I_CHOSEN_ACCT,Tbl_Transactions[Type],"Transfer",Tbl_Transactions[Date],"&lt;="&amp;Monthly_Summary_Table!$B23,Tbl_Transactions[Date],"&gt;"&amp;EOMONTH(Monthly_Summary_Table!$B23,-1)))</f>
        <v/>
      </c>
      <c r="N23" s="87" t="str">
        <f>IFERROR(Table3[[#This Row],[ACCT INCOME]]-Table3[[#This Row],[ACCT EXPENSE]]+Table3[[#This Row],[ACCT TRANSFERS]],"")</f>
        <v/>
      </c>
      <c r="O23" s="87" t="str">
        <f>IF(LEN(Table3[[#This Row],[Date]])=0,"",SUM(N23:$N$123)+IF(I_CHOSEN_ACCTTYPE="BANK",INDEX(T_BANK_ACCTS[STARTING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3" t="s">
        <v>51</v>
      </c>
      <c r="T23" s="96" t="str">
        <f>IFERROR(IF(INDEX(T_BANK_ACCTS[ACCOUNT NAME],ROW(T23)-ROW($T$3))=0," ",INDEX(T_BANK_ACCTS[ACCOUNT NAME],ROW(T23)-ROW($T$3)))," ")</f>
        <v xml:space="preserve"> </v>
      </c>
      <c r="U23" t="str">
        <f t="shared" si="0"/>
        <v xml:space="preserve"> </v>
      </c>
      <c r="V23" t="str">
        <f t="shared" si="1"/>
        <v/>
      </c>
      <c r="W23" t="str">
        <f t="shared" si="2"/>
        <v/>
      </c>
      <c r="X23" t="str">
        <f t="shared" si="3"/>
        <v/>
      </c>
    </row>
    <row r="24" spans="2:24">
      <c r="B24" s="9" t="str">
        <f>IFERROR(IF(EOMONTH(MAX(Tbl_Transactions[Date]),ROW($B$4)-ROW($B24))&lt;MIN(Tbl_Transactions[Date]),"",EOMONTH(MAX(Tbl_Transactions[Date]),ROW($B$4)-ROW($B24))),"")</f>
        <v/>
      </c>
      <c r="C24" s="10" t="str">
        <f>IFERROR(YEAR(Table3[[#This Row],[Date]]),"")</f>
        <v/>
      </c>
      <c r="D24" s="10" t="str">
        <f>IFERROR(TEXT(Table3[[#This Row],[Date]],"mmm"),"")</f>
        <v/>
      </c>
      <c r="E24" s="86" t="str">
        <f>IF(LEN(B24)=0,"",SUMIFS(Tbl_Transactions[Amount],Tbl_Transactions[Type],"Income",Tbl_Transactions[Date],"&lt;="&amp;Monthly_Summary_Table!$B24,Tbl_Transactions[Date],"&gt;"&amp;EOMONTH(Monthly_Summary_Table!$B24,-1)))</f>
        <v/>
      </c>
      <c r="F24" s="86" t="str">
        <f>IF(LEN(B24)=0,"",SUMIFS(Tbl_Transactions[Amount],Tbl_Transactions[Type],"Expense",Tbl_Transactions[Date],"&lt;="&amp;Monthly_Summary_Table!$B24,Tbl_Transactions[Date],"&gt;"&amp;EOMONTH(Monthly_Summary_Table!$B24,-1)))</f>
        <v/>
      </c>
      <c r="G24" s="86" t="str">
        <f>IFERROR(Table3[[#This Row],[Income]]-Table3[[#This Row],[Expense]],"")</f>
        <v/>
      </c>
      <c r="H24" s="86" t="str">
        <f xml:space="preserve"> IF(LEN(Table3[[#This Row],[Date]])=0,"",MonthlyBudget)</f>
        <v/>
      </c>
      <c r="I24" s="87" t="str">
        <f>IF(LEN(Table3[[#This Row],[Date]])=0,"",SUM(G24:$G$123))</f>
        <v/>
      </c>
      <c r="J24" s="87" t="str">
        <f>IF(LEN(Table3[[#This Row],[Date]])=0,"",Table3[[#This Row],[Cumulative Savings]]+Starting_Worth)</f>
        <v/>
      </c>
      <c r="K24" s="87" t="str">
        <f>IF(LEN(B24)=0,"",SUMIFS(Tbl_Transactions[Amount],Tbl_Transactions[Account],I_CHOSEN_ACCT,Tbl_Transactions[Type],"Income",Tbl_Transactions[Date],"&lt;="&amp;Monthly_Summary_Table!$B24,Tbl_Transactions[Date],"&gt;"&amp;EOMONTH(Monthly_Summary_Table!$B24,-1)))</f>
        <v/>
      </c>
      <c r="L24" s="87" t="str">
        <f>IF(LEN(B24)=0,"",SUMIFS(Tbl_Transactions[Amount],Tbl_Transactions[Account],I_CHOSEN_ACCT,Tbl_Transactions[Type],"Expense",Tbl_Transactions[Date],"&lt;="&amp;Monthly_Summary_Table!$B24,Tbl_Transactions[Date],"&gt;"&amp;EOMONTH(Monthly_Summary_Table!$B24,-1)))</f>
        <v/>
      </c>
      <c r="M24" s="87" t="str">
        <f>IF(LEN(B24)=0,"",SUMIFS(Tbl_Transactions[Amount],Tbl_Transactions[Account],I_CHOSEN_ACCT,Tbl_Transactions[Type],"Transfer",Tbl_Transactions[Date],"&lt;="&amp;Monthly_Summary_Table!$B24,Tbl_Transactions[Date],"&gt;"&amp;EOMONTH(Monthly_Summary_Table!$B24,-1)))</f>
        <v/>
      </c>
      <c r="N24" s="87" t="str">
        <f>IFERROR(Table3[[#This Row],[ACCT INCOME]]-Table3[[#This Row],[ACCT EXPENSE]]+Table3[[#This Row],[ACCT TRANSFERS]],"")</f>
        <v/>
      </c>
      <c r="O24" s="87" t="str">
        <f>IF(LEN(Table3[[#This Row],[Date]])=0,"",SUM(N24:$N$123)+IF(I_CHOSEN_ACCTTYPE="BANK",INDEX(T_BANK_ACCTS[STARTING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4" t="s">
        <v>51</v>
      </c>
      <c r="T24" s="96" t="str">
        <f>IFERROR(IF(INDEX(T_BANK_ACCTS[ACCOUNT NAME],ROW(T24)-ROW($T$3))=0," ",INDEX(T_BANK_ACCTS[ACCOUNT NAME],ROW(T24)-ROW($T$3)))," ")</f>
        <v xml:space="preserve"> </v>
      </c>
      <c r="U24" t="str">
        <f t="shared" si="0"/>
        <v xml:space="preserve"> </v>
      </c>
      <c r="V24" t="str">
        <f t="shared" si="1"/>
        <v/>
      </c>
      <c r="W24" t="str">
        <f t="shared" si="2"/>
        <v/>
      </c>
      <c r="X24" t="str">
        <f t="shared" si="3"/>
        <v/>
      </c>
    </row>
    <row r="25" spans="2:24">
      <c r="B25" s="9" t="str">
        <f>IFERROR(IF(EOMONTH(MAX(Tbl_Transactions[Date]),ROW($B$4)-ROW($B25))&lt;MIN(Tbl_Transactions[Date]),"",EOMONTH(MAX(Tbl_Transactions[Date]),ROW($B$4)-ROW($B25))),"")</f>
        <v/>
      </c>
      <c r="C25" s="10" t="str">
        <f>IFERROR(YEAR(Table3[[#This Row],[Date]]),"")</f>
        <v/>
      </c>
      <c r="D25" s="10" t="str">
        <f>IFERROR(TEXT(Table3[[#This Row],[Date]],"mmm"),"")</f>
        <v/>
      </c>
      <c r="E25" s="86" t="str">
        <f>IF(LEN(B25)=0,"",SUMIFS(Tbl_Transactions[Amount],Tbl_Transactions[Type],"Income",Tbl_Transactions[Date],"&lt;="&amp;Monthly_Summary_Table!$B25,Tbl_Transactions[Date],"&gt;"&amp;EOMONTH(Monthly_Summary_Table!$B25,-1)))</f>
        <v/>
      </c>
      <c r="F25" s="86" t="str">
        <f>IF(LEN(B25)=0,"",SUMIFS(Tbl_Transactions[Amount],Tbl_Transactions[Type],"Expense",Tbl_Transactions[Date],"&lt;="&amp;Monthly_Summary_Table!$B25,Tbl_Transactions[Date],"&gt;"&amp;EOMONTH(Monthly_Summary_Table!$B25,-1)))</f>
        <v/>
      </c>
      <c r="G25" s="86" t="str">
        <f>IFERROR(Table3[[#This Row],[Income]]-Table3[[#This Row],[Expense]],"")</f>
        <v/>
      </c>
      <c r="H25" s="86" t="str">
        <f xml:space="preserve"> IF(LEN(Table3[[#This Row],[Date]])=0,"",MonthlyBudget)</f>
        <v/>
      </c>
      <c r="I25" s="87" t="str">
        <f>IF(LEN(Table3[[#This Row],[Date]])=0,"",SUM(G25:$G$123))</f>
        <v/>
      </c>
      <c r="J25" s="87" t="str">
        <f>IF(LEN(Table3[[#This Row],[Date]])=0,"",Table3[[#This Row],[Cumulative Savings]]+Starting_Worth)</f>
        <v/>
      </c>
      <c r="K25" s="87" t="str">
        <f>IF(LEN(B25)=0,"",SUMIFS(Tbl_Transactions[Amount],Tbl_Transactions[Account],I_CHOSEN_ACCT,Tbl_Transactions[Type],"Income",Tbl_Transactions[Date],"&lt;="&amp;Monthly_Summary_Table!$B25,Tbl_Transactions[Date],"&gt;"&amp;EOMONTH(Monthly_Summary_Table!$B25,-1)))</f>
        <v/>
      </c>
      <c r="L25" s="87" t="str">
        <f>IF(LEN(B25)=0,"",SUMIFS(Tbl_Transactions[Amount],Tbl_Transactions[Account],I_CHOSEN_ACCT,Tbl_Transactions[Type],"Expense",Tbl_Transactions[Date],"&lt;="&amp;Monthly_Summary_Table!$B25,Tbl_Transactions[Date],"&gt;"&amp;EOMONTH(Monthly_Summary_Table!$B25,-1)))</f>
        <v/>
      </c>
      <c r="M25" s="87" t="str">
        <f>IF(LEN(B25)=0,"",SUMIFS(Tbl_Transactions[Amount],Tbl_Transactions[Account],I_CHOSEN_ACCT,Tbl_Transactions[Type],"Transfer",Tbl_Transactions[Date],"&lt;="&amp;Monthly_Summary_Table!$B25,Tbl_Transactions[Date],"&gt;"&amp;EOMONTH(Monthly_Summary_Table!$B25,-1)))</f>
        <v/>
      </c>
      <c r="N25" s="87" t="str">
        <f>IFERROR(Table3[[#This Row],[ACCT INCOME]]-Table3[[#This Row],[ACCT EXPENSE]]+Table3[[#This Row],[ACCT TRANSFERS]],"")</f>
        <v/>
      </c>
      <c r="O25" s="87" t="str">
        <f>IF(LEN(Table3[[#This Row],[Date]])=0,"",SUM(N25:$N$123)+IF(I_CHOSEN_ACCTTYPE="BANK",INDEX(T_BANK_ACCTS[STARTING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5" t="s">
        <v>51</v>
      </c>
      <c r="T25" s="96" t="str">
        <f>IFERROR(IF(INDEX(T_BANK_ACCTS[ACCOUNT NAME],ROW(T25)-ROW($T$3))=0," ",INDEX(T_BANK_ACCTS[ACCOUNT NAME],ROW(T25)-ROW($T$3)))," ")</f>
        <v xml:space="preserve"> </v>
      </c>
      <c r="U25" t="str">
        <f t="shared" si="0"/>
        <v xml:space="preserve"> </v>
      </c>
      <c r="V25" t="str">
        <f t="shared" si="1"/>
        <v/>
      </c>
      <c r="W25" t="str">
        <f t="shared" si="2"/>
        <v/>
      </c>
      <c r="X25" t="str">
        <f t="shared" si="3"/>
        <v/>
      </c>
    </row>
    <row r="26" spans="2:24">
      <c r="B26" s="9" t="str">
        <f>IFERROR(IF(EOMONTH(MAX(Tbl_Transactions[Date]),ROW($B$4)-ROW($B26))&lt;MIN(Tbl_Transactions[Date]),"",EOMONTH(MAX(Tbl_Transactions[Date]),ROW($B$4)-ROW($B26))),"")</f>
        <v/>
      </c>
      <c r="C26" s="10" t="str">
        <f>IFERROR(YEAR(Table3[[#This Row],[Date]]),"")</f>
        <v/>
      </c>
      <c r="D26" s="10" t="str">
        <f>IFERROR(TEXT(Table3[[#This Row],[Date]],"mmm"),"")</f>
        <v/>
      </c>
      <c r="E26" s="86" t="str">
        <f>IF(LEN(B26)=0,"",SUMIFS(Tbl_Transactions[Amount],Tbl_Transactions[Type],"Income",Tbl_Transactions[Date],"&lt;="&amp;Monthly_Summary_Table!$B26,Tbl_Transactions[Date],"&gt;"&amp;EOMONTH(Monthly_Summary_Table!$B26,-1)))</f>
        <v/>
      </c>
      <c r="F26" s="86" t="str">
        <f>IF(LEN(B26)=0,"",SUMIFS(Tbl_Transactions[Amount],Tbl_Transactions[Type],"Expense",Tbl_Transactions[Date],"&lt;="&amp;Monthly_Summary_Table!$B26,Tbl_Transactions[Date],"&gt;"&amp;EOMONTH(Monthly_Summary_Table!$B26,-1)))</f>
        <v/>
      </c>
      <c r="G26" s="86" t="str">
        <f>IFERROR(Table3[[#This Row],[Income]]-Table3[[#This Row],[Expense]],"")</f>
        <v/>
      </c>
      <c r="H26" s="86" t="str">
        <f xml:space="preserve"> IF(LEN(Table3[[#This Row],[Date]])=0,"",MonthlyBudget)</f>
        <v/>
      </c>
      <c r="I26" s="87" t="str">
        <f>IF(LEN(Table3[[#This Row],[Date]])=0,"",SUM(G26:$G$123))</f>
        <v/>
      </c>
      <c r="J26" s="87" t="str">
        <f>IF(LEN(Table3[[#This Row],[Date]])=0,"",Table3[[#This Row],[Cumulative Savings]]+Starting_Worth)</f>
        <v/>
      </c>
      <c r="K26" s="87" t="str">
        <f>IF(LEN(B26)=0,"",SUMIFS(Tbl_Transactions[Amount],Tbl_Transactions[Account],I_CHOSEN_ACCT,Tbl_Transactions[Type],"Income",Tbl_Transactions[Date],"&lt;="&amp;Monthly_Summary_Table!$B26,Tbl_Transactions[Date],"&gt;"&amp;EOMONTH(Monthly_Summary_Table!$B26,-1)))</f>
        <v/>
      </c>
      <c r="L26" s="87" t="str">
        <f>IF(LEN(B26)=0,"",SUMIFS(Tbl_Transactions[Amount],Tbl_Transactions[Account],I_CHOSEN_ACCT,Tbl_Transactions[Type],"Expense",Tbl_Transactions[Date],"&lt;="&amp;Monthly_Summary_Table!$B26,Tbl_Transactions[Date],"&gt;"&amp;EOMONTH(Monthly_Summary_Table!$B26,-1)))</f>
        <v/>
      </c>
      <c r="M26" s="87" t="str">
        <f>IF(LEN(B26)=0,"",SUMIFS(Tbl_Transactions[Amount],Tbl_Transactions[Account],I_CHOSEN_ACCT,Tbl_Transactions[Type],"Transfer",Tbl_Transactions[Date],"&lt;="&amp;Monthly_Summary_Table!$B26,Tbl_Transactions[Date],"&gt;"&amp;EOMONTH(Monthly_Summary_Table!$B26,-1)))</f>
        <v/>
      </c>
      <c r="N26" s="87" t="str">
        <f>IFERROR(Table3[[#This Row],[ACCT INCOME]]-Table3[[#This Row],[ACCT EXPENSE]]+Table3[[#This Row],[ACCT TRANSFERS]],"")</f>
        <v/>
      </c>
      <c r="O26" s="87" t="str">
        <f>IF(LEN(Table3[[#This Row],[Date]])=0,"",SUM(N26:$N$123)+IF(I_CHOSEN_ACCTTYPE="BANK",INDEX(T_BANK_ACCTS[STARTING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6" t="s">
        <v>51</v>
      </c>
      <c r="T26" s="96" t="str">
        <f>IFERROR(IF(INDEX(T_BANK_ACCTS[ACCOUNT NAME],ROW(T26)-ROW($T$3))=0," ",INDEX(T_BANK_ACCTS[ACCOUNT NAME],ROW(T26)-ROW($T$3)))," ")</f>
        <v xml:space="preserve"> </v>
      </c>
      <c r="U26" t="str">
        <f t="shared" si="0"/>
        <v xml:space="preserve"> </v>
      </c>
      <c r="V26" t="str">
        <f t="shared" si="1"/>
        <v/>
      </c>
      <c r="W26" t="str">
        <f t="shared" si="2"/>
        <v/>
      </c>
      <c r="X26" t="str">
        <f t="shared" si="3"/>
        <v/>
      </c>
    </row>
    <row r="27" spans="2:24">
      <c r="B27" s="9" t="str">
        <f>IFERROR(IF(EOMONTH(MAX(Tbl_Transactions[Date]),ROW($B$4)-ROW($B27))&lt;MIN(Tbl_Transactions[Date]),"",EOMONTH(MAX(Tbl_Transactions[Date]),ROW($B$4)-ROW($B27))),"")</f>
        <v/>
      </c>
      <c r="C27" s="10" t="str">
        <f>IFERROR(YEAR(Table3[[#This Row],[Date]]),"")</f>
        <v/>
      </c>
      <c r="D27" s="10" t="str">
        <f>IFERROR(TEXT(Table3[[#This Row],[Date]],"mmm"),"")</f>
        <v/>
      </c>
      <c r="E27" s="86" t="str">
        <f>IF(LEN(B27)=0,"",SUMIFS(Tbl_Transactions[Amount],Tbl_Transactions[Type],"Income",Tbl_Transactions[Date],"&lt;="&amp;Monthly_Summary_Table!$B27,Tbl_Transactions[Date],"&gt;"&amp;EOMONTH(Monthly_Summary_Table!$B27,-1)))</f>
        <v/>
      </c>
      <c r="F27" s="86" t="str">
        <f>IF(LEN(B27)=0,"",SUMIFS(Tbl_Transactions[Amount],Tbl_Transactions[Type],"Expense",Tbl_Transactions[Date],"&lt;="&amp;Monthly_Summary_Table!$B27,Tbl_Transactions[Date],"&gt;"&amp;EOMONTH(Monthly_Summary_Table!$B27,-1)))</f>
        <v/>
      </c>
      <c r="G27" s="86" t="str">
        <f>IFERROR(Table3[[#This Row],[Income]]-Table3[[#This Row],[Expense]],"")</f>
        <v/>
      </c>
      <c r="H27" s="86" t="str">
        <f xml:space="preserve"> IF(LEN(Table3[[#This Row],[Date]])=0,"",MonthlyBudget)</f>
        <v/>
      </c>
      <c r="I27" s="87" t="str">
        <f>IF(LEN(Table3[[#This Row],[Date]])=0,"",SUM(G27:$G$123))</f>
        <v/>
      </c>
      <c r="J27" s="87" t="str">
        <f>IF(LEN(Table3[[#This Row],[Date]])=0,"",Table3[[#This Row],[Cumulative Savings]]+Starting_Worth)</f>
        <v/>
      </c>
      <c r="K27" s="87" t="str">
        <f>IF(LEN(B27)=0,"",SUMIFS(Tbl_Transactions[Amount],Tbl_Transactions[Account],I_CHOSEN_ACCT,Tbl_Transactions[Type],"Income",Tbl_Transactions[Date],"&lt;="&amp;Monthly_Summary_Table!$B27,Tbl_Transactions[Date],"&gt;"&amp;EOMONTH(Monthly_Summary_Table!$B27,-1)))</f>
        <v/>
      </c>
      <c r="L27" s="87" t="str">
        <f>IF(LEN(B27)=0,"",SUMIFS(Tbl_Transactions[Amount],Tbl_Transactions[Account],I_CHOSEN_ACCT,Tbl_Transactions[Type],"Expense",Tbl_Transactions[Date],"&lt;="&amp;Monthly_Summary_Table!$B27,Tbl_Transactions[Date],"&gt;"&amp;EOMONTH(Monthly_Summary_Table!$B27,-1)))</f>
        <v/>
      </c>
      <c r="M27" s="87" t="str">
        <f>IF(LEN(B27)=0,"",SUMIFS(Tbl_Transactions[Amount],Tbl_Transactions[Account],I_CHOSEN_ACCT,Tbl_Transactions[Type],"Transfer",Tbl_Transactions[Date],"&lt;="&amp;Monthly_Summary_Table!$B27,Tbl_Transactions[Date],"&gt;"&amp;EOMONTH(Monthly_Summary_Table!$B27,-1)))</f>
        <v/>
      </c>
      <c r="N27" s="87" t="str">
        <f>IFERROR(Table3[[#This Row],[ACCT INCOME]]-Table3[[#This Row],[ACCT EXPENSE]]+Table3[[#This Row],[ACCT TRANSFERS]],"")</f>
        <v/>
      </c>
      <c r="O27" s="87" t="str">
        <f>IF(LEN(Table3[[#This Row],[Date]])=0,"",SUM(N27:$N$123)+IF(I_CHOSEN_ACCTTYPE="BANK",INDEX(T_BANK_ACCTS[STARTING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7" t="s">
        <v>51</v>
      </c>
      <c r="T27" s="96" t="str">
        <f>IFERROR(IF(INDEX(T_BANK_ACCTS[ACCOUNT NAME],ROW(T27)-ROW($T$3))=0," ",INDEX(T_BANK_ACCTS[ACCOUNT NAME],ROW(T27)-ROW($T$3)))," ")</f>
        <v xml:space="preserve"> </v>
      </c>
      <c r="U27" t="str">
        <f t="shared" si="0"/>
        <v xml:space="preserve"> </v>
      </c>
      <c r="V27" t="str">
        <f t="shared" si="1"/>
        <v/>
      </c>
      <c r="W27" t="str">
        <f t="shared" si="2"/>
        <v/>
      </c>
      <c r="X27" t="str">
        <f t="shared" si="3"/>
        <v/>
      </c>
    </row>
    <row r="28" spans="2:24">
      <c r="B28" s="9" t="str">
        <f>IFERROR(IF(EOMONTH(MAX(Tbl_Transactions[Date]),ROW($B$4)-ROW($B28))&lt;MIN(Tbl_Transactions[Date]),"",EOMONTH(MAX(Tbl_Transactions[Date]),ROW($B$4)-ROW($B28))),"")</f>
        <v/>
      </c>
      <c r="C28" s="10" t="str">
        <f>IFERROR(YEAR(Table3[[#This Row],[Date]]),"")</f>
        <v/>
      </c>
      <c r="D28" s="10" t="str">
        <f>IFERROR(TEXT(Table3[[#This Row],[Date]],"mmm"),"")</f>
        <v/>
      </c>
      <c r="E28" s="86" t="str">
        <f>IF(LEN(B28)=0,"",SUMIFS(Tbl_Transactions[Amount],Tbl_Transactions[Type],"Income",Tbl_Transactions[Date],"&lt;="&amp;Monthly_Summary_Table!$B28,Tbl_Transactions[Date],"&gt;"&amp;EOMONTH(Monthly_Summary_Table!$B28,-1)))</f>
        <v/>
      </c>
      <c r="F28" s="86" t="str">
        <f>IF(LEN(B28)=0,"",SUMIFS(Tbl_Transactions[Amount],Tbl_Transactions[Type],"Expense",Tbl_Transactions[Date],"&lt;="&amp;Monthly_Summary_Table!$B28,Tbl_Transactions[Date],"&gt;"&amp;EOMONTH(Monthly_Summary_Table!$B28,-1)))</f>
        <v/>
      </c>
      <c r="G28" s="86" t="str">
        <f>IFERROR(Table3[[#This Row],[Income]]-Table3[[#This Row],[Expense]],"")</f>
        <v/>
      </c>
      <c r="H28" s="86" t="str">
        <f xml:space="preserve"> IF(LEN(Table3[[#This Row],[Date]])=0,"",MonthlyBudget)</f>
        <v/>
      </c>
      <c r="I28" s="87" t="str">
        <f>IF(LEN(Table3[[#This Row],[Date]])=0,"",SUM(G28:$G$123))</f>
        <v/>
      </c>
      <c r="J28" s="87" t="str">
        <f>IF(LEN(Table3[[#This Row],[Date]])=0,"",Table3[[#This Row],[Cumulative Savings]]+Starting_Worth)</f>
        <v/>
      </c>
      <c r="K28" s="87" t="str">
        <f>IF(LEN(B28)=0,"",SUMIFS(Tbl_Transactions[Amount],Tbl_Transactions[Account],I_CHOSEN_ACCT,Tbl_Transactions[Type],"Income",Tbl_Transactions[Date],"&lt;="&amp;Monthly_Summary_Table!$B28,Tbl_Transactions[Date],"&gt;"&amp;EOMONTH(Monthly_Summary_Table!$B28,-1)))</f>
        <v/>
      </c>
      <c r="L28" s="87" t="str">
        <f>IF(LEN(B28)=0,"",SUMIFS(Tbl_Transactions[Amount],Tbl_Transactions[Account],I_CHOSEN_ACCT,Tbl_Transactions[Type],"Expense",Tbl_Transactions[Date],"&lt;="&amp;Monthly_Summary_Table!$B28,Tbl_Transactions[Date],"&gt;"&amp;EOMONTH(Monthly_Summary_Table!$B28,-1)))</f>
        <v/>
      </c>
      <c r="M28" s="87" t="str">
        <f>IF(LEN(B28)=0,"",SUMIFS(Tbl_Transactions[Amount],Tbl_Transactions[Account],I_CHOSEN_ACCT,Tbl_Transactions[Type],"Transfer",Tbl_Transactions[Date],"&lt;="&amp;Monthly_Summary_Table!$B28,Tbl_Transactions[Date],"&gt;"&amp;EOMONTH(Monthly_Summary_Table!$B28,-1)))</f>
        <v/>
      </c>
      <c r="N28" s="87" t="str">
        <f>IFERROR(Table3[[#This Row],[ACCT INCOME]]-Table3[[#This Row],[ACCT EXPENSE]]+Table3[[#This Row],[ACCT TRANSFERS]],"")</f>
        <v/>
      </c>
      <c r="O28" s="87" t="str">
        <f>IF(LEN(Table3[[#This Row],[Date]])=0,"",SUM(N28:$N$123)+IF(I_CHOSEN_ACCTTYPE="BANK",INDEX(T_BANK_ACCTS[STARTING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8" t="s">
        <v>51</v>
      </c>
      <c r="T28" s="96" t="str">
        <f>IFERROR(IF(INDEX(T_BANK_ACCTS[ACCOUNT NAME],ROW(T28)-ROW($T$3))=0," ",INDEX(T_BANK_ACCTS[ACCOUNT NAME],ROW(T28)-ROW($T$3)))," ")</f>
        <v xml:space="preserve"> </v>
      </c>
      <c r="U28" t="str">
        <f t="shared" si="0"/>
        <v xml:space="preserve"> </v>
      </c>
      <c r="V28" t="str">
        <f t="shared" si="1"/>
        <v/>
      </c>
      <c r="W28" t="str">
        <f t="shared" si="2"/>
        <v/>
      </c>
      <c r="X28" t="str">
        <f t="shared" si="3"/>
        <v/>
      </c>
    </row>
    <row r="29" spans="2:24">
      <c r="B29" s="9" t="str">
        <f>IFERROR(IF(EOMONTH(MAX(Tbl_Transactions[Date]),ROW($B$4)-ROW($B29))&lt;MIN(Tbl_Transactions[Date]),"",EOMONTH(MAX(Tbl_Transactions[Date]),ROW($B$4)-ROW($B29))),"")</f>
        <v/>
      </c>
      <c r="C29" s="10" t="str">
        <f>IFERROR(YEAR(Table3[[#This Row],[Date]]),"")</f>
        <v/>
      </c>
      <c r="D29" s="10" t="str">
        <f>IFERROR(TEXT(Table3[[#This Row],[Date]],"mmm"),"")</f>
        <v/>
      </c>
      <c r="E29" s="86" t="str">
        <f>IF(LEN(B29)=0,"",SUMIFS(Tbl_Transactions[Amount],Tbl_Transactions[Type],"Income",Tbl_Transactions[Date],"&lt;="&amp;Monthly_Summary_Table!$B29,Tbl_Transactions[Date],"&gt;"&amp;EOMONTH(Monthly_Summary_Table!$B29,-1)))</f>
        <v/>
      </c>
      <c r="F29" s="86" t="str">
        <f>IF(LEN(B29)=0,"",SUMIFS(Tbl_Transactions[Amount],Tbl_Transactions[Type],"Expense",Tbl_Transactions[Date],"&lt;="&amp;Monthly_Summary_Table!$B29,Tbl_Transactions[Date],"&gt;"&amp;EOMONTH(Monthly_Summary_Table!$B29,-1)))</f>
        <v/>
      </c>
      <c r="G29" s="86" t="str">
        <f>IFERROR(Table3[[#This Row],[Income]]-Table3[[#This Row],[Expense]],"")</f>
        <v/>
      </c>
      <c r="H29" s="86" t="str">
        <f xml:space="preserve"> IF(LEN(Table3[[#This Row],[Date]])=0,"",MonthlyBudget)</f>
        <v/>
      </c>
      <c r="I29" s="87" t="str">
        <f>IF(LEN(Table3[[#This Row],[Date]])=0,"",SUM(G29:$G$123))</f>
        <v/>
      </c>
      <c r="J29" s="87" t="str">
        <f>IF(LEN(Table3[[#This Row],[Date]])=0,"",Table3[[#This Row],[Cumulative Savings]]+Starting_Worth)</f>
        <v/>
      </c>
      <c r="K29" s="87" t="str">
        <f>IF(LEN(B29)=0,"",SUMIFS(Tbl_Transactions[Amount],Tbl_Transactions[Account],I_CHOSEN_ACCT,Tbl_Transactions[Type],"Income",Tbl_Transactions[Date],"&lt;="&amp;Monthly_Summary_Table!$B29,Tbl_Transactions[Date],"&gt;"&amp;EOMONTH(Monthly_Summary_Table!$B29,-1)))</f>
        <v/>
      </c>
      <c r="L29" s="87" t="str">
        <f>IF(LEN(B29)=0,"",SUMIFS(Tbl_Transactions[Amount],Tbl_Transactions[Account],I_CHOSEN_ACCT,Tbl_Transactions[Type],"Expense",Tbl_Transactions[Date],"&lt;="&amp;Monthly_Summary_Table!$B29,Tbl_Transactions[Date],"&gt;"&amp;EOMONTH(Monthly_Summary_Table!$B29,-1)))</f>
        <v/>
      </c>
      <c r="M29" s="87" t="str">
        <f>IF(LEN(B29)=0,"",SUMIFS(Tbl_Transactions[Amount],Tbl_Transactions[Account],I_CHOSEN_ACCT,Tbl_Transactions[Type],"Transfer",Tbl_Transactions[Date],"&lt;="&amp;Monthly_Summary_Table!$B29,Tbl_Transactions[Date],"&gt;"&amp;EOMONTH(Monthly_Summary_Table!$B29,-1)))</f>
        <v/>
      </c>
      <c r="N29" s="87" t="str">
        <f>IFERROR(Table3[[#This Row],[ACCT INCOME]]-Table3[[#This Row],[ACCT EXPENSE]]+Table3[[#This Row],[ACCT TRANSFERS]],"")</f>
        <v/>
      </c>
      <c r="O29" s="87" t="str">
        <f>IF(LEN(Table3[[#This Row],[Date]])=0,"",SUM(N29:$N$123)+IF(I_CHOSEN_ACCTTYPE="BANK",INDEX(T_BANK_ACCTS[STARTING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9" t="s">
        <v>51</v>
      </c>
      <c r="T29" s="96" t="str">
        <f>IFERROR(IF(INDEX(T_BANK_ACCTS[ACCOUNT NAME],ROW(T29)-ROW($T$3))=0," ",INDEX(T_BANK_ACCTS[ACCOUNT NAME],ROW(T29)-ROW($T$3)))," ")</f>
        <v xml:space="preserve"> </v>
      </c>
      <c r="U29" t="str">
        <f t="shared" si="0"/>
        <v xml:space="preserve"> </v>
      </c>
      <c r="V29" t="str">
        <f t="shared" si="1"/>
        <v/>
      </c>
      <c r="W29" t="str">
        <f t="shared" si="2"/>
        <v/>
      </c>
      <c r="X29" t="str">
        <f t="shared" si="3"/>
        <v/>
      </c>
    </row>
    <row r="30" spans="2:24">
      <c r="B30" s="9" t="str">
        <f>IFERROR(IF(EOMONTH(MAX(Tbl_Transactions[Date]),ROW($B$4)-ROW($B30))&lt;MIN(Tbl_Transactions[Date]),"",EOMONTH(MAX(Tbl_Transactions[Date]),ROW($B$4)-ROW($B30))),"")</f>
        <v/>
      </c>
      <c r="C30" s="10" t="str">
        <f>IFERROR(YEAR(Table3[[#This Row],[Date]]),"")</f>
        <v/>
      </c>
      <c r="D30" s="10" t="str">
        <f>IFERROR(TEXT(Table3[[#This Row],[Date]],"mmm"),"")</f>
        <v/>
      </c>
      <c r="E30" s="86" t="str">
        <f>IF(LEN(B30)=0,"",SUMIFS(Tbl_Transactions[Amount],Tbl_Transactions[Type],"Income",Tbl_Transactions[Date],"&lt;="&amp;Monthly_Summary_Table!$B30,Tbl_Transactions[Date],"&gt;"&amp;EOMONTH(Monthly_Summary_Table!$B30,-1)))</f>
        <v/>
      </c>
      <c r="F30" s="86" t="str">
        <f>IF(LEN(B30)=0,"",SUMIFS(Tbl_Transactions[Amount],Tbl_Transactions[Type],"Expense",Tbl_Transactions[Date],"&lt;="&amp;Monthly_Summary_Table!$B30,Tbl_Transactions[Date],"&gt;"&amp;EOMONTH(Monthly_Summary_Table!$B30,-1)))</f>
        <v/>
      </c>
      <c r="G30" s="86" t="str">
        <f>IFERROR(Table3[[#This Row],[Income]]-Table3[[#This Row],[Expense]],"")</f>
        <v/>
      </c>
      <c r="H30" s="86" t="str">
        <f xml:space="preserve"> IF(LEN(Table3[[#This Row],[Date]])=0,"",MonthlyBudget)</f>
        <v/>
      </c>
      <c r="I30" s="87" t="str">
        <f>IF(LEN(Table3[[#This Row],[Date]])=0,"",SUM(G30:$G$123))</f>
        <v/>
      </c>
      <c r="J30" s="87" t="str">
        <f>IF(LEN(Table3[[#This Row],[Date]])=0,"",Table3[[#This Row],[Cumulative Savings]]+Starting_Worth)</f>
        <v/>
      </c>
      <c r="K30" s="87" t="str">
        <f>IF(LEN(B30)=0,"",SUMIFS(Tbl_Transactions[Amount],Tbl_Transactions[Account],I_CHOSEN_ACCT,Tbl_Transactions[Type],"Income",Tbl_Transactions[Date],"&lt;="&amp;Monthly_Summary_Table!$B30,Tbl_Transactions[Date],"&gt;"&amp;EOMONTH(Monthly_Summary_Table!$B30,-1)))</f>
        <v/>
      </c>
      <c r="L30" s="87" t="str">
        <f>IF(LEN(B30)=0,"",SUMIFS(Tbl_Transactions[Amount],Tbl_Transactions[Account],I_CHOSEN_ACCT,Tbl_Transactions[Type],"Expense",Tbl_Transactions[Date],"&lt;="&amp;Monthly_Summary_Table!$B30,Tbl_Transactions[Date],"&gt;"&amp;EOMONTH(Monthly_Summary_Table!$B30,-1)))</f>
        <v/>
      </c>
      <c r="M30" s="87" t="str">
        <f>IF(LEN(B30)=0,"",SUMIFS(Tbl_Transactions[Amount],Tbl_Transactions[Account],I_CHOSEN_ACCT,Tbl_Transactions[Type],"Transfer",Tbl_Transactions[Date],"&lt;="&amp;Monthly_Summary_Table!$B30,Tbl_Transactions[Date],"&gt;"&amp;EOMONTH(Monthly_Summary_Table!$B30,-1)))</f>
        <v/>
      </c>
      <c r="N30" s="87" t="str">
        <f>IFERROR(Table3[[#This Row],[ACCT INCOME]]-Table3[[#This Row],[ACCT EXPENSE]]+Table3[[#This Row],[ACCT TRANSFERS]],"")</f>
        <v/>
      </c>
      <c r="O30" s="87" t="str">
        <f>IF(LEN(Table3[[#This Row],[Date]])=0,"",SUM(N30:$N$123)+IF(I_CHOSEN_ACCTTYPE="BANK",INDEX(T_BANK_ACCTS[STARTING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0" t="s">
        <v>51</v>
      </c>
      <c r="T30" s="96" t="str">
        <f>IFERROR(IF(INDEX(T_BANK_ACCTS[ACCOUNT NAME],ROW(T30)-ROW($T$3))=0," ",INDEX(T_BANK_ACCTS[ACCOUNT NAME],ROW(T30)-ROW($T$3)))," ")</f>
        <v xml:space="preserve"> </v>
      </c>
      <c r="U30" t="str">
        <f t="shared" si="0"/>
        <v xml:space="preserve"> </v>
      </c>
      <c r="V30" t="str">
        <f t="shared" si="1"/>
        <v/>
      </c>
      <c r="W30" t="str">
        <f t="shared" si="2"/>
        <v/>
      </c>
      <c r="X30" t="str">
        <f t="shared" si="3"/>
        <v/>
      </c>
    </row>
    <row r="31" spans="2:24">
      <c r="B31" s="9" t="str">
        <f>IFERROR(IF(EOMONTH(MAX(Tbl_Transactions[Date]),ROW($B$4)-ROW($B31))&lt;MIN(Tbl_Transactions[Date]),"",EOMONTH(MAX(Tbl_Transactions[Date]),ROW($B$4)-ROW($B31))),"")</f>
        <v/>
      </c>
      <c r="C31" s="10" t="str">
        <f>IFERROR(YEAR(Table3[[#This Row],[Date]]),"")</f>
        <v/>
      </c>
      <c r="D31" s="10" t="str">
        <f>IFERROR(TEXT(Table3[[#This Row],[Date]],"mmm"),"")</f>
        <v/>
      </c>
      <c r="E31" s="86" t="str">
        <f>IF(LEN(B31)=0,"",SUMIFS(Tbl_Transactions[Amount],Tbl_Transactions[Type],"Income",Tbl_Transactions[Date],"&lt;="&amp;Monthly_Summary_Table!$B31,Tbl_Transactions[Date],"&gt;"&amp;EOMONTH(Monthly_Summary_Table!$B31,-1)))</f>
        <v/>
      </c>
      <c r="F31" s="86" t="str">
        <f>IF(LEN(B31)=0,"",SUMIFS(Tbl_Transactions[Amount],Tbl_Transactions[Type],"Expense",Tbl_Transactions[Date],"&lt;="&amp;Monthly_Summary_Table!$B31,Tbl_Transactions[Date],"&gt;"&amp;EOMONTH(Monthly_Summary_Table!$B31,-1)))</f>
        <v/>
      </c>
      <c r="G31" s="86" t="str">
        <f>IFERROR(Table3[[#This Row],[Income]]-Table3[[#This Row],[Expense]],"")</f>
        <v/>
      </c>
      <c r="H31" s="86" t="str">
        <f xml:space="preserve"> IF(LEN(Table3[[#This Row],[Date]])=0,"",MonthlyBudget)</f>
        <v/>
      </c>
      <c r="I31" s="87" t="str">
        <f>IF(LEN(Table3[[#This Row],[Date]])=0,"",SUM(G31:$G$123))</f>
        <v/>
      </c>
      <c r="J31" s="87" t="str">
        <f>IF(LEN(Table3[[#This Row],[Date]])=0,"",Table3[[#This Row],[Cumulative Savings]]+Starting_Worth)</f>
        <v/>
      </c>
      <c r="K31" s="87" t="str">
        <f>IF(LEN(B31)=0,"",SUMIFS(Tbl_Transactions[Amount],Tbl_Transactions[Account],I_CHOSEN_ACCT,Tbl_Transactions[Type],"Income",Tbl_Transactions[Date],"&lt;="&amp;Monthly_Summary_Table!$B31,Tbl_Transactions[Date],"&gt;"&amp;EOMONTH(Monthly_Summary_Table!$B31,-1)))</f>
        <v/>
      </c>
      <c r="L31" s="87" t="str">
        <f>IF(LEN(B31)=0,"",SUMIFS(Tbl_Transactions[Amount],Tbl_Transactions[Account],I_CHOSEN_ACCT,Tbl_Transactions[Type],"Expense",Tbl_Transactions[Date],"&lt;="&amp;Monthly_Summary_Table!$B31,Tbl_Transactions[Date],"&gt;"&amp;EOMONTH(Monthly_Summary_Table!$B31,-1)))</f>
        <v/>
      </c>
      <c r="M31" s="87" t="str">
        <f>IF(LEN(B31)=0,"",SUMIFS(Tbl_Transactions[Amount],Tbl_Transactions[Account],I_CHOSEN_ACCT,Tbl_Transactions[Type],"Transfer",Tbl_Transactions[Date],"&lt;="&amp;Monthly_Summary_Table!$B31,Tbl_Transactions[Date],"&gt;"&amp;EOMONTH(Monthly_Summary_Table!$B31,-1)))</f>
        <v/>
      </c>
      <c r="N31" s="87" t="str">
        <f>IFERROR(Table3[[#This Row],[ACCT INCOME]]-Table3[[#This Row],[ACCT EXPENSE]]+Table3[[#This Row],[ACCT TRANSFERS]],"")</f>
        <v/>
      </c>
      <c r="O31" s="87" t="str">
        <f>IF(LEN(Table3[[#This Row],[Date]])=0,"",SUM(N31:$N$123)+IF(I_CHOSEN_ACCTTYPE="BANK",INDEX(T_BANK_ACCTS[STARTING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1" t="s">
        <v>51</v>
      </c>
      <c r="T31" s="96" t="str">
        <f>IFERROR(IF(INDEX(T_BANK_ACCTS[ACCOUNT NAME],ROW(T31)-ROW($T$3))=0," ",INDEX(T_BANK_ACCTS[ACCOUNT NAME],ROW(T31)-ROW($T$3)))," ")</f>
        <v xml:space="preserve"> </v>
      </c>
      <c r="U31" t="str">
        <f t="shared" si="0"/>
        <v xml:space="preserve"> </v>
      </c>
      <c r="V31" t="str">
        <f t="shared" si="1"/>
        <v/>
      </c>
      <c r="W31" t="str">
        <f t="shared" si="2"/>
        <v/>
      </c>
      <c r="X31" t="str">
        <f t="shared" si="3"/>
        <v/>
      </c>
    </row>
    <row r="32" spans="2:24">
      <c r="B32" s="9" t="str">
        <f>IFERROR(IF(EOMONTH(MAX(Tbl_Transactions[Date]),ROW($B$4)-ROW($B32))&lt;MIN(Tbl_Transactions[Date]),"",EOMONTH(MAX(Tbl_Transactions[Date]),ROW($B$4)-ROW($B32))),"")</f>
        <v/>
      </c>
      <c r="C32" s="10" t="str">
        <f>IFERROR(YEAR(Table3[[#This Row],[Date]]),"")</f>
        <v/>
      </c>
      <c r="D32" s="10" t="str">
        <f>IFERROR(TEXT(Table3[[#This Row],[Date]],"mmm"),"")</f>
        <v/>
      </c>
      <c r="E32" s="86" t="str">
        <f>IF(LEN(B32)=0,"",SUMIFS(Tbl_Transactions[Amount],Tbl_Transactions[Type],"Income",Tbl_Transactions[Date],"&lt;="&amp;Monthly_Summary_Table!$B32,Tbl_Transactions[Date],"&gt;"&amp;EOMONTH(Monthly_Summary_Table!$B32,-1)))</f>
        <v/>
      </c>
      <c r="F32" s="86" t="str">
        <f>IF(LEN(B32)=0,"",SUMIFS(Tbl_Transactions[Amount],Tbl_Transactions[Type],"Expense",Tbl_Transactions[Date],"&lt;="&amp;Monthly_Summary_Table!$B32,Tbl_Transactions[Date],"&gt;"&amp;EOMONTH(Monthly_Summary_Table!$B32,-1)))</f>
        <v/>
      </c>
      <c r="G32" s="86" t="str">
        <f>IFERROR(Table3[[#This Row],[Income]]-Table3[[#This Row],[Expense]],"")</f>
        <v/>
      </c>
      <c r="H32" s="86" t="str">
        <f xml:space="preserve"> IF(LEN(Table3[[#This Row],[Date]])=0,"",MonthlyBudget)</f>
        <v/>
      </c>
      <c r="I32" s="87" t="str">
        <f>IF(LEN(Table3[[#This Row],[Date]])=0,"",SUM(G32:$G$123))</f>
        <v/>
      </c>
      <c r="J32" s="87" t="str">
        <f>IF(LEN(Table3[[#This Row],[Date]])=0,"",Table3[[#This Row],[Cumulative Savings]]+Starting_Worth)</f>
        <v/>
      </c>
      <c r="K32" s="87" t="str">
        <f>IF(LEN(B32)=0,"",SUMIFS(Tbl_Transactions[Amount],Tbl_Transactions[Account],I_CHOSEN_ACCT,Tbl_Transactions[Type],"Income",Tbl_Transactions[Date],"&lt;="&amp;Monthly_Summary_Table!$B32,Tbl_Transactions[Date],"&gt;"&amp;EOMONTH(Monthly_Summary_Table!$B32,-1)))</f>
        <v/>
      </c>
      <c r="L32" s="87" t="str">
        <f>IF(LEN(B32)=0,"",SUMIFS(Tbl_Transactions[Amount],Tbl_Transactions[Account],I_CHOSEN_ACCT,Tbl_Transactions[Type],"Expense",Tbl_Transactions[Date],"&lt;="&amp;Monthly_Summary_Table!$B32,Tbl_Transactions[Date],"&gt;"&amp;EOMONTH(Monthly_Summary_Table!$B32,-1)))</f>
        <v/>
      </c>
      <c r="M32" s="87" t="str">
        <f>IF(LEN(B32)=0,"",SUMIFS(Tbl_Transactions[Amount],Tbl_Transactions[Account],I_CHOSEN_ACCT,Tbl_Transactions[Type],"Transfer",Tbl_Transactions[Date],"&lt;="&amp;Monthly_Summary_Table!$B32,Tbl_Transactions[Date],"&gt;"&amp;EOMONTH(Monthly_Summary_Table!$B32,-1)))</f>
        <v/>
      </c>
      <c r="N32" s="87" t="str">
        <f>IFERROR(Table3[[#This Row],[ACCT INCOME]]-Table3[[#This Row],[ACCT EXPENSE]]+Table3[[#This Row],[ACCT TRANSFERS]],"")</f>
        <v/>
      </c>
      <c r="O32" s="87" t="str">
        <f>IF(LEN(Table3[[#This Row],[Date]])=0,"",SUM(N32:$N$123)+IF(I_CHOSEN_ACCTTYPE="BANK",INDEX(T_BANK_ACCTS[STARTING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2" t="s">
        <v>51</v>
      </c>
      <c r="T32" s="96" t="str">
        <f>IFERROR(IF(INDEX(T_BANK_ACCTS[ACCOUNT NAME],ROW(T32)-ROW($T$3))=0," ",INDEX(T_BANK_ACCTS[ACCOUNT NAME],ROW(T32)-ROW($T$3)))," ")</f>
        <v xml:space="preserve"> </v>
      </c>
      <c r="U32" t="str">
        <f t="shared" si="0"/>
        <v xml:space="preserve"> </v>
      </c>
      <c r="V32" t="str">
        <f t="shared" si="1"/>
        <v/>
      </c>
      <c r="W32" t="str">
        <f t="shared" si="2"/>
        <v/>
      </c>
      <c r="X32" t="str">
        <f t="shared" si="3"/>
        <v/>
      </c>
    </row>
    <row r="33" spans="2:24">
      <c r="B33" s="9" t="str">
        <f>IFERROR(IF(EOMONTH(MAX(Tbl_Transactions[Date]),ROW($B$4)-ROW($B33))&lt;MIN(Tbl_Transactions[Date]),"",EOMONTH(MAX(Tbl_Transactions[Date]),ROW($B$4)-ROW($B33))),"")</f>
        <v/>
      </c>
      <c r="C33" s="10" t="str">
        <f>IFERROR(YEAR(Table3[[#This Row],[Date]]),"")</f>
        <v/>
      </c>
      <c r="D33" s="10" t="str">
        <f>IFERROR(TEXT(Table3[[#This Row],[Date]],"mmm"),"")</f>
        <v/>
      </c>
      <c r="E33" s="86" t="str">
        <f>IF(LEN(B33)=0,"",SUMIFS(Tbl_Transactions[Amount],Tbl_Transactions[Type],"Income",Tbl_Transactions[Date],"&lt;="&amp;Monthly_Summary_Table!$B33,Tbl_Transactions[Date],"&gt;"&amp;EOMONTH(Monthly_Summary_Table!$B33,-1)))</f>
        <v/>
      </c>
      <c r="F33" s="86" t="str">
        <f>IF(LEN(B33)=0,"",SUMIFS(Tbl_Transactions[Amount],Tbl_Transactions[Type],"Expense",Tbl_Transactions[Date],"&lt;="&amp;Monthly_Summary_Table!$B33,Tbl_Transactions[Date],"&gt;"&amp;EOMONTH(Monthly_Summary_Table!$B33,-1)))</f>
        <v/>
      </c>
      <c r="G33" s="86" t="str">
        <f>IFERROR(Table3[[#This Row],[Income]]-Table3[[#This Row],[Expense]],"")</f>
        <v/>
      </c>
      <c r="H33" s="86" t="str">
        <f xml:space="preserve"> IF(LEN(Table3[[#This Row],[Date]])=0,"",MonthlyBudget)</f>
        <v/>
      </c>
      <c r="I33" s="87" t="str">
        <f>IF(LEN(Table3[[#This Row],[Date]])=0,"",SUM(G33:$G$123))</f>
        <v/>
      </c>
      <c r="J33" s="87" t="str">
        <f>IF(LEN(Table3[[#This Row],[Date]])=0,"",Table3[[#This Row],[Cumulative Savings]]+Starting_Worth)</f>
        <v/>
      </c>
      <c r="K33" s="87" t="str">
        <f>IF(LEN(B33)=0,"",SUMIFS(Tbl_Transactions[Amount],Tbl_Transactions[Account],I_CHOSEN_ACCT,Tbl_Transactions[Type],"Income",Tbl_Transactions[Date],"&lt;="&amp;Monthly_Summary_Table!$B33,Tbl_Transactions[Date],"&gt;"&amp;EOMONTH(Monthly_Summary_Table!$B33,-1)))</f>
        <v/>
      </c>
      <c r="L33" s="87" t="str">
        <f>IF(LEN(B33)=0,"",SUMIFS(Tbl_Transactions[Amount],Tbl_Transactions[Account],I_CHOSEN_ACCT,Tbl_Transactions[Type],"Expense",Tbl_Transactions[Date],"&lt;="&amp;Monthly_Summary_Table!$B33,Tbl_Transactions[Date],"&gt;"&amp;EOMONTH(Monthly_Summary_Table!$B33,-1)))</f>
        <v/>
      </c>
      <c r="M33" s="87" t="str">
        <f>IF(LEN(B33)=0,"",SUMIFS(Tbl_Transactions[Amount],Tbl_Transactions[Account],I_CHOSEN_ACCT,Tbl_Transactions[Type],"Transfer",Tbl_Transactions[Date],"&lt;="&amp;Monthly_Summary_Table!$B33,Tbl_Transactions[Date],"&gt;"&amp;EOMONTH(Monthly_Summary_Table!$B33,-1)))</f>
        <v/>
      </c>
      <c r="N33" s="87" t="str">
        <f>IFERROR(Table3[[#This Row],[ACCT INCOME]]-Table3[[#This Row],[ACCT EXPENSE]]+Table3[[#This Row],[ACCT TRANSFERS]],"")</f>
        <v/>
      </c>
      <c r="O33" s="87" t="str">
        <f>IF(LEN(Table3[[#This Row],[Date]])=0,"",SUM(N33:$N$123)+IF(I_CHOSEN_ACCTTYPE="BANK",INDEX(T_BANK_ACCTS[STARTING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3" t="s">
        <v>51</v>
      </c>
      <c r="T33" s="96" t="str">
        <f>IFERROR(IF(INDEX(T_BANK_ACCTS[ACCOUNT NAME],ROW(T33)-ROW($T$3))=0," ",INDEX(T_BANK_ACCTS[ACCOUNT NAME],ROW(T33)-ROW($T$3)))," ")</f>
        <v xml:space="preserve"> </v>
      </c>
      <c r="U33" t="str">
        <f t="shared" si="0"/>
        <v xml:space="preserve"> </v>
      </c>
      <c r="V33" t="str">
        <f t="shared" si="1"/>
        <v/>
      </c>
      <c r="W33" t="str">
        <f t="shared" si="2"/>
        <v/>
      </c>
      <c r="X33" t="str">
        <f t="shared" si="3"/>
        <v/>
      </c>
    </row>
    <row r="34" spans="2:24">
      <c r="B34" s="9" t="str">
        <f>IFERROR(IF(EOMONTH(MAX(Tbl_Transactions[Date]),ROW($B$4)-ROW($B34))&lt;MIN(Tbl_Transactions[Date]),"",EOMONTH(MAX(Tbl_Transactions[Date]),ROW($B$4)-ROW($B34))),"")</f>
        <v/>
      </c>
      <c r="C34" s="10" t="str">
        <f>IFERROR(YEAR(Table3[[#This Row],[Date]]),"")</f>
        <v/>
      </c>
      <c r="D34" s="10" t="str">
        <f>IFERROR(TEXT(Table3[[#This Row],[Date]],"mmm"),"")</f>
        <v/>
      </c>
      <c r="E34" s="86" t="str">
        <f>IF(LEN(B34)=0,"",SUMIFS(Tbl_Transactions[Amount],Tbl_Transactions[Type],"Income",Tbl_Transactions[Date],"&lt;="&amp;Monthly_Summary_Table!$B34,Tbl_Transactions[Date],"&gt;"&amp;EOMONTH(Monthly_Summary_Table!$B34,-1)))</f>
        <v/>
      </c>
      <c r="F34" s="86" t="str">
        <f>IF(LEN(B34)=0,"",SUMIFS(Tbl_Transactions[Amount],Tbl_Transactions[Type],"Expense",Tbl_Transactions[Date],"&lt;="&amp;Monthly_Summary_Table!$B34,Tbl_Transactions[Date],"&gt;"&amp;EOMONTH(Monthly_Summary_Table!$B34,-1)))</f>
        <v/>
      </c>
      <c r="G34" s="86" t="str">
        <f>IFERROR(Table3[[#This Row],[Income]]-Table3[[#This Row],[Expense]],"")</f>
        <v/>
      </c>
      <c r="H34" s="86" t="str">
        <f xml:space="preserve"> IF(LEN(Table3[[#This Row],[Date]])=0,"",MonthlyBudget)</f>
        <v/>
      </c>
      <c r="I34" s="87" t="str">
        <f>IF(LEN(Table3[[#This Row],[Date]])=0,"",SUM(G34:$G$123))</f>
        <v/>
      </c>
      <c r="J34" s="87" t="str">
        <f>IF(LEN(Table3[[#This Row],[Date]])=0,"",Table3[[#This Row],[Cumulative Savings]]+Starting_Worth)</f>
        <v/>
      </c>
      <c r="K34" s="87" t="str">
        <f>IF(LEN(B34)=0,"",SUMIFS(Tbl_Transactions[Amount],Tbl_Transactions[Account],I_CHOSEN_ACCT,Tbl_Transactions[Type],"Income",Tbl_Transactions[Date],"&lt;="&amp;Monthly_Summary_Table!$B34,Tbl_Transactions[Date],"&gt;"&amp;EOMONTH(Monthly_Summary_Table!$B34,-1)))</f>
        <v/>
      </c>
      <c r="L34" s="87" t="str">
        <f>IF(LEN(B34)=0,"",SUMIFS(Tbl_Transactions[Amount],Tbl_Transactions[Account],I_CHOSEN_ACCT,Tbl_Transactions[Type],"Expense",Tbl_Transactions[Date],"&lt;="&amp;Monthly_Summary_Table!$B34,Tbl_Transactions[Date],"&gt;"&amp;EOMONTH(Monthly_Summary_Table!$B34,-1)))</f>
        <v/>
      </c>
      <c r="M34" s="87" t="str">
        <f>IF(LEN(B34)=0,"",SUMIFS(Tbl_Transactions[Amount],Tbl_Transactions[Account],I_CHOSEN_ACCT,Tbl_Transactions[Type],"Transfer",Tbl_Transactions[Date],"&lt;="&amp;Monthly_Summary_Table!$B34,Tbl_Transactions[Date],"&gt;"&amp;EOMONTH(Monthly_Summary_Table!$B34,-1)))</f>
        <v/>
      </c>
      <c r="N34" s="87" t="str">
        <f>IFERROR(Table3[[#This Row],[ACCT INCOME]]-Table3[[#This Row],[ACCT EXPENSE]]+Table3[[#This Row],[ACCT TRANSFERS]],"")</f>
        <v/>
      </c>
      <c r="O34" s="87" t="str">
        <f>IF(LEN(Table3[[#This Row],[Date]])=0,"",SUM(N34:$N$123)+IF(I_CHOSEN_ACCTTYPE="BANK",INDEX(T_BANK_ACCTS[STARTING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R34" s="182" t="s">
        <v>78</v>
      </c>
      <c r="S34" t="s">
        <v>50</v>
      </c>
      <c r="T34" s="96" t="str">
        <f>IFERROR(IF(INDEX(T_CREDIT_ACCTS[ACCOUNT NAME],ROW(T34)-ROW($T$33))=0," ",INDEX(T_CREDIT_ACCTS[ACCOUNT NAME],ROW(T34)-ROW($T$33)))," ")</f>
        <v>Visa</v>
      </c>
      <c r="U34">
        <f t="shared" si="0"/>
        <v>31</v>
      </c>
      <c r="V34" t="str">
        <f t="shared" si="1"/>
        <v/>
      </c>
      <c r="W34" t="str">
        <f t="shared" si="2"/>
        <v/>
      </c>
      <c r="X34" t="str">
        <f t="shared" si="3"/>
        <v/>
      </c>
    </row>
    <row r="35" spans="2:24">
      <c r="B35" s="9" t="str">
        <f>IFERROR(IF(EOMONTH(MAX(Tbl_Transactions[Date]),ROW($B$4)-ROW($B35))&lt;MIN(Tbl_Transactions[Date]),"",EOMONTH(MAX(Tbl_Transactions[Date]),ROW($B$4)-ROW($B35))),"")</f>
        <v/>
      </c>
      <c r="C35" s="10" t="str">
        <f>IFERROR(YEAR(Table3[[#This Row],[Date]]),"")</f>
        <v/>
      </c>
      <c r="D35" s="10" t="str">
        <f>IFERROR(TEXT(Table3[[#This Row],[Date]],"mmm"),"")</f>
        <v/>
      </c>
      <c r="E35" s="86" t="str">
        <f>IF(LEN(B35)=0,"",SUMIFS(Tbl_Transactions[Amount],Tbl_Transactions[Type],"Income",Tbl_Transactions[Date],"&lt;="&amp;Monthly_Summary_Table!$B35,Tbl_Transactions[Date],"&gt;"&amp;EOMONTH(Monthly_Summary_Table!$B35,-1)))</f>
        <v/>
      </c>
      <c r="F35" s="86" t="str">
        <f>IF(LEN(B35)=0,"",SUMIFS(Tbl_Transactions[Amount],Tbl_Transactions[Type],"Expense",Tbl_Transactions[Date],"&lt;="&amp;Monthly_Summary_Table!$B35,Tbl_Transactions[Date],"&gt;"&amp;EOMONTH(Monthly_Summary_Table!$B35,-1)))</f>
        <v/>
      </c>
      <c r="G35" s="86" t="str">
        <f>IFERROR(Table3[[#This Row],[Income]]-Table3[[#This Row],[Expense]],"")</f>
        <v/>
      </c>
      <c r="H35" s="86" t="str">
        <f xml:space="preserve"> IF(LEN(Table3[[#This Row],[Date]])=0,"",MonthlyBudget)</f>
        <v/>
      </c>
      <c r="I35" s="87" t="str">
        <f>IF(LEN(Table3[[#This Row],[Date]])=0,"",SUM(G35:$G$123))</f>
        <v/>
      </c>
      <c r="J35" s="87" t="str">
        <f>IF(LEN(Table3[[#This Row],[Date]])=0,"",Table3[[#This Row],[Cumulative Savings]]+Starting_Worth)</f>
        <v/>
      </c>
      <c r="K35" s="87" t="str">
        <f>IF(LEN(B35)=0,"",SUMIFS(Tbl_Transactions[Amount],Tbl_Transactions[Account],I_CHOSEN_ACCT,Tbl_Transactions[Type],"Income",Tbl_Transactions[Date],"&lt;="&amp;Monthly_Summary_Table!$B35,Tbl_Transactions[Date],"&gt;"&amp;EOMONTH(Monthly_Summary_Table!$B35,-1)))</f>
        <v/>
      </c>
      <c r="L35" s="87" t="str">
        <f>IF(LEN(B35)=0,"",SUMIFS(Tbl_Transactions[Amount],Tbl_Transactions[Account],I_CHOSEN_ACCT,Tbl_Transactions[Type],"Expense",Tbl_Transactions[Date],"&lt;="&amp;Monthly_Summary_Table!$B35,Tbl_Transactions[Date],"&gt;"&amp;EOMONTH(Monthly_Summary_Table!$B35,-1)))</f>
        <v/>
      </c>
      <c r="M35" s="87" t="str">
        <f>IF(LEN(B35)=0,"",SUMIFS(Tbl_Transactions[Amount],Tbl_Transactions[Account],I_CHOSEN_ACCT,Tbl_Transactions[Type],"Transfer",Tbl_Transactions[Date],"&lt;="&amp;Monthly_Summary_Table!$B35,Tbl_Transactions[Date],"&gt;"&amp;EOMONTH(Monthly_Summary_Table!$B35,-1)))</f>
        <v/>
      </c>
      <c r="N35" s="87" t="str">
        <f>IFERROR(Table3[[#This Row],[ACCT INCOME]]-Table3[[#This Row],[ACCT EXPENSE]]+Table3[[#This Row],[ACCT TRANSFERS]],"")</f>
        <v/>
      </c>
      <c r="O35" s="87" t="str">
        <f>IF(LEN(Table3[[#This Row],[Date]])=0,"",SUM(N35:$N$123)+IF(I_CHOSEN_ACCTTYPE="BANK",INDEX(T_BANK_ACCTS[STARTING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5" t="s">
        <v>50</v>
      </c>
      <c r="T35" s="96" t="str">
        <f>IFERROR(IF(INDEX(T_CREDIT_ACCTS[ACCOUNT NAME],ROW(T35)-ROW($T$33))=0," ",INDEX(T_CREDIT_ACCTS[ACCOUNT NAME],ROW(T35)-ROW($T$33)))," ")</f>
        <v>Home dépôt</v>
      </c>
      <c r="U35">
        <f t="shared" si="0"/>
        <v>32</v>
      </c>
      <c r="V35" t="str">
        <f t="shared" si="1"/>
        <v/>
      </c>
      <c r="W35" t="str">
        <f t="shared" si="2"/>
        <v/>
      </c>
      <c r="X35" t="str">
        <f t="shared" si="3"/>
        <v/>
      </c>
    </row>
    <row r="36" spans="2:24">
      <c r="B36" s="9" t="str">
        <f>IFERROR(IF(EOMONTH(MAX(Tbl_Transactions[Date]),ROW($B$4)-ROW($B36))&lt;MIN(Tbl_Transactions[Date]),"",EOMONTH(MAX(Tbl_Transactions[Date]),ROW($B$4)-ROW($B36))),"")</f>
        <v/>
      </c>
      <c r="C36" s="10" t="str">
        <f>IFERROR(YEAR(Table3[[#This Row],[Date]]),"")</f>
        <v/>
      </c>
      <c r="D36" s="10" t="str">
        <f>IFERROR(TEXT(Table3[[#This Row],[Date]],"mmm"),"")</f>
        <v/>
      </c>
      <c r="E36" s="86" t="str">
        <f>IF(LEN(B36)=0,"",SUMIFS(Tbl_Transactions[Amount],Tbl_Transactions[Type],"Income",Tbl_Transactions[Date],"&lt;="&amp;Monthly_Summary_Table!$B36,Tbl_Transactions[Date],"&gt;"&amp;EOMONTH(Monthly_Summary_Table!$B36,-1)))</f>
        <v/>
      </c>
      <c r="F36" s="86" t="str">
        <f>IF(LEN(B36)=0,"",SUMIFS(Tbl_Transactions[Amount],Tbl_Transactions[Type],"Expense",Tbl_Transactions[Date],"&lt;="&amp;Monthly_Summary_Table!$B36,Tbl_Transactions[Date],"&gt;"&amp;EOMONTH(Monthly_Summary_Table!$B36,-1)))</f>
        <v/>
      </c>
      <c r="G36" s="86" t="str">
        <f>IFERROR(Table3[[#This Row],[Income]]-Table3[[#This Row],[Expense]],"")</f>
        <v/>
      </c>
      <c r="H36" s="86" t="str">
        <f xml:space="preserve"> IF(LEN(Table3[[#This Row],[Date]])=0,"",MonthlyBudget)</f>
        <v/>
      </c>
      <c r="I36" s="87" t="str">
        <f>IF(LEN(Table3[[#This Row],[Date]])=0,"",SUM(G36:$G$123))</f>
        <v/>
      </c>
      <c r="J36" s="87" t="str">
        <f>IF(LEN(Table3[[#This Row],[Date]])=0,"",Table3[[#This Row],[Cumulative Savings]]+Starting_Worth)</f>
        <v/>
      </c>
      <c r="K36" s="87" t="str">
        <f>IF(LEN(B36)=0,"",SUMIFS(Tbl_Transactions[Amount],Tbl_Transactions[Account],I_CHOSEN_ACCT,Tbl_Transactions[Type],"Income",Tbl_Transactions[Date],"&lt;="&amp;Monthly_Summary_Table!$B36,Tbl_Transactions[Date],"&gt;"&amp;EOMONTH(Monthly_Summary_Table!$B36,-1)))</f>
        <v/>
      </c>
      <c r="L36" s="87" t="str">
        <f>IF(LEN(B36)=0,"",SUMIFS(Tbl_Transactions[Amount],Tbl_Transactions[Account],I_CHOSEN_ACCT,Tbl_Transactions[Type],"Expense",Tbl_Transactions[Date],"&lt;="&amp;Monthly_Summary_Table!$B36,Tbl_Transactions[Date],"&gt;"&amp;EOMONTH(Monthly_Summary_Table!$B36,-1)))</f>
        <v/>
      </c>
      <c r="M36" s="87" t="str">
        <f>IF(LEN(B36)=0,"",SUMIFS(Tbl_Transactions[Amount],Tbl_Transactions[Account],I_CHOSEN_ACCT,Tbl_Transactions[Type],"Transfer",Tbl_Transactions[Date],"&lt;="&amp;Monthly_Summary_Table!$B36,Tbl_Transactions[Date],"&gt;"&amp;EOMONTH(Monthly_Summary_Table!$B36,-1)))</f>
        <v/>
      </c>
      <c r="N36" s="87" t="str">
        <f>IFERROR(Table3[[#This Row],[ACCT INCOME]]-Table3[[#This Row],[ACCT EXPENSE]]+Table3[[#This Row],[ACCT TRANSFERS]],"")</f>
        <v/>
      </c>
      <c r="O36" s="87" t="str">
        <f>IF(LEN(Table3[[#This Row],[Date]])=0,"",SUM(N36:$N$123)+IF(I_CHOSEN_ACCTTYPE="BANK",INDEX(T_BANK_ACCTS[STARTING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6" t="s">
        <v>50</v>
      </c>
      <c r="T36" s="96" t="str">
        <f>IFERROR(IF(INDEX(T_CREDIT_ACCTS[ACCOUNT NAME],ROW(T36)-ROW($T$33))=0," ",INDEX(T_CREDIT_ACCTS[ACCOUNT NAME],ROW(T36)-ROW($T$33)))," ")</f>
        <v xml:space="preserve"> </v>
      </c>
      <c r="U36" t="str">
        <f t="shared" ref="U36:U67" si="4">IF(T36=" "," ",ROW(T36)-ROW($T$3))</f>
        <v xml:space="preserve"> </v>
      </c>
      <c r="V36" t="str">
        <f t="shared" ref="V36:V67" si="5">IFERROR(SMALL($U$4:$U$93,ROW(V36)-ROW($V$3)),"")</f>
        <v/>
      </c>
      <c r="W36" t="str">
        <f t="shared" si="2"/>
        <v/>
      </c>
      <c r="X36" t="str">
        <f t="shared" si="3"/>
        <v/>
      </c>
    </row>
    <row r="37" spans="2:24">
      <c r="B37" s="9" t="str">
        <f>IFERROR(IF(EOMONTH(MAX(Tbl_Transactions[Date]),ROW($B$4)-ROW($B37))&lt;MIN(Tbl_Transactions[Date]),"",EOMONTH(MAX(Tbl_Transactions[Date]),ROW($B$4)-ROW($B37))),"")</f>
        <v/>
      </c>
      <c r="C37" s="10" t="str">
        <f>IFERROR(YEAR(Table3[[#This Row],[Date]]),"")</f>
        <v/>
      </c>
      <c r="D37" s="10" t="str">
        <f>IFERROR(TEXT(Table3[[#This Row],[Date]],"mmm"),"")</f>
        <v/>
      </c>
      <c r="E37" s="86" t="str">
        <f>IF(LEN(B37)=0,"",SUMIFS(Tbl_Transactions[Amount],Tbl_Transactions[Type],"Income",Tbl_Transactions[Date],"&lt;="&amp;Monthly_Summary_Table!$B37,Tbl_Transactions[Date],"&gt;"&amp;EOMONTH(Monthly_Summary_Table!$B37,-1)))</f>
        <v/>
      </c>
      <c r="F37" s="86" t="str">
        <f>IF(LEN(B37)=0,"",SUMIFS(Tbl_Transactions[Amount],Tbl_Transactions[Type],"Expense",Tbl_Transactions[Date],"&lt;="&amp;Monthly_Summary_Table!$B37,Tbl_Transactions[Date],"&gt;"&amp;EOMONTH(Monthly_Summary_Table!$B37,-1)))</f>
        <v/>
      </c>
      <c r="G37" s="86" t="str">
        <f>IFERROR(Table3[[#This Row],[Income]]-Table3[[#This Row],[Expense]],"")</f>
        <v/>
      </c>
      <c r="H37" s="86" t="str">
        <f xml:space="preserve"> IF(LEN(Table3[[#This Row],[Date]])=0,"",MonthlyBudget)</f>
        <v/>
      </c>
      <c r="I37" s="87" t="str">
        <f>IF(LEN(Table3[[#This Row],[Date]])=0,"",SUM(G37:$G$123))</f>
        <v/>
      </c>
      <c r="J37" s="87" t="str">
        <f>IF(LEN(Table3[[#This Row],[Date]])=0,"",Table3[[#This Row],[Cumulative Savings]]+Starting_Worth)</f>
        <v/>
      </c>
      <c r="K37" s="87" t="str">
        <f>IF(LEN(B37)=0,"",SUMIFS(Tbl_Transactions[Amount],Tbl_Transactions[Account],I_CHOSEN_ACCT,Tbl_Transactions[Type],"Income",Tbl_Transactions[Date],"&lt;="&amp;Monthly_Summary_Table!$B37,Tbl_Transactions[Date],"&gt;"&amp;EOMONTH(Monthly_Summary_Table!$B37,-1)))</f>
        <v/>
      </c>
      <c r="L37" s="87" t="str">
        <f>IF(LEN(B37)=0,"",SUMIFS(Tbl_Transactions[Amount],Tbl_Transactions[Account],I_CHOSEN_ACCT,Tbl_Transactions[Type],"Expense",Tbl_Transactions[Date],"&lt;="&amp;Monthly_Summary_Table!$B37,Tbl_Transactions[Date],"&gt;"&amp;EOMONTH(Monthly_Summary_Table!$B37,-1)))</f>
        <v/>
      </c>
      <c r="M37" s="87" t="str">
        <f>IF(LEN(B37)=0,"",SUMIFS(Tbl_Transactions[Amount],Tbl_Transactions[Account],I_CHOSEN_ACCT,Tbl_Transactions[Type],"Transfer",Tbl_Transactions[Date],"&lt;="&amp;Monthly_Summary_Table!$B37,Tbl_Transactions[Date],"&gt;"&amp;EOMONTH(Monthly_Summary_Table!$B37,-1)))</f>
        <v/>
      </c>
      <c r="N37" s="87" t="str">
        <f>IFERROR(Table3[[#This Row],[ACCT INCOME]]-Table3[[#This Row],[ACCT EXPENSE]]+Table3[[#This Row],[ACCT TRANSFERS]],"")</f>
        <v/>
      </c>
      <c r="O37" s="87" t="str">
        <f>IF(LEN(Table3[[#This Row],[Date]])=0,"",SUM(N37:$N$123)+IF(I_CHOSEN_ACCTTYPE="BANK",INDEX(T_BANK_ACCTS[STARTING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7" t="s">
        <v>50</v>
      </c>
      <c r="T37" s="96" t="str">
        <f>IFERROR(IF(INDEX(T_CREDIT_ACCTS[ACCOUNT NAME],ROW(T37)-ROW($T$33))=0," ",INDEX(T_CREDIT_ACCTS[ACCOUNT NAME],ROW(T37)-ROW($T$33)))," ")</f>
        <v xml:space="preserve"> </v>
      </c>
      <c r="U37" t="str">
        <f t="shared" si="4"/>
        <v xml:space="preserve"> </v>
      </c>
      <c r="V37" t="str">
        <f t="shared" si="5"/>
        <v/>
      </c>
      <c r="W37" t="str">
        <f t="shared" si="2"/>
        <v/>
      </c>
      <c r="X37" t="str">
        <f t="shared" si="3"/>
        <v/>
      </c>
    </row>
    <row r="38" spans="2:24">
      <c r="B38" s="9" t="str">
        <f>IFERROR(IF(EOMONTH(MAX(Tbl_Transactions[Date]),ROW($B$4)-ROW($B38))&lt;MIN(Tbl_Transactions[Date]),"",EOMONTH(MAX(Tbl_Transactions[Date]),ROW($B$4)-ROW($B38))),"")</f>
        <v/>
      </c>
      <c r="C38" s="10" t="str">
        <f>IFERROR(YEAR(Table3[[#This Row],[Date]]),"")</f>
        <v/>
      </c>
      <c r="D38" s="10" t="str">
        <f>IFERROR(TEXT(Table3[[#This Row],[Date]],"mmm"),"")</f>
        <v/>
      </c>
      <c r="E38" s="86" t="str">
        <f>IF(LEN(B38)=0,"",SUMIFS(Tbl_Transactions[Amount],Tbl_Transactions[Type],"Income",Tbl_Transactions[Date],"&lt;="&amp;Monthly_Summary_Table!$B38,Tbl_Transactions[Date],"&gt;"&amp;EOMONTH(Monthly_Summary_Table!$B38,-1)))</f>
        <v/>
      </c>
      <c r="F38" s="86" t="str">
        <f>IF(LEN(B38)=0,"",SUMIFS(Tbl_Transactions[Amount],Tbl_Transactions[Type],"Expense",Tbl_Transactions[Date],"&lt;="&amp;Monthly_Summary_Table!$B38,Tbl_Transactions[Date],"&gt;"&amp;EOMONTH(Monthly_Summary_Table!$B38,-1)))</f>
        <v/>
      </c>
      <c r="G38" s="86" t="str">
        <f>IFERROR(Table3[[#This Row],[Income]]-Table3[[#This Row],[Expense]],"")</f>
        <v/>
      </c>
      <c r="H38" s="86" t="str">
        <f xml:space="preserve"> IF(LEN(Table3[[#This Row],[Date]])=0,"",MonthlyBudget)</f>
        <v/>
      </c>
      <c r="I38" s="87" t="str">
        <f>IF(LEN(Table3[[#This Row],[Date]])=0,"",SUM(G38:$G$123))</f>
        <v/>
      </c>
      <c r="J38" s="87" t="str">
        <f>IF(LEN(Table3[[#This Row],[Date]])=0,"",Table3[[#This Row],[Cumulative Savings]]+Starting_Worth)</f>
        <v/>
      </c>
      <c r="K38" s="87" t="str">
        <f>IF(LEN(B38)=0,"",SUMIFS(Tbl_Transactions[Amount],Tbl_Transactions[Account],I_CHOSEN_ACCT,Tbl_Transactions[Type],"Income",Tbl_Transactions[Date],"&lt;="&amp;Monthly_Summary_Table!$B38,Tbl_Transactions[Date],"&gt;"&amp;EOMONTH(Monthly_Summary_Table!$B38,-1)))</f>
        <v/>
      </c>
      <c r="L38" s="87" t="str">
        <f>IF(LEN(B38)=0,"",SUMIFS(Tbl_Transactions[Amount],Tbl_Transactions[Account],I_CHOSEN_ACCT,Tbl_Transactions[Type],"Expense",Tbl_Transactions[Date],"&lt;="&amp;Monthly_Summary_Table!$B38,Tbl_Transactions[Date],"&gt;"&amp;EOMONTH(Monthly_Summary_Table!$B38,-1)))</f>
        <v/>
      </c>
      <c r="M38" s="87" t="str">
        <f>IF(LEN(B38)=0,"",SUMIFS(Tbl_Transactions[Amount],Tbl_Transactions[Account],I_CHOSEN_ACCT,Tbl_Transactions[Type],"Transfer",Tbl_Transactions[Date],"&lt;="&amp;Monthly_Summary_Table!$B38,Tbl_Transactions[Date],"&gt;"&amp;EOMONTH(Monthly_Summary_Table!$B38,-1)))</f>
        <v/>
      </c>
      <c r="N38" s="87" t="str">
        <f>IFERROR(Table3[[#This Row],[ACCT INCOME]]-Table3[[#This Row],[ACCT EXPENSE]]+Table3[[#This Row],[ACCT TRANSFERS]],"")</f>
        <v/>
      </c>
      <c r="O38" s="87" t="str">
        <f>IF(LEN(Table3[[#This Row],[Date]])=0,"",SUM(N38:$N$123)+IF(I_CHOSEN_ACCTTYPE="BANK",INDEX(T_BANK_ACCTS[STARTING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8" t="s">
        <v>50</v>
      </c>
      <c r="T38" s="96" t="str">
        <f>IFERROR(IF(INDEX(T_CREDIT_ACCTS[ACCOUNT NAME],ROW(T38)-ROW($T$33))=0," ",INDEX(T_CREDIT_ACCTS[ACCOUNT NAME],ROW(T38)-ROW($T$33)))," ")</f>
        <v xml:space="preserve"> </v>
      </c>
      <c r="U38" t="str">
        <f t="shared" si="4"/>
        <v xml:space="preserve"> </v>
      </c>
      <c r="V38" t="str">
        <f t="shared" si="5"/>
        <v/>
      </c>
      <c r="W38" t="str">
        <f t="shared" si="2"/>
        <v/>
      </c>
      <c r="X38" t="str">
        <f t="shared" si="3"/>
        <v/>
      </c>
    </row>
    <row r="39" spans="2:24">
      <c r="B39" s="9" t="str">
        <f>IFERROR(IF(EOMONTH(MAX(Tbl_Transactions[Date]),ROW($B$4)-ROW($B39))&lt;MIN(Tbl_Transactions[Date]),"",EOMONTH(MAX(Tbl_Transactions[Date]),ROW($B$4)-ROW($B39))),"")</f>
        <v/>
      </c>
      <c r="C39" s="10" t="str">
        <f>IFERROR(YEAR(Table3[[#This Row],[Date]]),"")</f>
        <v/>
      </c>
      <c r="D39" s="10" t="str">
        <f>IFERROR(TEXT(Table3[[#This Row],[Date]],"mmm"),"")</f>
        <v/>
      </c>
      <c r="E39" s="86" t="str">
        <f>IF(LEN(B39)=0,"",SUMIFS(Tbl_Transactions[Amount],Tbl_Transactions[Type],"Income",Tbl_Transactions[Date],"&lt;="&amp;Monthly_Summary_Table!$B39,Tbl_Transactions[Date],"&gt;"&amp;EOMONTH(Monthly_Summary_Table!$B39,-1)))</f>
        <v/>
      </c>
      <c r="F39" s="86" t="str">
        <f>IF(LEN(B39)=0,"",SUMIFS(Tbl_Transactions[Amount],Tbl_Transactions[Type],"Expense",Tbl_Transactions[Date],"&lt;="&amp;Monthly_Summary_Table!$B39,Tbl_Transactions[Date],"&gt;"&amp;EOMONTH(Monthly_Summary_Table!$B39,-1)))</f>
        <v/>
      </c>
      <c r="G39" s="86" t="str">
        <f>IFERROR(Table3[[#This Row],[Income]]-Table3[[#This Row],[Expense]],"")</f>
        <v/>
      </c>
      <c r="H39" s="86" t="str">
        <f xml:space="preserve"> IF(LEN(Table3[[#This Row],[Date]])=0,"",MonthlyBudget)</f>
        <v/>
      </c>
      <c r="I39" s="87" t="str">
        <f>IF(LEN(Table3[[#This Row],[Date]])=0,"",SUM(G39:$G$123))</f>
        <v/>
      </c>
      <c r="J39" s="87" t="str">
        <f>IF(LEN(Table3[[#This Row],[Date]])=0,"",Table3[[#This Row],[Cumulative Savings]]+Starting_Worth)</f>
        <v/>
      </c>
      <c r="K39" s="87" t="str">
        <f>IF(LEN(B39)=0,"",SUMIFS(Tbl_Transactions[Amount],Tbl_Transactions[Account],I_CHOSEN_ACCT,Tbl_Transactions[Type],"Income",Tbl_Transactions[Date],"&lt;="&amp;Monthly_Summary_Table!$B39,Tbl_Transactions[Date],"&gt;"&amp;EOMONTH(Monthly_Summary_Table!$B39,-1)))</f>
        <v/>
      </c>
      <c r="L39" s="87" t="str">
        <f>IF(LEN(B39)=0,"",SUMIFS(Tbl_Transactions[Amount],Tbl_Transactions[Account],I_CHOSEN_ACCT,Tbl_Transactions[Type],"Expense",Tbl_Transactions[Date],"&lt;="&amp;Monthly_Summary_Table!$B39,Tbl_Transactions[Date],"&gt;"&amp;EOMONTH(Monthly_Summary_Table!$B39,-1)))</f>
        <v/>
      </c>
      <c r="M39" s="87" t="str">
        <f>IF(LEN(B39)=0,"",SUMIFS(Tbl_Transactions[Amount],Tbl_Transactions[Account],I_CHOSEN_ACCT,Tbl_Transactions[Type],"Transfer",Tbl_Transactions[Date],"&lt;="&amp;Monthly_Summary_Table!$B39,Tbl_Transactions[Date],"&gt;"&amp;EOMONTH(Monthly_Summary_Table!$B39,-1)))</f>
        <v/>
      </c>
      <c r="N39" s="87" t="str">
        <f>IFERROR(Table3[[#This Row],[ACCT INCOME]]-Table3[[#This Row],[ACCT EXPENSE]]+Table3[[#This Row],[ACCT TRANSFERS]],"")</f>
        <v/>
      </c>
      <c r="O39" s="87" t="str">
        <f>IF(LEN(Table3[[#This Row],[Date]])=0,"",SUM(N39:$N$123)+IF(I_CHOSEN_ACCTTYPE="BANK",INDEX(T_BANK_ACCTS[STARTING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9" t="s">
        <v>50</v>
      </c>
      <c r="T39" s="96" t="str">
        <f>IFERROR(IF(INDEX(T_CREDIT_ACCTS[ACCOUNT NAME],ROW(T39)-ROW($T$33))=0," ",INDEX(T_CREDIT_ACCTS[ACCOUNT NAME],ROW(T39)-ROW($T$33)))," ")</f>
        <v xml:space="preserve"> </v>
      </c>
      <c r="U39" t="str">
        <f t="shared" si="4"/>
        <v xml:space="preserve"> </v>
      </c>
      <c r="V39" t="str">
        <f t="shared" si="5"/>
        <v/>
      </c>
      <c r="W39" t="str">
        <f t="shared" si="2"/>
        <v/>
      </c>
      <c r="X39" t="str">
        <f t="shared" si="3"/>
        <v/>
      </c>
    </row>
    <row r="40" spans="2:24">
      <c r="B40" s="9" t="str">
        <f>IFERROR(IF(EOMONTH(MAX(Tbl_Transactions[Date]),ROW($B$4)-ROW($B40))&lt;MIN(Tbl_Transactions[Date]),"",EOMONTH(MAX(Tbl_Transactions[Date]),ROW($B$4)-ROW($B40))),"")</f>
        <v/>
      </c>
      <c r="C40" s="10" t="str">
        <f>IFERROR(YEAR(Table3[[#This Row],[Date]]),"")</f>
        <v/>
      </c>
      <c r="D40" s="10" t="str">
        <f>IFERROR(TEXT(Table3[[#This Row],[Date]],"mmm"),"")</f>
        <v/>
      </c>
      <c r="E40" s="86" t="str">
        <f>IF(LEN(B40)=0,"",SUMIFS(Tbl_Transactions[Amount],Tbl_Transactions[Type],"Income",Tbl_Transactions[Date],"&lt;="&amp;Monthly_Summary_Table!$B40,Tbl_Transactions[Date],"&gt;"&amp;EOMONTH(Monthly_Summary_Table!$B40,-1)))</f>
        <v/>
      </c>
      <c r="F40" s="86" t="str">
        <f>IF(LEN(B40)=0,"",SUMIFS(Tbl_Transactions[Amount],Tbl_Transactions[Type],"Expense",Tbl_Transactions[Date],"&lt;="&amp;Monthly_Summary_Table!$B40,Tbl_Transactions[Date],"&gt;"&amp;EOMONTH(Monthly_Summary_Table!$B40,-1)))</f>
        <v/>
      </c>
      <c r="G40" s="86" t="str">
        <f>IFERROR(Table3[[#This Row],[Income]]-Table3[[#This Row],[Expense]],"")</f>
        <v/>
      </c>
      <c r="H40" s="86" t="str">
        <f xml:space="preserve"> IF(LEN(Table3[[#This Row],[Date]])=0,"",MonthlyBudget)</f>
        <v/>
      </c>
      <c r="I40" s="87" t="str">
        <f>IF(LEN(Table3[[#This Row],[Date]])=0,"",SUM(G40:$G$123))</f>
        <v/>
      </c>
      <c r="J40" s="87" t="str">
        <f>IF(LEN(Table3[[#This Row],[Date]])=0,"",Table3[[#This Row],[Cumulative Savings]]+Starting_Worth)</f>
        <v/>
      </c>
      <c r="K40" s="87" t="str">
        <f>IF(LEN(B40)=0,"",SUMIFS(Tbl_Transactions[Amount],Tbl_Transactions[Account],I_CHOSEN_ACCT,Tbl_Transactions[Type],"Income",Tbl_Transactions[Date],"&lt;="&amp;Monthly_Summary_Table!$B40,Tbl_Transactions[Date],"&gt;"&amp;EOMONTH(Monthly_Summary_Table!$B40,-1)))</f>
        <v/>
      </c>
      <c r="L40" s="87" t="str">
        <f>IF(LEN(B40)=0,"",SUMIFS(Tbl_Transactions[Amount],Tbl_Transactions[Account],I_CHOSEN_ACCT,Tbl_Transactions[Type],"Expense",Tbl_Transactions[Date],"&lt;="&amp;Monthly_Summary_Table!$B40,Tbl_Transactions[Date],"&gt;"&amp;EOMONTH(Monthly_Summary_Table!$B40,-1)))</f>
        <v/>
      </c>
      <c r="M40" s="87" t="str">
        <f>IF(LEN(B40)=0,"",SUMIFS(Tbl_Transactions[Amount],Tbl_Transactions[Account],I_CHOSEN_ACCT,Tbl_Transactions[Type],"Transfer",Tbl_Transactions[Date],"&lt;="&amp;Monthly_Summary_Table!$B40,Tbl_Transactions[Date],"&gt;"&amp;EOMONTH(Monthly_Summary_Table!$B40,-1)))</f>
        <v/>
      </c>
      <c r="N40" s="87" t="str">
        <f>IFERROR(Table3[[#This Row],[ACCT INCOME]]-Table3[[#This Row],[ACCT EXPENSE]]+Table3[[#This Row],[ACCT TRANSFERS]],"")</f>
        <v/>
      </c>
      <c r="O40" s="87" t="str">
        <f>IF(LEN(Table3[[#This Row],[Date]])=0,"",SUM(N40:$N$123)+IF(I_CHOSEN_ACCTTYPE="BANK",INDEX(T_BANK_ACCTS[STARTING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0" t="s">
        <v>50</v>
      </c>
      <c r="T40" s="96" t="str">
        <f>IFERROR(IF(INDEX(T_CREDIT_ACCTS[ACCOUNT NAME],ROW(T40)-ROW($T$33))=0," ",INDEX(T_CREDIT_ACCTS[ACCOUNT NAME],ROW(T40)-ROW($T$33)))," ")</f>
        <v xml:space="preserve"> </v>
      </c>
      <c r="U40" t="str">
        <f t="shared" si="4"/>
        <v xml:space="preserve"> </v>
      </c>
      <c r="V40" t="str">
        <f t="shared" si="5"/>
        <v/>
      </c>
      <c r="W40" t="str">
        <f t="shared" si="2"/>
        <v/>
      </c>
      <c r="X40" t="str">
        <f t="shared" si="3"/>
        <v/>
      </c>
    </row>
    <row r="41" spans="2:24">
      <c r="B41" s="9" t="str">
        <f>IFERROR(IF(EOMONTH(MAX(Tbl_Transactions[Date]),ROW($B$4)-ROW($B41))&lt;MIN(Tbl_Transactions[Date]),"",EOMONTH(MAX(Tbl_Transactions[Date]),ROW($B$4)-ROW($B41))),"")</f>
        <v/>
      </c>
      <c r="C41" s="10" t="str">
        <f>IFERROR(YEAR(Table3[[#This Row],[Date]]),"")</f>
        <v/>
      </c>
      <c r="D41" s="10" t="str">
        <f>IFERROR(TEXT(Table3[[#This Row],[Date]],"mmm"),"")</f>
        <v/>
      </c>
      <c r="E41" s="86" t="str">
        <f>IF(LEN(B41)=0,"",SUMIFS(Tbl_Transactions[Amount],Tbl_Transactions[Type],"Income",Tbl_Transactions[Date],"&lt;="&amp;Monthly_Summary_Table!$B41,Tbl_Transactions[Date],"&gt;"&amp;EOMONTH(Monthly_Summary_Table!$B41,-1)))</f>
        <v/>
      </c>
      <c r="F41" s="86" t="str">
        <f>IF(LEN(B41)=0,"",SUMIFS(Tbl_Transactions[Amount],Tbl_Transactions[Type],"Expense",Tbl_Transactions[Date],"&lt;="&amp;Monthly_Summary_Table!$B41,Tbl_Transactions[Date],"&gt;"&amp;EOMONTH(Monthly_Summary_Table!$B41,-1)))</f>
        <v/>
      </c>
      <c r="G41" s="86" t="str">
        <f>IFERROR(Table3[[#This Row],[Income]]-Table3[[#This Row],[Expense]],"")</f>
        <v/>
      </c>
      <c r="H41" s="86" t="str">
        <f xml:space="preserve"> IF(LEN(Table3[[#This Row],[Date]])=0,"",MonthlyBudget)</f>
        <v/>
      </c>
      <c r="I41" s="87" t="str">
        <f>IF(LEN(Table3[[#This Row],[Date]])=0,"",SUM(G41:$G$123))</f>
        <v/>
      </c>
      <c r="J41" s="87" t="str">
        <f>IF(LEN(Table3[[#This Row],[Date]])=0,"",Table3[[#This Row],[Cumulative Savings]]+Starting_Worth)</f>
        <v/>
      </c>
      <c r="K41" s="87" t="str">
        <f>IF(LEN(B41)=0,"",SUMIFS(Tbl_Transactions[Amount],Tbl_Transactions[Account],I_CHOSEN_ACCT,Tbl_Transactions[Type],"Income",Tbl_Transactions[Date],"&lt;="&amp;Monthly_Summary_Table!$B41,Tbl_Transactions[Date],"&gt;"&amp;EOMONTH(Monthly_Summary_Table!$B41,-1)))</f>
        <v/>
      </c>
      <c r="L41" s="87" t="str">
        <f>IF(LEN(B41)=0,"",SUMIFS(Tbl_Transactions[Amount],Tbl_Transactions[Account],I_CHOSEN_ACCT,Tbl_Transactions[Type],"Expense",Tbl_Transactions[Date],"&lt;="&amp;Monthly_Summary_Table!$B41,Tbl_Transactions[Date],"&gt;"&amp;EOMONTH(Monthly_Summary_Table!$B41,-1)))</f>
        <v/>
      </c>
      <c r="M41" s="87" t="str">
        <f>IF(LEN(B41)=0,"",SUMIFS(Tbl_Transactions[Amount],Tbl_Transactions[Account],I_CHOSEN_ACCT,Tbl_Transactions[Type],"Transfer",Tbl_Transactions[Date],"&lt;="&amp;Monthly_Summary_Table!$B41,Tbl_Transactions[Date],"&gt;"&amp;EOMONTH(Monthly_Summary_Table!$B41,-1)))</f>
        <v/>
      </c>
      <c r="N41" s="87" t="str">
        <f>IFERROR(Table3[[#This Row],[ACCT INCOME]]-Table3[[#This Row],[ACCT EXPENSE]]+Table3[[#This Row],[ACCT TRANSFERS]],"")</f>
        <v/>
      </c>
      <c r="O41" s="87" t="str">
        <f>IF(LEN(Table3[[#This Row],[Date]])=0,"",SUM(N41:$N$123)+IF(I_CHOSEN_ACCTTYPE="BANK",INDEX(T_BANK_ACCTS[STARTING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1" t="s">
        <v>50</v>
      </c>
      <c r="T41" s="96" t="str">
        <f>IFERROR(IF(INDEX(T_CREDIT_ACCTS[ACCOUNT NAME],ROW(T41)-ROW($T$33))=0," ",INDEX(T_CREDIT_ACCTS[ACCOUNT NAME],ROW(T41)-ROW($T$33)))," ")</f>
        <v xml:space="preserve"> </v>
      </c>
      <c r="U41" t="str">
        <f t="shared" si="4"/>
        <v xml:space="preserve"> </v>
      </c>
      <c r="V41" t="str">
        <f t="shared" si="5"/>
        <v/>
      </c>
      <c r="W41" t="str">
        <f t="shared" si="2"/>
        <v/>
      </c>
      <c r="X41" t="str">
        <f t="shared" si="3"/>
        <v/>
      </c>
    </row>
    <row r="42" spans="2:24">
      <c r="B42" s="9" t="str">
        <f>IFERROR(IF(EOMONTH(MAX(Tbl_Transactions[Date]),ROW($B$4)-ROW($B42))&lt;MIN(Tbl_Transactions[Date]),"",EOMONTH(MAX(Tbl_Transactions[Date]),ROW($B$4)-ROW($B42))),"")</f>
        <v/>
      </c>
      <c r="C42" s="10" t="str">
        <f>IFERROR(YEAR(Table3[[#This Row],[Date]]),"")</f>
        <v/>
      </c>
      <c r="D42" s="10" t="str">
        <f>IFERROR(TEXT(Table3[[#This Row],[Date]],"mmm"),"")</f>
        <v/>
      </c>
      <c r="E42" s="86" t="str">
        <f>IF(LEN(B42)=0,"",SUMIFS(Tbl_Transactions[Amount],Tbl_Transactions[Type],"Income",Tbl_Transactions[Date],"&lt;="&amp;Monthly_Summary_Table!$B42,Tbl_Transactions[Date],"&gt;"&amp;EOMONTH(Monthly_Summary_Table!$B42,-1)))</f>
        <v/>
      </c>
      <c r="F42" s="86" t="str">
        <f>IF(LEN(B42)=0,"",SUMIFS(Tbl_Transactions[Amount],Tbl_Transactions[Type],"Expense",Tbl_Transactions[Date],"&lt;="&amp;Monthly_Summary_Table!$B42,Tbl_Transactions[Date],"&gt;"&amp;EOMONTH(Monthly_Summary_Table!$B42,-1)))</f>
        <v/>
      </c>
      <c r="G42" s="86" t="str">
        <f>IFERROR(Table3[[#This Row],[Income]]-Table3[[#This Row],[Expense]],"")</f>
        <v/>
      </c>
      <c r="H42" s="86" t="str">
        <f xml:space="preserve"> IF(LEN(Table3[[#This Row],[Date]])=0,"",MonthlyBudget)</f>
        <v/>
      </c>
      <c r="I42" s="87" t="str">
        <f>IF(LEN(Table3[[#This Row],[Date]])=0,"",SUM(G42:$G$123))</f>
        <v/>
      </c>
      <c r="J42" s="87" t="str">
        <f>IF(LEN(Table3[[#This Row],[Date]])=0,"",Table3[[#This Row],[Cumulative Savings]]+Starting_Worth)</f>
        <v/>
      </c>
      <c r="K42" s="87" t="str">
        <f>IF(LEN(B42)=0,"",SUMIFS(Tbl_Transactions[Amount],Tbl_Transactions[Account],I_CHOSEN_ACCT,Tbl_Transactions[Type],"Income",Tbl_Transactions[Date],"&lt;="&amp;Monthly_Summary_Table!$B42,Tbl_Transactions[Date],"&gt;"&amp;EOMONTH(Monthly_Summary_Table!$B42,-1)))</f>
        <v/>
      </c>
      <c r="L42" s="87" t="str">
        <f>IF(LEN(B42)=0,"",SUMIFS(Tbl_Transactions[Amount],Tbl_Transactions[Account],I_CHOSEN_ACCT,Tbl_Transactions[Type],"Expense",Tbl_Transactions[Date],"&lt;="&amp;Monthly_Summary_Table!$B42,Tbl_Transactions[Date],"&gt;"&amp;EOMONTH(Monthly_Summary_Table!$B42,-1)))</f>
        <v/>
      </c>
      <c r="M42" s="87" t="str">
        <f>IF(LEN(B42)=0,"",SUMIFS(Tbl_Transactions[Amount],Tbl_Transactions[Account],I_CHOSEN_ACCT,Tbl_Transactions[Type],"Transfer",Tbl_Transactions[Date],"&lt;="&amp;Monthly_Summary_Table!$B42,Tbl_Transactions[Date],"&gt;"&amp;EOMONTH(Monthly_Summary_Table!$B42,-1)))</f>
        <v/>
      </c>
      <c r="N42" s="87" t="str">
        <f>IFERROR(Table3[[#This Row],[ACCT INCOME]]-Table3[[#This Row],[ACCT EXPENSE]]+Table3[[#This Row],[ACCT TRANSFERS]],"")</f>
        <v/>
      </c>
      <c r="O42" s="87" t="str">
        <f>IF(LEN(Table3[[#This Row],[Date]])=0,"",SUM(N42:$N$123)+IF(I_CHOSEN_ACCTTYPE="BANK",INDEX(T_BANK_ACCTS[STARTING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2" t="s">
        <v>50</v>
      </c>
      <c r="T42" s="96" t="str">
        <f>IFERROR(IF(INDEX(T_CREDIT_ACCTS[ACCOUNT NAME],ROW(T42)-ROW($T$33))=0," ",INDEX(T_CREDIT_ACCTS[ACCOUNT NAME],ROW(T42)-ROW($T$33)))," ")</f>
        <v xml:space="preserve"> </v>
      </c>
      <c r="U42" t="str">
        <f t="shared" si="4"/>
        <v xml:space="preserve"> </v>
      </c>
      <c r="V42" t="str">
        <f t="shared" si="5"/>
        <v/>
      </c>
      <c r="W42" t="str">
        <f t="shared" si="2"/>
        <v/>
      </c>
      <c r="X42" t="str">
        <f t="shared" si="3"/>
        <v/>
      </c>
    </row>
    <row r="43" spans="2:24">
      <c r="B43" s="9" t="str">
        <f>IFERROR(IF(EOMONTH(MAX(Tbl_Transactions[Date]),ROW($B$4)-ROW($B43))&lt;MIN(Tbl_Transactions[Date]),"",EOMONTH(MAX(Tbl_Transactions[Date]),ROW($B$4)-ROW($B43))),"")</f>
        <v/>
      </c>
      <c r="C43" s="10" t="str">
        <f>IFERROR(YEAR(Table3[[#This Row],[Date]]),"")</f>
        <v/>
      </c>
      <c r="D43" s="10" t="str">
        <f>IFERROR(TEXT(Table3[[#This Row],[Date]],"mmm"),"")</f>
        <v/>
      </c>
      <c r="E43" s="86" t="str">
        <f>IF(LEN(B43)=0,"",SUMIFS(Tbl_Transactions[Amount],Tbl_Transactions[Type],"Income",Tbl_Transactions[Date],"&lt;="&amp;Monthly_Summary_Table!$B43,Tbl_Transactions[Date],"&gt;"&amp;EOMONTH(Monthly_Summary_Table!$B43,-1)))</f>
        <v/>
      </c>
      <c r="F43" s="86" t="str">
        <f>IF(LEN(B43)=0,"",SUMIFS(Tbl_Transactions[Amount],Tbl_Transactions[Type],"Expense",Tbl_Transactions[Date],"&lt;="&amp;Monthly_Summary_Table!$B43,Tbl_Transactions[Date],"&gt;"&amp;EOMONTH(Monthly_Summary_Table!$B43,-1)))</f>
        <v/>
      </c>
      <c r="G43" s="86" t="str">
        <f>IFERROR(Table3[[#This Row],[Income]]-Table3[[#This Row],[Expense]],"")</f>
        <v/>
      </c>
      <c r="H43" s="86" t="str">
        <f xml:space="preserve"> IF(LEN(Table3[[#This Row],[Date]])=0,"",MonthlyBudget)</f>
        <v/>
      </c>
      <c r="I43" s="87" t="str">
        <f>IF(LEN(Table3[[#This Row],[Date]])=0,"",SUM(G43:$G$123))</f>
        <v/>
      </c>
      <c r="J43" s="87" t="str">
        <f>IF(LEN(Table3[[#This Row],[Date]])=0,"",Table3[[#This Row],[Cumulative Savings]]+Starting_Worth)</f>
        <v/>
      </c>
      <c r="K43" s="87" t="str">
        <f>IF(LEN(B43)=0,"",SUMIFS(Tbl_Transactions[Amount],Tbl_Transactions[Account],I_CHOSEN_ACCT,Tbl_Transactions[Type],"Income",Tbl_Transactions[Date],"&lt;="&amp;Monthly_Summary_Table!$B43,Tbl_Transactions[Date],"&gt;"&amp;EOMONTH(Monthly_Summary_Table!$B43,-1)))</f>
        <v/>
      </c>
      <c r="L43" s="87" t="str">
        <f>IF(LEN(B43)=0,"",SUMIFS(Tbl_Transactions[Amount],Tbl_Transactions[Account],I_CHOSEN_ACCT,Tbl_Transactions[Type],"Expense",Tbl_Transactions[Date],"&lt;="&amp;Monthly_Summary_Table!$B43,Tbl_Transactions[Date],"&gt;"&amp;EOMONTH(Monthly_Summary_Table!$B43,-1)))</f>
        <v/>
      </c>
      <c r="M43" s="87" t="str">
        <f>IF(LEN(B43)=0,"",SUMIFS(Tbl_Transactions[Amount],Tbl_Transactions[Account],I_CHOSEN_ACCT,Tbl_Transactions[Type],"Transfer",Tbl_Transactions[Date],"&lt;="&amp;Monthly_Summary_Table!$B43,Tbl_Transactions[Date],"&gt;"&amp;EOMONTH(Monthly_Summary_Table!$B43,-1)))</f>
        <v/>
      </c>
      <c r="N43" s="87" t="str">
        <f>IFERROR(Table3[[#This Row],[ACCT INCOME]]-Table3[[#This Row],[ACCT EXPENSE]]+Table3[[#This Row],[ACCT TRANSFERS]],"")</f>
        <v/>
      </c>
      <c r="O43" s="87" t="str">
        <f>IF(LEN(Table3[[#This Row],[Date]])=0,"",SUM(N43:$N$123)+IF(I_CHOSEN_ACCTTYPE="BANK",INDEX(T_BANK_ACCTS[STARTING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3" t="s">
        <v>50</v>
      </c>
      <c r="T43" s="96" t="str">
        <f>IFERROR(IF(INDEX(T_CREDIT_ACCTS[ACCOUNT NAME],ROW(T43)-ROW($T$33))=0," ",INDEX(T_CREDIT_ACCTS[ACCOUNT NAME],ROW(T43)-ROW($T$33)))," ")</f>
        <v xml:space="preserve"> </v>
      </c>
      <c r="U43" t="str">
        <f t="shared" si="4"/>
        <v xml:space="preserve"> </v>
      </c>
      <c r="V43" t="str">
        <f t="shared" si="5"/>
        <v/>
      </c>
      <c r="W43" t="str">
        <f t="shared" si="2"/>
        <v/>
      </c>
      <c r="X43" t="str">
        <f t="shared" si="3"/>
        <v/>
      </c>
    </row>
    <row r="44" spans="2:24">
      <c r="B44" s="9" t="str">
        <f>IFERROR(IF(EOMONTH(MAX(Tbl_Transactions[Date]),ROW($B$4)-ROW($B44))&lt;MIN(Tbl_Transactions[Date]),"",EOMONTH(MAX(Tbl_Transactions[Date]),ROW($B$4)-ROW($B44))),"")</f>
        <v/>
      </c>
      <c r="C44" s="10" t="str">
        <f>IFERROR(YEAR(Table3[[#This Row],[Date]]),"")</f>
        <v/>
      </c>
      <c r="D44" s="10" t="str">
        <f>IFERROR(TEXT(Table3[[#This Row],[Date]],"mmm"),"")</f>
        <v/>
      </c>
      <c r="E44" s="86" t="str">
        <f>IF(LEN(B44)=0,"",SUMIFS(Tbl_Transactions[Amount],Tbl_Transactions[Type],"Income",Tbl_Transactions[Date],"&lt;="&amp;Monthly_Summary_Table!$B44,Tbl_Transactions[Date],"&gt;"&amp;EOMONTH(Monthly_Summary_Table!$B44,-1)))</f>
        <v/>
      </c>
      <c r="F44" s="86" t="str">
        <f>IF(LEN(B44)=0,"",SUMIFS(Tbl_Transactions[Amount],Tbl_Transactions[Type],"Expense",Tbl_Transactions[Date],"&lt;="&amp;Monthly_Summary_Table!$B44,Tbl_Transactions[Date],"&gt;"&amp;EOMONTH(Monthly_Summary_Table!$B44,-1)))</f>
        <v/>
      </c>
      <c r="G44" s="86" t="str">
        <f>IFERROR(Table3[[#This Row],[Income]]-Table3[[#This Row],[Expense]],"")</f>
        <v/>
      </c>
      <c r="H44" s="86" t="str">
        <f xml:space="preserve"> IF(LEN(Table3[[#This Row],[Date]])=0,"",MonthlyBudget)</f>
        <v/>
      </c>
      <c r="I44" s="87" t="str">
        <f>IF(LEN(Table3[[#This Row],[Date]])=0,"",SUM(G44:$G$123))</f>
        <v/>
      </c>
      <c r="J44" s="87" t="str">
        <f>IF(LEN(Table3[[#This Row],[Date]])=0,"",Table3[[#This Row],[Cumulative Savings]]+Starting_Worth)</f>
        <v/>
      </c>
      <c r="K44" s="87" t="str">
        <f>IF(LEN(B44)=0,"",SUMIFS(Tbl_Transactions[Amount],Tbl_Transactions[Account],I_CHOSEN_ACCT,Tbl_Transactions[Type],"Income",Tbl_Transactions[Date],"&lt;="&amp;Monthly_Summary_Table!$B44,Tbl_Transactions[Date],"&gt;"&amp;EOMONTH(Monthly_Summary_Table!$B44,-1)))</f>
        <v/>
      </c>
      <c r="L44" s="87" t="str">
        <f>IF(LEN(B44)=0,"",SUMIFS(Tbl_Transactions[Amount],Tbl_Transactions[Account],I_CHOSEN_ACCT,Tbl_Transactions[Type],"Expense",Tbl_Transactions[Date],"&lt;="&amp;Monthly_Summary_Table!$B44,Tbl_Transactions[Date],"&gt;"&amp;EOMONTH(Monthly_Summary_Table!$B44,-1)))</f>
        <v/>
      </c>
      <c r="M44" s="87" t="str">
        <f>IF(LEN(B44)=0,"",SUMIFS(Tbl_Transactions[Amount],Tbl_Transactions[Account],I_CHOSEN_ACCT,Tbl_Transactions[Type],"Transfer",Tbl_Transactions[Date],"&lt;="&amp;Monthly_Summary_Table!$B44,Tbl_Transactions[Date],"&gt;"&amp;EOMONTH(Monthly_Summary_Table!$B44,-1)))</f>
        <v/>
      </c>
      <c r="N44" s="87" t="str">
        <f>IFERROR(Table3[[#This Row],[ACCT INCOME]]-Table3[[#This Row],[ACCT EXPENSE]]+Table3[[#This Row],[ACCT TRANSFERS]],"")</f>
        <v/>
      </c>
      <c r="O44" s="87" t="str">
        <f>IF(LEN(Table3[[#This Row],[Date]])=0,"",SUM(N44:$N$123)+IF(I_CHOSEN_ACCTTYPE="BANK",INDEX(T_BANK_ACCTS[STARTING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4" t="s">
        <v>50</v>
      </c>
      <c r="T44" s="96" t="str">
        <f>IFERROR(IF(INDEX(T_CREDIT_ACCTS[ACCOUNT NAME],ROW(T44)-ROW($T$33))=0," ",INDEX(T_CREDIT_ACCTS[ACCOUNT NAME],ROW(T44)-ROW($T$33)))," ")</f>
        <v xml:space="preserve"> </v>
      </c>
      <c r="U44" t="str">
        <f t="shared" si="4"/>
        <v xml:space="preserve"> </v>
      </c>
      <c r="V44" t="str">
        <f t="shared" si="5"/>
        <v/>
      </c>
      <c r="W44" t="str">
        <f t="shared" si="2"/>
        <v/>
      </c>
      <c r="X44" t="str">
        <f t="shared" si="3"/>
        <v/>
      </c>
    </row>
    <row r="45" spans="2:24">
      <c r="B45" s="9" t="str">
        <f>IFERROR(IF(EOMONTH(MAX(Tbl_Transactions[Date]),ROW($B$4)-ROW($B45))&lt;MIN(Tbl_Transactions[Date]),"",EOMONTH(MAX(Tbl_Transactions[Date]),ROW($B$4)-ROW($B45))),"")</f>
        <v/>
      </c>
      <c r="C45" s="10" t="str">
        <f>IFERROR(YEAR(Table3[[#This Row],[Date]]),"")</f>
        <v/>
      </c>
      <c r="D45" s="10" t="str">
        <f>IFERROR(TEXT(Table3[[#This Row],[Date]],"mmm"),"")</f>
        <v/>
      </c>
      <c r="E45" s="86" t="str">
        <f>IF(LEN(B45)=0,"",SUMIFS(Tbl_Transactions[Amount],Tbl_Transactions[Type],"Income",Tbl_Transactions[Date],"&lt;="&amp;Monthly_Summary_Table!$B45,Tbl_Transactions[Date],"&gt;"&amp;EOMONTH(Monthly_Summary_Table!$B45,-1)))</f>
        <v/>
      </c>
      <c r="F45" s="86" t="str">
        <f>IF(LEN(B45)=0,"",SUMIFS(Tbl_Transactions[Amount],Tbl_Transactions[Type],"Expense",Tbl_Transactions[Date],"&lt;="&amp;Monthly_Summary_Table!$B45,Tbl_Transactions[Date],"&gt;"&amp;EOMONTH(Monthly_Summary_Table!$B45,-1)))</f>
        <v/>
      </c>
      <c r="G45" s="86" t="str">
        <f>IFERROR(Table3[[#This Row],[Income]]-Table3[[#This Row],[Expense]],"")</f>
        <v/>
      </c>
      <c r="H45" s="86" t="str">
        <f xml:space="preserve"> IF(LEN(Table3[[#This Row],[Date]])=0,"",MonthlyBudget)</f>
        <v/>
      </c>
      <c r="I45" s="87" t="str">
        <f>IF(LEN(Table3[[#This Row],[Date]])=0,"",SUM(G45:$G$123))</f>
        <v/>
      </c>
      <c r="J45" s="87" t="str">
        <f>IF(LEN(Table3[[#This Row],[Date]])=0,"",Table3[[#This Row],[Cumulative Savings]]+Starting_Worth)</f>
        <v/>
      </c>
      <c r="K45" s="87" t="str">
        <f>IF(LEN(B45)=0,"",SUMIFS(Tbl_Transactions[Amount],Tbl_Transactions[Account],I_CHOSEN_ACCT,Tbl_Transactions[Type],"Income",Tbl_Transactions[Date],"&lt;="&amp;Monthly_Summary_Table!$B45,Tbl_Transactions[Date],"&gt;"&amp;EOMONTH(Monthly_Summary_Table!$B45,-1)))</f>
        <v/>
      </c>
      <c r="L45" s="87" t="str">
        <f>IF(LEN(B45)=0,"",SUMIFS(Tbl_Transactions[Amount],Tbl_Transactions[Account],I_CHOSEN_ACCT,Tbl_Transactions[Type],"Expense",Tbl_Transactions[Date],"&lt;="&amp;Monthly_Summary_Table!$B45,Tbl_Transactions[Date],"&gt;"&amp;EOMONTH(Monthly_Summary_Table!$B45,-1)))</f>
        <v/>
      </c>
      <c r="M45" s="87" t="str">
        <f>IF(LEN(B45)=0,"",SUMIFS(Tbl_Transactions[Amount],Tbl_Transactions[Account],I_CHOSEN_ACCT,Tbl_Transactions[Type],"Transfer",Tbl_Transactions[Date],"&lt;="&amp;Monthly_Summary_Table!$B45,Tbl_Transactions[Date],"&gt;"&amp;EOMONTH(Monthly_Summary_Table!$B45,-1)))</f>
        <v/>
      </c>
      <c r="N45" s="87" t="str">
        <f>IFERROR(Table3[[#This Row],[ACCT INCOME]]-Table3[[#This Row],[ACCT EXPENSE]]+Table3[[#This Row],[ACCT TRANSFERS]],"")</f>
        <v/>
      </c>
      <c r="O45" s="87" t="str">
        <f>IF(LEN(Table3[[#This Row],[Date]])=0,"",SUM(N45:$N$123)+IF(I_CHOSEN_ACCTTYPE="BANK",INDEX(T_BANK_ACCTS[STARTING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5" t="s">
        <v>50</v>
      </c>
      <c r="T45" s="96" t="str">
        <f>IFERROR(IF(INDEX(T_CREDIT_ACCTS[ACCOUNT NAME],ROW(T45)-ROW($T$33))=0," ",INDEX(T_CREDIT_ACCTS[ACCOUNT NAME],ROW(T45)-ROW($T$33)))," ")</f>
        <v xml:space="preserve"> </v>
      </c>
      <c r="U45" t="str">
        <f t="shared" si="4"/>
        <v xml:space="preserve"> </v>
      </c>
      <c r="V45" t="str">
        <f t="shared" si="5"/>
        <v/>
      </c>
      <c r="W45" t="str">
        <f t="shared" si="2"/>
        <v/>
      </c>
      <c r="X45" t="str">
        <f t="shared" si="3"/>
        <v/>
      </c>
    </row>
    <row r="46" spans="2:24">
      <c r="B46" s="9" t="str">
        <f>IFERROR(IF(EOMONTH(MAX(Tbl_Transactions[Date]),ROW($B$4)-ROW($B46))&lt;MIN(Tbl_Transactions[Date]),"",EOMONTH(MAX(Tbl_Transactions[Date]),ROW($B$4)-ROW($B46))),"")</f>
        <v/>
      </c>
      <c r="C46" s="10" t="str">
        <f>IFERROR(YEAR(Table3[[#This Row],[Date]]),"")</f>
        <v/>
      </c>
      <c r="D46" s="10" t="str">
        <f>IFERROR(TEXT(Table3[[#This Row],[Date]],"mmm"),"")</f>
        <v/>
      </c>
      <c r="E46" s="86" t="str">
        <f>IF(LEN(B46)=0,"",SUMIFS(Tbl_Transactions[Amount],Tbl_Transactions[Type],"Income",Tbl_Transactions[Date],"&lt;="&amp;Monthly_Summary_Table!$B46,Tbl_Transactions[Date],"&gt;"&amp;EOMONTH(Monthly_Summary_Table!$B46,-1)))</f>
        <v/>
      </c>
      <c r="F46" s="86" t="str">
        <f>IF(LEN(B46)=0,"",SUMIFS(Tbl_Transactions[Amount],Tbl_Transactions[Type],"Expense",Tbl_Transactions[Date],"&lt;="&amp;Monthly_Summary_Table!$B46,Tbl_Transactions[Date],"&gt;"&amp;EOMONTH(Monthly_Summary_Table!$B46,-1)))</f>
        <v/>
      </c>
      <c r="G46" s="86" t="str">
        <f>IFERROR(Table3[[#This Row],[Income]]-Table3[[#This Row],[Expense]],"")</f>
        <v/>
      </c>
      <c r="H46" s="86" t="str">
        <f xml:space="preserve"> IF(LEN(Table3[[#This Row],[Date]])=0,"",MonthlyBudget)</f>
        <v/>
      </c>
      <c r="I46" s="87" t="str">
        <f>IF(LEN(Table3[[#This Row],[Date]])=0,"",SUM(G46:$G$123))</f>
        <v/>
      </c>
      <c r="J46" s="87" t="str">
        <f>IF(LEN(Table3[[#This Row],[Date]])=0,"",Table3[[#This Row],[Cumulative Savings]]+Starting_Worth)</f>
        <v/>
      </c>
      <c r="K46" s="87" t="str">
        <f>IF(LEN(B46)=0,"",SUMIFS(Tbl_Transactions[Amount],Tbl_Transactions[Account],I_CHOSEN_ACCT,Tbl_Transactions[Type],"Income",Tbl_Transactions[Date],"&lt;="&amp;Monthly_Summary_Table!$B46,Tbl_Transactions[Date],"&gt;"&amp;EOMONTH(Monthly_Summary_Table!$B46,-1)))</f>
        <v/>
      </c>
      <c r="L46" s="87" t="str">
        <f>IF(LEN(B46)=0,"",SUMIFS(Tbl_Transactions[Amount],Tbl_Transactions[Account],I_CHOSEN_ACCT,Tbl_Transactions[Type],"Expense",Tbl_Transactions[Date],"&lt;="&amp;Monthly_Summary_Table!$B46,Tbl_Transactions[Date],"&gt;"&amp;EOMONTH(Monthly_Summary_Table!$B46,-1)))</f>
        <v/>
      </c>
      <c r="M46" s="87" t="str">
        <f>IF(LEN(B46)=0,"",SUMIFS(Tbl_Transactions[Amount],Tbl_Transactions[Account],I_CHOSEN_ACCT,Tbl_Transactions[Type],"Transfer",Tbl_Transactions[Date],"&lt;="&amp;Monthly_Summary_Table!$B46,Tbl_Transactions[Date],"&gt;"&amp;EOMONTH(Monthly_Summary_Table!$B46,-1)))</f>
        <v/>
      </c>
      <c r="N46" s="87" t="str">
        <f>IFERROR(Table3[[#This Row],[ACCT INCOME]]-Table3[[#This Row],[ACCT EXPENSE]]+Table3[[#This Row],[ACCT TRANSFERS]],"")</f>
        <v/>
      </c>
      <c r="O46" s="87" t="str">
        <f>IF(LEN(Table3[[#This Row],[Date]])=0,"",SUM(N46:$N$123)+IF(I_CHOSEN_ACCTTYPE="BANK",INDEX(T_BANK_ACCTS[STARTING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6" t="s">
        <v>50</v>
      </c>
      <c r="T46" s="96" t="str">
        <f>IFERROR(IF(INDEX(T_CREDIT_ACCTS[ACCOUNT NAME],ROW(T46)-ROW($T$33))=0," ",INDEX(T_CREDIT_ACCTS[ACCOUNT NAME],ROW(T46)-ROW($T$33)))," ")</f>
        <v xml:space="preserve"> </v>
      </c>
      <c r="U46" t="str">
        <f t="shared" si="4"/>
        <v xml:space="preserve"> </v>
      </c>
      <c r="V46" t="str">
        <f t="shared" si="5"/>
        <v/>
      </c>
      <c r="W46" t="str">
        <f t="shared" si="2"/>
        <v/>
      </c>
      <c r="X46" t="str">
        <f t="shared" si="3"/>
        <v/>
      </c>
    </row>
    <row r="47" spans="2:24">
      <c r="B47" s="9" t="str">
        <f>IFERROR(IF(EOMONTH(MAX(Tbl_Transactions[Date]),ROW($B$4)-ROW($B47))&lt;MIN(Tbl_Transactions[Date]),"",EOMONTH(MAX(Tbl_Transactions[Date]),ROW($B$4)-ROW($B47))),"")</f>
        <v/>
      </c>
      <c r="C47" s="10" t="str">
        <f>IFERROR(YEAR(Table3[[#This Row],[Date]]),"")</f>
        <v/>
      </c>
      <c r="D47" s="10" t="str">
        <f>IFERROR(TEXT(Table3[[#This Row],[Date]],"mmm"),"")</f>
        <v/>
      </c>
      <c r="E47" s="86" t="str">
        <f>IF(LEN(B47)=0,"",SUMIFS(Tbl_Transactions[Amount],Tbl_Transactions[Type],"Income",Tbl_Transactions[Date],"&lt;="&amp;Monthly_Summary_Table!$B47,Tbl_Transactions[Date],"&gt;"&amp;EOMONTH(Monthly_Summary_Table!$B47,-1)))</f>
        <v/>
      </c>
      <c r="F47" s="86" t="str">
        <f>IF(LEN(B47)=0,"",SUMIFS(Tbl_Transactions[Amount],Tbl_Transactions[Type],"Expense",Tbl_Transactions[Date],"&lt;="&amp;Monthly_Summary_Table!$B47,Tbl_Transactions[Date],"&gt;"&amp;EOMONTH(Monthly_Summary_Table!$B47,-1)))</f>
        <v/>
      </c>
      <c r="G47" s="86" t="str">
        <f>IFERROR(Table3[[#This Row],[Income]]-Table3[[#This Row],[Expense]],"")</f>
        <v/>
      </c>
      <c r="H47" s="86" t="str">
        <f xml:space="preserve"> IF(LEN(Table3[[#This Row],[Date]])=0,"",MonthlyBudget)</f>
        <v/>
      </c>
      <c r="I47" s="87" t="str">
        <f>IF(LEN(Table3[[#This Row],[Date]])=0,"",SUM(G47:$G$123))</f>
        <v/>
      </c>
      <c r="J47" s="87" t="str">
        <f>IF(LEN(Table3[[#This Row],[Date]])=0,"",Table3[[#This Row],[Cumulative Savings]]+Starting_Worth)</f>
        <v/>
      </c>
      <c r="K47" s="87" t="str">
        <f>IF(LEN(B47)=0,"",SUMIFS(Tbl_Transactions[Amount],Tbl_Transactions[Account],I_CHOSEN_ACCT,Tbl_Transactions[Type],"Income",Tbl_Transactions[Date],"&lt;="&amp;Monthly_Summary_Table!$B47,Tbl_Transactions[Date],"&gt;"&amp;EOMONTH(Monthly_Summary_Table!$B47,-1)))</f>
        <v/>
      </c>
      <c r="L47" s="87" t="str">
        <f>IF(LEN(B47)=0,"",SUMIFS(Tbl_Transactions[Amount],Tbl_Transactions[Account],I_CHOSEN_ACCT,Tbl_Transactions[Type],"Expense",Tbl_Transactions[Date],"&lt;="&amp;Monthly_Summary_Table!$B47,Tbl_Transactions[Date],"&gt;"&amp;EOMONTH(Monthly_Summary_Table!$B47,-1)))</f>
        <v/>
      </c>
      <c r="M47" s="87" t="str">
        <f>IF(LEN(B47)=0,"",SUMIFS(Tbl_Transactions[Amount],Tbl_Transactions[Account],I_CHOSEN_ACCT,Tbl_Transactions[Type],"Transfer",Tbl_Transactions[Date],"&lt;="&amp;Monthly_Summary_Table!$B47,Tbl_Transactions[Date],"&gt;"&amp;EOMONTH(Monthly_Summary_Table!$B47,-1)))</f>
        <v/>
      </c>
      <c r="N47" s="87" t="str">
        <f>IFERROR(Table3[[#This Row],[ACCT INCOME]]-Table3[[#This Row],[ACCT EXPENSE]]+Table3[[#This Row],[ACCT TRANSFERS]],"")</f>
        <v/>
      </c>
      <c r="O47" s="87" t="str">
        <f>IF(LEN(Table3[[#This Row],[Date]])=0,"",SUM(N47:$N$123)+IF(I_CHOSEN_ACCTTYPE="BANK",INDEX(T_BANK_ACCTS[STARTING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7" t="s">
        <v>50</v>
      </c>
      <c r="T47" s="96" t="str">
        <f>IFERROR(IF(INDEX(T_CREDIT_ACCTS[ACCOUNT NAME],ROW(T47)-ROW($T$33))=0," ",INDEX(T_CREDIT_ACCTS[ACCOUNT NAME],ROW(T47)-ROW($T$33)))," ")</f>
        <v xml:space="preserve"> </v>
      </c>
      <c r="U47" t="str">
        <f t="shared" si="4"/>
        <v xml:space="preserve"> </v>
      </c>
      <c r="V47" t="str">
        <f t="shared" si="5"/>
        <v/>
      </c>
      <c r="W47" t="str">
        <f t="shared" si="2"/>
        <v/>
      </c>
      <c r="X47" t="str">
        <f t="shared" si="3"/>
        <v/>
      </c>
    </row>
    <row r="48" spans="2:24">
      <c r="B48" s="9" t="str">
        <f>IFERROR(IF(EOMONTH(MAX(Tbl_Transactions[Date]),ROW($B$4)-ROW($B48))&lt;MIN(Tbl_Transactions[Date]),"",EOMONTH(MAX(Tbl_Transactions[Date]),ROW($B$4)-ROW($B48))),"")</f>
        <v/>
      </c>
      <c r="C48" s="10" t="str">
        <f>IFERROR(YEAR(Table3[[#This Row],[Date]]),"")</f>
        <v/>
      </c>
      <c r="D48" s="10" t="str">
        <f>IFERROR(TEXT(Table3[[#This Row],[Date]],"mmm"),"")</f>
        <v/>
      </c>
      <c r="E48" s="86" t="str">
        <f>IF(LEN(B48)=0,"",SUMIFS(Tbl_Transactions[Amount],Tbl_Transactions[Type],"Income",Tbl_Transactions[Date],"&lt;="&amp;Monthly_Summary_Table!$B48,Tbl_Transactions[Date],"&gt;"&amp;EOMONTH(Monthly_Summary_Table!$B48,-1)))</f>
        <v/>
      </c>
      <c r="F48" s="86" t="str">
        <f>IF(LEN(B48)=0,"",SUMIFS(Tbl_Transactions[Amount],Tbl_Transactions[Type],"Expense",Tbl_Transactions[Date],"&lt;="&amp;Monthly_Summary_Table!$B48,Tbl_Transactions[Date],"&gt;"&amp;EOMONTH(Monthly_Summary_Table!$B48,-1)))</f>
        <v/>
      </c>
      <c r="G48" s="86" t="str">
        <f>IFERROR(Table3[[#This Row],[Income]]-Table3[[#This Row],[Expense]],"")</f>
        <v/>
      </c>
      <c r="H48" s="86" t="str">
        <f xml:space="preserve"> IF(LEN(Table3[[#This Row],[Date]])=0,"",MonthlyBudget)</f>
        <v/>
      </c>
      <c r="I48" s="87" t="str">
        <f>IF(LEN(Table3[[#This Row],[Date]])=0,"",SUM(G48:$G$123))</f>
        <v/>
      </c>
      <c r="J48" s="87" t="str">
        <f>IF(LEN(Table3[[#This Row],[Date]])=0,"",Table3[[#This Row],[Cumulative Savings]]+Starting_Worth)</f>
        <v/>
      </c>
      <c r="K48" s="87" t="str">
        <f>IF(LEN(B48)=0,"",SUMIFS(Tbl_Transactions[Amount],Tbl_Transactions[Account],I_CHOSEN_ACCT,Tbl_Transactions[Type],"Income",Tbl_Transactions[Date],"&lt;="&amp;Monthly_Summary_Table!$B48,Tbl_Transactions[Date],"&gt;"&amp;EOMONTH(Monthly_Summary_Table!$B48,-1)))</f>
        <v/>
      </c>
      <c r="L48" s="87" t="str">
        <f>IF(LEN(B48)=0,"",SUMIFS(Tbl_Transactions[Amount],Tbl_Transactions[Account],I_CHOSEN_ACCT,Tbl_Transactions[Type],"Expense",Tbl_Transactions[Date],"&lt;="&amp;Monthly_Summary_Table!$B48,Tbl_Transactions[Date],"&gt;"&amp;EOMONTH(Monthly_Summary_Table!$B48,-1)))</f>
        <v/>
      </c>
      <c r="M48" s="87" t="str">
        <f>IF(LEN(B48)=0,"",SUMIFS(Tbl_Transactions[Amount],Tbl_Transactions[Account],I_CHOSEN_ACCT,Tbl_Transactions[Type],"Transfer",Tbl_Transactions[Date],"&lt;="&amp;Monthly_Summary_Table!$B48,Tbl_Transactions[Date],"&gt;"&amp;EOMONTH(Monthly_Summary_Table!$B48,-1)))</f>
        <v/>
      </c>
      <c r="N48" s="87" t="str">
        <f>IFERROR(Table3[[#This Row],[ACCT INCOME]]-Table3[[#This Row],[ACCT EXPENSE]]+Table3[[#This Row],[ACCT TRANSFERS]],"")</f>
        <v/>
      </c>
      <c r="O48" s="87" t="str">
        <f>IF(LEN(Table3[[#This Row],[Date]])=0,"",SUM(N48:$N$123)+IF(I_CHOSEN_ACCTTYPE="BANK",INDEX(T_BANK_ACCTS[STARTING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8" t="s">
        <v>50</v>
      </c>
      <c r="T48" s="96" t="str">
        <f>IFERROR(IF(INDEX(T_CREDIT_ACCTS[ACCOUNT NAME],ROW(T48)-ROW($T$33))=0," ",INDEX(T_CREDIT_ACCTS[ACCOUNT NAME],ROW(T48)-ROW($T$33)))," ")</f>
        <v xml:space="preserve"> </v>
      </c>
      <c r="U48" t="str">
        <f t="shared" si="4"/>
        <v xml:space="preserve"> </v>
      </c>
      <c r="V48" t="str">
        <f t="shared" si="5"/>
        <v/>
      </c>
      <c r="W48" t="str">
        <f t="shared" si="2"/>
        <v/>
      </c>
      <c r="X48" t="str">
        <f t="shared" si="3"/>
        <v/>
      </c>
    </row>
    <row r="49" spans="2:24">
      <c r="B49" s="9" t="str">
        <f>IFERROR(IF(EOMONTH(MAX(Tbl_Transactions[Date]),ROW($B$4)-ROW($B49))&lt;MIN(Tbl_Transactions[Date]),"",EOMONTH(MAX(Tbl_Transactions[Date]),ROW($B$4)-ROW($B49))),"")</f>
        <v/>
      </c>
      <c r="C49" s="10" t="str">
        <f>IFERROR(YEAR(Table3[[#This Row],[Date]]),"")</f>
        <v/>
      </c>
      <c r="D49" s="10" t="str">
        <f>IFERROR(TEXT(Table3[[#This Row],[Date]],"mmm"),"")</f>
        <v/>
      </c>
      <c r="E49" s="86" t="str">
        <f>IF(LEN(B49)=0,"",SUMIFS(Tbl_Transactions[Amount],Tbl_Transactions[Type],"Income",Tbl_Transactions[Date],"&lt;="&amp;Monthly_Summary_Table!$B49,Tbl_Transactions[Date],"&gt;"&amp;EOMONTH(Monthly_Summary_Table!$B49,-1)))</f>
        <v/>
      </c>
      <c r="F49" s="86" t="str">
        <f>IF(LEN(B49)=0,"",SUMIFS(Tbl_Transactions[Amount],Tbl_Transactions[Type],"Expense",Tbl_Transactions[Date],"&lt;="&amp;Monthly_Summary_Table!$B49,Tbl_Transactions[Date],"&gt;"&amp;EOMONTH(Monthly_Summary_Table!$B49,-1)))</f>
        <v/>
      </c>
      <c r="G49" s="86" t="str">
        <f>IFERROR(Table3[[#This Row],[Income]]-Table3[[#This Row],[Expense]],"")</f>
        <v/>
      </c>
      <c r="H49" s="86" t="str">
        <f xml:space="preserve"> IF(LEN(Table3[[#This Row],[Date]])=0,"",MonthlyBudget)</f>
        <v/>
      </c>
      <c r="I49" s="87" t="str">
        <f>IF(LEN(Table3[[#This Row],[Date]])=0,"",SUM(G49:$G$123))</f>
        <v/>
      </c>
      <c r="J49" s="87" t="str">
        <f>IF(LEN(Table3[[#This Row],[Date]])=0,"",Table3[[#This Row],[Cumulative Savings]]+Starting_Worth)</f>
        <v/>
      </c>
      <c r="K49" s="87" t="str">
        <f>IF(LEN(B49)=0,"",SUMIFS(Tbl_Transactions[Amount],Tbl_Transactions[Account],I_CHOSEN_ACCT,Tbl_Transactions[Type],"Income",Tbl_Transactions[Date],"&lt;="&amp;Monthly_Summary_Table!$B49,Tbl_Transactions[Date],"&gt;"&amp;EOMONTH(Monthly_Summary_Table!$B49,-1)))</f>
        <v/>
      </c>
      <c r="L49" s="87" t="str">
        <f>IF(LEN(B49)=0,"",SUMIFS(Tbl_Transactions[Amount],Tbl_Transactions[Account],I_CHOSEN_ACCT,Tbl_Transactions[Type],"Expense",Tbl_Transactions[Date],"&lt;="&amp;Monthly_Summary_Table!$B49,Tbl_Transactions[Date],"&gt;"&amp;EOMONTH(Monthly_Summary_Table!$B49,-1)))</f>
        <v/>
      </c>
      <c r="M49" s="87" t="str">
        <f>IF(LEN(B49)=0,"",SUMIFS(Tbl_Transactions[Amount],Tbl_Transactions[Account],I_CHOSEN_ACCT,Tbl_Transactions[Type],"Transfer",Tbl_Transactions[Date],"&lt;="&amp;Monthly_Summary_Table!$B49,Tbl_Transactions[Date],"&gt;"&amp;EOMONTH(Monthly_Summary_Table!$B49,-1)))</f>
        <v/>
      </c>
      <c r="N49" s="87" t="str">
        <f>IFERROR(Table3[[#This Row],[ACCT INCOME]]-Table3[[#This Row],[ACCT EXPENSE]]+Table3[[#This Row],[ACCT TRANSFERS]],"")</f>
        <v/>
      </c>
      <c r="O49" s="87" t="str">
        <f>IF(LEN(Table3[[#This Row],[Date]])=0,"",SUM(N49:$N$123)+IF(I_CHOSEN_ACCTTYPE="BANK",INDEX(T_BANK_ACCTS[STARTING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9" t="s">
        <v>50</v>
      </c>
      <c r="T49" s="96" t="str">
        <f>IFERROR(IF(INDEX(T_CREDIT_ACCTS[ACCOUNT NAME],ROW(T49)-ROW($T$33))=0," ",INDEX(T_CREDIT_ACCTS[ACCOUNT NAME],ROW(T49)-ROW($T$33)))," ")</f>
        <v xml:space="preserve"> </v>
      </c>
      <c r="U49" t="str">
        <f t="shared" si="4"/>
        <v xml:space="preserve"> </v>
      </c>
      <c r="V49" t="str">
        <f t="shared" si="5"/>
        <v/>
      </c>
      <c r="W49" t="str">
        <f t="shared" si="2"/>
        <v/>
      </c>
      <c r="X49" t="str">
        <f t="shared" si="3"/>
        <v/>
      </c>
    </row>
    <row r="50" spans="2:24">
      <c r="B50" s="9" t="str">
        <f>IFERROR(IF(EOMONTH(MAX(Tbl_Transactions[Date]),ROW($B$4)-ROW($B50))&lt;MIN(Tbl_Transactions[Date]),"",EOMONTH(MAX(Tbl_Transactions[Date]),ROW($B$4)-ROW($B50))),"")</f>
        <v/>
      </c>
      <c r="C50" s="10" t="str">
        <f>IFERROR(YEAR(Table3[[#This Row],[Date]]),"")</f>
        <v/>
      </c>
      <c r="D50" s="10" t="str">
        <f>IFERROR(TEXT(Table3[[#This Row],[Date]],"mmm"),"")</f>
        <v/>
      </c>
      <c r="E50" s="86" t="str">
        <f>IF(LEN(B50)=0,"",SUMIFS(Tbl_Transactions[Amount],Tbl_Transactions[Type],"Income",Tbl_Transactions[Date],"&lt;="&amp;Monthly_Summary_Table!$B50,Tbl_Transactions[Date],"&gt;"&amp;EOMONTH(Monthly_Summary_Table!$B50,-1)))</f>
        <v/>
      </c>
      <c r="F50" s="86" t="str">
        <f>IF(LEN(B50)=0,"",SUMIFS(Tbl_Transactions[Amount],Tbl_Transactions[Type],"Expense",Tbl_Transactions[Date],"&lt;="&amp;Monthly_Summary_Table!$B50,Tbl_Transactions[Date],"&gt;"&amp;EOMONTH(Monthly_Summary_Table!$B50,-1)))</f>
        <v/>
      </c>
      <c r="G50" s="86" t="str">
        <f>IFERROR(Table3[[#This Row],[Income]]-Table3[[#This Row],[Expense]],"")</f>
        <v/>
      </c>
      <c r="H50" s="86" t="str">
        <f xml:space="preserve"> IF(LEN(Table3[[#This Row],[Date]])=0,"",MonthlyBudget)</f>
        <v/>
      </c>
      <c r="I50" s="87" t="str">
        <f>IF(LEN(Table3[[#This Row],[Date]])=0,"",SUM(G50:$G$123))</f>
        <v/>
      </c>
      <c r="J50" s="87" t="str">
        <f>IF(LEN(Table3[[#This Row],[Date]])=0,"",Table3[[#This Row],[Cumulative Savings]]+Starting_Worth)</f>
        <v/>
      </c>
      <c r="K50" s="87" t="str">
        <f>IF(LEN(B50)=0,"",SUMIFS(Tbl_Transactions[Amount],Tbl_Transactions[Account],I_CHOSEN_ACCT,Tbl_Transactions[Type],"Income",Tbl_Transactions[Date],"&lt;="&amp;Monthly_Summary_Table!$B50,Tbl_Transactions[Date],"&gt;"&amp;EOMONTH(Monthly_Summary_Table!$B50,-1)))</f>
        <v/>
      </c>
      <c r="L50" s="87" t="str">
        <f>IF(LEN(B50)=0,"",SUMIFS(Tbl_Transactions[Amount],Tbl_Transactions[Account],I_CHOSEN_ACCT,Tbl_Transactions[Type],"Expense",Tbl_Transactions[Date],"&lt;="&amp;Monthly_Summary_Table!$B50,Tbl_Transactions[Date],"&gt;"&amp;EOMONTH(Monthly_Summary_Table!$B50,-1)))</f>
        <v/>
      </c>
      <c r="M50" s="87" t="str">
        <f>IF(LEN(B50)=0,"",SUMIFS(Tbl_Transactions[Amount],Tbl_Transactions[Account],I_CHOSEN_ACCT,Tbl_Transactions[Type],"Transfer",Tbl_Transactions[Date],"&lt;="&amp;Monthly_Summary_Table!$B50,Tbl_Transactions[Date],"&gt;"&amp;EOMONTH(Monthly_Summary_Table!$B50,-1)))</f>
        <v/>
      </c>
      <c r="N50" s="87" t="str">
        <f>IFERROR(Table3[[#This Row],[ACCT INCOME]]-Table3[[#This Row],[ACCT EXPENSE]]+Table3[[#This Row],[ACCT TRANSFERS]],"")</f>
        <v/>
      </c>
      <c r="O50" s="87" t="str">
        <f>IF(LEN(Table3[[#This Row],[Date]])=0,"",SUM(N50:$N$123)+IF(I_CHOSEN_ACCTTYPE="BANK",INDEX(T_BANK_ACCTS[STARTING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0" t="s">
        <v>50</v>
      </c>
      <c r="T50" s="96" t="str">
        <f>IFERROR(IF(INDEX(T_CREDIT_ACCTS[ACCOUNT NAME],ROW(T50)-ROW($T$33))=0," ",INDEX(T_CREDIT_ACCTS[ACCOUNT NAME],ROW(T50)-ROW($T$33)))," ")</f>
        <v xml:space="preserve"> </v>
      </c>
      <c r="U50" t="str">
        <f t="shared" si="4"/>
        <v xml:space="preserve"> </v>
      </c>
      <c r="V50" t="str">
        <f t="shared" si="5"/>
        <v/>
      </c>
      <c r="W50" t="str">
        <f t="shared" si="2"/>
        <v/>
      </c>
      <c r="X50" t="str">
        <f t="shared" si="3"/>
        <v/>
      </c>
    </row>
    <row r="51" spans="2:24">
      <c r="B51" s="9" t="str">
        <f>IFERROR(IF(EOMONTH(MAX(Tbl_Transactions[Date]),ROW($B$4)-ROW($B51))&lt;MIN(Tbl_Transactions[Date]),"",EOMONTH(MAX(Tbl_Transactions[Date]),ROW($B$4)-ROW($B51))),"")</f>
        <v/>
      </c>
      <c r="C51" s="10" t="str">
        <f>IFERROR(YEAR(Table3[[#This Row],[Date]]),"")</f>
        <v/>
      </c>
      <c r="D51" s="10" t="str">
        <f>IFERROR(TEXT(Table3[[#This Row],[Date]],"mmm"),"")</f>
        <v/>
      </c>
      <c r="E51" s="86" t="str">
        <f>IF(LEN(B51)=0,"",SUMIFS(Tbl_Transactions[Amount],Tbl_Transactions[Type],"Income",Tbl_Transactions[Date],"&lt;="&amp;Monthly_Summary_Table!$B51,Tbl_Transactions[Date],"&gt;"&amp;EOMONTH(Monthly_Summary_Table!$B51,-1)))</f>
        <v/>
      </c>
      <c r="F51" s="86" t="str">
        <f>IF(LEN(B51)=0,"",SUMIFS(Tbl_Transactions[Amount],Tbl_Transactions[Type],"Expense",Tbl_Transactions[Date],"&lt;="&amp;Monthly_Summary_Table!$B51,Tbl_Transactions[Date],"&gt;"&amp;EOMONTH(Monthly_Summary_Table!$B51,-1)))</f>
        <v/>
      </c>
      <c r="G51" s="86" t="str">
        <f>IFERROR(Table3[[#This Row],[Income]]-Table3[[#This Row],[Expense]],"")</f>
        <v/>
      </c>
      <c r="H51" s="86" t="str">
        <f xml:space="preserve"> IF(LEN(Table3[[#This Row],[Date]])=0,"",MonthlyBudget)</f>
        <v/>
      </c>
      <c r="I51" s="87" t="str">
        <f>IF(LEN(Table3[[#This Row],[Date]])=0,"",SUM(G51:$G$123))</f>
        <v/>
      </c>
      <c r="J51" s="87" t="str">
        <f>IF(LEN(Table3[[#This Row],[Date]])=0,"",Table3[[#This Row],[Cumulative Savings]]+Starting_Worth)</f>
        <v/>
      </c>
      <c r="K51" s="87" t="str">
        <f>IF(LEN(B51)=0,"",SUMIFS(Tbl_Transactions[Amount],Tbl_Transactions[Account],I_CHOSEN_ACCT,Tbl_Transactions[Type],"Income",Tbl_Transactions[Date],"&lt;="&amp;Monthly_Summary_Table!$B51,Tbl_Transactions[Date],"&gt;"&amp;EOMONTH(Monthly_Summary_Table!$B51,-1)))</f>
        <v/>
      </c>
      <c r="L51" s="87" t="str">
        <f>IF(LEN(B51)=0,"",SUMIFS(Tbl_Transactions[Amount],Tbl_Transactions[Account],I_CHOSEN_ACCT,Tbl_Transactions[Type],"Expense",Tbl_Transactions[Date],"&lt;="&amp;Monthly_Summary_Table!$B51,Tbl_Transactions[Date],"&gt;"&amp;EOMONTH(Monthly_Summary_Table!$B51,-1)))</f>
        <v/>
      </c>
      <c r="M51" s="87" t="str">
        <f>IF(LEN(B51)=0,"",SUMIFS(Tbl_Transactions[Amount],Tbl_Transactions[Account],I_CHOSEN_ACCT,Tbl_Transactions[Type],"Transfer",Tbl_Transactions[Date],"&lt;="&amp;Monthly_Summary_Table!$B51,Tbl_Transactions[Date],"&gt;"&amp;EOMONTH(Monthly_Summary_Table!$B51,-1)))</f>
        <v/>
      </c>
      <c r="N51" s="87" t="str">
        <f>IFERROR(Table3[[#This Row],[ACCT INCOME]]-Table3[[#This Row],[ACCT EXPENSE]]+Table3[[#This Row],[ACCT TRANSFERS]],"")</f>
        <v/>
      </c>
      <c r="O51" s="87" t="str">
        <f>IF(LEN(Table3[[#This Row],[Date]])=0,"",SUM(N51:$N$123)+IF(I_CHOSEN_ACCTTYPE="BANK",INDEX(T_BANK_ACCTS[STARTING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1" t="s">
        <v>50</v>
      </c>
      <c r="T51" s="96" t="str">
        <f>IFERROR(IF(INDEX(T_CREDIT_ACCTS[ACCOUNT NAME],ROW(T51)-ROW($T$33))=0," ",INDEX(T_CREDIT_ACCTS[ACCOUNT NAME],ROW(T51)-ROW($T$33)))," ")</f>
        <v xml:space="preserve"> </v>
      </c>
      <c r="U51" t="str">
        <f t="shared" si="4"/>
        <v xml:space="preserve"> </v>
      </c>
      <c r="V51" t="str">
        <f t="shared" si="5"/>
        <v/>
      </c>
      <c r="W51" t="str">
        <f t="shared" si="2"/>
        <v/>
      </c>
      <c r="X51" t="str">
        <f t="shared" si="3"/>
        <v/>
      </c>
    </row>
    <row r="52" spans="2:24">
      <c r="B52" s="9" t="str">
        <f>IFERROR(IF(EOMONTH(MAX(Tbl_Transactions[Date]),ROW($B$4)-ROW($B52))&lt;MIN(Tbl_Transactions[Date]),"",EOMONTH(MAX(Tbl_Transactions[Date]),ROW($B$4)-ROW($B52))),"")</f>
        <v/>
      </c>
      <c r="C52" s="10" t="str">
        <f>IFERROR(YEAR(Table3[[#This Row],[Date]]),"")</f>
        <v/>
      </c>
      <c r="D52" s="10" t="str">
        <f>IFERROR(TEXT(Table3[[#This Row],[Date]],"mmm"),"")</f>
        <v/>
      </c>
      <c r="E52" s="86" t="str">
        <f>IF(LEN(B52)=0,"",SUMIFS(Tbl_Transactions[Amount],Tbl_Transactions[Type],"Income",Tbl_Transactions[Date],"&lt;="&amp;Monthly_Summary_Table!$B52,Tbl_Transactions[Date],"&gt;"&amp;EOMONTH(Monthly_Summary_Table!$B52,-1)))</f>
        <v/>
      </c>
      <c r="F52" s="86" t="str">
        <f>IF(LEN(B52)=0,"",SUMIFS(Tbl_Transactions[Amount],Tbl_Transactions[Type],"Expense",Tbl_Transactions[Date],"&lt;="&amp;Monthly_Summary_Table!$B52,Tbl_Transactions[Date],"&gt;"&amp;EOMONTH(Monthly_Summary_Table!$B52,-1)))</f>
        <v/>
      </c>
      <c r="G52" s="86" t="str">
        <f>IFERROR(Table3[[#This Row],[Income]]-Table3[[#This Row],[Expense]],"")</f>
        <v/>
      </c>
      <c r="H52" s="86" t="str">
        <f xml:space="preserve"> IF(LEN(Table3[[#This Row],[Date]])=0,"",MonthlyBudget)</f>
        <v/>
      </c>
      <c r="I52" s="87" t="str">
        <f>IF(LEN(Table3[[#This Row],[Date]])=0,"",SUM(G52:$G$123))</f>
        <v/>
      </c>
      <c r="J52" s="87" t="str">
        <f>IF(LEN(Table3[[#This Row],[Date]])=0,"",Table3[[#This Row],[Cumulative Savings]]+Starting_Worth)</f>
        <v/>
      </c>
      <c r="K52" s="87" t="str">
        <f>IF(LEN(B52)=0,"",SUMIFS(Tbl_Transactions[Amount],Tbl_Transactions[Account],I_CHOSEN_ACCT,Tbl_Transactions[Type],"Income",Tbl_Transactions[Date],"&lt;="&amp;Monthly_Summary_Table!$B52,Tbl_Transactions[Date],"&gt;"&amp;EOMONTH(Monthly_Summary_Table!$B52,-1)))</f>
        <v/>
      </c>
      <c r="L52" s="87" t="str">
        <f>IF(LEN(B52)=0,"",SUMIFS(Tbl_Transactions[Amount],Tbl_Transactions[Account],I_CHOSEN_ACCT,Tbl_Transactions[Type],"Expense",Tbl_Transactions[Date],"&lt;="&amp;Monthly_Summary_Table!$B52,Tbl_Transactions[Date],"&gt;"&amp;EOMONTH(Monthly_Summary_Table!$B52,-1)))</f>
        <v/>
      </c>
      <c r="M52" s="87" t="str">
        <f>IF(LEN(B52)=0,"",SUMIFS(Tbl_Transactions[Amount],Tbl_Transactions[Account],I_CHOSEN_ACCT,Tbl_Transactions[Type],"Transfer",Tbl_Transactions[Date],"&lt;="&amp;Monthly_Summary_Table!$B52,Tbl_Transactions[Date],"&gt;"&amp;EOMONTH(Monthly_Summary_Table!$B52,-1)))</f>
        <v/>
      </c>
      <c r="N52" s="87" t="str">
        <f>IFERROR(Table3[[#This Row],[ACCT INCOME]]-Table3[[#This Row],[ACCT EXPENSE]]+Table3[[#This Row],[ACCT TRANSFERS]],"")</f>
        <v/>
      </c>
      <c r="O52" s="87" t="str">
        <f>IF(LEN(Table3[[#This Row],[Date]])=0,"",SUM(N52:$N$123)+IF(I_CHOSEN_ACCTTYPE="BANK",INDEX(T_BANK_ACCTS[STARTING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2" t="s">
        <v>50</v>
      </c>
      <c r="T52" s="96" t="str">
        <f>IFERROR(IF(INDEX(T_CREDIT_ACCTS[ACCOUNT NAME],ROW(T52)-ROW($T$33))=0," ",INDEX(T_CREDIT_ACCTS[ACCOUNT NAME],ROW(T52)-ROW($T$33)))," ")</f>
        <v xml:space="preserve"> </v>
      </c>
      <c r="U52" t="str">
        <f t="shared" si="4"/>
        <v xml:space="preserve"> </v>
      </c>
      <c r="V52" t="str">
        <f t="shared" si="5"/>
        <v/>
      </c>
      <c r="W52" t="str">
        <f t="shared" si="2"/>
        <v/>
      </c>
      <c r="X52" t="str">
        <f t="shared" si="3"/>
        <v/>
      </c>
    </row>
    <row r="53" spans="2:24">
      <c r="B53" s="9" t="str">
        <f>IFERROR(IF(EOMONTH(MAX(Tbl_Transactions[Date]),ROW($B$4)-ROW($B53))&lt;MIN(Tbl_Transactions[Date]),"",EOMONTH(MAX(Tbl_Transactions[Date]),ROW($B$4)-ROW($B53))),"")</f>
        <v/>
      </c>
      <c r="C53" s="10" t="str">
        <f>IFERROR(YEAR(Table3[[#This Row],[Date]]),"")</f>
        <v/>
      </c>
      <c r="D53" s="10" t="str">
        <f>IFERROR(TEXT(Table3[[#This Row],[Date]],"mmm"),"")</f>
        <v/>
      </c>
      <c r="E53" s="86" t="str">
        <f>IF(LEN(B53)=0,"",SUMIFS(Tbl_Transactions[Amount],Tbl_Transactions[Type],"Income",Tbl_Transactions[Date],"&lt;="&amp;Monthly_Summary_Table!$B53,Tbl_Transactions[Date],"&gt;"&amp;EOMONTH(Monthly_Summary_Table!$B53,-1)))</f>
        <v/>
      </c>
      <c r="F53" s="86" t="str">
        <f>IF(LEN(B53)=0,"",SUMIFS(Tbl_Transactions[Amount],Tbl_Transactions[Type],"Expense",Tbl_Transactions[Date],"&lt;="&amp;Monthly_Summary_Table!$B53,Tbl_Transactions[Date],"&gt;"&amp;EOMONTH(Monthly_Summary_Table!$B53,-1)))</f>
        <v/>
      </c>
      <c r="G53" s="86" t="str">
        <f>IFERROR(Table3[[#This Row],[Income]]-Table3[[#This Row],[Expense]],"")</f>
        <v/>
      </c>
      <c r="H53" s="86" t="str">
        <f xml:space="preserve"> IF(LEN(Table3[[#This Row],[Date]])=0,"",MonthlyBudget)</f>
        <v/>
      </c>
      <c r="I53" s="87" t="str">
        <f>IF(LEN(Table3[[#This Row],[Date]])=0,"",SUM(G53:$G$123))</f>
        <v/>
      </c>
      <c r="J53" s="87" t="str">
        <f>IF(LEN(Table3[[#This Row],[Date]])=0,"",Table3[[#This Row],[Cumulative Savings]]+Starting_Worth)</f>
        <v/>
      </c>
      <c r="K53" s="87" t="str">
        <f>IF(LEN(B53)=0,"",SUMIFS(Tbl_Transactions[Amount],Tbl_Transactions[Account],I_CHOSEN_ACCT,Tbl_Transactions[Type],"Income",Tbl_Transactions[Date],"&lt;="&amp;Monthly_Summary_Table!$B53,Tbl_Transactions[Date],"&gt;"&amp;EOMONTH(Monthly_Summary_Table!$B53,-1)))</f>
        <v/>
      </c>
      <c r="L53" s="87" t="str">
        <f>IF(LEN(B53)=0,"",SUMIFS(Tbl_Transactions[Amount],Tbl_Transactions[Account],I_CHOSEN_ACCT,Tbl_Transactions[Type],"Expense",Tbl_Transactions[Date],"&lt;="&amp;Monthly_Summary_Table!$B53,Tbl_Transactions[Date],"&gt;"&amp;EOMONTH(Monthly_Summary_Table!$B53,-1)))</f>
        <v/>
      </c>
      <c r="M53" s="87" t="str">
        <f>IF(LEN(B53)=0,"",SUMIFS(Tbl_Transactions[Amount],Tbl_Transactions[Account],I_CHOSEN_ACCT,Tbl_Transactions[Type],"Transfer",Tbl_Transactions[Date],"&lt;="&amp;Monthly_Summary_Table!$B53,Tbl_Transactions[Date],"&gt;"&amp;EOMONTH(Monthly_Summary_Table!$B53,-1)))</f>
        <v/>
      </c>
      <c r="N53" s="87" t="str">
        <f>IFERROR(Table3[[#This Row],[ACCT INCOME]]-Table3[[#This Row],[ACCT EXPENSE]]+Table3[[#This Row],[ACCT TRANSFERS]],"")</f>
        <v/>
      </c>
      <c r="O53" s="87" t="str">
        <f>IF(LEN(Table3[[#This Row],[Date]])=0,"",SUM(N53:$N$123)+IF(I_CHOSEN_ACCTTYPE="BANK",INDEX(T_BANK_ACCTS[STARTING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3" t="s">
        <v>50</v>
      </c>
      <c r="T53" s="96" t="str">
        <f>IFERROR(IF(INDEX(T_CREDIT_ACCTS[ACCOUNT NAME],ROW(T53)-ROW($T$33))=0," ",INDEX(T_CREDIT_ACCTS[ACCOUNT NAME],ROW(T53)-ROW($T$33)))," ")</f>
        <v xml:space="preserve"> </v>
      </c>
      <c r="U53" t="str">
        <f t="shared" si="4"/>
        <v xml:space="preserve"> </v>
      </c>
      <c r="V53" t="str">
        <f t="shared" si="5"/>
        <v/>
      </c>
      <c r="W53" t="str">
        <f t="shared" si="2"/>
        <v/>
      </c>
      <c r="X53" t="str">
        <f t="shared" si="3"/>
        <v/>
      </c>
    </row>
    <row r="54" spans="2:24">
      <c r="B54" s="9" t="str">
        <f>IFERROR(IF(EOMONTH(MAX(Tbl_Transactions[Date]),ROW($B$4)-ROW($B54))&lt;MIN(Tbl_Transactions[Date]),"",EOMONTH(MAX(Tbl_Transactions[Date]),ROW($B$4)-ROW($B54))),"")</f>
        <v/>
      </c>
      <c r="C54" s="10" t="str">
        <f>IFERROR(YEAR(Table3[[#This Row],[Date]]),"")</f>
        <v/>
      </c>
      <c r="D54" s="10" t="str">
        <f>IFERROR(TEXT(Table3[[#This Row],[Date]],"mmm"),"")</f>
        <v/>
      </c>
      <c r="E54" s="86" t="str">
        <f>IF(LEN(B54)=0,"",SUMIFS(Tbl_Transactions[Amount],Tbl_Transactions[Type],"Income",Tbl_Transactions[Date],"&lt;="&amp;Monthly_Summary_Table!$B54,Tbl_Transactions[Date],"&gt;"&amp;EOMONTH(Monthly_Summary_Table!$B54,-1)))</f>
        <v/>
      </c>
      <c r="F54" s="86" t="str">
        <f>IF(LEN(B54)=0,"",SUMIFS(Tbl_Transactions[Amount],Tbl_Transactions[Type],"Expense",Tbl_Transactions[Date],"&lt;="&amp;Monthly_Summary_Table!$B54,Tbl_Transactions[Date],"&gt;"&amp;EOMONTH(Monthly_Summary_Table!$B54,-1)))</f>
        <v/>
      </c>
      <c r="G54" s="86" t="str">
        <f>IFERROR(Table3[[#This Row],[Income]]-Table3[[#This Row],[Expense]],"")</f>
        <v/>
      </c>
      <c r="H54" s="86" t="str">
        <f xml:space="preserve"> IF(LEN(Table3[[#This Row],[Date]])=0,"",MonthlyBudget)</f>
        <v/>
      </c>
      <c r="I54" s="87" t="str">
        <f>IF(LEN(Table3[[#This Row],[Date]])=0,"",SUM(G54:$G$123))</f>
        <v/>
      </c>
      <c r="J54" s="87" t="str">
        <f>IF(LEN(Table3[[#This Row],[Date]])=0,"",Table3[[#This Row],[Cumulative Savings]]+Starting_Worth)</f>
        <v/>
      </c>
      <c r="K54" s="87" t="str">
        <f>IF(LEN(B54)=0,"",SUMIFS(Tbl_Transactions[Amount],Tbl_Transactions[Account],I_CHOSEN_ACCT,Tbl_Transactions[Type],"Income",Tbl_Transactions[Date],"&lt;="&amp;Monthly_Summary_Table!$B54,Tbl_Transactions[Date],"&gt;"&amp;EOMONTH(Monthly_Summary_Table!$B54,-1)))</f>
        <v/>
      </c>
      <c r="L54" s="87" t="str">
        <f>IF(LEN(B54)=0,"",SUMIFS(Tbl_Transactions[Amount],Tbl_Transactions[Account],I_CHOSEN_ACCT,Tbl_Transactions[Type],"Expense",Tbl_Transactions[Date],"&lt;="&amp;Monthly_Summary_Table!$B54,Tbl_Transactions[Date],"&gt;"&amp;EOMONTH(Monthly_Summary_Table!$B54,-1)))</f>
        <v/>
      </c>
      <c r="M54" s="87" t="str">
        <f>IF(LEN(B54)=0,"",SUMIFS(Tbl_Transactions[Amount],Tbl_Transactions[Account],I_CHOSEN_ACCT,Tbl_Transactions[Type],"Transfer",Tbl_Transactions[Date],"&lt;="&amp;Monthly_Summary_Table!$B54,Tbl_Transactions[Date],"&gt;"&amp;EOMONTH(Monthly_Summary_Table!$B54,-1)))</f>
        <v/>
      </c>
      <c r="N54" s="87" t="str">
        <f>IFERROR(Table3[[#This Row],[ACCT INCOME]]-Table3[[#This Row],[ACCT EXPENSE]]+Table3[[#This Row],[ACCT TRANSFERS]],"")</f>
        <v/>
      </c>
      <c r="O54" s="87" t="str">
        <f>IF(LEN(Table3[[#This Row],[Date]])=0,"",SUM(N54:$N$123)+IF(I_CHOSEN_ACCTTYPE="BANK",INDEX(T_BANK_ACCTS[STARTING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4" t="s">
        <v>50</v>
      </c>
      <c r="T54" s="96" t="str">
        <f>IFERROR(IF(INDEX(T_CREDIT_ACCTS[ACCOUNT NAME],ROW(T54)-ROW($T$33))=0," ",INDEX(T_CREDIT_ACCTS[ACCOUNT NAME],ROW(T54)-ROW($T$33)))," ")</f>
        <v xml:space="preserve"> </v>
      </c>
      <c r="U54" t="str">
        <f t="shared" si="4"/>
        <v xml:space="preserve"> </v>
      </c>
      <c r="V54" t="str">
        <f t="shared" si="5"/>
        <v/>
      </c>
      <c r="W54" t="str">
        <f t="shared" si="2"/>
        <v/>
      </c>
      <c r="X54" t="str">
        <f t="shared" si="3"/>
        <v/>
      </c>
    </row>
    <row r="55" spans="2:24">
      <c r="B55" s="9" t="str">
        <f>IFERROR(IF(EOMONTH(MAX(Tbl_Transactions[Date]),ROW($B$4)-ROW($B55))&lt;MIN(Tbl_Transactions[Date]),"",EOMONTH(MAX(Tbl_Transactions[Date]),ROW($B$4)-ROW($B55))),"")</f>
        <v/>
      </c>
      <c r="C55" s="10" t="str">
        <f>IFERROR(YEAR(Table3[[#This Row],[Date]]),"")</f>
        <v/>
      </c>
      <c r="D55" s="10" t="str">
        <f>IFERROR(TEXT(Table3[[#This Row],[Date]],"mmm"),"")</f>
        <v/>
      </c>
      <c r="E55" s="86" t="str">
        <f>IF(LEN(B55)=0,"",SUMIFS(Tbl_Transactions[Amount],Tbl_Transactions[Type],"Income",Tbl_Transactions[Date],"&lt;="&amp;Monthly_Summary_Table!$B55,Tbl_Transactions[Date],"&gt;"&amp;EOMONTH(Monthly_Summary_Table!$B55,-1)))</f>
        <v/>
      </c>
      <c r="F55" s="86" t="str">
        <f>IF(LEN(B55)=0,"",SUMIFS(Tbl_Transactions[Amount],Tbl_Transactions[Type],"Expense",Tbl_Transactions[Date],"&lt;="&amp;Monthly_Summary_Table!$B55,Tbl_Transactions[Date],"&gt;"&amp;EOMONTH(Monthly_Summary_Table!$B55,-1)))</f>
        <v/>
      </c>
      <c r="G55" s="86" t="str">
        <f>IFERROR(Table3[[#This Row],[Income]]-Table3[[#This Row],[Expense]],"")</f>
        <v/>
      </c>
      <c r="H55" s="86" t="str">
        <f xml:space="preserve"> IF(LEN(Table3[[#This Row],[Date]])=0,"",MonthlyBudget)</f>
        <v/>
      </c>
      <c r="I55" s="87" t="str">
        <f>IF(LEN(Table3[[#This Row],[Date]])=0,"",SUM(G55:$G$123))</f>
        <v/>
      </c>
      <c r="J55" s="87" t="str">
        <f>IF(LEN(Table3[[#This Row],[Date]])=0,"",Table3[[#This Row],[Cumulative Savings]]+Starting_Worth)</f>
        <v/>
      </c>
      <c r="K55" s="87" t="str">
        <f>IF(LEN(B55)=0,"",SUMIFS(Tbl_Transactions[Amount],Tbl_Transactions[Account],I_CHOSEN_ACCT,Tbl_Transactions[Type],"Income",Tbl_Transactions[Date],"&lt;="&amp;Monthly_Summary_Table!$B55,Tbl_Transactions[Date],"&gt;"&amp;EOMONTH(Monthly_Summary_Table!$B55,-1)))</f>
        <v/>
      </c>
      <c r="L55" s="87" t="str">
        <f>IF(LEN(B55)=0,"",SUMIFS(Tbl_Transactions[Amount],Tbl_Transactions[Account],I_CHOSEN_ACCT,Tbl_Transactions[Type],"Expense",Tbl_Transactions[Date],"&lt;="&amp;Monthly_Summary_Table!$B55,Tbl_Transactions[Date],"&gt;"&amp;EOMONTH(Monthly_Summary_Table!$B55,-1)))</f>
        <v/>
      </c>
      <c r="M55" s="87" t="str">
        <f>IF(LEN(B55)=0,"",SUMIFS(Tbl_Transactions[Amount],Tbl_Transactions[Account],I_CHOSEN_ACCT,Tbl_Transactions[Type],"Transfer",Tbl_Transactions[Date],"&lt;="&amp;Monthly_Summary_Table!$B55,Tbl_Transactions[Date],"&gt;"&amp;EOMONTH(Monthly_Summary_Table!$B55,-1)))</f>
        <v/>
      </c>
      <c r="N55" s="87" t="str">
        <f>IFERROR(Table3[[#This Row],[ACCT INCOME]]-Table3[[#This Row],[ACCT EXPENSE]]+Table3[[#This Row],[ACCT TRANSFERS]],"")</f>
        <v/>
      </c>
      <c r="O55" s="87" t="str">
        <f>IF(LEN(Table3[[#This Row],[Date]])=0,"",SUM(N55:$N$123)+IF(I_CHOSEN_ACCTTYPE="BANK",INDEX(T_BANK_ACCTS[STARTING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5" t="s">
        <v>50</v>
      </c>
      <c r="T55" s="96" t="str">
        <f>IFERROR(IF(INDEX(T_CREDIT_ACCTS[ACCOUNT NAME],ROW(T55)-ROW($T$33))=0," ",INDEX(T_CREDIT_ACCTS[ACCOUNT NAME],ROW(T55)-ROW($T$33)))," ")</f>
        <v xml:space="preserve"> </v>
      </c>
      <c r="U55" t="str">
        <f t="shared" si="4"/>
        <v xml:space="preserve"> </v>
      </c>
      <c r="V55" t="str">
        <f t="shared" si="5"/>
        <v/>
      </c>
      <c r="W55" t="str">
        <f t="shared" si="2"/>
        <v/>
      </c>
      <c r="X55" t="str">
        <f t="shared" si="3"/>
        <v/>
      </c>
    </row>
    <row r="56" spans="2:24">
      <c r="B56" s="9" t="str">
        <f>IFERROR(IF(EOMONTH(MAX(Tbl_Transactions[Date]),ROW($B$4)-ROW($B56))&lt;MIN(Tbl_Transactions[Date]),"",EOMONTH(MAX(Tbl_Transactions[Date]),ROW($B$4)-ROW($B56))),"")</f>
        <v/>
      </c>
      <c r="C56" s="10" t="str">
        <f>IFERROR(YEAR(Table3[[#This Row],[Date]]),"")</f>
        <v/>
      </c>
      <c r="D56" s="10" t="str">
        <f>IFERROR(TEXT(Table3[[#This Row],[Date]],"mmm"),"")</f>
        <v/>
      </c>
      <c r="E56" s="86" t="str">
        <f>IF(LEN(B56)=0,"",SUMIFS(Tbl_Transactions[Amount],Tbl_Transactions[Type],"Income",Tbl_Transactions[Date],"&lt;="&amp;Monthly_Summary_Table!$B56,Tbl_Transactions[Date],"&gt;"&amp;EOMONTH(Monthly_Summary_Table!$B56,-1)))</f>
        <v/>
      </c>
      <c r="F56" s="86" t="str">
        <f>IF(LEN(B56)=0,"",SUMIFS(Tbl_Transactions[Amount],Tbl_Transactions[Type],"Expense",Tbl_Transactions[Date],"&lt;="&amp;Monthly_Summary_Table!$B56,Tbl_Transactions[Date],"&gt;"&amp;EOMONTH(Monthly_Summary_Table!$B56,-1)))</f>
        <v/>
      </c>
      <c r="G56" s="86" t="str">
        <f>IFERROR(Table3[[#This Row],[Income]]-Table3[[#This Row],[Expense]],"")</f>
        <v/>
      </c>
      <c r="H56" s="86" t="str">
        <f xml:space="preserve"> IF(LEN(Table3[[#This Row],[Date]])=0,"",MonthlyBudget)</f>
        <v/>
      </c>
      <c r="I56" s="87" t="str">
        <f>IF(LEN(Table3[[#This Row],[Date]])=0,"",SUM(G56:$G$123))</f>
        <v/>
      </c>
      <c r="J56" s="87" t="str">
        <f>IF(LEN(Table3[[#This Row],[Date]])=0,"",Table3[[#This Row],[Cumulative Savings]]+Starting_Worth)</f>
        <v/>
      </c>
      <c r="K56" s="87" t="str">
        <f>IF(LEN(B56)=0,"",SUMIFS(Tbl_Transactions[Amount],Tbl_Transactions[Account],I_CHOSEN_ACCT,Tbl_Transactions[Type],"Income",Tbl_Transactions[Date],"&lt;="&amp;Monthly_Summary_Table!$B56,Tbl_Transactions[Date],"&gt;"&amp;EOMONTH(Monthly_Summary_Table!$B56,-1)))</f>
        <v/>
      </c>
      <c r="L56" s="87" t="str">
        <f>IF(LEN(B56)=0,"",SUMIFS(Tbl_Transactions[Amount],Tbl_Transactions[Account],I_CHOSEN_ACCT,Tbl_Transactions[Type],"Expense",Tbl_Transactions[Date],"&lt;="&amp;Monthly_Summary_Table!$B56,Tbl_Transactions[Date],"&gt;"&amp;EOMONTH(Monthly_Summary_Table!$B56,-1)))</f>
        <v/>
      </c>
      <c r="M56" s="87" t="str">
        <f>IF(LEN(B56)=0,"",SUMIFS(Tbl_Transactions[Amount],Tbl_Transactions[Account],I_CHOSEN_ACCT,Tbl_Transactions[Type],"Transfer",Tbl_Transactions[Date],"&lt;="&amp;Monthly_Summary_Table!$B56,Tbl_Transactions[Date],"&gt;"&amp;EOMONTH(Monthly_Summary_Table!$B56,-1)))</f>
        <v/>
      </c>
      <c r="N56" s="87" t="str">
        <f>IFERROR(Table3[[#This Row],[ACCT INCOME]]-Table3[[#This Row],[ACCT EXPENSE]]+Table3[[#This Row],[ACCT TRANSFERS]],"")</f>
        <v/>
      </c>
      <c r="O56" s="87" t="str">
        <f>IF(LEN(Table3[[#This Row],[Date]])=0,"",SUM(N56:$N$123)+IF(I_CHOSEN_ACCTTYPE="BANK",INDEX(T_BANK_ACCTS[STARTING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6" t="s">
        <v>50</v>
      </c>
      <c r="T56" s="96" t="str">
        <f>IFERROR(IF(INDEX(T_CREDIT_ACCTS[ACCOUNT NAME],ROW(T56)-ROW($T$33))=0," ",INDEX(T_CREDIT_ACCTS[ACCOUNT NAME],ROW(T56)-ROW($T$33)))," ")</f>
        <v xml:space="preserve"> </v>
      </c>
      <c r="U56" t="str">
        <f t="shared" si="4"/>
        <v xml:space="preserve"> </v>
      </c>
      <c r="V56" t="str">
        <f t="shared" si="5"/>
        <v/>
      </c>
      <c r="W56" t="str">
        <f t="shared" si="2"/>
        <v/>
      </c>
      <c r="X56" t="str">
        <f t="shared" si="3"/>
        <v/>
      </c>
    </row>
    <row r="57" spans="2:24">
      <c r="B57" s="9" t="str">
        <f>IFERROR(IF(EOMONTH(MAX(Tbl_Transactions[Date]),ROW($B$4)-ROW($B57))&lt;MIN(Tbl_Transactions[Date]),"",EOMONTH(MAX(Tbl_Transactions[Date]),ROW($B$4)-ROW($B57))),"")</f>
        <v/>
      </c>
      <c r="C57" s="10" t="str">
        <f>IFERROR(YEAR(Table3[[#This Row],[Date]]),"")</f>
        <v/>
      </c>
      <c r="D57" s="10" t="str">
        <f>IFERROR(TEXT(Table3[[#This Row],[Date]],"mmm"),"")</f>
        <v/>
      </c>
      <c r="E57" s="86" t="str">
        <f>IF(LEN(B57)=0,"",SUMIFS(Tbl_Transactions[Amount],Tbl_Transactions[Type],"Income",Tbl_Transactions[Date],"&lt;="&amp;Monthly_Summary_Table!$B57,Tbl_Transactions[Date],"&gt;"&amp;EOMONTH(Monthly_Summary_Table!$B57,-1)))</f>
        <v/>
      </c>
      <c r="F57" s="86" t="str">
        <f>IF(LEN(B57)=0,"",SUMIFS(Tbl_Transactions[Amount],Tbl_Transactions[Type],"Expense",Tbl_Transactions[Date],"&lt;="&amp;Monthly_Summary_Table!$B57,Tbl_Transactions[Date],"&gt;"&amp;EOMONTH(Monthly_Summary_Table!$B57,-1)))</f>
        <v/>
      </c>
      <c r="G57" s="86" t="str">
        <f>IFERROR(Table3[[#This Row],[Income]]-Table3[[#This Row],[Expense]],"")</f>
        <v/>
      </c>
      <c r="H57" s="86" t="str">
        <f xml:space="preserve"> IF(LEN(Table3[[#This Row],[Date]])=0,"",MonthlyBudget)</f>
        <v/>
      </c>
      <c r="I57" s="87" t="str">
        <f>IF(LEN(Table3[[#This Row],[Date]])=0,"",SUM(G57:$G$123))</f>
        <v/>
      </c>
      <c r="J57" s="87" t="str">
        <f>IF(LEN(Table3[[#This Row],[Date]])=0,"",Table3[[#This Row],[Cumulative Savings]]+Starting_Worth)</f>
        <v/>
      </c>
      <c r="K57" s="87" t="str">
        <f>IF(LEN(B57)=0,"",SUMIFS(Tbl_Transactions[Amount],Tbl_Transactions[Account],I_CHOSEN_ACCT,Tbl_Transactions[Type],"Income",Tbl_Transactions[Date],"&lt;="&amp;Monthly_Summary_Table!$B57,Tbl_Transactions[Date],"&gt;"&amp;EOMONTH(Monthly_Summary_Table!$B57,-1)))</f>
        <v/>
      </c>
      <c r="L57" s="87" t="str">
        <f>IF(LEN(B57)=0,"",SUMIFS(Tbl_Transactions[Amount],Tbl_Transactions[Account],I_CHOSEN_ACCT,Tbl_Transactions[Type],"Expense",Tbl_Transactions[Date],"&lt;="&amp;Monthly_Summary_Table!$B57,Tbl_Transactions[Date],"&gt;"&amp;EOMONTH(Monthly_Summary_Table!$B57,-1)))</f>
        <v/>
      </c>
      <c r="M57" s="87" t="str">
        <f>IF(LEN(B57)=0,"",SUMIFS(Tbl_Transactions[Amount],Tbl_Transactions[Account],I_CHOSEN_ACCT,Tbl_Transactions[Type],"Transfer",Tbl_Transactions[Date],"&lt;="&amp;Monthly_Summary_Table!$B57,Tbl_Transactions[Date],"&gt;"&amp;EOMONTH(Monthly_Summary_Table!$B57,-1)))</f>
        <v/>
      </c>
      <c r="N57" s="87" t="str">
        <f>IFERROR(Table3[[#This Row],[ACCT INCOME]]-Table3[[#This Row],[ACCT EXPENSE]]+Table3[[#This Row],[ACCT TRANSFERS]],"")</f>
        <v/>
      </c>
      <c r="O57" s="87" t="str">
        <f>IF(LEN(Table3[[#This Row],[Date]])=0,"",SUM(N57:$N$123)+IF(I_CHOSEN_ACCTTYPE="BANK",INDEX(T_BANK_ACCTS[STARTING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7" t="s">
        <v>50</v>
      </c>
      <c r="T57" s="96" t="str">
        <f>IFERROR(IF(INDEX(T_CREDIT_ACCTS[ACCOUNT NAME],ROW(T57)-ROW($T$33))=0," ",INDEX(T_CREDIT_ACCTS[ACCOUNT NAME],ROW(T57)-ROW($T$33)))," ")</f>
        <v xml:space="preserve"> </v>
      </c>
      <c r="U57" t="str">
        <f t="shared" si="4"/>
        <v xml:space="preserve"> </v>
      </c>
      <c r="V57" t="str">
        <f t="shared" si="5"/>
        <v/>
      </c>
      <c r="W57" t="str">
        <f t="shared" si="2"/>
        <v/>
      </c>
      <c r="X57" t="str">
        <f t="shared" si="3"/>
        <v/>
      </c>
    </row>
    <row r="58" spans="2:24">
      <c r="B58" s="9" t="str">
        <f>IFERROR(IF(EOMONTH(MAX(Tbl_Transactions[Date]),ROW($B$4)-ROW($B58))&lt;MIN(Tbl_Transactions[Date]),"",EOMONTH(MAX(Tbl_Transactions[Date]),ROW($B$4)-ROW($B58))),"")</f>
        <v/>
      </c>
      <c r="C58" s="10" t="str">
        <f>IFERROR(YEAR(Table3[[#This Row],[Date]]),"")</f>
        <v/>
      </c>
      <c r="D58" s="10" t="str">
        <f>IFERROR(TEXT(Table3[[#This Row],[Date]],"mmm"),"")</f>
        <v/>
      </c>
      <c r="E58" s="86" t="str">
        <f>IF(LEN(B58)=0,"",SUMIFS(Tbl_Transactions[Amount],Tbl_Transactions[Type],"Income",Tbl_Transactions[Date],"&lt;="&amp;Monthly_Summary_Table!$B58,Tbl_Transactions[Date],"&gt;"&amp;EOMONTH(Monthly_Summary_Table!$B58,-1)))</f>
        <v/>
      </c>
      <c r="F58" s="86" t="str">
        <f>IF(LEN(B58)=0,"",SUMIFS(Tbl_Transactions[Amount],Tbl_Transactions[Type],"Expense",Tbl_Transactions[Date],"&lt;="&amp;Monthly_Summary_Table!$B58,Tbl_Transactions[Date],"&gt;"&amp;EOMONTH(Monthly_Summary_Table!$B58,-1)))</f>
        <v/>
      </c>
      <c r="G58" s="86" t="str">
        <f>IFERROR(Table3[[#This Row],[Income]]-Table3[[#This Row],[Expense]],"")</f>
        <v/>
      </c>
      <c r="H58" s="86" t="str">
        <f xml:space="preserve"> IF(LEN(Table3[[#This Row],[Date]])=0,"",MonthlyBudget)</f>
        <v/>
      </c>
      <c r="I58" s="87" t="str">
        <f>IF(LEN(Table3[[#This Row],[Date]])=0,"",SUM(G58:$G$123))</f>
        <v/>
      </c>
      <c r="J58" s="87" t="str">
        <f>IF(LEN(Table3[[#This Row],[Date]])=0,"",Table3[[#This Row],[Cumulative Savings]]+Starting_Worth)</f>
        <v/>
      </c>
      <c r="K58" s="87" t="str">
        <f>IF(LEN(B58)=0,"",SUMIFS(Tbl_Transactions[Amount],Tbl_Transactions[Account],I_CHOSEN_ACCT,Tbl_Transactions[Type],"Income",Tbl_Transactions[Date],"&lt;="&amp;Monthly_Summary_Table!$B58,Tbl_Transactions[Date],"&gt;"&amp;EOMONTH(Monthly_Summary_Table!$B58,-1)))</f>
        <v/>
      </c>
      <c r="L58" s="87" t="str">
        <f>IF(LEN(B58)=0,"",SUMIFS(Tbl_Transactions[Amount],Tbl_Transactions[Account],I_CHOSEN_ACCT,Tbl_Transactions[Type],"Expense",Tbl_Transactions[Date],"&lt;="&amp;Monthly_Summary_Table!$B58,Tbl_Transactions[Date],"&gt;"&amp;EOMONTH(Monthly_Summary_Table!$B58,-1)))</f>
        <v/>
      </c>
      <c r="M58" s="87" t="str">
        <f>IF(LEN(B58)=0,"",SUMIFS(Tbl_Transactions[Amount],Tbl_Transactions[Account],I_CHOSEN_ACCT,Tbl_Transactions[Type],"Transfer",Tbl_Transactions[Date],"&lt;="&amp;Monthly_Summary_Table!$B58,Tbl_Transactions[Date],"&gt;"&amp;EOMONTH(Monthly_Summary_Table!$B58,-1)))</f>
        <v/>
      </c>
      <c r="N58" s="87" t="str">
        <f>IFERROR(Table3[[#This Row],[ACCT INCOME]]-Table3[[#This Row],[ACCT EXPENSE]]+Table3[[#This Row],[ACCT TRANSFERS]],"")</f>
        <v/>
      </c>
      <c r="O58" s="87" t="str">
        <f>IF(LEN(Table3[[#This Row],[Date]])=0,"",SUM(N58:$N$123)+IF(I_CHOSEN_ACCTTYPE="BANK",INDEX(T_BANK_ACCTS[STARTING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8" t="s">
        <v>50</v>
      </c>
      <c r="T58" s="96" t="str">
        <f>IFERROR(IF(INDEX(T_CREDIT_ACCTS[ACCOUNT NAME],ROW(T58)-ROW($T$33))=0," ",INDEX(T_CREDIT_ACCTS[ACCOUNT NAME],ROW(T58)-ROW($T$33)))," ")</f>
        <v xml:space="preserve"> </v>
      </c>
      <c r="U58" t="str">
        <f t="shared" si="4"/>
        <v xml:space="preserve"> </v>
      </c>
      <c r="V58" t="str">
        <f t="shared" si="5"/>
        <v/>
      </c>
      <c r="W58" t="str">
        <f t="shared" si="2"/>
        <v/>
      </c>
      <c r="X58" t="str">
        <f t="shared" si="3"/>
        <v/>
      </c>
    </row>
    <row r="59" spans="2:24">
      <c r="B59" s="9" t="str">
        <f>IFERROR(IF(EOMONTH(MAX(Tbl_Transactions[Date]),ROW($B$4)-ROW($B59))&lt;MIN(Tbl_Transactions[Date]),"",EOMONTH(MAX(Tbl_Transactions[Date]),ROW($B$4)-ROW($B59))),"")</f>
        <v/>
      </c>
      <c r="C59" s="10" t="str">
        <f>IFERROR(YEAR(Table3[[#This Row],[Date]]),"")</f>
        <v/>
      </c>
      <c r="D59" s="10" t="str">
        <f>IFERROR(TEXT(Table3[[#This Row],[Date]],"mmm"),"")</f>
        <v/>
      </c>
      <c r="E59" s="86" t="str">
        <f>IF(LEN(B59)=0,"",SUMIFS(Tbl_Transactions[Amount],Tbl_Transactions[Type],"Income",Tbl_Transactions[Date],"&lt;="&amp;Monthly_Summary_Table!$B59,Tbl_Transactions[Date],"&gt;"&amp;EOMONTH(Monthly_Summary_Table!$B59,-1)))</f>
        <v/>
      </c>
      <c r="F59" s="86" t="str">
        <f>IF(LEN(B59)=0,"",SUMIFS(Tbl_Transactions[Amount],Tbl_Transactions[Type],"Expense",Tbl_Transactions[Date],"&lt;="&amp;Monthly_Summary_Table!$B59,Tbl_Transactions[Date],"&gt;"&amp;EOMONTH(Monthly_Summary_Table!$B59,-1)))</f>
        <v/>
      </c>
      <c r="G59" s="86" t="str">
        <f>IFERROR(Table3[[#This Row],[Income]]-Table3[[#This Row],[Expense]],"")</f>
        <v/>
      </c>
      <c r="H59" s="86" t="str">
        <f xml:space="preserve"> IF(LEN(Table3[[#This Row],[Date]])=0,"",MonthlyBudget)</f>
        <v/>
      </c>
      <c r="I59" s="87" t="str">
        <f>IF(LEN(Table3[[#This Row],[Date]])=0,"",SUM(G59:$G$123))</f>
        <v/>
      </c>
      <c r="J59" s="87" t="str">
        <f>IF(LEN(Table3[[#This Row],[Date]])=0,"",Table3[[#This Row],[Cumulative Savings]]+Starting_Worth)</f>
        <v/>
      </c>
      <c r="K59" s="87" t="str">
        <f>IF(LEN(B59)=0,"",SUMIFS(Tbl_Transactions[Amount],Tbl_Transactions[Account],I_CHOSEN_ACCT,Tbl_Transactions[Type],"Income",Tbl_Transactions[Date],"&lt;="&amp;Monthly_Summary_Table!$B59,Tbl_Transactions[Date],"&gt;"&amp;EOMONTH(Monthly_Summary_Table!$B59,-1)))</f>
        <v/>
      </c>
      <c r="L59" s="87" t="str">
        <f>IF(LEN(B59)=0,"",SUMIFS(Tbl_Transactions[Amount],Tbl_Transactions[Account],I_CHOSEN_ACCT,Tbl_Transactions[Type],"Expense",Tbl_Transactions[Date],"&lt;="&amp;Monthly_Summary_Table!$B59,Tbl_Transactions[Date],"&gt;"&amp;EOMONTH(Monthly_Summary_Table!$B59,-1)))</f>
        <v/>
      </c>
      <c r="M59" s="87" t="str">
        <f>IF(LEN(B59)=0,"",SUMIFS(Tbl_Transactions[Amount],Tbl_Transactions[Account],I_CHOSEN_ACCT,Tbl_Transactions[Type],"Transfer",Tbl_Transactions[Date],"&lt;="&amp;Monthly_Summary_Table!$B59,Tbl_Transactions[Date],"&gt;"&amp;EOMONTH(Monthly_Summary_Table!$B59,-1)))</f>
        <v/>
      </c>
      <c r="N59" s="87" t="str">
        <f>IFERROR(Table3[[#This Row],[ACCT INCOME]]-Table3[[#This Row],[ACCT EXPENSE]]+Table3[[#This Row],[ACCT TRANSFERS]],"")</f>
        <v/>
      </c>
      <c r="O59" s="87" t="str">
        <f>IF(LEN(Table3[[#This Row],[Date]])=0,"",SUM(N59:$N$123)+IF(I_CHOSEN_ACCTTYPE="BANK",INDEX(T_BANK_ACCTS[STARTING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9" t="s">
        <v>50</v>
      </c>
      <c r="T59" s="96" t="str">
        <f>IFERROR(IF(INDEX(T_CREDIT_ACCTS[ACCOUNT NAME],ROW(T59)-ROW($T$33))=0," ",INDEX(T_CREDIT_ACCTS[ACCOUNT NAME],ROW(T59)-ROW($T$33)))," ")</f>
        <v xml:space="preserve"> </v>
      </c>
      <c r="U59" t="str">
        <f t="shared" si="4"/>
        <v xml:space="preserve"> </v>
      </c>
      <c r="V59" t="str">
        <f t="shared" si="5"/>
        <v/>
      </c>
      <c r="W59" t="str">
        <f t="shared" si="2"/>
        <v/>
      </c>
      <c r="X59" t="str">
        <f t="shared" si="3"/>
        <v/>
      </c>
    </row>
    <row r="60" spans="2:24">
      <c r="B60" s="9" t="str">
        <f>IFERROR(IF(EOMONTH(MAX(Tbl_Transactions[Date]),ROW($B$4)-ROW($B60))&lt;MIN(Tbl_Transactions[Date]),"",EOMONTH(MAX(Tbl_Transactions[Date]),ROW($B$4)-ROW($B60))),"")</f>
        <v/>
      </c>
      <c r="C60" s="10" t="str">
        <f>IFERROR(YEAR(Table3[[#This Row],[Date]]),"")</f>
        <v/>
      </c>
      <c r="D60" s="10" t="str">
        <f>IFERROR(TEXT(Table3[[#This Row],[Date]],"mmm"),"")</f>
        <v/>
      </c>
      <c r="E60" s="86" t="str">
        <f>IF(LEN(B60)=0,"",SUMIFS(Tbl_Transactions[Amount],Tbl_Transactions[Type],"Income",Tbl_Transactions[Date],"&lt;="&amp;Monthly_Summary_Table!$B60,Tbl_Transactions[Date],"&gt;"&amp;EOMONTH(Monthly_Summary_Table!$B60,-1)))</f>
        <v/>
      </c>
      <c r="F60" s="86" t="str">
        <f>IF(LEN(B60)=0,"",SUMIFS(Tbl_Transactions[Amount],Tbl_Transactions[Type],"Expense",Tbl_Transactions[Date],"&lt;="&amp;Monthly_Summary_Table!$B60,Tbl_Transactions[Date],"&gt;"&amp;EOMONTH(Monthly_Summary_Table!$B60,-1)))</f>
        <v/>
      </c>
      <c r="G60" s="86" t="str">
        <f>IFERROR(Table3[[#This Row],[Income]]-Table3[[#This Row],[Expense]],"")</f>
        <v/>
      </c>
      <c r="H60" s="86" t="str">
        <f xml:space="preserve"> IF(LEN(Table3[[#This Row],[Date]])=0,"",MonthlyBudget)</f>
        <v/>
      </c>
      <c r="I60" s="87" t="str">
        <f>IF(LEN(Table3[[#This Row],[Date]])=0,"",SUM(G60:$G$123))</f>
        <v/>
      </c>
      <c r="J60" s="87" t="str">
        <f>IF(LEN(Table3[[#This Row],[Date]])=0,"",Table3[[#This Row],[Cumulative Savings]]+Starting_Worth)</f>
        <v/>
      </c>
      <c r="K60" s="87" t="str">
        <f>IF(LEN(B60)=0,"",SUMIFS(Tbl_Transactions[Amount],Tbl_Transactions[Account],I_CHOSEN_ACCT,Tbl_Transactions[Type],"Income",Tbl_Transactions[Date],"&lt;="&amp;Monthly_Summary_Table!$B60,Tbl_Transactions[Date],"&gt;"&amp;EOMONTH(Monthly_Summary_Table!$B60,-1)))</f>
        <v/>
      </c>
      <c r="L60" s="87" t="str">
        <f>IF(LEN(B60)=0,"",SUMIFS(Tbl_Transactions[Amount],Tbl_Transactions[Account],I_CHOSEN_ACCT,Tbl_Transactions[Type],"Expense",Tbl_Transactions[Date],"&lt;="&amp;Monthly_Summary_Table!$B60,Tbl_Transactions[Date],"&gt;"&amp;EOMONTH(Monthly_Summary_Table!$B60,-1)))</f>
        <v/>
      </c>
      <c r="M60" s="87" t="str">
        <f>IF(LEN(B60)=0,"",SUMIFS(Tbl_Transactions[Amount],Tbl_Transactions[Account],I_CHOSEN_ACCT,Tbl_Transactions[Type],"Transfer",Tbl_Transactions[Date],"&lt;="&amp;Monthly_Summary_Table!$B60,Tbl_Transactions[Date],"&gt;"&amp;EOMONTH(Monthly_Summary_Table!$B60,-1)))</f>
        <v/>
      </c>
      <c r="N60" s="87" t="str">
        <f>IFERROR(Table3[[#This Row],[ACCT INCOME]]-Table3[[#This Row],[ACCT EXPENSE]]+Table3[[#This Row],[ACCT TRANSFERS]],"")</f>
        <v/>
      </c>
      <c r="O60" s="87" t="str">
        <f>IF(LEN(Table3[[#This Row],[Date]])=0,"",SUM(N60:$N$123)+IF(I_CHOSEN_ACCTTYPE="BANK",INDEX(T_BANK_ACCTS[STARTING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0" t="s">
        <v>50</v>
      </c>
      <c r="T60" s="96" t="str">
        <f>IFERROR(IF(INDEX(T_CREDIT_ACCTS[ACCOUNT NAME],ROW(T60)-ROW($T$33))=0," ",INDEX(T_CREDIT_ACCTS[ACCOUNT NAME],ROW(T60)-ROW($T$33)))," ")</f>
        <v xml:space="preserve"> </v>
      </c>
      <c r="U60" t="str">
        <f t="shared" si="4"/>
        <v xml:space="preserve"> </v>
      </c>
      <c r="V60" t="str">
        <f t="shared" si="5"/>
        <v/>
      </c>
      <c r="W60" t="str">
        <f t="shared" si="2"/>
        <v/>
      </c>
      <c r="X60" t="str">
        <f t="shared" si="3"/>
        <v/>
      </c>
    </row>
    <row r="61" spans="2:24">
      <c r="B61" s="9" t="str">
        <f>IFERROR(IF(EOMONTH(MAX(Tbl_Transactions[Date]),ROW($B$4)-ROW($B61))&lt;MIN(Tbl_Transactions[Date]),"",EOMONTH(MAX(Tbl_Transactions[Date]),ROW($B$4)-ROW($B61))),"")</f>
        <v/>
      </c>
      <c r="C61" s="10" t="str">
        <f>IFERROR(YEAR(Table3[[#This Row],[Date]]),"")</f>
        <v/>
      </c>
      <c r="D61" s="10" t="str">
        <f>IFERROR(TEXT(Table3[[#This Row],[Date]],"mmm"),"")</f>
        <v/>
      </c>
      <c r="E61" s="86" t="str">
        <f>IF(LEN(B61)=0,"",SUMIFS(Tbl_Transactions[Amount],Tbl_Transactions[Type],"Income",Tbl_Transactions[Date],"&lt;="&amp;Monthly_Summary_Table!$B61,Tbl_Transactions[Date],"&gt;"&amp;EOMONTH(Monthly_Summary_Table!$B61,-1)))</f>
        <v/>
      </c>
      <c r="F61" s="86" t="str">
        <f>IF(LEN(B61)=0,"",SUMIFS(Tbl_Transactions[Amount],Tbl_Transactions[Type],"Expense",Tbl_Transactions[Date],"&lt;="&amp;Monthly_Summary_Table!$B61,Tbl_Transactions[Date],"&gt;"&amp;EOMONTH(Monthly_Summary_Table!$B61,-1)))</f>
        <v/>
      </c>
      <c r="G61" s="86" t="str">
        <f>IFERROR(Table3[[#This Row],[Income]]-Table3[[#This Row],[Expense]],"")</f>
        <v/>
      </c>
      <c r="H61" s="86" t="str">
        <f xml:space="preserve"> IF(LEN(Table3[[#This Row],[Date]])=0,"",MonthlyBudget)</f>
        <v/>
      </c>
      <c r="I61" s="87" t="str">
        <f>IF(LEN(Table3[[#This Row],[Date]])=0,"",SUM(G61:$G$123))</f>
        <v/>
      </c>
      <c r="J61" s="87" t="str">
        <f>IF(LEN(Table3[[#This Row],[Date]])=0,"",Table3[[#This Row],[Cumulative Savings]]+Starting_Worth)</f>
        <v/>
      </c>
      <c r="K61" s="87" t="str">
        <f>IF(LEN(B61)=0,"",SUMIFS(Tbl_Transactions[Amount],Tbl_Transactions[Account],I_CHOSEN_ACCT,Tbl_Transactions[Type],"Income",Tbl_Transactions[Date],"&lt;="&amp;Monthly_Summary_Table!$B61,Tbl_Transactions[Date],"&gt;"&amp;EOMONTH(Monthly_Summary_Table!$B61,-1)))</f>
        <v/>
      </c>
      <c r="L61" s="87" t="str">
        <f>IF(LEN(B61)=0,"",SUMIFS(Tbl_Transactions[Amount],Tbl_Transactions[Account],I_CHOSEN_ACCT,Tbl_Transactions[Type],"Expense",Tbl_Transactions[Date],"&lt;="&amp;Monthly_Summary_Table!$B61,Tbl_Transactions[Date],"&gt;"&amp;EOMONTH(Monthly_Summary_Table!$B61,-1)))</f>
        <v/>
      </c>
      <c r="M61" s="87" t="str">
        <f>IF(LEN(B61)=0,"",SUMIFS(Tbl_Transactions[Amount],Tbl_Transactions[Account],I_CHOSEN_ACCT,Tbl_Transactions[Type],"Transfer",Tbl_Transactions[Date],"&lt;="&amp;Monthly_Summary_Table!$B61,Tbl_Transactions[Date],"&gt;"&amp;EOMONTH(Monthly_Summary_Table!$B61,-1)))</f>
        <v/>
      </c>
      <c r="N61" s="87" t="str">
        <f>IFERROR(Table3[[#This Row],[ACCT INCOME]]-Table3[[#This Row],[ACCT EXPENSE]]+Table3[[#This Row],[ACCT TRANSFERS]],"")</f>
        <v/>
      </c>
      <c r="O61" s="87" t="str">
        <f>IF(LEN(Table3[[#This Row],[Date]])=0,"",SUM(N61:$N$123)+IF(I_CHOSEN_ACCTTYPE="BANK",INDEX(T_BANK_ACCTS[STARTING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1" t="s">
        <v>50</v>
      </c>
      <c r="T61" s="96" t="str">
        <f>IFERROR(IF(INDEX(T_CREDIT_ACCTS[ACCOUNT NAME],ROW(T61)-ROW($T$33))=0," ",INDEX(T_CREDIT_ACCTS[ACCOUNT NAME],ROW(T61)-ROW($T$33)))," ")</f>
        <v xml:space="preserve"> </v>
      </c>
      <c r="U61" t="str">
        <f t="shared" si="4"/>
        <v xml:space="preserve"> </v>
      </c>
      <c r="V61" t="str">
        <f t="shared" si="5"/>
        <v/>
      </c>
      <c r="W61" t="str">
        <f t="shared" si="2"/>
        <v/>
      </c>
      <c r="X61" t="str">
        <f t="shared" si="3"/>
        <v/>
      </c>
    </row>
    <row r="62" spans="2:24">
      <c r="B62" s="9" t="str">
        <f>IFERROR(IF(EOMONTH(MAX(Tbl_Transactions[Date]),ROW($B$4)-ROW($B62))&lt;MIN(Tbl_Transactions[Date]),"",EOMONTH(MAX(Tbl_Transactions[Date]),ROW($B$4)-ROW($B62))),"")</f>
        <v/>
      </c>
      <c r="C62" s="10" t="str">
        <f>IFERROR(YEAR(Table3[[#This Row],[Date]]),"")</f>
        <v/>
      </c>
      <c r="D62" s="10" t="str">
        <f>IFERROR(TEXT(Table3[[#This Row],[Date]],"mmm"),"")</f>
        <v/>
      </c>
      <c r="E62" s="86" t="str">
        <f>IF(LEN(B62)=0,"",SUMIFS(Tbl_Transactions[Amount],Tbl_Transactions[Type],"Income",Tbl_Transactions[Date],"&lt;="&amp;Monthly_Summary_Table!$B62,Tbl_Transactions[Date],"&gt;"&amp;EOMONTH(Monthly_Summary_Table!$B62,-1)))</f>
        <v/>
      </c>
      <c r="F62" s="86" t="str">
        <f>IF(LEN(B62)=0,"",SUMIFS(Tbl_Transactions[Amount],Tbl_Transactions[Type],"Expense",Tbl_Transactions[Date],"&lt;="&amp;Monthly_Summary_Table!$B62,Tbl_Transactions[Date],"&gt;"&amp;EOMONTH(Monthly_Summary_Table!$B62,-1)))</f>
        <v/>
      </c>
      <c r="G62" s="86" t="str">
        <f>IFERROR(Table3[[#This Row],[Income]]-Table3[[#This Row],[Expense]],"")</f>
        <v/>
      </c>
      <c r="H62" s="86" t="str">
        <f xml:space="preserve"> IF(LEN(Table3[[#This Row],[Date]])=0,"",MonthlyBudget)</f>
        <v/>
      </c>
      <c r="I62" s="87" t="str">
        <f>IF(LEN(Table3[[#This Row],[Date]])=0,"",SUM(G62:$G$123))</f>
        <v/>
      </c>
      <c r="J62" s="87" t="str">
        <f>IF(LEN(Table3[[#This Row],[Date]])=0,"",Table3[[#This Row],[Cumulative Savings]]+Starting_Worth)</f>
        <v/>
      </c>
      <c r="K62" s="87" t="str">
        <f>IF(LEN(B62)=0,"",SUMIFS(Tbl_Transactions[Amount],Tbl_Transactions[Account],I_CHOSEN_ACCT,Tbl_Transactions[Type],"Income",Tbl_Transactions[Date],"&lt;="&amp;Monthly_Summary_Table!$B62,Tbl_Transactions[Date],"&gt;"&amp;EOMONTH(Monthly_Summary_Table!$B62,-1)))</f>
        <v/>
      </c>
      <c r="L62" s="87" t="str">
        <f>IF(LEN(B62)=0,"",SUMIFS(Tbl_Transactions[Amount],Tbl_Transactions[Account],I_CHOSEN_ACCT,Tbl_Transactions[Type],"Expense",Tbl_Transactions[Date],"&lt;="&amp;Monthly_Summary_Table!$B62,Tbl_Transactions[Date],"&gt;"&amp;EOMONTH(Monthly_Summary_Table!$B62,-1)))</f>
        <v/>
      </c>
      <c r="M62" s="87" t="str">
        <f>IF(LEN(B62)=0,"",SUMIFS(Tbl_Transactions[Amount],Tbl_Transactions[Account],I_CHOSEN_ACCT,Tbl_Transactions[Type],"Transfer",Tbl_Transactions[Date],"&lt;="&amp;Monthly_Summary_Table!$B62,Tbl_Transactions[Date],"&gt;"&amp;EOMONTH(Monthly_Summary_Table!$B62,-1)))</f>
        <v/>
      </c>
      <c r="N62" s="87" t="str">
        <f>IFERROR(Table3[[#This Row],[ACCT INCOME]]-Table3[[#This Row],[ACCT EXPENSE]]+Table3[[#This Row],[ACCT TRANSFERS]],"")</f>
        <v/>
      </c>
      <c r="O62" s="87" t="str">
        <f>IF(LEN(Table3[[#This Row],[Date]])=0,"",SUM(N62:$N$123)+IF(I_CHOSEN_ACCTTYPE="BANK",INDEX(T_BANK_ACCTS[STARTING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2" t="s">
        <v>50</v>
      </c>
      <c r="T62" s="96" t="str">
        <f>IFERROR(IF(INDEX(T_CREDIT_ACCTS[ACCOUNT NAME],ROW(T62)-ROW($T$33))=0," ",INDEX(T_CREDIT_ACCTS[ACCOUNT NAME],ROW(T62)-ROW($T$33)))," ")</f>
        <v xml:space="preserve"> </v>
      </c>
      <c r="U62" t="str">
        <f t="shared" si="4"/>
        <v xml:space="preserve"> </v>
      </c>
      <c r="V62" t="str">
        <f t="shared" si="5"/>
        <v/>
      </c>
      <c r="W62" t="str">
        <f t="shared" si="2"/>
        <v/>
      </c>
      <c r="X62" t="str">
        <f t="shared" si="3"/>
        <v/>
      </c>
    </row>
    <row r="63" spans="2:24">
      <c r="B63" s="9" t="str">
        <f>IFERROR(IF(EOMONTH(MAX(Tbl_Transactions[Date]),ROW($B$4)-ROW($B63))&lt;MIN(Tbl_Transactions[Date]),"",EOMONTH(MAX(Tbl_Transactions[Date]),ROW($B$4)-ROW($B63))),"")</f>
        <v/>
      </c>
      <c r="C63" s="10" t="str">
        <f>IFERROR(YEAR(Table3[[#This Row],[Date]]),"")</f>
        <v/>
      </c>
      <c r="D63" s="10" t="str">
        <f>IFERROR(TEXT(Table3[[#This Row],[Date]],"mmm"),"")</f>
        <v/>
      </c>
      <c r="E63" s="86" t="str">
        <f>IF(LEN(B63)=0,"",SUMIFS(Tbl_Transactions[Amount],Tbl_Transactions[Type],"Income",Tbl_Transactions[Date],"&lt;="&amp;Monthly_Summary_Table!$B63,Tbl_Transactions[Date],"&gt;"&amp;EOMONTH(Monthly_Summary_Table!$B63,-1)))</f>
        <v/>
      </c>
      <c r="F63" s="86" t="str">
        <f>IF(LEN(B63)=0,"",SUMIFS(Tbl_Transactions[Amount],Tbl_Transactions[Type],"Expense",Tbl_Transactions[Date],"&lt;="&amp;Monthly_Summary_Table!$B63,Tbl_Transactions[Date],"&gt;"&amp;EOMONTH(Monthly_Summary_Table!$B63,-1)))</f>
        <v/>
      </c>
      <c r="G63" s="86" t="str">
        <f>IFERROR(Table3[[#This Row],[Income]]-Table3[[#This Row],[Expense]],"")</f>
        <v/>
      </c>
      <c r="H63" s="86" t="str">
        <f xml:space="preserve"> IF(LEN(Table3[[#This Row],[Date]])=0,"",MonthlyBudget)</f>
        <v/>
      </c>
      <c r="I63" s="87" t="str">
        <f>IF(LEN(Table3[[#This Row],[Date]])=0,"",SUM(G63:$G$123))</f>
        <v/>
      </c>
      <c r="J63" s="87" t="str">
        <f>IF(LEN(Table3[[#This Row],[Date]])=0,"",Table3[[#This Row],[Cumulative Savings]]+Starting_Worth)</f>
        <v/>
      </c>
      <c r="K63" s="87" t="str">
        <f>IF(LEN(B63)=0,"",SUMIFS(Tbl_Transactions[Amount],Tbl_Transactions[Account],I_CHOSEN_ACCT,Tbl_Transactions[Type],"Income",Tbl_Transactions[Date],"&lt;="&amp;Monthly_Summary_Table!$B63,Tbl_Transactions[Date],"&gt;"&amp;EOMONTH(Monthly_Summary_Table!$B63,-1)))</f>
        <v/>
      </c>
      <c r="L63" s="87" t="str">
        <f>IF(LEN(B63)=0,"",SUMIFS(Tbl_Transactions[Amount],Tbl_Transactions[Account],I_CHOSEN_ACCT,Tbl_Transactions[Type],"Expense",Tbl_Transactions[Date],"&lt;="&amp;Monthly_Summary_Table!$B63,Tbl_Transactions[Date],"&gt;"&amp;EOMONTH(Monthly_Summary_Table!$B63,-1)))</f>
        <v/>
      </c>
      <c r="M63" s="87" t="str">
        <f>IF(LEN(B63)=0,"",SUMIFS(Tbl_Transactions[Amount],Tbl_Transactions[Account],I_CHOSEN_ACCT,Tbl_Transactions[Type],"Transfer",Tbl_Transactions[Date],"&lt;="&amp;Monthly_Summary_Table!$B63,Tbl_Transactions[Date],"&gt;"&amp;EOMONTH(Monthly_Summary_Table!$B63,-1)))</f>
        <v/>
      </c>
      <c r="N63" s="87" t="str">
        <f>IFERROR(Table3[[#This Row],[ACCT INCOME]]-Table3[[#This Row],[ACCT EXPENSE]]+Table3[[#This Row],[ACCT TRANSFERS]],"")</f>
        <v/>
      </c>
      <c r="O63" s="87" t="str">
        <f>IF(LEN(Table3[[#This Row],[Date]])=0,"",SUM(N63:$N$123)+IF(I_CHOSEN_ACCTTYPE="BANK",INDEX(T_BANK_ACCTS[STARTING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3" t="s">
        <v>50</v>
      </c>
      <c r="T63" s="96" t="str">
        <f>IFERROR(IF(INDEX(T_CREDIT_ACCTS[ACCOUNT NAME],ROW(T63)-ROW($T$33))=0," ",INDEX(T_CREDIT_ACCTS[ACCOUNT NAME],ROW(T63)-ROW($T$33)))," ")</f>
        <v xml:space="preserve"> </v>
      </c>
      <c r="U63" t="str">
        <f t="shared" si="4"/>
        <v xml:space="preserve"> </v>
      </c>
      <c r="V63" t="str">
        <f t="shared" si="5"/>
        <v/>
      </c>
      <c r="W63" t="str">
        <f t="shared" si="2"/>
        <v/>
      </c>
      <c r="X63" t="str">
        <f t="shared" si="3"/>
        <v/>
      </c>
    </row>
    <row r="64" spans="2:24">
      <c r="B64" s="9" t="str">
        <f>IFERROR(IF(EOMONTH(MAX(Tbl_Transactions[Date]),ROW($B$4)-ROW($B64))&lt;MIN(Tbl_Transactions[Date]),"",EOMONTH(MAX(Tbl_Transactions[Date]),ROW($B$4)-ROW($B64))),"")</f>
        <v/>
      </c>
      <c r="C64" s="10" t="str">
        <f>IFERROR(YEAR(Table3[[#This Row],[Date]]),"")</f>
        <v/>
      </c>
      <c r="D64" s="10" t="str">
        <f>IFERROR(TEXT(Table3[[#This Row],[Date]],"mmm"),"")</f>
        <v/>
      </c>
      <c r="E64" s="86" t="str">
        <f>IF(LEN(B64)=0,"",SUMIFS(Tbl_Transactions[Amount],Tbl_Transactions[Type],"Income",Tbl_Transactions[Date],"&lt;="&amp;Monthly_Summary_Table!$B64,Tbl_Transactions[Date],"&gt;"&amp;EOMONTH(Monthly_Summary_Table!$B64,-1)))</f>
        <v/>
      </c>
      <c r="F64" s="86" t="str">
        <f>IF(LEN(B64)=0,"",SUMIFS(Tbl_Transactions[Amount],Tbl_Transactions[Type],"Expense",Tbl_Transactions[Date],"&lt;="&amp;Monthly_Summary_Table!$B64,Tbl_Transactions[Date],"&gt;"&amp;EOMONTH(Monthly_Summary_Table!$B64,-1)))</f>
        <v/>
      </c>
      <c r="G64" s="86" t="str">
        <f>IFERROR(Table3[[#This Row],[Income]]-Table3[[#This Row],[Expense]],"")</f>
        <v/>
      </c>
      <c r="H64" s="86" t="str">
        <f xml:space="preserve"> IF(LEN(Table3[[#This Row],[Date]])=0,"",MonthlyBudget)</f>
        <v/>
      </c>
      <c r="I64" s="87" t="str">
        <f>IF(LEN(Table3[[#This Row],[Date]])=0,"",SUM(G64:$G$123))</f>
        <v/>
      </c>
      <c r="J64" s="87" t="str">
        <f>IF(LEN(Table3[[#This Row],[Date]])=0,"",Table3[[#This Row],[Cumulative Savings]]+Starting_Worth)</f>
        <v/>
      </c>
      <c r="K64" s="87" t="str">
        <f>IF(LEN(B64)=0,"",SUMIFS(Tbl_Transactions[Amount],Tbl_Transactions[Account],I_CHOSEN_ACCT,Tbl_Transactions[Type],"Income",Tbl_Transactions[Date],"&lt;="&amp;Monthly_Summary_Table!$B64,Tbl_Transactions[Date],"&gt;"&amp;EOMONTH(Monthly_Summary_Table!$B64,-1)))</f>
        <v/>
      </c>
      <c r="L64" s="87" t="str">
        <f>IF(LEN(B64)=0,"",SUMIFS(Tbl_Transactions[Amount],Tbl_Transactions[Account],I_CHOSEN_ACCT,Tbl_Transactions[Type],"Expense",Tbl_Transactions[Date],"&lt;="&amp;Monthly_Summary_Table!$B64,Tbl_Transactions[Date],"&gt;"&amp;EOMONTH(Monthly_Summary_Table!$B64,-1)))</f>
        <v/>
      </c>
      <c r="M64" s="87" t="str">
        <f>IF(LEN(B64)=0,"",SUMIFS(Tbl_Transactions[Amount],Tbl_Transactions[Account],I_CHOSEN_ACCT,Tbl_Transactions[Type],"Transfer",Tbl_Transactions[Date],"&lt;="&amp;Monthly_Summary_Table!$B64,Tbl_Transactions[Date],"&gt;"&amp;EOMONTH(Monthly_Summary_Table!$B64,-1)))</f>
        <v/>
      </c>
      <c r="N64" s="87" t="str">
        <f>IFERROR(Table3[[#This Row],[ACCT INCOME]]-Table3[[#This Row],[ACCT EXPENSE]]+Table3[[#This Row],[ACCT TRANSFERS]],"")</f>
        <v/>
      </c>
      <c r="O64" s="87" t="str">
        <f>IF(LEN(Table3[[#This Row],[Date]])=0,"",SUM(N64:$N$123)+IF(I_CHOSEN_ACCTTYPE="BANK",INDEX(T_BANK_ACCTS[STARTING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R64" s="182" t="s">
        <v>78</v>
      </c>
      <c r="S64" t="s">
        <v>15</v>
      </c>
      <c r="T64" s="96" t="str">
        <f>IFERROR(IF(INDEX(T_CASH_ACCTS[ACCOUNT NAME],ROW(T64)-ROW($T$63))=0," ",INDEX(T_CASH_ACCTS[ACCOUNT NAME],ROW(T64)-ROW($T$63)))," ")</f>
        <v>Portefeuille</v>
      </c>
      <c r="U64">
        <f t="shared" si="4"/>
        <v>61</v>
      </c>
      <c r="V64" t="str">
        <f t="shared" si="5"/>
        <v/>
      </c>
      <c r="W64" t="str">
        <f t="shared" si="2"/>
        <v/>
      </c>
      <c r="X64" t="str">
        <f t="shared" si="3"/>
        <v/>
      </c>
    </row>
    <row r="65" spans="2:24">
      <c r="B65" s="9" t="str">
        <f>IFERROR(IF(EOMONTH(MAX(Tbl_Transactions[Date]),ROW($B$4)-ROW($B65))&lt;MIN(Tbl_Transactions[Date]),"",EOMONTH(MAX(Tbl_Transactions[Date]),ROW($B$4)-ROW($B65))),"")</f>
        <v/>
      </c>
      <c r="C65" s="10" t="str">
        <f>IFERROR(YEAR(Table3[[#This Row],[Date]]),"")</f>
        <v/>
      </c>
      <c r="D65" s="10" t="str">
        <f>IFERROR(TEXT(Table3[[#This Row],[Date]],"mmm"),"")</f>
        <v/>
      </c>
      <c r="E65" s="86" t="str">
        <f>IF(LEN(B65)=0,"",SUMIFS(Tbl_Transactions[Amount],Tbl_Transactions[Type],"Income",Tbl_Transactions[Date],"&lt;="&amp;Monthly_Summary_Table!$B65,Tbl_Transactions[Date],"&gt;"&amp;EOMONTH(Monthly_Summary_Table!$B65,-1)))</f>
        <v/>
      </c>
      <c r="F65" s="86" t="str">
        <f>IF(LEN(B65)=0,"",SUMIFS(Tbl_Transactions[Amount],Tbl_Transactions[Type],"Expense",Tbl_Transactions[Date],"&lt;="&amp;Monthly_Summary_Table!$B65,Tbl_Transactions[Date],"&gt;"&amp;EOMONTH(Monthly_Summary_Table!$B65,-1)))</f>
        <v/>
      </c>
      <c r="G65" s="86" t="str">
        <f>IFERROR(Table3[[#This Row],[Income]]-Table3[[#This Row],[Expense]],"")</f>
        <v/>
      </c>
      <c r="H65" s="86" t="str">
        <f xml:space="preserve"> IF(LEN(Table3[[#This Row],[Date]])=0,"",MonthlyBudget)</f>
        <v/>
      </c>
      <c r="I65" s="87" t="str">
        <f>IF(LEN(Table3[[#This Row],[Date]])=0,"",SUM(G65:$G$123))</f>
        <v/>
      </c>
      <c r="J65" s="87" t="str">
        <f>IF(LEN(Table3[[#This Row],[Date]])=0,"",Table3[[#This Row],[Cumulative Savings]]+Starting_Worth)</f>
        <v/>
      </c>
      <c r="K65" s="87" t="str">
        <f>IF(LEN(B65)=0,"",SUMIFS(Tbl_Transactions[Amount],Tbl_Transactions[Account],I_CHOSEN_ACCT,Tbl_Transactions[Type],"Income",Tbl_Transactions[Date],"&lt;="&amp;Monthly_Summary_Table!$B65,Tbl_Transactions[Date],"&gt;"&amp;EOMONTH(Monthly_Summary_Table!$B65,-1)))</f>
        <v/>
      </c>
      <c r="L65" s="87" t="str">
        <f>IF(LEN(B65)=0,"",SUMIFS(Tbl_Transactions[Amount],Tbl_Transactions[Account],I_CHOSEN_ACCT,Tbl_Transactions[Type],"Expense",Tbl_Transactions[Date],"&lt;="&amp;Monthly_Summary_Table!$B65,Tbl_Transactions[Date],"&gt;"&amp;EOMONTH(Monthly_Summary_Table!$B65,-1)))</f>
        <v/>
      </c>
      <c r="M65" s="87" t="str">
        <f>IF(LEN(B65)=0,"",SUMIFS(Tbl_Transactions[Amount],Tbl_Transactions[Account],I_CHOSEN_ACCT,Tbl_Transactions[Type],"Transfer",Tbl_Transactions[Date],"&lt;="&amp;Monthly_Summary_Table!$B65,Tbl_Transactions[Date],"&gt;"&amp;EOMONTH(Monthly_Summary_Table!$B65,-1)))</f>
        <v/>
      </c>
      <c r="N65" s="87" t="str">
        <f>IFERROR(Table3[[#This Row],[ACCT INCOME]]-Table3[[#This Row],[ACCT EXPENSE]]+Table3[[#This Row],[ACCT TRANSFERS]],"")</f>
        <v/>
      </c>
      <c r="O65" s="87" t="str">
        <f>IF(LEN(Table3[[#This Row],[Date]])=0,"",SUM(N65:$N$123)+IF(I_CHOSEN_ACCTTYPE="BANK",INDEX(T_BANK_ACCTS[STARTING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5" t="s">
        <v>15</v>
      </c>
      <c r="T65" s="96" t="str">
        <f>IFERROR(IF(INDEX(T_CASH_ACCTS[ACCOUNT NAME],ROW(T65)-ROW($T$63))=0," ",INDEX(T_CASH_ACCTS[ACCOUNT NAME],ROW(T65)-ROW($T$63)))," ")</f>
        <v xml:space="preserve"> </v>
      </c>
      <c r="U65" t="str">
        <f t="shared" si="4"/>
        <v xml:space="preserve"> </v>
      </c>
      <c r="V65" t="str">
        <f t="shared" si="5"/>
        <v/>
      </c>
      <c r="W65" t="str">
        <f t="shared" si="2"/>
        <v/>
      </c>
      <c r="X65" t="str">
        <f t="shared" si="3"/>
        <v/>
      </c>
    </row>
    <row r="66" spans="2:24">
      <c r="B66" s="9" t="str">
        <f>IFERROR(IF(EOMONTH(MAX(Tbl_Transactions[Date]),ROW($B$4)-ROW($B66))&lt;MIN(Tbl_Transactions[Date]),"",EOMONTH(MAX(Tbl_Transactions[Date]),ROW($B$4)-ROW($B66))),"")</f>
        <v/>
      </c>
      <c r="C66" s="10" t="str">
        <f>IFERROR(YEAR(Table3[[#This Row],[Date]]),"")</f>
        <v/>
      </c>
      <c r="D66" s="10" t="str">
        <f>IFERROR(TEXT(Table3[[#This Row],[Date]],"mmm"),"")</f>
        <v/>
      </c>
      <c r="E66" s="86" t="str">
        <f>IF(LEN(B66)=0,"",SUMIFS(Tbl_Transactions[Amount],Tbl_Transactions[Type],"Income",Tbl_Transactions[Date],"&lt;="&amp;Monthly_Summary_Table!$B66,Tbl_Transactions[Date],"&gt;"&amp;EOMONTH(Monthly_Summary_Table!$B66,-1)))</f>
        <v/>
      </c>
      <c r="F66" s="86" t="str">
        <f>IF(LEN(B66)=0,"",SUMIFS(Tbl_Transactions[Amount],Tbl_Transactions[Type],"Expense",Tbl_Transactions[Date],"&lt;="&amp;Monthly_Summary_Table!$B66,Tbl_Transactions[Date],"&gt;"&amp;EOMONTH(Monthly_Summary_Table!$B66,-1)))</f>
        <v/>
      </c>
      <c r="G66" s="86" t="str">
        <f>IFERROR(Table3[[#This Row],[Income]]-Table3[[#This Row],[Expense]],"")</f>
        <v/>
      </c>
      <c r="H66" s="86" t="str">
        <f xml:space="preserve"> IF(LEN(Table3[[#This Row],[Date]])=0,"",MonthlyBudget)</f>
        <v/>
      </c>
      <c r="I66" s="87" t="str">
        <f>IF(LEN(Table3[[#This Row],[Date]])=0,"",SUM(G66:$G$123))</f>
        <v/>
      </c>
      <c r="J66" s="87" t="str">
        <f>IF(LEN(Table3[[#This Row],[Date]])=0,"",Table3[[#This Row],[Cumulative Savings]]+Starting_Worth)</f>
        <v/>
      </c>
      <c r="K66" s="87" t="str">
        <f>IF(LEN(B66)=0,"",SUMIFS(Tbl_Transactions[Amount],Tbl_Transactions[Account],I_CHOSEN_ACCT,Tbl_Transactions[Type],"Income",Tbl_Transactions[Date],"&lt;="&amp;Monthly_Summary_Table!$B66,Tbl_Transactions[Date],"&gt;"&amp;EOMONTH(Monthly_Summary_Table!$B66,-1)))</f>
        <v/>
      </c>
      <c r="L66" s="87" t="str">
        <f>IF(LEN(B66)=0,"",SUMIFS(Tbl_Transactions[Amount],Tbl_Transactions[Account],I_CHOSEN_ACCT,Tbl_Transactions[Type],"Expense",Tbl_Transactions[Date],"&lt;="&amp;Monthly_Summary_Table!$B66,Tbl_Transactions[Date],"&gt;"&amp;EOMONTH(Monthly_Summary_Table!$B66,-1)))</f>
        <v/>
      </c>
      <c r="M66" s="87" t="str">
        <f>IF(LEN(B66)=0,"",SUMIFS(Tbl_Transactions[Amount],Tbl_Transactions[Account],I_CHOSEN_ACCT,Tbl_Transactions[Type],"Transfer",Tbl_Transactions[Date],"&lt;="&amp;Monthly_Summary_Table!$B66,Tbl_Transactions[Date],"&gt;"&amp;EOMONTH(Monthly_Summary_Table!$B66,-1)))</f>
        <v/>
      </c>
      <c r="N66" s="87" t="str">
        <f>IFERROR(Table3[[#This Row],[ACCT INCOME]]-Table3[[#This Row],[ACCT EXPENSE]]+Table3[[#This Row],[ACCT TRANSFERS]],"")</f>
        <v/>
      </c>
      <c r="O66" s="87" t="str">
        <f>IF(LEN(Table3[[#This Row],[Date]])=0,"",SUM(N66:$N$123)+IF(I_CHOSEN_ACCTTYPE="BANK",INDEX(T_BANK_ACCTS[STARTING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6" t="s">
        <v>15</v>
      </c>
      <c r="T66" s="96" t="str">
        <f>IFERROR(IF(INDEX(T_CASH_ACCTS[ACCOUNT NAME],ROW(T66)-ROW($T$63))=0," ",INDEX(T_CASH_ACCTS[ACCOUNT NAME],ROW(T66)-ROW($T$63)))," ")</f>
        <v xml:space="preserve"> </v>
      </c>
      <c r="U66" t="str">
        <f t="shared" si="4"/>
        <v xml:space="preserve"> </v>
      </c>
      <c r="V66" t="str">
        <f t="shared" si="5"/>
        <v/>
      </c>
      <c r="W66" t="str">
        <f t="shared" si="2"/>
        <v/>
      </c>
      <c r="X66" t="str">
        <f t="shared" si="3"/>
        <v/>
      </c>
    </row>
    <row r="67" spans="2:24">
      <c r="B67" s="9" t="str">
        <f>IFERROR(IF(EOMONTH(MAX(Tbl_Transactions[Date]),ROW($B$4)-ROW($B67))&lt;MIN(Tbl_Transactions[Date]),"",EOMONTH(MAX(Tbl_Transactions[Date]),ROW($B$4)-ROW($B67))),"")</f>
        <v/>
      </c>
      <c r="C67" s="10" t="str">
        <f>IFERROR(YEAR(Table3[[#This Row],[Date]]),"")</f>
        <v/>
      </c>
      <c r="D67" s="10" t="str">
        <f>IFERROR(TEXT(Table3[[#This Row],[Date]],"mmm"),"")</f>
        <v/>
      </c>
      <c r="E67" s="86" t="str">
        <f>IF(LEN(B67)=0,"",SUMIFS(Tbl_Transactions[Amount],Tbl_Transactions[Type],"Income",Tbl_Transactions[Date],"&lt;="&amp;Monthly_Summary_Table!$B67,Tbl_Transactions[Date],"&gt;"&amp;EOMONTH(Monthly_Summary_Table!$B67,-1)))</f>
        <v/>
      </c>
      <c r="F67" s="86" t="str">
        <f>IF(LEN(B67)=0,"",SUMIFS(Tbl_Transactions[Amount],Tbl_Transactions[Type],"Expense",Tbl_Transactions[Date],"&lt;="&amp;Monthly_Summary_Table!$B67,Tbl_Transactions[Date],"&gt;"&amp;EOMONTH(Monthly_Summary_Table!$B67,-1)))</f>
        <v/>
      </c>
      <c r="G67" s="86" t="str">
        <f>IFERROR(Table3[[#This Row],[Income]]-Table3[[#This Row],[Expense]],"")</f>
        <v/>
      </c>
      <c r="H67" s="86" t="str">
        <f xml:space="preserve"> IF(LEN(Table3[[#This Row],[Date]])=0,"",MonthlyBudget)</f>
        <v/>
      </c>
      <c r="I67" s="87" t="str">
        <f>IF(LEN(Table3[[#This Row],[Date]])=0,"",SUM(G67:$G$123))</f>
        <v/>
      </c>
      <c r="J67" s="87" t="str">
        <f>IF(LEN(Table3[[#This Row],[Date]])=0,"",Table3[[#This Row],[Cumulative Savings]]+Starting_Worth)</f>
        <v/>
      </c>
      <c r="K67" s="87" t="str">
        <f>IF(LEN(B67)=0,"",SUMIFS(Tbl_Transactions[Amount],Tbl_Transactions[Account],I_CHOSEN_ACCT,Tbl_Transactions[Type],"Income",Tbl_Transactions[Date],"&lt;="&amp;Monthly_Summary_Table!$B67,Tbl_Transactions[Date],"&gt;"&amp;EOMONTH(Monthly_Summary_Table!$B67,-1)))</f>
        <v/>
      </c>
      <c r="L67" s="87" t="str">
        <f>IF(LEN(B67)=0,"",SUMIFS(Tbl_Transactions[Amount],Tbl_Transactions[Account],I_CHOSEN_ACCT,Tbl_Transactions[Type],"Expense",Tbl_Transactions[Date],"&lt;="&amp;Monthly_Summary_Table!$B67,Tbl_Transactions[Date],"&gt;"&amp;EOMONTH(Monthly_Summary_Table!$B67,-1)))</f>
        <v/>
      </c>
      <c r="M67" s="87" t="str">
        <f>IF(LEN(B67)=0,"",SUMIFS(Tbl_Transactions[Amount],Tbl_Transactions[Account],I_CHOSEN_ACCT,Tbl_Transactions[Type],"Transfer",Tbl_Transactions[Date],"&lt;="&amp;Monthly_Summary_Table!$B67,Tbl_Transactions[Date],"&gt;"&amp;EOMONTH(Monthly_Summary_Table!$B67,-1)))</f>
        <v/>
      </c>
      <c r="N67" s="87" t="str">
        <f>IFERROR(Table3[[#This Row],[ACCT INCOME]]-Table3[[#This Row],[ACCT EXPENSE]]+Table3[[#This Row],[ACCT TRANSFERS]],"")</f>
        <v/>
      </c>
      <c r="O67" s="87" t="str">
        <f>IF(LEN(Table3[[#This Row],[Date]])=0,"",SUM(N67:$N$123)+IF(I_CHOSEN_ACCTTYPE="BANK",INDEX(T_BANK_ACCTS[STARTING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7" t="s">
        <v>15</v>
      </c>
      <c r="T67" s="96" t="str">
        <f>IFERROR(IF(INDEX(T_CASH_ACCTS[ACCOUNT NAME],ROW(T67)-ROW($T$63))=0," ",INDEX(T_CASH_ACCTS[ACCOUNT NAME],ROW(T67)-ROW($T$63)))," ")</f>
        <v xml:space="preserve"> </v>
      </c>
      <c r="U67" t="str">
        <f t="shared" si="4"/>
        <v xml:space="preserve"> </v>
      </c>
      <c r="V67" t="str">
        <f t="shared" si="5"/>
        <v/>
      </c>
      <c r="W67" t="str">
        <f t="shared" si="2"/>
        <v/>
      </c>
      <c r="X67" t="str">
        <f t="shared" si="3"/>
        <v/>
      </c>
    </row>
    <row r="68" spans="2:24">
      <c r="B68" s="9" t="str">
        <f>IFERROR(IF(EOMONTH(MAX(Tbl_Transactions[Date]),ROW($B$4)-ROW($B68))&lt;MIN(Tbl_Transactions[Date]),"",EOMONTH(MAX(Tbl_Transactions[Date]),ROW($B$4)-ROW($B68))),"")</f>
        <v/>
      </c>
      <c r="C68" s="10" t="str">
        <f>IFERROR(YEAR(Table3[[#This Row],[Date]]),"")</f>
        <v/>
      </c>
      <c r="D68" s="10" t="str">
        <f>IFERROR(TEXT(Table3[[#This Row],[Date]],"mmm"),"")</f>
        <v/>
      </c>
      <c r="E68" s="86" t="str">
        <f>IF(LEN(B68)=0,"",SUMIFS(Tbl_Transactions[Amount],Tbl_Transactions[Type],"Income",Tbl_Transactions[Date],"&lt;="&amp;Monthly_Summary_Table!$B68,Tbl_Transactions[Date],"&gt;"&amp;EOMONTH(Monthly_Summary_Table!$B68,-1)))</f>
        <v/>
      </c>
      <c r="F68" s="86" t="str">
        <f>IF(LEN(B68)=0,"",SUMIFS(Tbl_Transactions[Amount],Tbl_Transactions[Type],"Expense",Tbl_Transactions[Date],"&lt;="&amp;Monthly_Summary_Table!$B68,Tbl_Transactions[Date],"&gt;"&amp;EOMONTH(Monthly_Summary_Table!$B68,-1)))</f>
        <v/>
      </c>
      <c r="G68" s="86" t="str">
        <f>IFERROR(Table3[[#This Row],[Income]]-Table3[[#This Row],[Expense]],"")</f>
        <v/>
      </c>
      <c r="H68" s="86" t="str">
        <f xml:space="preserve"> IF(LEN(Table3[[#This Row],[Date]])=0,"",MonthlyBudget)</f>
        <v/>
      </c>
      <c r="I68" s="87" t="str">
        <f>IF(LEN(Table3[[#This Row],[Date]])=0,"",SUM(G68:$G$123))</f>
        <v/>
      </c>
      <c r="J68" s="87" t="str">
        <f>IF(LEN(Table3[[#This Row],[Date]])=0,"",Table3[[#This Row],[Cumulative Savings]]+Starting_Worth)</f>
        <v/>
      </c>
      <c r="K68" s="87" t="str">
        <f>IF(LEN(B68)=0,"",SUMIFS(Tbl_Transactions[Amount],Tbl_Transactions[Account],I_CHOSEN_ACCT,Tbl_Transactions[Type],"Income",Tbl_Transactions[Date],"&lt;="&amp;Monthly_Summary_Table!$B68,Tbl_Transactions[Date],"&gt;"&amp;EOMONTH(Monthly_Summary_Table!$B68,-1)))</f>
        <v/>
      </c>
      <c r="L68" s="87" t="str">
        <f>IF(LEN(B68)=0,"",SUMIFS(Tbl_Transactions[Amount],Tbl_Transactions[Account],I_CHOSEN_ACCT,Tbl_Transactions[Type],"Expense",Tbl_Transactions[Date],"&lt;="&amp;Monthly_Summary_Table!$B68,Tbl_Transactions[Date],"&gt;"&amp;EOMONTH(Monthly_Summary_Table!$B68,-1)))</f>
        <v/>
      </c>
      <c r="M68" s="87" t="str">
        <f>IF(LEN(B68)=0,"",SUMIFS(Tbl_Transactions[Amount],Tbl_Transactions[Account],I_CHOSEN_ACCT,Tbl_Transactions[Type],"Transfer",Tbl_Transactions[Date],"&lt;="&amp;Monthly_Summary_Table!$B68,Tbl_Transactions[Date],"&gt;"&amp;EOMONTH(Monthly_Summary_Table!$B68,-1)))</f>
        <v/>
      </c>
      <c r="N68" s="87" t="str">
        <f>IFERROR(Table3[[#This Row],[ACCT INCOME]]-Table3[[#This Row],[ACCT EXPENSE]]+Table3[[#This Row],[ACCT TRANSFERS]],"")</f>
        <v/>
      </c>
      <c r="O68" s="87" t="str">
        <f>IF(LEN(Table3[[#This Row],[Date]])=0,"",SUM(N68:$N$123)+IF(I_CHOSEN_ACCTTYPE="BANK",INDEX(T_BANK_ACCTS[STARTING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8" t="s">
        <v>15</v>
      </c>
      <c r="T68" s="96" t="str">
        <f>IFERROR(IF(INDEX(T_CASH_ACCTS[ACCOUNT NAME],ROW(T68)-ROW($T$63))=0," ",INDEX(T_CASH_ACCTS[ACCOUNT NAME],ROW(T68)-ROW($T$63)))," ")</f>
        <v xml:space="preserve"> </v>
      </c>
      <c r="U68" t="str">
        <f t="shared" ref="U68:U93" si="6">IF(T68=" "," ",ROW(T68)-ROW($T$3))</f>
        <v xml:space="preserve"> </v>
      </c>
      <c r="V68" t="str">
        <f t="shared" ref="V68:V93" si="7">IFERROR(SMALL($U$4:$U$93,ROW(V68)-ROW($V$3)),"")</f>
        <v/>
      </c>
      <c r="W68" t="str">
        <f t="shared" si="2"/>
        <v/>
      </c>
      <c r="X68" t="str">
        <f t="shared" si="3"/>
        <v/>
      </c>
    </row>
    <row r="69" spans="2:24">
      <c r="B69" s="9" t="str">
        <f>IFERROR(IF(EOMONTH(MAX(Tbl_Transactions[Date]),ROW($B$4)-ROW($B69))&lt;MIN(Tbl_Transactions[Date]),"",EOMONTH(MAX(Tbl_Transactions[Date]),ROW($B$4)-ROW($B69))),"")</f>
        <v/>
      </c>
      <c r="C69" s="10" t="str">
        <f>IFERROR(YEAR(Table3[[#This Row],[Date]]),"")</f>
        <v/>
      </c>
      <c r="D69" s="10" t="str">
        <f>IFERROR(TEXT(Table3[[#This Row],[Date]],"mmm"),"")</f>
        <v/>
      </c>
      <c r="E69" s="86" t="str">
        <f>IF(LEN(B69)=0,"",SUMIFS(Tbl_Transactions[Amount],Tbl_Transactions[Type],"Income",Tbl_Transactions[Date],"&lt;="&amp;Monthly_Summary_Table!$B69,Tbl_Transactions[Date],"&gt;"&amp;EOMONTH(Monthly_Summary_Table!$B69,-1)))</f>
        <v/>
      </c>
      <c r="F69" s="86" t="str">
        <f>IF(LEN(B69)=0,"",SUMIFS(Tbl_Transactions[Amount],Tbl_Transactions[Type],"Expense",Tbl_Transactions[Date],"&lt;="&amp;Monthly_Summary_Table!$B69,Tbl_Transactions[Date],"&gt;"&amp;EOMONTH(Monthly_Summary_Table!$B69,-1)))</f>
        <v/>
      </c>
      <c r="G69" s="86" t="str">
        <f>IFERROR(Table3[[#This Row],[Income]]-Table3[[#This Row],[Expense]],"")</f>
        <v/>
      </c>
      <c r="H69" s="86" t="str">
        <f xml:space="preserve"> IF(LEN(Table3[[#This Row],[Date]])=0,"",MonthlyBudget)</f>
        <v/>
      </c>
      <c r="I69" s="87" t="str">
        <f>IF(LEN(Table3[[#This Row],[Date]])=0,"",SUM(G69:$G$123))</f>
        <v/>
      </c>
      <c r="J69" s="87" t="str">
        <f>IF(LEN(Table3[[#This Row],[Date]])=0,"",Table3[[#This Row],[Cumulative Savings]]+Starting_Worth)</f>
        <v/>
      </c>
      <c r="K69" s="87" t="str">
        <f>IF(LEN(B69)=0,"",SUMIFS(Tbl_Transactions[Amount],Tbl_Transactions[Account],I_CHOSEN_ACCT,Tbl_Transactions[Type],"Income",Tbl_Transactions[Date],"&lt;="&amp;Monthly_Summary_Table!$B69,Tbl_Transactions[Date],"&gt;"&amp;EOMONTH(Monthly_Summary_Table!$B69,-1)))</f>
        <v/>
      </c>
      <c r="L69" s="87" t="str">
        <f>IF(LEN(B69)=0,"",SUMIFS(Tbl_Transactions[Amount],Tbl_Transactions[Account],I_CHOSEN_ACCT,Tbl_Transactions[Type],"Expense",Tbl_Transactions[Date],"&lt;="&amp;Monthly_Summary_Table!$B69,Tbl_Transactions[Date],"&gt;"&amp;EOMONTH(Monthly_Summary_Table!$B69,-1)))</f>
        <v/>
      </c>
      <c r="M69" s="87" t="str">
        <f>IF(LEN(B69)=0,"",SUMIFS(Tbl_Transactions[Amount],Tbl_Transactions[Account],I_CHOSEN_ACCT,Tbl_Transactions[Type],"Transfer",Tbl_Transactions[Date],"&lt;="&amp;Monthly_Summary_Table!$B69,Tbl_Transactions[Date],"&gt;"&amp;EOMONTH(Monthly_Summary_Table!$B69,-1)))</f>
        <v/>
      </c>
      <c r="N69" s="87" t="str">
        <f>IFERROR(Table3[[#This Row],[ACCT INCOME]]-Table3[[#This Row],[ACCT EXPENSE]]+Table3[[#This Row],[ACCT TRANSFERS]],"")</f>
        <v/>
      </c>
      <c r="O69" s="87" t="str">
        <f>IF(LEN(Table3[[#This Row],[Date]])=0,"",SUM(N69:$N$123)+IF(I_CHOSEN_ACCTTYPE="BANK",INDEX(T_BANK_ACCTS[STARTING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9" t="s">
        <v>15</v>
      </c>
      <c r="T69" s="96" t="str">
        <f>IFERROR(IF(INDEX(T_CASH_ACCTS[ACCOUNT NAME],ROW(T69)-ROW($T$63))=0," ",INDEX(T_CASH_ACCTS[ACCOUNT NAME],ROW(T69)-ROW($T$63)))," ")</f>
        <v xml:space="preserve"> </v>
      </c>
      <c r="U69" t="str">
        <f t="shared" si="6"/>
        <v xml:space="preserve"> </v>
      </c>
      <c r="V69" t="str">
        <f t="shared" si="7"/>
        <v/>
      </c>
      <c r="W69" t="str">
        <f t="shared" ref="W69:W93" si="8">IFERROR(INDEX($T$4:$T$93,V69),"")</f>
        <v/>
      </c>
      <c r="X69" t="str">
        <f t="shared" ref="X69:X93" si="9">IFERROR(INDEX($S$4:$S$93,V69),"")</f>
        <v/>
      </c>
    </row>
    <row r="70" spans="2:24">
      <c r="B70" s="9" t="str">
        <f>IFERROR(IF(EOMONTH(MAX(Tbl_Transactions[Date]),ROW($B$4)-ROW($B70))&lt;MIN(Tbl_Transactions[Date]),"",EOMONTH(MAX(Tbl_Transactions[Date]),ROW($B$4)-ROW($B70))),"")</f>
        <v/>
      </c>
      <c r="C70" s="10" t="str">
        <f>IFERROR(YEAR(Table3[[#This Row],[Date]]),"")</f>
        <v/>
      </c>
      <c r="D70" s="10" t="str">
        <f>IFERROR(TEXT(Table3[[#This Row],[Date]],"mmm"),"")</f>
        <v/>
      </c>
      <c r="E70" s="86" t="str">
        <f>IF(LEN(B70)=0,"",SUMIFS(Tbl_Transactions[Amount],Tbl_Transactions[Type],"Income",Tbl_Transactions[Date],"&lt;="&amp;Monthly_Summary_Table!$B70,Tbl_Transactions[Date],"&gt;"&amp;EOMONTH(Monthly_Summary_Table!$B70,-1)))</f>
        <v/>
      </c>
      <c r="F70" s="86" t="str">
        <f>IF(LEN(B70)=0,"",SUMIFS(Tbl_Transactions[Amount],Tbl_Transactions[Type],"Expense",Tbl_Transactions[Date],"&lt;="&amp;Monthly_Summary_Table!$B70,Tbl_Transactions[Date],"&gt;"&amp;EOMONTH(Monthly_Summary_Table!$B70,-1)))</f>
        <v/>
      </c>
      <c r="G70" s="86" t="str">
        <f>IFERROR(Table3[[#This Row],[Income]]-Table3[[#This Row],[Expense]],"")</f>
        <v/>
      </c>
      <c r="H70" s="86" t="str">
        <f xml:space="preserve"> IF(LEN(Table3[[#This Row],[Date]])=0,"",MonthlyBudget)</f>
        <v/>
      </c>
      <c r="I70" s="87" t="str">
        <f>IF(LEN(Table3[[#This Row],[Date]])=0,"",SUM(G70:$G$123))</f>
        <v/>
      </c>
      <c r="J70" s="87" t="str">
        <f>IF(LEN(Table3[[#This Row],[Date]])=0,"",Table3[[#This Row],[Cumulative Savings]]+Starting_Worth)</f>
        <v/>
      </c>
      <c r="K70" s="87" t="str">
        <f>IF(LEN(B70)=0,"",SUMIFS(Tbl_Transactions[Amount],Tbl_Transactions[Account],I_CHOSEN_ACCT,Tbl_Transactions[Type],"Income",Tbl_Transactions[Date],"&lt;="&amp;Monthly_Summary_Table!$B70,Tbl_Transactions[Date],"&gt;"&amp;EOMONTH(Monthly_Summary_Table!$B70,-1)))</f>
        <v/>
      </c>
      <c r="L70" s="87" t="str">
        <f>IF(LEN(B70)=0,"",SUMIFS(Tbl_Transactions[Amount],Tbl_Transactions[Account],I_CHOSEN_ACCT,Tbl_Transactions[Type],"Expense",Tbl_Transactions[Date],"&lt;="&amp;Monthly_Summary_Table!$B70,Tbl_Transactions[Date],"&gt;"&amp;EOMONTH(Monthly_Summary_Table!$B70,-1)))</f>
        <v/>
      </c>
      <c r="M70" s="87" t="str">
        <f>IF(LEN(B70)=0,"",SUMIFS(Tbl_Transactions[Amount],Tbl_Transactions[Account],I_CHOSEN_ACCT,Tbl_Transactions[Type],"Transfer",Tbl_Transactions[Date],"&lt;="&amp;Monthly_Summary_Table!$B70,Tbl_Transactions[Date],"&gt;"&amp;EOMONTH(Monthly_Summary_Table!$B70,-1)))</f>
        <v/>
      </c>
      <c r="N70" s="87" t="str">
        <f>IFERROR(Table3[[#This Row],[ACCT INCOME]]-Table3[[#This Row],[ACCT EXPENSE]]+Table3[[#This Row],[ACCT TRANSFERS]],"")</f>
        <v/>
      </c>
      <c r="O70" s="87" t="str">
        <f>IF(LEN(Table3[[#This Row],[Date]])=0,"",SUM(N70:$N$123)+IF(I_CHOSEN_ACCTTYPE="BANK",INDEX(T_BANK_ACCTS[STARTING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0" t="s">
        <v>15</v>
      </c>
      <c r="T70" s="96" t="str">
        <f>IFERROR(IF(INDEX(T_CASH_ACCTS[ACCOUNT NAME],ROW(T70)-ROW($T$63))=0," ",INDEX(T_CASH_ACCTS[ACCOUNT NAME],ROW(T70)-ROW($T$63)))," ")</f>
        <v xml:space="preserve"> </v>
      </c>
      <c r="U70" t="str">
        <f t="shared" si="6"/>
        <v xml:space="preserve"> </v>
      </c>
      <c r="V70" t="str">
        <f t="shared" si="7"/>
        <v/>
      </c>
      <c r="W70" t="str">
        <f t="shared" si="8"/>
        <v/>
      </c>
      <c r="X70" t="str">
        <f t="shared" si="9"/>
        <v/>
      </c>
    </row>
    <row r="71" spans="2:24">
      <c r="B71" s="9" t="str">
        <f>IFERROR(IF(EOMONTH(MAX(Tbl_Transactions[Date]),ROW($B$4)-ROW($B71))&lt;MIN(Tbl_Transactions[Date]),"",EOMONTH(MAX(Tbl_Transactions[Date]),ROW($B$4)-ROW($B71))),"")</f>
        <v/>
      </c>
      <c r="C71" s="10" t="str">
        <f>IFERROR(YEAR(Table3[[#This Row],[Date]]),"")</f>
        <v/>
      </c>
      <c r="D71" s="10" t="str">
        <f>IFERROR(TEXT(Table3[[#This Row],[Date]],"mmm"),"")</f>
        <v/>
      </c>
      <c r="E71" s="86" t="str">
        <f>IF(LEN(B71)=0,"",SUMIFS(Tbl_Transactions[Amount],Tbl_Transactions[Type],"Income",Tbl_Transactions[Date],"&lt;="&amp;Monthly_Summary_Table!$B71,Tbl_Transactions[Date],"&gt;"&amp;EOMONTH(Monthly_Summary_Table!$B71,-1)))</f>
        <v/>
      </c>
      <c r="F71" s="86" t="str">
        <f>IF(LEN(B71)=0,"",SUMIFS(Tbl_Transactions[Amount],Tbl_Transactions[Type],"Expense",Tbl_Transactions[Date],"&lt;="&amp;Monthly_Summary_Table!$B71,Tbl_Transactions[Date],"&gt;"&amp;EOMONTH(Monthly_Summary_Table!$B71,-1)))</f>
        <v/>
      </c>
      <c r="G71" s="86" t="str">
        <f>IFERROR(Table3[[#This Row],[Income]]-Table3[[#This Row],[Expense]],"")</f>
        <v/>
      </c>
      <c r="H71" s="86" t="str">
        <f xml:space="preserve"> IF(LEN(Table3[[#This Row],[Date]])=0,"",MonthlyBudget)</f>
        <v/>
      </c>
      <c r="I71" s="87" t="str">
        <f>IF(LEN(Table3[[#This Row],[Date]])=0,"",SUM(G71:$G$123))</f>
        <v/>
      </c>
      <c r="J71" s="87" t="str">
        <f>IF(LEN(Table3[[#This Row],[Date]])=0,"",Table3[[#This Row],[Cumulative Savings]]+Starting_Worth)</f>
        <v/>
      </c>
      <c r="K71" s="87" t="str">
        <f>IF(LEN(B71)=0,"",SUMIFS(Tbl_Transactions[Amount],Tbl_Transactions[Account],I_CHOSEN_ACCT,Tbl_Transactions[Type],"Income",Tbl_Transactions[Date],"&lt;="&amp;Monthly_Summary_Table!$B71,Tbl_Transactions[Date],"&gt;"&amp;EOMONTH(Monthly_Summary_Table!$B71,-1)))</f>
        <v/>
      </c>
      <c r="L71" s="87" t="str">
        <f>IF(LEN(B71)=0,"",SUMIFS(Tbl_Transactions[Amount],Tbl_Transactions[Account],I_CHOSEN_ACCT,Tbl_Transactions[Type],"Expense",Tbl_Transactions[Date],"&lt;="&amp;Monthly_Summary_Table!$B71,Tbl_Transactions[Date],"&gt;"&amp;EOMONTH(Monthly_Summary_Table!$B71,-1)))</f>
        <v/>
      </c>
      <c r="M71" s="87" t="str">
        <f>IF(LEN(B71)=0,"",SUMIFS(Tbl_Transactions[Amount],Tbl_Transactions[Account],I_CHOSEN_ACCT,Tbl_Transactions[Type],"Transfer",Tbl_Transactions[Date],"&lt;="&amp;Monthly_Summary_Table!$B71,Tbl_Transactions[Date],"&gt;"&amp;EOMONTH(Monthly_Summary_Table!$B71,-1)))</f>
        <v/>
      </c>
      <c r="N71" s="87" t="str">
        <f>IFERROR(Table3[[#This Row],[ACCT INCOME]]-Table3[[#This Row],[ACCT EXPENSE]]+Table3[[#This Row],[ACCT TRANSFERS]],"")</f>
        <v/>
      </c>
      <c r="O71" s="87" t="str">
        <f>IF(LEN(Table3[[#This Row],[Date]])=0,"",SUM(N71:$N$123)+IF(I_CHOSEN_ACCTTYPE="BANK",INDEX(T_BANK_ACCTS[STARTING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1" t="s">
        <v>15</v>
      </c>
      <c r="T71" s="96" t="str">
        <f>IFERROR(IF(INDEX(T_CASH_ACCTS[ACCOUNT NAME],ROW(T71)-ROW($T$63))=0," ",INDEX(T_CASH_ACCTS[ACCOUNT NAME],ROW(T71)-ROW($T$63)))," ")</f>
        <v xml:space="preserve"> </v>
      </c>
      <c r="U71" t="str">
        <f t="shared" si="6"/>
        <v xml:space="preserve"> </v>
      </c>
      <c r="V71" t="str">
        <f t="shared" si="7"/>
        <v/>
      </c>
      <c r="W71" t="str">
        <f t="shared" si="8"/>
        <v/>
      </c>
      <c r="X71" t="str">
        <f t="shared" si="9"/>
        <v/>
      </c>
    </row>
    <row r="72" spans="2:24">
      <c r="B72" s="9" t="str">
        <f>IFERROR(IF(EOMONTH(MAX(Tbl_Transactions[Date]),ROW($B$4)-ROW($B72))&lt;MIN(Tbl_Transactions[Date]),"",EOMONTH(MAX(Tbl_Transactions[Date]),ROW($B$4)-ROW($B72))),"")</f>
        <v/>
      </c>
      <c r="C72" s="10" t="str">
        <f>IFERROR(YEAR(Table3[[#This Row],[Date]]),"")</f>
        <v/>
      </c>
      <c r="D72" s="10" t="str">
        <f>IFERROR(TEXT(Table3[[#This Row],[Date]],"mmm"),"")</f>
        <v/>
      </c>
      <c r="E72" s="86" t="str">
        <f>IF(LEN(B72)=0,"",SUMIFS(Tbl_Transactions[Amount],Tbl_Transactions[Type],"Income",Tbl_Transactions[Date],"&lt;="&amp;Monthly_Summary_Table!$B72,Tbl_Transactions[Date],"&gt;"&amp;EOMONTH(Monthly_Summary_Table!$B72,-1)))</f>
        <v/>
      </c>
      <c r="F72" s="86" t="str">
        <f>IF(LEN(B72)=0,"",SUMIFS(Tbl_Transactions[Amount],Tbl_Transactions[Type],"Expense",Tbl_Transactions[Date],"&lt;="&amp;Monthly_Summary_Table!$B72,Tbl_Transactions[Date],"&gt;"&amp;EOMONTH(Monthly_Summary_Table!$B72,-1)))</f>
        <v/>
      </c>
      <c r="G72" s="86" t="str">
        <f>IFERROR(Table3[[#This Row],[Income]]-Table3[[#This Row],[Expense]],"")</f>
        <v/>
      </c>
      <c r="H72" s="86" t="str">
        <f xml:space="preserve"> IF(LEN(Table3[[#This Row],[Date]])=0,"",MonthlyBudget)</f>
        <v/>
      </c>
      <c r="I72" s="87" t="str">
        <f>IF(LEN(Table3[[#This Row],[Date]])=0,"",SUM(G72:$G$123))</f>
        <v/>
      </c>
      <c r="J72" s="87" t="str">
        <f>IF(LEN(Table3[[#This Row],[Date]])=0,"",Table3[[#This Row],[Cumulative Savings]]+Starting_Worth)</f>
        <v/>
      </c>
      <c r="K72" s="87" t="str">
        <f>IF(LEN(B72)=0,"",SUMIFS(Tbl_Transactions[Amount],Tbl_Transactions[Account],I_CHOSEN_ACCT,Tbl_Transactions[Type],"Income",Tbl_Transactions[Date],"&lt;="&amp;Monthly_Summary_Table!$B72,Tbl_Transactions[Date],"&gt;"&amp;EOMONTH(Monthly_Summary_Table!$B72,-1)))</f>
        <v/>
      </c>
      <c r="L72" s="87" t="str">
        <f>IF(LEN(B72)=0,"",SUMIFS(Tbl_Transactions[Amount],Tbl_Transactions[Account],I_CHOSEN_ACCT,Tbl_Transactions[Type],"Expense",Tbl_Transactions[Date],"&lt;="&amp;Monthly_Summary_Table!$B72,Tbl_Transactions[Date],"&gt;"&amp;EOMONTH(Monthly_Summary_Table!$B72,-1)))</f>
        <v/>
      </c>
      <c r="M72" s="87" t="str">
        <f>IF(LEN(B72)=0,"",SUMIFS(Tbl_Transactions[Amount],Tbl_Transactions[Account],I_CHOSEN_ACCT,Tbl_Transactions[Type],"Transfer",Tbl_Transactions[Date],"&lt;="&amp;Monthly_Summary_Table!$B72,Tbl_Transactions[Date],"&gt;"&amp;EOMONTH(Monthly_Summary_Table!$B72,-1)))</f>
        <v/>
      </c>
      <c r="N72" s="87" t="str">
        <f>IFERROR(Table3[[#This Row],[ACCT INCOME]]-Table3[[#This Row],[ACCT EXPENSE]]+Table3[[#This Row],[ACCT TRANSFERS]],"")</f>
        <v/>
      </c>
      <c r="O72" s="87" t="str">
        <f>IF(LEN(Table3[[#This Row],[Date]])=0,"",SUM(N72:$N$123)+IF(I_CHOSEN_ACCTTYPE="BANK",INDEX(T_BANK_ACCTS[STARTING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2" t="s">
        <v>15</v>
      </c>
      <c r="T72" s="96" t="str">
        <f>IFERROR(IF(INDEX(T_CASH_ACCTS[ACCOUNT NAME],ROW(T72)-ROW($T$63))=0," ",INDEX(T_CASH_ACCTS[ACCOUNT NAME],ROW(T72)-ROW($T$63)))," ")</f>
        <v xml:space="preserve"> </v>
      </c>
      <c r="U72" t="str">
        <f t="shared" si="6"/>
        <v xml:space="preserve"> </v>
      </c>
      <c r="V72" t="str">
        <f t="shared" si="7"/>
        <v/>
      </c>
      <c r="W72" t="str">
        <f t="shared" si="8"/>
        <v/>
      </c>
      <c r="X72" t="str">
        <f t="shared" si="9"/>
        <v/>
      </c>
    </row>
    <row r="73" spans="2:24">
      <c r="B73" s="9" t="str">
        <f>IFERROR(IF(EOMONTH(MAX(Tbl_Transactions[Date]),ROW($B$4)-ROW($B73))&lt;MIN(Tbl_Transactions[Date]),"",EOMONTH(MAX(Tbl_Transactions[Date]),ROW($B$4)-ROW($B73))),"")</f>
        <v/>
      </c>
      <c r="C73" s="10" t="str">
        <f>IFERROR(YEAR(Table3[[#This Row],[Date]]),"")</f>
        <v/>
      </c>
      <c r="D73" s="10" t="str">
        <f>IFERROR(TEXT(Table3[[#This Row],[Date]],"mmm"),"")</f>
        <v/>
      </c>
      <c r="E73" s="86" t="str">
        <f>IF(LEN(B73)=0,"",SUMIFS(Tbl_Transactions[Amount],Tbl_Transactions[Type],"Income",Tbl_Transactions[Date],"&lt;="&amp;Monthly_Summary_Table!$B73,Tbl_Transactions[Date],"&gt;"&amp;EOMONTH(Monthly_Summary_Table!$B73,-1)))</f>
        <v/>
      </c>
      <c r="F73" s="86" t="str">
        <f>IF(LEN(B73)=0,"",SUMIFS(Tbl_Transactions[Amount],Tbl_Transactions[Type],"Expense",Tbl_Transactions[Date],"&lt;="&amp;Monthly_Summary_Table!$B73,Tbl_Transactions[Date],"&gt;"&amp;EOMONTH(Monthly_Summary_Table!$B73,-1)))</f>
        <v/>
      </c>
      <c r="G73" s="86" t="str">
        <f>IFERROR(Table3[[#This Row],[Income]]-Table3[[#This Row],[Expense]],"")</f>
        <v/>
      </c>
      <c r="H73" s="86" t="str">
        <f xml:space="preserve"> IF(LEN(Table3[[#This Row],[Date]])=0,"",MonthlyBudget)</f>
        <v/>
      </c>
      <c r="I73" s="87" t="str">
        <f>IF(LEN(Table3[[#This Row],[Date]])=0,"",SUM(G73:$G$123))</f>
        <v/>
      </c>
      <c r="J73" s="87" t="str">
        <f>IF(LEN(Table3[[#This Row],[Date]])=0,"",Table3[[#This Row],[Cumulative Savings]]+Starting_Worth)</f>
        <v/>
      </c>
      <c r="K73" s="87" t="str">
        <f>IF(LEN(B73)=0,"",SUMIFS(Tbl_Transactions[Amount],Tbl_Transactions[Account],I_CHOSEN_ACCT,Tbl_Transactions[Type],"Income",Tbl_Transactions[Date],"&lt;="&amp;Monthly_Summary_Table!$B73,Tbl_Transactions[Date],"&gt;"&amp;EOMONTH(Monthly_Summary_Table!$B73,-1)))</f>
        <v/>
      </c>
      <c r="L73" s="87" t="str">
        <f>IF(LEN(B73)=0,"",SUMIFS(Tbl_Transactions[Amount],Tbl_Transactions[Account],I_CHOSEN_ACCT,Tbl_Transactions[Type],"Expense",Tbl_Transactions[Date],"&lt;="&amp;Monthly_Summary_Table!$B73,Tbl_Transactions[Date],"&gt;"&amp;EOMONTH(Monthly_Summary_Table!$B73,-1)))</f>
        <v/>
      </c>
      <c r="M73" s="87" t="str">
        <f>IF(LEN(B73)=0,"",SUMIFS(Tbl_Transactions[Amount],Tbl_Transactions[Account],I_CHOSEN_ACCT,Tbl_Transactions[Type],"Transfer",Tbl_Transactions[Date],"&lt;="&amp;Monthly_Summary_Table!$B73,Tbl_Transactions[Date],"&gt;"&amp;EOMONTH(Monthly_Summary_Table!$B73,-1)))</f>
        <v/>
      </c>
      <c r="N73" s="87" t="str">
        <f>IFERROR(Table3[[#This Row],[ACCT INCOME]]-Table3[[#This Row],[ACCT EXPENSE]]+Table3[[#This Row],[ACCT TRANSFERS]],"")</f>
        <v/>
      </c>
      <c r="O73" s="87" t="str">
        <f>IF(LEN(Table3[[#This Row],[Date]])=0,"",SUM(N73:$N$123)+IF(I_CHOSEN_ACCTTYPE="BANK",INDEX(T_BANK_ACCTS[STARTING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3" t="s">
        <v>15</v>
      </c>
      <c r="T73" s="96" t="str">
        <f>IFERROR(IF(INDEX(T_CASH_ACCTS[ACCOUNT NAME],ROW(T73)-ROW($T$63))=0," ",INDEX(T_CASH_ACCTS[ACCOUNT NAME],ROW(T73)-ROW($T$63)))," ")</f>
        <v xml:space="preserve"> </v>
      </c>
      <c r="U73" t="str">
        <f t="shared" si="6"/>
        <v xml:space="preserve"> </v>
      </c>
      <c r="V73" t="str">
        <f t="shared" si="7"/>
        <v/>
      </c>
      <c r="W73" t="str">
        <f t="shared" si="8"/>
        <v/>
      </c>
      <c r="X73" t="str">
        <f t="shared" si="9"/>
        <v/>
      </c>
    </row>
    <row r="74" spans="2:24">
      <c r="B74" s="9" t="str">
        <f>IFERROR(IF(EOMONTH(MAX(Tbl_Transactions[Date]),ROW($B$4)-ROW($B74))&lt;MIN(Tbl_Transactions[Date]),"",EOMONTH(MAX(Tbl_Transactions[Date]),ROW($B$4)-ROW($B74))),"")</f>
        <v/>
      </c>
      <c r="C74" s="10" t="str">
        <f>IFERROR(YEAR(Table3[[#This Row],[Date]]),"")</f>
        <v/>
      </c>
      <c r="D74" s="10" t="str">
        <f>IFERROR(TEXT(Table3[[#This Row],[Date]],"mmm"),"")</f>
        <v/>
      </c>
      <c r="E74" s="86" t="str">
        <f>IF(LEN(B74)=0,"",SUMIFS(Tbl_Transactions[Amount],Tbl_Transactions[Type],"Income",Tbl_Transactions[Date],"&lt;="&amp;Monthly_Summary_Table!$B74,Tbl_Transactions[Date],"&gt;"&amp;EOMONTH(Monthly_Summary_Table!$B74,-1)))</f>
        <v/>
      </c>
      <c r="F74" s="86" t="str">
        <f>IF(LEN(B74)=0,"",SUMIFS(Tbl_Transactions[Amount],Tbl_Transactions[Type],"Expense",Tbl_Transactions[Date],"&lt;="&amp;Monthly_Summary_Table!$B74,Tbl_Transactions[Date],"&gt;"&amp;EOMONTH(Monthly_Summary_Table!$B74,-1)))</f>
        <v/>
      </c>
      <c r="G74" s="86" t="str">
        <f>IFERROR(Table3[[#This Row],[Income]]-Table3[[#This Row],[Expense]],"")</f>
        <v/>
      </c>
      <c r="H74" s="86" t="str">
        <f xml:space="preserve"> IF(LEN(Table3[[#This Row],[Date]])=0,"",MonthlyBudget)</f>
        <v/>
      </c>
      <c r="I74" s="87" t="str">
        <f>IF(LEN(Table3[[#This Row],[Date]])=0,"",SUM(G74:$G$123))</f>
        <v/>
      </c>
      <c r="J74" s="87" t="str">
        <f>IF(LEN(Table3[[#This Row],[Date]])=0,"",Table3[[#This Row],[Cumulative Savings]]+Starting_Worth)</f>
        <v/>
      </c>
      <c r="K74" s="87" t="str">
        <f>IF(LEN(B74)=0,"",SUMIFS(Tbl_Transactions[Amount],Tbl_Transactions[Account],I_CHOSEN_ACCT,Tbl_Transactions[Type],"Income",Tbl_Transactions[Date],"&lt;="&amp;Monthly_Summary_Table!$B74,Tbl_Transactions[Date],"&gt;"&amp;EOMONTH(Monthly_Summary_Table!$B74,-1)))</f>
        <v/>
      </c>
      <c r="L74" s="87" t="str">
        <f>IF(LEN(B74)=0,"",SUMIFS(Tbl_Transactions[Amount],Tbl_Transactions[Account],I_CHOSEN_ACCT,Tbl_Transactions[Type],"Expense",Tbl_Transactions[Date],"&lt;="&amp;Monthly_Summary_Table!$B74,Tbl_Transactions[Date],"&gt;"&amp;EOMONTH(Monthly_Summary_Table!$B74,-1)))</f>
        <v/>
      </c>
      <c r="M74" s="87" t="str">
        <f>IF(LEN(B74)=0,"",SUMIFS(Tbl_Transactions[Amount],Tbl_Transactions[Account],I_CHOSEN_ACCT,Tbl_Transactions[Type],"Transfer",Tbl_Transactions[Date],"&lt;="&amp;Monthly_Summary_Table!$B74,Tbl_Transactions[Date],"&gt;"&amp;EOMONTH(Monthly_Summary_Table!$B74,-1)))</f>
        <v/>
      </c>
      <c r="N74" s="87" t="str">
        <f>IFERROR(Table3[[#This Row],[ACCT INCOME]]-Table3[[#This Row],[ACCT EXPENSE]]+Table3[[#This Row],[ACCT TRANSFERS]],"")</f>
        <v/>
      </c>
      <c r="O74" s="87" t="str">
        <f>IF(LEN(Table3[[#This Row],[Date]])=0,"",SUM(N74:$N$123)+IF(I_CHOSEN_ACCTTYPE="BANK",INDEX(T_BANK_ACCTS[STARTING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4" t="s">
        <v>15</v>
      </c>
      <c r="T74" s="96" t="str">
        <f>IFERROR(IF(INDEX(T_CASH_ACCTS[ACCOUNT NAME],ROW(T74)-ROW($T$63))=0," ",INDEX(T_CASH_ACCTS[ACCOUNT NAME],ROW(T74)-ROW($T$63)))," ")</f>
        <v xml:space="preserve"> </v>
      </c>
      <c r="U74" t="str">
        <f t="shared" si="6"/>
        <v xml:space="preserve"> </v>
      </c>
      <c r="V74" t="str">
        <f t="shared" si="7"/>
        <v/>
      </c>
      <c r="W74" t="str">
        <f t="shared" si="8"/>
        <v/>
      </c>
      <c r="X74" t="str">
        <f t="shared" si="9"/>
        <v/>
      </c>
    </row>
    <row r="75" spans="2:24">
      <c r="B75" s="9" t="str">
        <f>IFERROR(IF(EOMONTH(MAX(Tbl_Transactions[Date]),ROW($B$4)-ROW($B75))&lt;MIN(Tbl_Transactions[Date]),"",EOMONTH(MAX(Tbl_Transactions[Date]),ROW($B$4)-ROW($B75))),"")</f>
        <v/>
      </c>
      <c r="C75" s="10" t="str">
        <f>IFERROR(YEAR(Table3[[#This Row],[Date]]),"")</f>
        <v/>
      </c>
      <c r="D75" s="10" t="str">
        <f>IFERROR(TEXT(Table3[[#This Row],[Date]],"mmm"),"")</f>
        <v/>
      </c>
      <c r="E75" s="86" t="str">
        <f>IF(LEN(B75)=0,"",SUMIFS(Tbl_Transactions[Amount],Tbl_Transactions[Type],"Income",Tbl_Transactions[Date],"&lt;="&amp;Monthly_Summary_Table!$B75,Tbl_Transactions[Date],"&gt;"&amp;EOMONTH(Monthly_Summary_Table!$B75,-1)))</f>
        <v/>
      </c>
      <c r="F75" s="86" t="str">
        <f>IF(LEN(B75)=0,"",SUMIFS(Tbl_Transactions[Amount],Tbl_Transactions[Type],"Expense",Tbl_Transactions[Date],"&lt;="&amp;Monthly_Summary_Table!$B75,Tbl_Transactions[Date],"&gt;"&amp;EOMONTH(Monthly_Summary_Table!$B75,-1)))</f>
        <v/>
      </c>
      <c r="G75" s="86" t="str">
        <f>IFERROR(Table3[[#This Row],[Income]]-Table3[[#This Row],[Expense]],"")</f>
        <v/>
      </c>
      <c r="H75" s="86" t="str">
        <f xml:space="preserve"> IF(LEN(Table3[[#This Row],[Date]])=0,"",MonthlyBudget)</f>
        <v/>
      </c>
      <c r="I75" s="87" t="str">
        <f>IF(LEN(Table3[[#This Row],[Date]])=0,"",SUM(G75:$G$123))</f>
        <v/>
      </c>
      <c r="J75" s="87" t="str">
        <f>IF(LEN(Table3[[#This Row],[Date]])=0,"",Table3[[#This Row],[Cumulative Savings]]+Starting_Worth)</f>
        <v/>
      </c>
      <c r="K75" s="87" t="str">
        <f>IF(LEN(B75)=0,"",SUMIFS(Tbl_Transactions[Amount],Tbl_Transactions[Account],I_CHOSEN_ACCT,Tbl_Transactions[Type],"Income",Tbl_Transactions[Date],"&lt;="&amp;Monthly_Summary_Table!$B75,Tbl_Transactions[Date],"&gt;"&amp;EOMONTH(Monthly_Summary_Table!$B75,-1)))</f>
        <v/>
      </c>
      <c r="L75" s="87" t="str">
        <f>IF(LEN(B75)=0,"",SUMIFS(Tbl_Transactions[Amount],Tbl_Transactions[Account],I_CHOSEN_ACCT,Tbl_Transactions[Type],"Expense",Tbl_Transactions[Date],"&lt;="&amp;Monthly_Summary_Table!$B75,Tbl_Transactions[Date],"&gt;"&amp;EOMONTH(Monthly_Summary_Table!$B75,-1)))</f>
        <v/>
      </c>
      <c r="M75" s="87" t="str">
        <f>IF(LEN(B75)=0,"",SUMIFS(Tbl_Transactions[Amount],Tbl_Transactions[Account],I_CHOSEN_ACCT,Tbl_Transactions[Type],"Transfer",Tbl_Transactions[Date],"&lt;="&amp;Monthly_Summary_Table!$B75,Tbl_Transactions[Date],"&gt;"&amp;EOMONTH(Monthly_Summary_Table!$B75,-1)))</f>
        <v/>
      </c>
      <c r="N75" s="87" t="str">
        <f>IFERROR(Table3[[#This Row],[ACCT INCOME]]-Table3[[#This Row],[ACCT EXPENSE]]+Table3[[#This Row],[ACCT TRANSFERS]],"")</f>
        <v/>
      </c>
      <c r="O75" s="87" t="str">
        <f>IF(LEN(Table3[[#This Row],[Date]])=0,"",SUM(N75:$N$123)+IF(I_CHOSEN_ACCTTYPE="BANK",INDEX(T_BANK_ACCTS[STARTING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5" t="s">
        <v>15</v>
      </c>
      <c r="T75" s="96" t="str">
        <f>IFERROR(IF(INDEX(T_CASH_ACCTS[ACCOUNT NAME],ROW(T75)-ROW($T$63))=0," ",INDEX(T_CASH_ACCTS[ACCOUNT NAME],ROW(T75)-ROW($T$63)))," ")</f>
        <v xml:space="preserve"> </v>
      </c>
      <c r="U75" t="str">
        <f t="shared" si="6"/>
        <v xml:space="preserve"> </v>
      </c>
      <c r="V75" t="str">
        <f t="shared" si="7"/>
        <v/>
      </c>
      <c r="W75" t="str">
        <f t="shared" si="8"/>
        <v/>
      </c>
      <c r="X75" t="str">
        <f t="shared" si="9"/>
        <v/>
      </c>
    </row>
    <row r="76" spans="2:24">
      <c r="B76" s="9" t="str">
        <f>IFERROR(IF(EOMONTH(MAX(Tbl_Transactions[Date]),ROW($B$4)-ROW($B76))&lt;MIN(Tbl_Transactions[Date]),"",EOMONTH(MAX(Tbl_Transactions[Date]),ROW($B$4)-ROW($B76))),"")</f>
        <v/>
      </c>
      <c r="C76" s="10" t="str">
        <f>IFERROR(YEAR(Table3[[#This Row],[Date]]),"")</f>
        <v/>
      </c>
      <c r="D76" s="10" t="str">
        <f>IFERROR(TEXT(Table3[[#This Row],[Date]],"mmm"),"")</f>
        <v/>
      </c>
      <c r="E76" s="86" t="str">
        <f>IF(LEN(B76)=0,"",SUMIFS(Tbl_Transactions[Amount],Tbl_Transactions[Type],"Income",Tbl_Transactions[Date],"&lt;="&amp;Monthly_Summary_Table!$B76,Tbl_Transactions[Date],"&gt;"&amp;EOMONTH(Monthly_Summary_Table!$B76,-1)))</f>
        <v/>
      </c>
      <c r="F76" s="86" t="str">
        <f>IF(LEN(B76)=0,"",SUMIFS(Tbl_Transactions[Amount],Tbl_Transactions[Type],"Expense",Tbl_Transactions[Date],"&lt;="&amp;Monthly_Summary_Table!$B76,Tbl_Transactions[Date],"&gt;"&amp;EOMONTH(Monthly_Summary_Table!$B76,-1)))</f>
        <v/>
      </c>
      <c r="G76" s="86" t="str">
        <f>IFERROR(Table3[[#This Row],[Income]]-Table3[[#This Row],[Expense]],"")</f>
        <v/>
      </c>
      <c r="H76" s="86" t="str">
        <f xml:space="preserve"> IF(LEN(Table3[[#This Row],[Date]])=0,"",MonthlyBudget)</f>
        <v/>
      </c>
      <c r="I76" s="87" t="str">
        <f>IF(LEN(Table3[[#This Row],[Date]])=0,"",SUM(G76:$G$123))</f>
        <v/>
      </c>
      <c r="J76" s="87" t="str">
        <f>IF(LEN(Table3[[#This Row],[Date]])=0,"",Table3[[#This Row],[Cumulative Savings]]+Starting_Worth)</f>
        <v/>
      </c>
      <c r="K76" s="87" t="str">
        <f>IF(LEN(B76)=0,"",SUMIFS(Tbl_Transactions[Amount],Tbl_Transactions[Account],I_CHOSEN_ACCT,Tbl_Transactions[Type],"Income",Tbl_Transactions[Date],"&lt;="&amp;Monthly_Summary_Table!$B76,Tbl_Transactions[Date],"&gt;"&amp;EOMONTH(Monthly_Summary_Table!$B76,-1)))</f>
        <v/>
      </c>
      <c r="L76" s="87" t="str">
        <f>IF(LEN(B76)=0,"",SUMIFS(Tbl_Transactions[Amount],Tbl_Transactions[Account],I_CHOSEN_ACCT,Tbl_Transactions[Type],"Expense",Tbl_Transactions[Date],"&lt;="&amp;Monthly_Summary_Table!$B76,Tbl_Transactions[Date],"&gt;"&amp;EOMONTH(Monthly_Summary_Table!$B76,-1)))</f>
        <v/>
      </c>
      <c r="M76" s="87" t="str">
        <f>IF(LEN(B76)=0,"",SUMIFS(Tbl_Transactions[Amount],Tbl_Transactions[Account],I_CHOSEN_ACCT,Tbl_Transactions[Type],"Transfer",Tbl_Transactions[Date],"&lt;="&amp;Monthly_Summary_Table!$B76,Tbl_Transactions[Date],"&gt;"&amp;EOMONTH(Monthly_Summary_Table!$B76,-1)))</f>
        <v/>
      </c>
      <c r="N76" s="87" t="str">
        <f>IFERROR(Table3[[#This Row],[ACCT INCOME]]-Table3[[#This Row],[ACCT EXPENSE]]+Table3[[#This Row],[ACCT TRANSFERS]],"")</f>
        <v/>
      </c>
      <c r="O76" s="87" t="str">
        <f>IF(LEN(Table3[[#This Row],[Date]])=0,"",SUM(N76:$N$123)+IF(I_CHOSEN_ACCTTYPE="BANK",INDEX(T_BANK_ACCTS[STARTING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6" t="s">
        <v>15</v>
      </c>
      <c r="T76" s="96" t="str">
        <f>IFERROR(IF(INDEX(T_CASH_ACCTS[ACCOUNT NAME],ROW(T76)-ROW($T$63))=0," ",INDEX(T_CASH_ACCTS[ACCOUNT NAME],ROW(T76)-ROW($T$63)))," ")</f>
        <v xml:space="preserve"> </v>
      </c>
      <c r="U76" t="str">
        <f t="shared" si="6"/>
        <v xml:space="preserve"> </v>
      </c>
      <c r="V76" t="str">
        <f t="shared" si="7"/>
        <v/>
      </c>
      <c r="W76" t="str">
        <f t="shared" si="8"/>
        <v/>
      </c>
      <c r="X76" t="str">
        <f t="shared" si="9"/>
        <v/>
      </c>
    </row>
    <row r="77" spans="2:24">
      <c r="B77" s="9" t="str">
        <f>IFERROR(IF(EOMONTH(MAX(Tbl_Transactions[Date]),ROW($B$4)-ROW($B77))&lt;MIN(Tbl_Transactions[Date]),"",EOMONTH(MAX(Tbl_Transactions[Date]),ROW($B$4)-ROW($B77))),"")</f>
        <v/>
      </c>
      <c r="C77" s="10" t="str">
        <f>IFERROR(YEAR(Table3[[#This Row],[Date]]),"")</f>
        <v/>
      </c>
      <c r="D77" s="10" t="str">
        <f>IFERROR(TEXT(Table3[[#This Row],[Date]],"mmm"),"")</f>
        <v/>
      </c>
      <c r="E77" s="86" t="str">
        <f>IF(LEN(B77)=0,"",SUMIFS(Tbl_Transactions[Amount],Tbl_Transactions[Type],"Income",Tbl_Transactions[Date],"&lt;="&amp;Monthly_Summary_Table!$B77,Tbl_Transactions[Date],"&gt;"&amp;EOMONTH(Monthly_Summary_Table!$B77,-1)))</f>
        <v/>
      </c>
      <c r="F77" s="86" t="str">
        <f>IF(LEN(B77)=0,"",SUMIFS(Tbl_Transactions[Amount],Tbl_Transactions[Type],"Expense",Tbl_Transactions[Date],"&lt;="&amp;Monthly_Summary_Table!$B77,Tbl_Transactions[Date],"&gt;"&amp;EOMONTH(Monthly_Summary_Table!$B77,-1)))</f>
        <v/>
      </c>
      <c r="G77" s="86" t="str">
        <f>IFERROR(Table3[[#This Row],[Income]]-Table3[[#This Row],[Expense]],"")</f>
        <v/>
      </c>
      <c r="H77" s="86" t="str">
        <f xml:space="preserve"> IF(LEN(Table3[[#This Row],[Date]])=0,"",MonthlyBudget)</f>
        <v/>
      </c>
      <c r="I77" s="87" t="str">
        <f>IF(LEN(Table3[[#This Row],[Date]])=0,"",SUM(G77:$G$123))</f>
        <v/>
      </c>
      <c r="J77" s="87" t="str">
        <f>IF(LEN(Table3[[#This Row],[Date]])=0,"",Table3[[#This Row],[Cumulative Savings]]+Starting_Worth)</f>
        <v/>
      </c>
      <c r="K77" s="87" t="str">
        <f>IF(LEN(B77)=0,"",SUMIFS(Tbl_Transactions[Amount],Tbl_Transactions[Account],I_CHOSEN_ACCT,Tbl_Transactions[Type],"Income",Tbl_Transactions[Date],"&lt;="&amp;Monthly_Summary_Table!$B77,Tbl_Transactions[Date],"&gt;"&amp;EOMONTH(Monthly_Summary_Table!$B77,-1)))</f>
        <v/>
      </c>
      <c r="L77" s="87" t="str">
        <f>IF(LEN(B77)=0,"",SUMIFS(Tbl_Transactions[Amount],Tbl_Transactions[Account],I_CHOSEN_ACCT,Tbl_Transactions[Type],"Expense",Tbl_Transactions[Date],"&lt;="&amp;Monthly_Summary_Table!$B77,Tbl_Transactions[Date],"&gt;"&amp;EOMONTH(Monthly_Summary_Table!$B77,-1)))</f>
        <v/>
      </c>
      <c r="M77" s="87" t="str">
        <f>IF(LEN(B77)=0,"",SUMIFS(Tbl_Transactions[Amount],Tbl_Transactions[Account],I_CHOSEN_ACCT,Tbl_Transactions[Type],"Transfer",Tbl_Transactions[Date],"&lt;="&amp;Monthly_Summary_Table!$B77,Tbl_Transactions[Date],"&gt;"&amp;EOMONTH(Monthly_Summary_Table!$B77,-1)))</f>
        <v/>
      </c>
      <c r="N77" s="87" t="str">
        <f>IFERROR(Table3[[#This Row],[ACCT INCOME]]-Table3[[#This Row],[ACCT EXPENSE]]+Table3[[#This Row],[ACCT TRANSFERS]],"")</f>
        <v/>
      </c>
      <c r="O77" s="87" t="str">
        <f>IF(LEN(Table3[[#This Row],[Date]])=0,"",SUM(N77:$N$123)+IF(I_CHOSEN_ACCTTYPE="BANK",INDEX(T_BANK_ACCTS[STARTING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7" t="s">
        <v>15</v>
      </c>
      <c r="T77" s="96" t="str">
        <f>IFERROR(IF(INDEX(T_CASH_ACCTS[ACCOUNT NAME],ROW(T77)-ROW($T$63))=0," ",INDEX(T_CASH_ACCTS[ACCOUNT NAME],ROW(T77)-ROW($T$63)))," ")</f>
        <v xml:space="preserve"> </v>
      </c>
      <c r="U77" t="str">
        <f t="shared" si="6"/>
        <v xml:space="preserve"> </v>
      </c>
      <c r="V77" t="str">
        <f t="shared" si="7"/>
        <v/>
      </c>
      <c r="W77" t="str">
        <f t="shared" si="8"/>
        <v/>
      </c>
      <c r="X77" t="str">
        <f t="shared" si="9"/>
        <v/>
      </c>
    </row>
    <row r="78" spans="2:24">
      <c r="B78" s="9" t="str">
        <f>IFERROR(IF(EOMONTH(MAX(Tbl_Transactions[Date]),ROW($B$4)-ROW($B78))&lt;MIN(Tbl_Transactions[Date]),"",EOMONTH(MAX(Tbl_Transactions[Date]),ROW($B$4)-ROW($B78))),"")</f>
        <v/>
      </c>
      <c r="C78" s="10" t="str">
        <f>IFERROR(YEAR(Table3[[#This Row],[Date]]),"")</f>
        <v/>
      </c>
      <c r="D78" s="10" t="str">
        <f>IFERROR(TEXT(Table3[[#This Row],[Date]],"mmm"),"")</f>
        <v/>
      </c>
      <c r="E78" s="86" t="str">
        <f>IF(LEN(B78)=0,"",SUMIFS(Tbl_Transactions[Amount],Tbl_Transactions[Type],"Income",Tbl_Transactions[Date],"&lt;="&amp;Monthly_Summary_Table!$B78,Tbl_Transactions[Date],"&gt;"&amp;EOMONTH(Monthly_Summary_Table!$B78,-1)))</f>
        <v/>
      </c>
      <c r="F78" s="86" t="str">
        <f>IF(LEN(B78)=0,"",SUMIFS(Tbl_Transactions[Amount],Tbl_Transactions[Type],"Expense",Tbl_Transactions[Date],"&lt;="&amp;Monthly_Summary_Table!$B78,Tbl_Transactions[Date],"&gt;"&amp;EOMONTH(Monthly_Summary_Table!$B78,-1)))</f>
        <v/>
      </c>
      <c r="G78" s="86" t="str">
        <f>IFERROR(Table3[[#This Row],[Income]]-Table3[[#This Row],[Expense]],"")</f>
        <v/>
      </c>
      <c r="H78" s="86" t="str">
        <f xml:space="preserve"> IF(LEN(Table3[[#This Row],[Date]])=0,"",MonthlyBudget)</f>
        <v/>
      </c>
      <c r="I78" s="87" t="str">
        <f>IF(LEN(Table3[[#This Row],[Date]])=0,"",SUM(G78:$G$123))</f>
        <v/>
      </c>
      <c r="J78" s="87" t="str">
        <f>IF(LEN(Table3[[#This Row],[Date]])=0,"",Table3[[#This Row],[Cumulative Savings]]+Starting_Worth)</f>
        <v/>
      </c>
      <c r="K78" s="87" t="str">
        <f>IF(LEN(B78)=0,"",SUMIFS(Tbl_Transactions[Amount],Tbl_Transactions[Account],I_CHOSEN_ACCT,Tbl_Transactions[Type],"Income",Tbl_Transactions[Date],"&lt;="&amp;Monthly_Summary_Table!$B78,Tbl_Transactions[Date],"&gt;"&amp;EOMONTH(Monthly_Summary_Table!$B78,-1)))</f>
        <v/>
      </c>
      <c r="L78" s="87" t="str">
        <f>IF(LEN(B78)=0,"",SUMIFS(Tbl_Transactions[Amount],Tbl_Transactions[Account],I_CHOSEN_ACCT,Tbl_Transactions[Type],"Expense",Tbl_Transactions[Date],"&lt;="&amp;Monthly_Summary_Table!$B78,Tbl_Transactions[Date],"&gt;"&amp;EOMONTH(Monthly_Summary_Table!$B78,-1)))</f>
        <v/>
      </c>
      <c r="M78" s="87" t="str">
        <f>IF(LEN(B78)=0,"",SUMIFS(Tbl_Transactions[Amount],Tbl_Transactions[Account],I_CHOSEN_ACCT,Tbl_Transactions[Type],"Transfer",Tbl_Transactions[Date],"&lt;="&amp;Monthly_Summary_Table!$B78,Tbl_Transactions[Date],"&gt;"&amp;EOMONTH(Monthly_Summary_Table!$B78,-1)))</f>
        <v/>
      </c>
      <c r="N78" s="87" t="str">
        <f>IFERROR(Table3[[#This Row],[ACCT INCOME]]-Table3[[#This Row],[ACCT EXPENSE]]+Table3[[#This Row],[ACCT TRANSFERS]],"")</f>
        <v/>
      </c>
      <c r="O78" s="87" t="str">
        <f>IF(LEN(Table3[[#This Row],[Date]])=0,"",SUM(N78:$N$123)+IF(I_CHOSEN_ACCTTYPE="BANK",INDEX(T_BANK_ACCTS[STARTING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8" t="s">
        <v>15</v>
      </c>
      <c r="T78" s="96" t="str">
        <f>IFERROR(IF(INDEX(T_CASH_ACCTS[ACCOUNT NAME],ROW(T78)-ROW($T$63))=0," ",INDEX(T_CASH_ACCTS[ACCOUNT NAME],ROW(T78)-ROW($T$63)))," ")</f>
        <v xml:space="preserve"> </v>
      </c>
      <c r="U78" t="str">
        <f t="shared" si="6"/>
        <v xml:space="preserve"> </v>
      </c>
      <c r="V78" t="str">
        <f t="shared" si="7"/>
        <v/>
      </c>
      <c r="W78" t="str">
        <f t="shared" si="8"/>
        <v/>
      </c>
      <c r="X78" t="str">
        <f t="shared" si="9"/>
        <v/>
      </c>
    </row>
    <row r="79" spans="2:24">
      <c r="B79" s="9" t="str">
        <f>IFERROR(IF(EOMONTH(MAX(Tbl_Transactions[Date]),ROW($B$4)-ROW($B79))&lt;MIN(Tbl_Transactions[Date]),"",EOMONTH(MAX(Tbl_Transactions[Date]),ROW($B$4)-ROW($B79))),"")</f>
        <v/>
      </c>
      <c r="C79" s="10" t="str">
        <f>IFERROR(YEAR(Table3[[#This Row],[Date]]),"")</f>
        <v/>
      </c>
      <c r="D79" s="10" t="str">
        <f>IFERROR(TEXT(Table3[[#This Row],[Date]],"mmm"),"")</f>
        <v/>
      </c>
      <c r="E79" s="86" t="str">
        <f>IF(LEN(B79)=0,"",SUMIFS(Tbl_Transactions[Amount],Tbl_Transactions[Type],"Income",Tbl_Transactions[Date],"&lt;="&amp;Monthly_Summary_Table!$B79,Tbl_Transactions[Date],"&gt;"&amp;EOMONTH(Monthly_Summary_Table!$B79,-1)))</f>
        <v/>
      </c>
      <c r="F79" s="86" t="str">
        <f>IF(LEN(B79)=0,"",SUMIFS(Tbl_Transactions[Amount],Tbl_Transactions[Type],"Expense",Tbl_Transactions[Date],"&lt;="&amp;Monthly_Summary_Table!$B79,Tbl_Transactions[Date],"&gt;"&amp;EOMONTH(Monthly_Summary_Table!$B79,-1)))</f>
        <v/>
      </c>
      <c r="G79" s="86" t="str">
        <f>IFERROR(Table3[[#This Row],[Income]]-Table3[[#This Row],[Expense]],"")</f>
        <v/>
      </c>
      <c r="H79" s="86" t="str">
        <f xml:space="preserve"> IF(LEN(Table3[[#This Row],[Date]])=0,"",MonthlyBudget)</f>
        <v/>
      </c>
      <c r="I79" s="87" t="str">
        <f>IF(LEN(Table3[[#This Row],[Date]])=0,"",SUM(G79:$G$123))</f>
        <v/>
      </c>
      <c r="J79" s="87" t="str">
        <f>IF(LEN(Table3[[#This Row],[Date]])=0,"",Table3[[#This Row],[Cumulative Savings]]+Starting_Worth)</f>
        <v/>
      </c>
      <c r="K79" s="87" t="str">
        <f>IF(LEN(B79)=0,"",SUMIFS(Tbl_Transactions[Amount],Tbl_Transactions[Account],I_CHOSEN_ACCT,Tbl_Transactions[Type],"Income",Tbl_Transactions[Date],"&lt;="&amp;Monthly_Summary_Table!$B79,Tbl_Transactions[Date],"&gt;"&amp;EOMONTH(Monthly_Summary_Table!$B79,-1)))</f>
        <v/>
      </c>
      <c r="L79" s="87" t="str">
        <f>IF(LEN(B79)=0,"",SUMIFS(Tbl_Transactions[Amount],Tbl_Transactions[Account],I_CHOSEN_ACCT,Tbl_Transactions[Type],"Expense",Tbl_Transactions[Date],"&lt;="&amp;Monthly_Summary_Table!$B79,Tbl_Transactions[Date],"&gt;"&amp;EOMONTH(Monthly_Summary_Table!$B79,-1)))</f>
        <v/>
      </c>
      <c r="M79" s="87" t="str">
        <f>IF(LEN(B79)=0,"",SUMIFS(Tbl_Transactions[Amount],Tbl_Transactions[Account],I_CHOSEN_ACCT,Tbl_Transactions[Type],"Transfer",Tbl_Transactions[Date],"&lt;="&amp;Monthly_Summary_Table!$B79,Tbl_Transactions[Date],"&gt;"&amp;EOMONTH(Monthly_Summary_Table!$B79,-1)))</f>
        <v/>
      </c>
      <c r="N79" s="87" t="str">
        <f>IFERROR(Table3[[#This Row],[ACCT INCOME]]-Table3[[#This Row],[ACCT EXPENSE]]+Table3[[#This Row],[ACCT TRANSFERS]],"")</f>
        <v/>
      </c>
      <c r="O79" s="87" t="str">
        <f>IF(LEN(Table3[[#This Row],[Date]])=0,"",SUM(N79:$N$123)+IF(I_CHOSEN_ACCTTYPE="BANK",INDEX(T_BANK_ACCTS[STARTING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9" t="s">
        <v>15</v>
      </c>
      <c r="T79" s="96" t="str">
        <f>IFERROR(IF(INDEX(T_CASH_ACCTS[ACCOUNT NAME],ROW(T79)-ROW($T$63))=0," ",INDEX(T_CASH_ACCTS[ACCOUNT NAME],ROW(T79)-ROW($T$63)))," ")</f>
        <v xml:space="preserve"> </v>
      </c>
      <c r="U79" t="str">
        <f t="shared" si="6"/>
        <v xml:space="preserve"> </v>
      </c>
      <c r="V79" t="str">
        <f t="shared" si="7"/>
        <v/>
      </c>
      <c r="W79" t="str">
        <f t="shared" si="8"/>
        <v/>
      </c>
      <c r="X79" t="str">
        <f t="shared" si="9"/>
        <v/>
      </c>
    </row>
    <row r="80" spans="2:24">
      <c r="B80" s="9" t="str">
        <f>IFERROR(IF(EOMONTH(MAX(Tbl_Transactions[Date]),ROW($B$4)-ROW($B80))&lt;MIN(Tbl_Transactions[Date]),"",EOMONTH(MAX(Tbl_Transactions[Date]),ROW($B$4)-ROW($B80))),"")</f>
        <v/>
      </c>
      <c r="C80" s="10" t="str">
        <f>IFERROR(YEAR(Table3[[#This Row],[Date]]),"")</f>
        <v/>
      </c>
      <c r="D80" s="10" t="str">
        <f>IFERROR(TEXT(Table3[[#This Row],[Date]],"mmm"),"")</f>
        <v/>
      </c>
      <c r="E80" s="86" t="str">
        <f>IF(LEN(B80)=0,"",SUMIFS(Tbl_Transactions[Amount],Tbl_Transactions[Type],"Income",Tbl_Transactions[Date],"&lt;="&amp;Monthly_Summary_Table!$B80,Tbl_Transactions[Date],"&gt;"&amp;EOMONTH(Monthly_Summary_Table!$B80,-1)))</f>
        <v/>
      </c>
      <c r="F80" s="86" t="str">
        <f>IF(LEN(B80)=0,"",SUMIFS(Tbl_Transactions[Amount],Tbl_Transactions[Type],"Expense",Tbl_Transactions[Date],"&lt;="&amp;Monthly_Summary_Table!$B80,Tbl_Transactions[Date],"&gt;"&amp;EOMONTH(Monthly_Summary_Table!$B80,-1)))</f>
        <v/>
      </c>
      <c r="G80" s="86" t="str">
        <f>IFERROR(Table3[[#This Row],[Income]]-Table3[[#This Row],[Expense]],"")</f>
        <v/>
      </c>
      <c r="H80" s="86" t="str">
        <f xml:space="preserve"> IF(LEN(Table3[[#This Row],[Date]])=0,"",MonthlyBudget)</f>
        <v/>
      </c>
      <c r="I80" s="87" t="str">
        <f>IF(LEN(Table3[[#This Row],[Date]])=0,"",SUM(G80:$G$123))</f>
        <v/>
      </c>
      <c r="J80" s="87" t="str">
        <f>IF(LEN(Table3[[#This Row],[Date]])=0,"",Table3[[#This Row],[Cumulative Savings]]+Starting_Worth)</f>
        <v/>
      </c>
      <c r="K80" s="87" t="str">
        <f>IF(LEN(B80)=0,"",SUMIFS(Tbl_Transactions[Amount],Tbl_Transactions[Account],I_CHOSEN_ACCT,Tbl_Transactions[Type],"Income",Tbl_Transactions[Date],"&lt;="&amp;Monthly_Summary_Table!$B80,Tbl_Transactions[Date],"&gt;"&amp;EOMONTH(Monthly_Summary_Table!$B80,-1)))</f>
        <v/>
      </c>
      <c r="L80" s="87" t="str">
        <f>IF(LEN(B80)=0,"",SUMIFS(Tbl_Transactions[Amount],Tbl_Transactions[Account],I_CHOSEN_ACCT,Tbl_Transactions[Type],"Expense",Tbl_Transactions[Date],"&lt;="&amp;Monthly_Summary_Table!$B80,Tbl_Transactions[Date],"&gt;"&amp;EOMONTH(Monthly_Summary_Table!$B80,-1)))</f>
        <v/>
      </c>
      <c r="M80" s="87" t="str">
        <f>IF(LEN(B80)=0,"",SUMIFS(Tbl_Transactions[Amount],Tbl_Transactions[Account],I_CHOSEN_ACCT,Tbl_Transactions[Type],"Transfer",Tbl_Transactions[Date],"&lt;="&amp;Monthly_Summary_Table!$B80,Tbl_Transactions[Date],"&gt;"&amp;EOMONTH(Monthly_Summary_Table!$B80,-1)))</f>
        <v/>
      </c>
      <c r="N80" s="87" t="str">
        <f>IFERROR(Table3[[#This Row],[ACCT INCOME]]-Table3[[#This Row],[ACCT EXPENSE]]+Table3[[#This Row],[ACCT TRANSFERS]],"")</f>
        <v/>
      </c>
      <c r="O80" s="87" t="str">
        <f>IF(LEN(Table3[[#This Row],[Date]])=0,"",SUM(N80:$N$123)+IF(I_CHOSEN_ACCTTYPE="BANK",INDEX(T_BANK_ACCTS[STARTING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0" t="s">
        <v>15</v>
      </c>
      <c r="T80" s="96" t="str">
        <f>IFERROR(IF(INDEX(T_CASH_ACCTS[ACCOUNT NAME],ROW(T80)-ROW($T$63))=0," ",INDEX(T_CASH_ACCTS[ACCOUNT NAME],ROW(T80)-ROW($T$63)))," ")</f>
        <v xml:space="preserve"> </v>
      </c>
      <c r="U80" t="str">
        <f t="shared" si="6"/>
        <v xml:space="preserve"> </v>
      </c>
      <c r="V80" t="str">
        <f t="shared" si="7"/>
        <v/>
      </c>
      <c r="W80" t="str">
        <f t="shared" si="8"/>
        <v/>
      </c>
      <c r="X80" t="str">
        <f t="shared" si="9"/>
        <v/>
      </c>
    </row>
    <row r="81" spans="2:24">
      <c r="B81" s="9" t="str">
        <f>IFERROR(IF(EOMONTH(MAX(Tbl_Transactions[Date]),ROW($B$4)-ROW($B81))&lt;MIN(Tbl_Transactions[Date]),"",EOMONTH(MAX(Tbl_Transactions[Date]),ROW($B$4)-ROW($B81))),"")</f>
        <v/>
      </c>
      <c r="C81" s="10" t="str">
        <f>IFERROR(YEAR(Table3[[#This Row],[Date]]),"")</f>
        <v/>
      </c>
      <c r="D81" s="10" t="str">
        <f>IFERROR(TEXT(Table3[[#This Row],[Date]],"mmm"),"")</f>
        <v/>
      </c>
      <c r="E81" s="86" t="str">
        <f>IF(LEN(B81)=0,"",SUMIFS(Tbl_Transactions[Amount],Tbl_Transactions[Type],"Income",Tbl_Transactions[Date],"&lt;="&amp;Monthly_Summary_Table!$B81,Tbl_Transactions[Date],"&gt;"&amp;EOMONTH(Monthly_Summary_Table!$B81,-1)))</f>
        <v/>
      </c>
      <c r="F81" s="86" t="str">
        <f>IF(LEN(B81)=0,"",SUMIFS(Tbl_Transactions[Amount],Tbl_Transactions[Type],"Expense",Tbl_Transactions[Date],"&lt;="&amp;Monthly_Summary_Table!$B81,Tbl_Transactions[Date],"&gt;"&amp;EOMONTH(Monthly_Summary_Table!$B81,-1)))</f>
        <v/>
      </c>
      <c r="G81" s="86" t="str">
        <f>IFERROR(Table3[[#This Row],[Income]]-Table3[[#This Row],[Expense]],"")</f>
        <v/>
      </c>
      <c r="H81" s="86" t="str">
        <f xml:space="preserve"> IF(LEN(Table3[[#This Row],[Date]])=0,"",MonthlyBudget)</f>
        <v/>
      </c>
      <c r="I81" s="87" t="str">
        <f>IF(LEN(Table3[[#This Row],[Date]])=0,"",SUM(G81:$G$123))</f>
        <v/>
      </c>
      <c r="J81" s="87" t="str">
        <f>IF(LEN(Table3[[#This Row],[Date]])=0,"",Table3[[#This Row],[Cumulative Savings]]+Starting_Worth)</f>
        <v/>
      </c>
      <c r="K81" s="87" t="str">
        <f>IF(LEN(B81)=0,"",SUMIFS(Tbl_Transactions[Amount],Tbl_Transactions[Account],I_CHOSEN_ACCT,Tbl_Transactions[Type],"Income",Tbl_Transactions[Date],"&lt;="&amp;Monthly_Summary_Table!$B81,Tbl_Transactions[Date],"&gt;"&amp;EOMONTH(Monthly_Summary_Table!$B81,-1)))</f>
        <v/>
      </c>
      <c r="L81" s="87" t="str">
        <f>IF(LEN(B81)=0,"",SUMIFS(Tbl_Transactions[Amount],Tbl_Transactions[Account],I_CHOSEN_ACCT,Tbl_Transactions[Type],"Expense",Tbl_Transactions[Date],"&lt;="&amp;Monthly_Summary_Table!$B81,Tbl_Transactions[Date],"&gt;"&amp;EOMONTH(Monthly_Summary_Table!$B81,-1)))</f>
        <v/>
      </c>
      <c r="M81" s="87" t="str">
        <f>IF(LEN(B81)=0,"",SUMIFS(Tbl_Transactions[Amount],Tbl_Transactions[Account],I_CHOSEN_ACCT,Tbl_Transactions[Type],"Transfer",Tbl_Transactions[Date],"&lt;="&amp;Monthly_Summary_Table!$B81,Tbl_Transactions[Date],"&gt;"&amp;EOMONTH(Monthly_Summary_Table!$B81,-1)))</f>
        <v/>
      </c>
      <c r="N81" s="87" t="str">
        <f>IFERROR(Table3[[#This Row],[ACCT INCOME]]-Table3[[#This Row],[ACCT EXPENSE]]+Table3[[#This Row],[ACCT TRANSFERS]],"")</f>
        <v/>
      </c>
      <c r="O81" s="87" t="str">
        <f>IF(LEN(Table3[[#This Row],[Date]])=0,"",SUM(N81:$N$123)+IF(I_CHOSEN_ACCTTYPE="BANK",INDEX(T_BANK_ACCTS[STARTING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1" t="s">
        <v>15</v>
      </c>
      <c r="T81" s="96" t="str">
        <f>IFERROR(IF(INDEX(T_CASH_ACCTS[ACCOUNT NAME],ROW(T81)-ROW($T$63))=0," ",INDEX(T_CASH_ACCTS[ACCOUNT NAME],ROW(T81)-ROW($T$63)))," ")</f>
        <v xml:space="preserve"> </v>
      </c>
      <c r="U81" t="str">
        <f t="shared" si="6"/>
        <v xml:space="preserve"> </v>
      </c>
      <c r="V81" t="str">
        <f t="shared" si="7"/>
        <v/>
      </c>
      <c r="W81" t="str">
        <f t="shared" si="8"/>
        <v/>
      </c>
      <c r="X81" t="str">
        <f t="shared" si="9"/>
        <v/>
      </c>
    </row>
    <row r="82" spans="2:24">
      <c r="B82" s="9" t="str">
        <f>IFERROR(IF(EOMONTH(MAX(Tbl_Transactions[Date]),ROW($B$4)-ROW($B82))&lt;MIN(Tbl_Transactions[Date]),"",EOMONTH(MAX(Tbl_Transactions[Date]),ROW($B$4)-ROW($B82))),"")</f>
        <v/>
      </c>
      <c r="C82" s="10" t="str">
        <f>IFERROR(YEAR(Table3[[#This Row],[Date]]),"")</f>
        <v/>
      </c>
      <c r="D82" s="10" t="str">
        <f>IFERROR(TEXT(Table3[[#This Row],[Date]],"mmm"),"")</f>
        <v/>
      </c>
      <c r="E82" s="86" t="str">
        <f>IF(LEN(B82)=0,"",SUMIFS(Tbl_Transactions[Amount],Tbl_Transactions[Type],"Income",Tbl_Transactions[Date],"&lt;="&amp;Monthly_Summary_Table!$B82,Tbl_Transactions[Date],"&gt;"&amp;EOMONTH(Monthly_Summary_Table!$B82,-1)))</f>
        <v/>
      </c>
      <c r="F82" s="86" t="str">
        <f>IF(LEN(B82)=0,"",SUMIFS(Tbl_Transactions[Amount],Tbl_Transactions[Type],"Expense",Tbl_Transactions[Date],"&lt;="&amp;Monthly_Summary_Table!$B82,Tbl_Transactions[Date],"&gt;"&amp;EOMONTH(Monthly_Summary_Table!$B82,-1)))</f>
        <v/>
      </c>
      <c r="G82" s="86" t="str">
        <f>IFERROR(Table3[[#This Row],[Income]]-Table3[[#This Row],[Expense]],"")</f>
        <v/>
      </c>
      <c r="H82" s="86" t="str">
        <f xml:space="preserve"> IF(LEN(Table3[[#This Row],[Date]])=0,"",MonthlyBudget)</f>
        <v/>
      </c>
      <c r="I82" s="87" t="str">
        <f>IF(LEN(Table3[[#This Row],[Date]])=0,"",SUM(G82:$G$123))</f>
        <v/>
      </c>
      <c r="J82" s="87" t="str">
        <f>IF(LEN(Table3[[#This Row],[Date]])=0,"",Table3[[#This Row],[Cumulative Savings]]+Starting_Worth)</f>
        <v/>
      </c>
      <c r="K82" s="87" t="str">
        <f>IF(LEN(B82)=0,"",SUMIFS(Tbl_Transactions[Amount],Tbl_Transactions[Account],I_CHOSEN_ACCT,Tbl_Transactions[Type],"Income",Tbl_Transactions[Date],"&lt;="&amp;Monthly_Summary_Table!$B82,Tbl_Transactions[Date],"&gt;"&amp;EOMONTH(Monthly_Summary_Table!$B82,-1)))</f>
        <v/>
      </c>
      <c r="L82" s="87" t="str">
        <f>IF(LEN(B82)=0,"",SUMIFS(Tbl_Transactions[Amount],Tbl_Transactions[Account],I_CHOSEN_ACCT,Tbl_Transactions[Type],"Expense",Tbl_Transactions[Date],"&lt;="&amp;Monthly_Summary_Table!$B82,Tbl_Transactions[Date],"&gt;"&amp;EOMONTH(Monthly_Summary_Table!$B82,-1)))</f>
        <v/>
      </c>
      <c r="M82" s="87" t="str">
        <f>IF(LEN(B82)=0,"",SUMIFS(Tbl_Transactions[Amount],Tbl_Transactions[Account],I_CHOSEN_ACCT,Tbl_Transactions[Type],"Transfer",Tbl_Transactions[Date],"&lt;="&amp;Monthly_Summary_Table!$B82,Tbl_Transactions[Date],"&gt;"&amp;EOMONTH(Monthly_Summary_Table!$B82,-1)))</f>
        <v/>
      </c>
      <c r="N82" s="87" t="str">
        <f>IFERROR(Table3[[#This Row],[ACCT INCOME]]-Table3[[#This Row],[ACCT EXPENSE]]+Table3[[#This Row],[ACCT TRANSFERS]],"")</f>
        <v/>
      </c>
      <c r="O82" s="87" t="str">
        <f>IF(LEN(Table3[[#This Row],[Date]])=0,"",SUM(N82:$N$123)+IF(I_CHOSEN_ACCTTYPE="BANK",INDEX(T_BANK_ACCTS[STARTING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2" t="s">
        <v>15</v>
      </c>
      <c r="T82" s="96" t="str">
        <f>IFERROR(IF(INDEX(T_CASH_ACCTS[ACCOUNT NAME],ROW(T82)-ROW($T$63))=0," ",INDEX(T_CASH_ACCTS[ACCOUNT NAME],ROW(T82)-ROW($T$63)))," ")</f>
        <v xml:space="preserve"> </v>
      </c>
      <c r="U82" t="str">
        <f t="shared" si="6"/>
        <v xml:space="preserve"> </v>
      </c>
      <c r="V82" t="str">
        <f t="shared" si="7"/>
        <v/>
      </c>
      <c r="W82" t="str">
        <f t="shared" si="8"/>
        <v/>
      </c>
      <c r="X82" t="str">
        <f t="shared" si="9"/>
        <v/>
      </c>
    </row>
    <row r="83" spans="2:24">
      <c r="B83" s="9" t="str">
        <f>IFERROR(IF(EOMONTH(MAX(Tbl_Transactions[Date]),ROW($B$4)-ROW($B83))&lt;MIN(Tbl_Transactions[Date]),"",EOMONTH(MAX(Tbl_Transactions[Date]),ROW($B$4)-ROW($B83))),"")</f>
        <v/>
      </c>
      <c r="C83" s="10" t="str">
        <f>IFERROR(YEAR(Table3[[#This Row],[Date]]),"")</f>
        <v/>
      </c>
      <c r="D83" s="10" t="str">
        <f>IFERROR(TEXT(Table3[[#This Row],[Date]],"mmm"),"")</f>
        <v/>
      </c>
      <c r="E83" s="86" t="str">
        <f>IF(LEN(B83)=0,"",SUMIFS(Tbl_Transactions[Amount],Tbl_Transactions[Type],"Income",Tbl_Transactions[Date],"&lt;="&amp;Monthly_Summary_Table!$B83,Tbl_Transactions[Date],"&gt;"&amp;EOMONTH(Monthly_Summary_Table!$B83,-1)))</f>
        <v/>
      </c>
      <c r="F83" s="86" t="str">
        <f>IF(LEN(B83)=0,"",SUMIFS(Tbl_Transactions[Amount],Tbl_Transactions[Type],"Expense",Tbl_Transactions[Date],"&lt;="&amp;Monthly_Summary_Table!$B83,Tbl_Transactions[Date],"&gt;"&amp;EOMONTH(Monthly_Summary_Table!$B83,-1)))</f>
        <v/>
      </c>
      <c r="G83" s="86" t="str">
        <f>IFERROR(Table3[[#This Row],[Income]]-Table3[[#This Row],[Expense]],"")</f>
        <v/>
      </c>
      <c r="H83" s="86" t="str">
        <f xml:space="preserve"> IF(LEN(Table3[[#This Row],[Date]])=0,"",MonthlyBudget)</f>
        <v/>
      </c>
      <c r="I83" s="87" t="str">
        <f>IF(LEN(Table3[[#This Row],[Date]])=0,"",SUM(G83:$G$123))</f>
        <v/>
      </c>
      <c r="J83" s="87" t="str">
        <f>IF(LEN(Table3[[#This Row],[Date]])=0,"",Table3[[#This Row],[Cumulative Savings]]+Starting_Worth)</f>
        <v/>
      </c>
      <c r="K83" s="87" t="str">
        <f>IF(LEN(B83)=0,"",SUMIFS(Tbl_Transactions[Amount],Tbl_Transactions[Account],I_CHOSEN_ACCT,Tbl_Transactions[Type],"Income",Tbl_Transactions[Date],"&lt;="&amp;Monthly_Summary_Table!$B83,Tbl_Transactions[Date],"&gt;"&amp;EOMONTH(Monthly_Summary_Table!$B83,-1)))</f>
        <v/>
      </c>
      <c r="L83" s="87" t="str">
        <f>IF(LEN(B83)=0,"",SUMIFS(Tbl_Transactions[Amount],Tbl_Transactions[Account],I_CHOSEN_ACCT,Tbl_Transactions[Type],"Expense",Tbl_Transactions[Date],"&lt;="&amp;Monthly_Summary_Table!$B83,Tbl_Transactions[Date],"&gt;"&amp;EOMONTH(Monthly_Summary_Table!$B83,-1)))</f>
        <v/>
      </c>
      <c r="M83" s="87" t="str">
        <f>IF(LEN(B83)=0,"",SUMIFS(Tbl_Transactions[Amount],Tbl_Transactions[Account],I_CHOSEN_ACCT,Tbl_Transactions[Type],"Transfer",Tbl_Transactions[Date],"&lt;="&amp;Monthly_Summary_Table!$B83,Tbl_Transactions[Date],"&gt;"&amp;EOMONTH(Monthly_Summary_Table!$B83,-1)))</f>
        <v/>
      </c>
      <c r="N83" s="87" t="str">
        <f>IFERROR(Table3[[#This Row],[ACCT INCOME]]-Table3[[#This Row],[ACCT EXPENSE]]+Table3[[#This Row],[ACCT TRANSFERS]],"")</f>
        <v/>
      </c>
      <c r="O83" s="87" t="str">
        <f>IF(LEN(Table3[[#This Row],[Date]])=0,"",SUM(N83:$N$123)+IF(I_CHOSEN_ACCTTYPE="BANK",INDEX(T_BANK_ACCTS[STARTING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3" t="s">
        <v>15</v>
      </c>
      <c r="T83" s="96" t="str">
        <f>IFERROR(IF(INDEX(T_CASH_ACCTS[ACCOUNT NAME],ROW(T83)-ROW($T$63))=0," ",INDEX(T_CASH_ACCTS[ACCOUNT NAME],ROW(T83)-ROW($T$63)))," ")</f>
        <v xml:space="preserve"> </v>
      </c>
      <c r="U83" t="str">
        <f t="shared" si="6"/>
        <v xml:space="preserve"> </v>
      </c>
      <c r="V83" t="str">
        <f t="shared" si="7"/>
        <v/>
      </c>
      <c r="W83" t="str">
        <f t="shared" si="8"/>
        <v/>
      </c>
      <c r="X83" t="str">
        <f t="shared" si="9"/>
        <v/>
      </c>
    </row>
    <row r="84" spans="2:24">
      <c r="B84" s="9" t="str">
        <f>IFERROR(IF(EOMONTH(MAX(Tbl_Transactions[Date]),ROW($B$4)-ROW($B84))&lt;MIN(Tbl_Transactions[Date]),"",EOMONTH(MAX(Tbl_Transactions[Date]),ROW($B$4)-ROW($B84))),"")</f>
        <v/>
      </c>
      <c r="C84" s="10" t="str">
        <f>IFERROR(YEAR(Table3[[#This Row],[Date]]),"")</f>
        <v/>
      </c>
      <c r="D84" s="10" t="str">
        <f>IFERROR(TEXT(Table3[[#This Row],[Date]],"mmm"),"")</f>
        <v/>
      </c>
      <c r="E84" s="86" t="str">
        <f>IF(LEN(B84)=0,"",SUMIFS(Tbl_Transactions[Amount],Tbl_Transactions[Type],"Income",Tbl_Transactions[Date],"&lt;="&amp;Monthly_Summary_Table!$B84,Tbl_Transactions[Date],"&gt;"&amp;EOMONTH(Monthly_Summary_Table!$B84,-1)))</f>
        <v/>
      </c>
      <c r="F84" s="86" t="str">
        <f>IF(LEN(B84)=0,"",SUMIFS(Tbl_Transactions[Amount],Tbl_Transactions[Type],"Expense",Tbl_Transactions[Date],"&lt;="&amp;Monthly_Summary_Table!$B84,Tbl_Transactions[Date],"&gt;"&amp;EOMONTH(Monthly_Summary_Table!$B84,-1)))</f>
        <v/>
      </c>
      <c r="G84" s="86" t="str">
        <f>IFERROR(Table3[[#This Row],[Income]]-Table3[[#This Row],[Expense]],"")</f>
        <v/>
      </c>
      <c r="H84" s="86" t="str">
        <f xml:space="preserve"> IF(LEN(Table3[[#This Row],[Date]])=0,"",MonthlyBudget)</f>
        <v/>
      </c>
      <c r="I84" s="87" t="str">
        <f>IF(LEN(Table3[[#This Row],[Date]])=0,"",SUM(G84:$G$123))</f>
        <v/>
      </c>
      <c r="J84" s="87" t="str">
        <f>IF(LEN(Table3[[#This Row],[Date]])=0,"",Table3[[#This Row],[Cumulative Savings]]+Starting_Worth)</f>
        <v/>
      </c>
      <c r="K84" s="87" t="str">
        <f>IF(LEN(B84)=0,"",SUMIFS(Tbl_Transactions[Amount],Tbl_Transactions[Account],I_CHOSEN_ACCT,Tbl_Transactions[Type],"Income",Tbl_Transactions[Date],"&lt;="&amp;Monthly_Summary_Table!$B84,Tbl_Transactions[Date],"&gt;"&amp;EOMONTH(Monthly_Summary_Table!$B84,-1)))</f>
        <v/>
      </c>
      <c r="L84" s="87" t="str">
        <f>IF(LEN(B84)=0,"",SUMIFS(Tbl_Transactions[Amount],Tbl_Transactions[Account],I_CHOSEN_ACCT,Tbl_Transactions[Type],"Expense",Tbl_Transactions[Date],"&lt;="&amp;Monthly_Summary_Table!$B84,Tbl_Transactions[Date],"&gt;"&amp;EOMONTH(Monthly_Summary_Table!$B84,-1)))</f>
        <v/>
      </c>
      <c r="M84" s="87" t="str">
        <f>IF(LEN(B84)=0,"",SUMIFS(Tbl_Transactions[Amount],Tbl_Transactions[Account],I_CHOSEN_ACCT,Tbl_Transactions[Type],"Transfer",Tbl_Transactions[Date],"&lt;="&amp;Monthly_Summary_Table!$B84,Tbl_Transactions[Date],"&gt;"&amp;EOMONTH(Monthly_Summary_Table!$B84,-1)))</f>
        <v/>
      </c>
      <c r="N84" s="87" t="str">
        <f>IFERROR(Table3[[#This Row],[ACCT INCOME]]-Table3[[#This Row],[ACCT EXPENSE]]+Table3[[#This Row],[ACCT TRANSFERS]],"")</f>
        <v/>
      </c>
      <c r="O84" s="87" t="str">
        <f>IF(LEN(Table3[[#This Row],[Date]])=0,"",SUM(N84:$N$123)+IF(I_CHOSEN_ACCTTYPE="BANK",INDEX(T_BANK_ACCTS[STARTING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4" t="s">
        <v>15</v>
      </c>
      <c r="T84" s="96" t="str">
        <f>IFERROR(IF(INDEX(T_CASH_ACCTS[ACCOUNT NAME],ROW(T84)-ROW($T$63))=0," ",INDEX(T_CASH_ACCTS[ACCOUNT NAME],ROW(T84)-ROW($T$63)))," ")</f>
        <v xml:space="preserve"> </v>
      </c>
      <c r="U84" t="str">
        <f t="shared" si="6"/>
        <v xml:space="preserve"> </v>
      </c>
      <c r="V84" t="str">
        <f t="shared" si="7"/>
        <v/>
      </c>
      <c r="W84" t="str">
        <f t="shared" si="8"/>
        <v/>
      </c>
      <c r="X84" t="str">
        <f t="shared" si="9"/>
        <v/>
      </c>
    </row>
    <row r="85" spans="2:24">
      <c r="B85" s="9" t="str">
        <f>IFERROR(IF(EOMONTH(MAX(Tbl_Transactions[Date]),ROW($B$4)-ROW($B85))&lt;MIN(Tbl_Transactions[Date]),"",EOMONTH(MAX(Tbl_Transactions[Date]),ROW($B$4)-ROW($B85))),"")</f>
        <v/>
      </c>
      <c r="C85" s="10" t="str">
        <f>IFERROR(YEAR(Table3[[#This Row],[Date]]),"")</f>
        <v/>
      </c>
      <c r="D85" s="10" t="str">
        <f>IFERROR(TEXT(Table3[[#This Row],[Date]],"mmm"),"")</f>
        <v/>
      </c>
      <c r="E85" s="86" t="str">
        <f>IF(LEN(B85)=0,"",SUMIFS(Tbl_Transactions[Amount],Tbl_Transactions[Type],"Income",Tbl_Transactions[Date],"&lt;="&amp;Monthly_Summary_Table!$B85,Tbl_Transactions[Date],"&gt;"&amp;EOMONTH(Monthly_Summary_Table!$B85,-1)))</f>
        <v/>
      </c>
      <c r="F85" s="86" t="str">
        <f>IF(LEN(B85)=0,"",SUMIFS(Tbl_Transactions[Amount],Tbl_Transactions[Type],"Expense",Tbl_Transactions[Date],"&lt;="&amp;Monthly_Summary_Table!$B85,Tbl_Transactions[Date],"&gt;"&amp;EOMONTH(Monthly_Summary_Table!$B85,-1)))</f>
        <v/>
      </c>
      <c r="G85" s="86" t="str">
        <f>IFERROR(Table3[[#This Row],[Income]]-Table3[[#This Row],[Expense]],"")</f>
        <v/>
      </c>
      <c r="H85" s="86" t="str">
        <f xml:space="preserve"> IF(LEN(Table3[[#This Row],[Date]])=0,"",MonthlyBudget)</f>
        <v/>
      </c>
      <c r="I85" s="87" t="str">
        <f>IF(LEN(Table3[[#This Row],[Date]])=0,"",SUM(G85:$G$123))</f>
        <v/>
      </c>
      <c r="J85" s="87" t="str">
        <f>IF(LEN(Table3[[#This Row],[Date]])=0,"",Table3[[#This Row],[Cumulative Savings]]+Starting_Worth)</f>
        <v/>
      </c>
      <c r="K85" s="87" t="str">
        <f>IF(LEN(B85)=0,"",SUMIFS(Tbl_Transactions[Amount],Tbl_Transactions[Account],I_CHOSEN_ACCT,Tbl_Transactions[Type],"Income",Tbl_Transactions[Date],"&lt;="&amp;Monthly_Summary_Table!$B85,Tbl_Transactions[Date],"&gt;"&amp;EOMONTH(Monthly_Summary_Table!$B85,-1)))</f>
        <v/>
      </c>
      <c r="L85" s="87" t="str">
        <f>IF(LEN(B85)=0,"",SUMIFS(Tbl_Transactions[Amount],Tbl_Transactions[Account],I_CHOSEN_ACCT,Tbl_Transactions[Type],"Expense",Tbl_Transactions[Date],"&lt;="&amp;Monthly_Summary_Table!$B85,Tbl_Transactions[Date],"&gt;"&amp;EOMONTH(Monthly_Summary_Table!$B85,-1)))</f>
        <v/>
      </c>
      <c r="M85" s="87" t="str">
        <f>IF(LEN(B85)=0,"",SUMIFS(Tbl_Transactions[Amount],Tbl_Transactions[Account],I_CHOSEN_ACCT,Tbl_Transactions[Type],"Transfer",Tbl_Transactions[Date],"&lt;="&amp;Monthly_Summary_Table!$B85,Tbl_Transactions[Date],"&gt;"&amp;EOMONTH(Monthly_Summary_Table!$B85,-1)))</f>
        <v/>
      </c>
      <c r="N85" s="87" t="str">
        <f>IFERROR(Table3[[#This Row],[ACCT INCOME]]-Table3[[#This Row],[ACCT EXPENSE]]+Table3[[#This Row],[ACCT TRANSFERS]],"")</f>
        <v/>
      </c>
      <c r="O85" s="87" t="str">
        <f>IF(LEN(Table3[[#This Row],[Date]])=0,"",SUM(N85:$N$123)+IF(I_CHOSEN_ACCTTYPE="BANK",INDEX(T_BANK_ACCTS[STARTING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5" t="s">
        <v>15</v>
      </c>
      <c r="T85" s="96" t="str">
        <f>IFERROR(IF(INDEX(T_CASH_ACCTS[ACCOUNT NAME],ROW(T85)-ROW($T$63))=0," ",INDEX(T_CASH_ACCTS[ACCOUNT NAME],ROW(T85)-ROW($T$63)))," ")</f>
        <v xml:space="preserve"> </v>
      </c>
      <c r="U85" t="str">
        <f t="shared" si="6"/>
        <v xml:space="preserve"> </v>
      </c>
      <c r="V85" t="str">
        <f t="shared" si="7"/>
        <v/>
      </c>
      <c r="W85" t="str">
        <f t="shared" si="8"/>
        <v/>
      </c>
      <c r="X85" t="str">
        <f t="shared" si="9"/>
        <v/>
      </c>
    </row>
    <row r="86" spans="2:24">
      <c r="B86" s="9" t="str">
        <f>IFERROR(IF(EOMONTH(MAX(Tbl_Transactions[Date]),ROW($B$4)-ROW($B86))&lt;MIN(Tbl_Transactions[Date]),"",EOMONTH(MAX(Tbl_Transactions[Date]),ROW($B$4)-ROW($B86))),"")</f>
        <v/>
      </c>
      <c r="C86" s="10" t="str">
        <f>IFERROR(YEAR(Table3[[#This Row],[Date]]),"")</f>
        <v/>
      </c>
      <c r="D86" s="10" t="str">
        <f>IFERROR(TEXT(Table3[[#This Row],[Date]],"mmm"),"")</f>
        <v/>
      </c>
      <c r="E86" s="86" t="str">
        <f>IF(LEN(B86)=0,"",SUMIFS(Tbl_Transactions[Amount],Tbl_Transactions[Type],"Income",Tbl_Transactions[Date],"&lt;="&amp;Monthly_Summary_Table!$B86,Tbl_Transactions[Date],"&gt;"&amp;EOMONTH(Monthly_Summary_Table!$B86,-1)))</f>
        <v/>
      </c>
      <c r="F86" s="86" t="str">
        <f>IF(LEN(B86)=0,"",SUMIFS(Tbl_Transactions[Amount],Tbl_Transactions[Type],"Expense",Tbl_Transactions[Date],"&lt;="&amp;Monthly_Summary_Table!$B86,Tbl_Transactions[Date],"&gt;"&amp;EOMONTH(Monthly_Summary_Table!$B86,-1)))</f>
        <v/>
      </c>
      <c r="G86" s="86" t="str">
        <f>IFERROR(Table3[[#This Row],[Income]]-Table3[[#This Row],[Expense]],"")</f>
        <v/>
      </c>
      <c r="H86" s="86" t="str">
        <f xml:space="preserve"> IF(LEN(Table3[[#This Row],[Date]])=0,"",MonthlyBudget)</f>
        <v/>
      </c>
      <c r="I86" s="87" t="str">
        <f>IF(LEN(Table3[[#This Row],[Date]])=0,"",SUM(G86:$G$123))</f>
        <v/>
      </c>
      <c r="J86" s="87" t="str">
        <f>IF(LEN(Table3[[#This Row],[Date]])=0,"",Table3[[#This Row],[Cumulative Savings]]+Starting_Worth)</f>
        <v/>
      </c>
      <c r="K86" s="87" t="str">
        <f>IF(LEN(B86)=0,"",SUMIFS(Tbl_Transactions[Amount],Tbl_Transactions[Account],I_CHOSEN_ACCT,Tbl_Transactions[Type],"Income",Tbl_Transactions[Date],"&lt;="&amp;Monthly_Summary_Table!$B86,Tbl_Transactions[Date],"&gt;"&amp;EOMONTH(Monthly_Summary_Table!$B86,-1)))</f>
        <v/>
      </c>
      <c r="L86" s="87" t="str">
        <f>IF(LEN(B86)=0,"",SUMIFS(Tbl_Transactions[Amount],Tbl_Transactions[Account],I_CHOSEN_ACCT,Tbl_Transactions[Type],"Expense",Tbl_Transactions[Date],"&lt;="&amp;Monthly_Summary_Table!$B86,Tbl_Transactions[Date],"&gt;"&amp;EOMONTH(Monthly_Summary_Table!$B86,-1)))</f>
        <v/>
      </c>
      <c r="M86" s="87" t="str">
        <f>IF(LEN(B86)=0,"",SUMIFS(Tbl_Transactions[Amount],Tbl_Transactions[Account],I_CHOSEN_ACCT,Tbl_Transactions[Type],"Transfer",Tbl_Transactions[Date],"&lt;="&amp;Monthly_Summary_Table!$B86,Tbl_Transactions[Date],"&gt;"&amp;EOMONTH(Monthly_Summary_Table!$B86,-1)))</f>
        <v/>
      </c>
      <c r="N86" s="87" t="str">
        <f>IFERROR(Table3[[#This Row],[ACCT INCOME]]-Table3[[#This Row],[ACCT EXPENSE]]+Table3[[#This Row],[ACCT TRANSFERS]],"")</f>
        <v/>
      </c>
      <c r="O86" s="87" t="str">
        <f>IF(LEN(Table3[[#This Row],[Date]])=0,"",SUM(N86:$N$123)+IF(I_CHOSEN_ACCTTYPE="BANK",INDEX(T_BANK_ACCTS[STARTING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6" t="s">
        <v>15</v>
      </c>
      <c r="T86" s="96" t="str">
        <f>IFERROR(IF(INDEX(T_CASH_ACCTS[ACCOUNT NAME],ROW(T86)-ROW($T$63))=0," ",INDEX(T_CASH_ACCTS[ACCOUNT NAME],ROW(T86)-ROW($T$63)))," ")</f>
        <v xml:space="preserve"> </v>
      </c>
      <c r="U86" t="str">
        <f t="shared" si="6"/>
        <v xml:space="preserve"> </v>
      </c>
      <c r="V86" t="str">
        <f t="shared" si="7"/>
        <v/>
      </c>
      <c r="W86" t="str">
        <f t="shared" si="8"/>
        <v/>
      </c>
      <c r="X86" t="str">
        <f t="shared" si="9"/>
        <v/>
      </c>
    </row>
    <row r="87" spans="2:24">
      <c r="B87" s="9" t="str">
        <f>IFERROR(IF(EOMONTH(MAX(Tbl_Transactions[Date]),ROW($B$4)-ROW($B87))&lt;MIN(Tbl_Transactions[Date]),"",EOMONTH(MAX(Tbl_Transactions[Date]),ROW($B$4)-ROW($B87))),"")</f>
        <v/>
      </c>
      <c r="C87" s="10" t="str">
        <f>IFERROR(YEAR(Table3[[#This Row],[Date]]),"")</f>
        <v/>
      </c>
      <c r="D87" s="10" t="str">
        <f>IFERROR(TEXT(Table3[[#This Row],[Date]],"mmm"),"")</f>
        <v/>
      </c>
      <c r="E87" s="86" t="str">
        <f>IF(LEN(B87)=0,"",SUMIFS(Tbl_Transactions[Amount],Tbl_Transactions[Type],"Income",Tbl_Transactions[Date],"&lt;="&amp;Monthly_Summary_Table!$B87,Tbl_Transactions[Date],"&gt;"&amp;EOMONTH(Monthly_Summary_Table!$B87,-1)))</f>
        <v/>
      </c>
      <c r="F87" s="86" t="str">
        <f>IF(LEN(B87)=0,"",SUMIFS(Tbl_Transactions[Amount],Tbl_Transactions[Type],"Expense",Tbl_Transactions[Date],"&lt;="&amp;Monthly_Summary_Table!$B87,Tbl_Transactions[Date],"&gt;"&amp;EOMONTH(Monthly_Summary_Table!$B87,-1)))</f>
        <v/>
      </c>
      <c r="G87" s="86" t="str">
        <f>IFERROR(Table3[[#This Row],[Income]]-Table3[[#This Row],[Expense]],"")</f>
        <v/>
      </c>
      <c r="H87" s="86" t="str">
        <f xml:space="preserve"> IF(LEN(Table3[[#This Row],[Date]])=0,"",MonthlyBudget)</f>
        <v/>
      </c>
      <c r="I87" s="87" t="str">
        <f>IF(LEN(Table3[[#This Row],[Date]])=0,"",SUM(G87:$G$123))</f>
        <v/>
      </c>
      <c r="J87" s="87" t="str">
        <f>IF(LEN(Table3[[#This Row],[Date]])=0,"",Table3[[#This Row],[Cumulative Savings]]+Starting_Worth)</f>
        <v/>
      </c>
      <c r="K87" s="87" t="str">
        <f>IF(LEN(B87)=0,"",SUMIFS(Tbl_Transactions[Amount],Tbl_Transactions[Account],I_CHOSEN_ACCT,Tbl_Transactions[Type],"Income",Tbl_Transactions[Date],"&lt;="&amp;Monthly_Summary_Table!$B87,Tbl_Transactions[Date],"&gt;"&amp;EOMONTH(Monthly_Summary_Table!$B87,-1)))</f>
        <v/>
      </c>
      <c r="L87" s="87" t="str">
        <f>IF(LEN(B87)=0,"",SUMIFS(Tbl_Transactions[Amount],Tbl_Transactions[Account],I_CHOSEN_ACCT,Tbl_Transactions[Type],"Expense",Tbl_Transactions[Date],"&lt;="&amp;Monthly_Summary_Table!$B87,Tbl_Transactions[Date],"&gt;"&amp;EOMONTH(Monthly_Summary_Table!$B87,-1)))</f>
        <v/>
      </c>
      <c r="M87" s="87" t="str">
        <f>IF(LEN(B87)=0,"",SUMIFS(Tbl_Transactions[Amount],Tbl_Transactions[Account],I_CHOSEN_ACCT,Tbl_Transactions[Type],"Transfer",Tbl_Transactions[Date],"&lt;="&amp;Monthly_Summary_Table!$B87,Tbl_Transactions[Date],"&gt;"&amp;EOMONTH(Monthly_Summary_Table!$B87,-1)))</f>
        <v/>
      </c>
      <c r="N87" s="87" t="str">
        <f>IFERROR(Table3[[#This Row],[ACCT INCOME]]-Table3[[#This Row],[ACCT EXPENSE]]+Table3[[#This Row],[ACCT TRANSFERS]],"")</f>
        <v/>
      </c>
      <c r="O87" s="87" t="str">
        <f>IF(LEN(Table3[[#This Row],[Date]])=0,"",SUM(N87:$N$123)+IF(I_CHOSEN_ACCTTYPE="BANK",INDEX(T_BANK_ACCTS[STARTING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7" t="s">
        <v>15</v>
      </c>
      <c r="T87" s="96" t="str">
        <f>IFERROR(IF(INDEX(T_CASH_ACCTS[ACCOUNT NAME],ROW(T87)-ROW($T$63))=0," ",INDEX(T_CASH_ACCTS[ACCOUNT NAME],ROW(T87)-ROW($T$63)))," ")</f>
        <v xml:space="preserve"> </v>
      </c>
      <c r="U87" t="str">
        <f t="shared" si="6"/>
        <v xml:space="preserve"> </v>
      </c>
      <c r="V87" t="str">
        <f t="shared" si="7"/>
        <v/>
      </c>
      <c r="W87" t="str">
        <f t="shared" si="8"/>
        <v/>
      </c>
      <c r="X87" t="str">
        <f t="shared" si="9"/>
        <v/>
      </c>
    </row>
    <row r="88" spans="2:24">
      <c r="B88" s="9" t="str">
        <f>IFERROR(IF(EOMONTH(MAX(Tbl_Transactions[Date]),ROW($B$4)-ROW($B88))&lt;MIN(Tbl_Transactions[Date]),"",EOMONTH(MAX(Tbl_Transactions[Date]),ROW($B$4)-ROW($B88))),"")</f>
        <v/>
      </c>
      <c r="C88" s="10" t="str">
        <f>IFERROR(YEAR(Table3[[#This Row],[Date]]),"")</f>
        <v/>
      </c>
      <c r="D88" s="10" t="str">
        <f>IFERROR(TEXT(Table3[[#This Row],[Date]],"mmm"),"")</f>
        <v/>
      </c>
      <c r="E88" s="86" t="str">
        <f>IF(LEN(B88)=0,"",SUMIFS(Tbl_Transactions[Amount],Tbl_Transactions[Type],"Income",Tbl_Transactions[Date],"&lt;="&amp;Monthly_Summary_Table!$B88,Tbl_Transactions[Date],"&gt;"&amp;EOMONTH(Monthly_Summary_Table!$B88,-1)))</f>
        <v/>
      </c>
      <c r="F88" s="86" t="str">
        <f>IF(LEN(B88)=0,"",SUMIFS(Tbl_Transactions[Amount],Tbl_Transactions[Type],"Expense",Tbl_Transactions[Date],"&lt;="&amp;Monthly_Summary_Table!$B88,Tbl_Transactions[Date],"&gt;"&amp;EOMONTH(Monthly_Summary_Table!$B88,-1)))</f>
        <v/>
      </c>
      <c r="G88" s="86" t="str">
        <f>IFERROR(Table3[[#This Row],[Income]]-Table3[[#This Row],[Expense]],"")</f>
        <v/>
      </c>
      <c r="H88" s="86" t="str">
        <f xml:space="preserve"> IF(LEN(Table3[[#This Row],[Date]])=0,"",MonthlyBudget)</f>
        <v/>
      </c>
      <c r="I88" s="87" t="str">
        <f>IF(LEN(Table3[[#This Row],[Date]])=0,"",SUM(G88:$G$123))</f>
        <v/>
      </c>
      <c r="J88" s="87" t="str">
        <f>IF(LEN(Table3[[#This Row],[Date]])=0,"",Table3[[#This Row],[Cumulative Savings]]+Starting_Worth)</f>
        <v/>
      </c>
      <c r="K88" s="87" t="str">
        <f>IF(LEN(B88)=0,"",SUMIFS(Tbl_Transactions[Amount],Tbl_Transactions[Account],I_CHOSEN_ACCT,Tbl_Transactions[Type],"Income",Tbl_Transactions[Date],"&lt;="&amp;Monthly_Summary_Table!$B88,Tbl_Transactions[Date],"&gt;"&amp;EOMONTH(Monthly_Summary_Table!$B88,-1)))</f>
        <v/>
      </c>
      <c r="L88" s="87" t="str">
        <f>IF(LEN(B88)=0,"",SUMIFS(Tbl_Transactions[Amount],Tbl_Transactions[Account],I_CHOSEN_ACCT,Tbl_Transactions[Type],"Expense",Tbl_Transactions[Date],"&lt;="&amp;Monthly_Summary_Table!$B88,Tbl_Transactions[Date],"&gt;"&amp;EOMONTH(Monthly_Summary_Table!$B88,-1)))</f>
        <v/>
      </c>
      <c r="M88" s="87" t="str">
        <f>IF(LEN(B88)=0,"",SUMIFS(Tbl_Transactions[Amount],Tbl_Transactions[Account],I_CHOSEN_ACCT,Tbl_Transactions[Type],"Transfer",Tbl_Transactions[Date],"&lt;="&amp;Monthly_Summary_Table!$B88,Tbl_Transactions[Date],"&gt;"&amp;EOMONTH(Monthly_Summary_Table!$B88,-1)))</f>
        <v/>
      </c>
      <c r="N88" s="87" t="str">
        <f>IFERROR(Table3[[#This Row],[ACCT INCOME]]-Table3[[#This Row],[ACCT EXPENSE]]+Table3[[#This Row],[ACCT TRANSFERS]],"")</f>
        <v/>
      </c>
      <c r="O88" s="87" t="str">
        <f>IF(LEN(Table3[[#This Row],[Date]])=0,"",SUM(N88:$N$123)+IF(I_CHOSEN_ACCTTYPE="BANK",INDEX(T_BANK_ACCTS[STARTING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8" t="s">
        <v>15</v>
      </c>
      <c r="T88" s="96" t="str">
        <f>IFERROR(IF(INDEX(T_CASH_ACCTS[ACCOUNT NAME],ROW(T88)-ROW($T$63))=0," ",INDEX(T_CASH_ACCTS[ACCOUNT NAME],ROW(T88)-ROW($T$63)))," ")</f>
        <v xml:space="preserve"> </v>
      </c>
      <c r="U88" t="str">
        <f t="shared" si="6"/>
        <v xml:space="preserve"> </v>
      </c>
      <c r="V88" t="str">
        <f t="shared" si="7"/>
        <v/>
      </c>
      <c r="W88" t="str">
        <f t="shared" si="8"/>
        <v/>
      </c>
      <c r="X88" t="str">
        <f t="shared" si="9"/>
        <v/>
      </c>
    </row>
    <row r="89" spans="2:24">
      <c r="B89" s="9" t="str">
        <f>IFERROR(IF(EOMONTH(MAX(Tbl_Transactions[Date]),ROW($B$4)-ROW($B89))&lt;MIN(Tbl_Transactions[Date]),"",EOMONTH(MAX(Tbl_Transactions[Date]),ROW($B$4)-ROW($B89))),"")</f>
        <v/>
      </c>
      <c r="C89" s="10" t="str">
        <f>IFERROR(YEAR(Table3[[#This Row],[Date]]),"")</f>
        <v/>
      </c>
      <c r="D89" s="10" t="str">
        <f>IFERROR(TEXT(Table3[[#This Row],[Date]],"mmm"),"")</f>
        <v/>
      </c>
      <c r="E89" s="86" t="str">
        <f>IF(LEN(B89)=0,"",SUMIFS(Tbl_Transactions[Amount],Tbl_Transactions[Type],"Income",Tbl_Transactions[Date],"&lt;="&amp;Monthly_Summary_Table!$B89,Tbl_Transactions[Date],"&gt;"&amp;EOMONTH(Monthly_Summary_Table!$B89,-1)))</f>
        <v/>
      </c>
      <c r="F89" s="86" t="str">
        <f>IF(LEN(B89)=0,"",SUMIFS(Tbl_Transactions[Amount],Tbl_Transactions[Type],"Expense",Tbl_Transactions[Date],"&lt;="&amp;Monthly_Summary_Table!$B89,Tbl_Transactions[Date],"&gt;"&amp;EOMONTH(Monthly_Summary_Table!$B89,-1)))</f>
        <v/>
      </c>
      <c r="G89" s="86" t="str">
        <f>IFERROR(Table3[[#This Row],[Income]]-Table3[[#This Row],[Expense]],"")</f>
        <v/>
      </c>
      <c r="H89" s="86" t="str">
        <f xml:space="preserve"> IF(LEN(Table3[[#This Row],[Date]])=0,"",MonthlyBudget)</f>
        <v/>
      </c>
      <c r="I89" s="87" t="str">
        <f>IF(LEN(Table3[[#This Row],[Date]])=0,"",SUM(G89:$G$123))</f>
        <v/>
      </c>
      <c r="J89" s="87" t="str">
        <f>IF(LEN(Table3[[#This Row],[Date]])=0,"",Table3[[#This Row],[Cumulative Savings]]+Starting_Worth)</f>
        <v/>
      </c>
      <c r="K89" s="87" t="str">
        <f>IF(LEN(B89)=0,"",SUMIFS(Tbl_Transactions[Amount],Tbl_Transactions[Account],I_CHOSEN_ACCT,Tbl_Transactions[Type],"Income",Tbl_Transactions[Date],"&lt;="&amp;Monthly_Summary_Table!$B89,Tbl_Transactions[Date],"&gt;"&amp;EOMONTH(Monthly_Summary_Table!$B89,-1)))</f>
        <v/>
      </c>
      <c r="L89" s="87" t="str">
        <f>IF(LEN(B89)=0,"",SUMIFS(Tbl_Transactions[Amount],Tbl_Transactions[Account],I_CHOSEN_ACCT,Tbl_Transactions[Type],"Expense",Tbl_Transactions[Date],"&lt;="&amp;Monthly_Summary_Table!$B89,Tbl_Transactions[Date],"&gt;"&amp;EOMONTH(Monthly_Summary_Table!$B89,-1)))</f>
        <v/>
      </c>
      <c r="M89" s="87" t="str">
        <f>IF(LEN(B89)=0,"",SUMIFS(Tbl_Transactions[Amount],Tbl_Transactions[Account],I_CHOSEN_ACCT,Tbl_Transactions[Type],"Transfer",Tbl_Transactions[Date],"&lt;="&amp;Monthly_Summary_Table!$B89,Tbl_Transactions[Date],"&gt;"&amp;EOMONTH(Monthly_Summary_Table!$B89,-1)))</f>
        <v/>
      </c>
      <c r="N89" s="87" t="str">
        <f>IFERROR(Table3[[#This Row],[ACCT INCOME]]-Table3[[#This Row],[ACCT EXPENSE]]+Table3[[#This Row],[ACCT TRANSFERS]],"")</f>
        <v/>
      </c>
      <c r="O89" s="87" t="str">
        <f>IF(LEN(Table3[[#This Row],[Date]])=0,"",SUM(N89:$N$123)+IF(I_CHOSEN_ACCTTYPE="BANK",INDEX(T_BANK_ACCTS[STARTING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9" t="s">
        <v>15</v>
      </c>
      <c r="T89" s="96" t="str">
        <f>IFERROR(IF(INDEX(T_CASH_ACCTS[ACCOUNT NAME],ROW(T89)-ROW($T$63))=0," ",INDEX(T_CASH_ACCTS[ACCOUNT NAME],ROW(T89)-ROW($T$63)))," ")</f>
        <v xml:space="preserve"> </v>
      </c>
      <c r="U89" t="str">
        <f t="shared" si="6"/>
        <v xml:space="preserve"> </v>
      </c>
      <c r="V89" t="str">
        <f t="shared" si="7"/>
        <v/>
      </c>
      <c r="W89" t="str">
        <f t="shared" si="8"/>
        <v/>
      </c>
      <c r="X89" t="str">
        <f t="shared" si="9"/>
        <v/>
      </c>
    </row>
    <row r="90" spans="2:24">
      <c r="B90" s="9" t="str">
        <f>IFERROR(IF(EOMONTH(MAX(Tbl_Transactions[Date]),ROW($B$4)-ROW($B90))&lt;MIN(Tbl_Transactions[Date]),"",EOMONTH(MAX(Tbl_Transactions[Date]),ROW($B$4)-ROW($B90))),"")</f>
        <v/>
      </c>
      <c r="C90" s="10" t="str">
        <f>IFERROR(YEAR(Table3[[#This Row],[Date]]),"")</f>
        <v/>
      </c>
      <c r="D90" s="10" t="str">
        <f>IFERROR(TEXT(Table3[[#This Row],[Date]],"mmm"),"")</f>
        <v/>
      </c>
      <c r="E90" s="86" t="str">
        <f>IF(LEN(B90)=0,"",SUMIFS(Tbl_Transactions[Amount],Tbl_Transactions[Type],"Income",Tbl_Transactions[Date],"&lt;="&amp;Monthly_Summary_Table!$B90,Tbl_Transactions[Date],"&gt;"&amp;EOMONTH(Monthly_Summary_Table!$B90,-1)))</f>
        <v/>
      </c>
      <c r="F90" s="86" t="str">
        <f>IF(LEN(B90)=0,"",SUMIFS(Tbl_Transactions[Amount],Tbl_Transactions[Type],"Expense",Tbl_Transactions[Date],"&lt;="&amp;Monthly_Summary_Table!$B90,Tbl_Transactions[Date],"&gt;"&amp;EOMONTH(Monthly_Summary_Table!$B90,-1)))</f>
        <v/>
      </c>
      <c r="G90" s="86" t="str">
        <f>IFERROR(Table3[[#This Row],[Income]]-Table3[[#This Row],[Expense]],"")</f>
        <v/>
      </c>
      <c r="H90" s="86" t="str">
        <f xml:space="preserve"> IF(LEN(Table3[[#This Row],[Date]])=0,"",MonthlyBudget)</f>
        <v/>
      </c>
      <c r="I90" s="87" t="str">
        <f>IF(LEN(Table3[[#This Row],[Date]])=0,"",SUM(G90:$G$123))</f>
        <v/>
      </c>
      <c r="J90" s="87" t="str">
        <f>IF(LEN(Table3[[#This Row],[Date]])=0,"",Table3[[#This Row],[Cumulative Savings]]+Starting_Worth)</f>
        <v/>
      </c>
      <c r="K90" s="87" t="str">
        <f>IF(LEN(B90)=0,"",SUMIFS(Tbl_Transactions[Amount],Tbl_Transactions[Account],I_CHOSEN_ACCT,Tbl_Transactions[Type],"Income",Tbl_Transactions[Date],"&lt;="&amp;Monthly_Summary_Table!$B90,Tbl_Transactions[Date],"&gt;"&amp;EOMONTH(Monthly_Summary_Table!$B90,-1)))</f>
        <v/>
      </c>
      <c r="L90" s="87" t="str">
        <f>IF(LEN(B90)=0,"",SUMIFS(Tbl_Transactions[Amount],Tbl_Transactions[Account],I_CHOSEN_ACCT,Tbl_Transactions[Type],"Expense",Tbl_Transactions[Date],"&lt;="&amp;Monthly_Summary_Table!$B90,Tbl_Transactions[Date],"&gt;"&amp;EOMONTH(Monthly_Summary_Table!$B90,-1)))</f>
        <v/>
      </c>
      <c r="M90" s="87" t="str">
        <f>IF(LEN(B90)=0,"",SUMIFS(Tbl_Transactions[Amount],Tbl_Transactions[Account],I_CHOSEN_ACCT,Tbl_Transactions[Type],"Transfer",Tbl_Transactions[Date],"&lt;="&amp;Monthly_Summary_Table!$B90,Tbl_Transactions[Date],"&gt;"&amp;EOMONTH(Monthly_Summary_Table!$B90,-1)))</f>
        <v/>
      </c>
      <c r="N90" s="87" t="str">
        <f>IFERROR(Table3[[#This Row],[ACCT INCOME]]-Table3[[#This Row],[ACCT EXPENSE]]+Table3[[#This Row],[ACCT TRANSFERS]],"")</f>
        <v/>
      </c>
      <c r="O90" s="87" t="str">
        <f>IF(LEN(Table3[[#This Row],[Date]])=0,"",SUM(N90:$N$123)+IF(I_CHOSEN_ACCTTYPE="BANK",INDEX(T_BANK_ACCTS[STARTING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0" t="s">
        <v>15</v>
      </c>
      <c r="T90" s="96" t="str">
        <f>IFERROR(IF(INDEX(T_CASH_ACCTS[ACCOUNT NAME],ROW(T90)-ROW($T$63))=0," ",INDEX(T_CASH_ACCTS[ACCOUNT NAME],ROW(T90)-ROW($T$63)))," ")</f>
        <v xml:space="preserve"> </v>
      </c>
      <c r="U90" t="str">
        <f t="shared" si="6"/>
        <v xml:space="preserve"> </v>
      </c>
      <c r="V90" t="str">
        <f t="shared" si="7"/>
        <v/>
      </c>
      <c r="W90" t="str">
        <f t="shared" si="8"/>
        <v/>
      </c>
      <c r="X90" t="str">
        <f t="shared" si="9"/>
        <v/>
      </c>
    </row>
    <row r="91" spans="2:24">
      <c r="B91" s="9" t="str">
        <f>IFERROR(IF(EOMONTH(MAX(Tbl_Transactions[Date]),ROW($B$4)-ROW($B91))&lt;MIN(Tbl_Transactions[Date]),"",EOMONTH(MAX(Tbl_Transactions[Date]),ROW($B$4)-ROW($B91))),"")</f>
        <v/>
      </c>
      <c r="C91" s="10" t="str">
        <f>IFERROR(YEAR(Table3[[#This Row],[Date]]),"")</f>
        <v/>
      </c>
      <c r="D91" s="10" t="str">
        <f>IFERROR(TEXT(Table3[[#This Row],[Date]],"mmm"),"")</f>
        <v/>
      </c>
      <c r="E91" s="86" t="str">
        <f>IF(LEN(B91)=0,"",SUMIFS(Tbl_Transactions[Amount],Tbl_Transactions[Type],"Income",Tbl_Transactions[Date],"&lt;="&amp;Monthly_Summary_Table!$B91,Tbl_Transactions[Date],"&gt;"&amp;EOMONTH(Monthly_Summary_Table!$B91,-1)))</f>
        <v/>
      </c>
      <c r="F91" s="86" t="str">
        <f>IF(LEN(B91)=0,"",SUMIFS(Tbl_Transactions[Amount],Tbl_Transactions[Type],"Expense",Tbl_Transactions[Date],"&lt;="&amp;Monthly_Summary_Table!$B91,Tbl_Transactions[Date],"&gt;"&amp;EOMONTH(Monthly_Summary_Table!$B91,-1)))</f>
        <v/>
      </c>
      <c r="G91" s="86" t="str">
        <f>IFERROR(Table3[[#This Row],[Income]]-Table3[[#This Row],[Expense]],"")</f>
        <v/>
      </c>
      <c r="H91" s="86" t="str">
        <f xml:space="preserve"> IF(LEN(Table3[[#This Row],[Date]])=0,"",MonthlyBudget)</f>
        <v/>
      </c>
      <c r="I91" s="87" t="str">
        <f>IF(LEN(Table3[[#This Row],[Date]])=0,"",SUM(G91:$G$123))</f>
        <v/>
      </c>
      <c r="J91" s="87" t="str">
        <f>IF(LEN(Table3[[#This Row],[Date]])=0,"",Table3[[#This Row],[Cumulative Savings]]+Starting_Worth)</f>
        <v/>
      </c>
      <c r="K91" s="87" t="str">
        <f>IF(LEN(B91)=0,"",SUMIFS(Tbl_Transactions[Amount],Tbl_Transactions[Account],I_CHOSEN_ACCT,Tbl_Transactions[Type],"Income",Tbl_Transactions[Date],"&lt;="&amp;Monthly_Summary_Table!$B91,Tbl_Transactions[Date],"&gt;"&amp;EOMONTH(Monthly_Summary_Table!$B91,-1)))</f>
        <v/>
      </c>
      <c r="L91" s="87" t="str">
        <f>IF(LEN(B91)=0,"",SUMIFS(Tbl_Transactions[Amount],Tbl_Transactions[Account],I_CHOSEN_ACCT,Tbl_Transactions[Type],"Expense",Tbl_Transactions[Date],"&lt;="&amp;Monthly_Summary_Table!$B91,Tbl_Transactions[Date],"&gt;"&amp;EOMONTH(Monthly_Summary_Table!$B91,-1)))</f>
        <v/>
      </c>
      <c r="M91" s="87" t="str">
        <f>IF(LEN(B91)=0,"",SUMIFS(Tbl_Transactions[Amount],Tbl_Transactions[Account],I_CHOSEN_ACCT,Tbl_Transactions[Type],"Transfer",Tbl_Transactions[Date],"&lt;="&amp;Monthly_Summary_Table!$B91,Tbl_Transactions[Date],"&gt;"&amp;EOMONTH(Monthly_Summary_Table!$B91,-1)))</f>
        <v/>
      </c>
      <c r="N91" s="87" t="str">
        <f>IFERROR(Table3[[#This Row],[ACCT INCOME]]-Table3[[#This Row],[ACCT EXPENSE]]+Table3[[#This Row],[ACCT TRANSFERS]],"")</f>
        <v/>
      </c>
      <c r="O91" s="87" t="str">
        <f>IF(LEN(Table3[[#This Row],[Date]])=0,"",SUM(N91:$N$123)+IF(I_CHOSEN_ACCTTYPE="BANK",INDEX(T_BANK_ACCTS[STARTING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1" t="s">
        <v>15</v>
      </c>
      <c r="T91" s="96" t="str">
        <f>IFERROR(IF(INDEX(T_CASH_ACCTS[ACCOUNT NAME],ROW(T91)-ROW($T$63))=0," ",INDEX(T_CASH_ACCTS[ACCOUNT NAME],ROW(T91)-ROW($T$63)))," ")</f>
        <v xml:space="preserve"> </v>
      </c>
      <c r="U91" t="str">
        <f t="shared" si="6"/>
        <v xml:space="preserve"> </v>
      </c>
      <c r="V91" t="str">
        <f t="shared" si="7"/>
        <v/>
      </c>
      <c r="W91" t="str">
        <f t="shared" si="8"/>
        <v/>
      </c>
      <c r="X91" t="str">
        <f t="shared" si="9"/>
        <v/>
      </c>
    </row>
    <row r="92" spans="2:24">
      <c r="B92" s="9" t="str">
        <f>IFERROR(IF(EOMONTH(MAX(Tbl_Transactions[Date]),ROW($B$4)-ROW($B92))&lt;MIN(Tbl_Transactions[Date]),"",EOMONTH(MAX(Tbl_Transactions[Date]),ROW($B$4)-ROW($B92))),"")</f>
        <v/>
      </c>
      <c r="C92" s="10" t="str">
        <f>IFERROR(YEAR(Table3[[#This Row],[Date]]),"")</f>
        <v/>
      </c>
      <c r="D92" s="10" t="str">
        <f>IFERROR(TEXT(Table3[[#This Row],[Date]],"mmm"),"")</f>
        <v/>
      </c>
      <c r="E92" s="86" t="str">
        <f>IF(LEN(B92)=0,"",SUMIFS(Tbl_Transactions[Amount],Tbl_Transactions[Type],"Income",Tbl_Transactions[Date],"&lt;="&amp;Monthly_Summary_Table!$B92,Tbl_Transactions[Date],"&gt;"&amp;EOMONTH(Monthly_Summary_Table!$B92,-1)))</f>
        <v/>
      </c>
      <c r="F92" s="86" t="str">
        <f>IF(LEN(B92)=0,"",SUMIFS(Tbl_Transactions[Amount],Tbl_Transactions[Type],"Expense",Tbl_Transactions[Date],"&lt;="&amp;Monthly_Summary_Table!$B92,Tbl_Transactions[Date],"&gt;"&amp;EOMONTH(Monthly_Summary_Table!$B92,-1)))</f>
        <v/>
      </c>
      <c r="G92" s="86" t="str">
        <f>IFERROR(Table3[[#This Row],[Income]]-Table3[[#This Row],[Expense]],"")</f>
        <v/>
      </c>
      <c r="H92" s="86" t="str">
        <f xml:space="preserve"> IF(LEN(Table3[[#This Row],[Date]])=0,"",MonthlyBudget)</f>
        <v/>
      </c>
      <c r="I92" s="87" t="str">
        <f>IF(LEN(Table3[[#This Row],[Date]])=0,"",SUM(G92:$G$123))</f>
        <v/>
      </c>
      <c r="J92" s="87" t="str">
        <f>IF(LEN(Table3[[#This Row],[Date]])=0,"",Table3[[#This Row],[Cumulative Savings]]+Starting_Worth)</f>
        <v/>
      </c>
      <c r="K92" s="87" t="str">
        <f>IF(LEN(B92)=0,"",SUMIFS(Tbl_Transactions[Amount],Tbl_Transactions[Account],I_CHOSEN_ACCT,Tbl_Transactions[Type],"Income",Tbl_Transactions[Date],"&lt;="&amp;Monthly_Summary_Table!$B92,Tbl_Transactions[Date],"&gt;"&amp;EOMONTH(Monthly_Summary_Table!$B92,-1)))</f>
        <v/>
      </c>
      <c r="L92" s="87" t="str">
        <f>IF(LEN(B92)=0,"",SUMIFS(Tbl_Transactions[Amount],Tbl_Transactions[Account],I_CHOSEN_ACCT,Tbl_Transactions[Type],"Expense",Tbl_Transactions[Date],"&lt;="&amp;Monthly_Summary_Table!$B92,Tbl_Transactions[Date],"&gt;"&amp;EOMONTH(Monthly_Summary_Table!$B92,-1)))</f>
        <v/>
      </c>
      <c r="M92" s="87" t="str">
        <f>IF(LEN(B92)=0,"",SUMIFS(Tbl_Transactions[Amount],Tbl_Transactions[Account],I_CHOSEN_ACCT,Tbl_Transactions[Type],"Transfer",Tbl_Transactions[Date],"&lt;="&amp;Monthly_Summary_Table!$B92,Tbl_Transactions[Date],"&gt;"&amp;EOMONTH(Monthly_Summary_Table!$B92,-1)))</f>
        <v/>
      </c>
      <c r="N92" s="87" t="str">
        <f>IFERROR(Table3[[#This Row],[ACCT INCOME]]-Table3[[#This Row],[ACCT EXPENSE]]+Table3[[#This Row],[ACCT TRANSFERS]],"")</f>
        <v/>
      </c>
      <c r="O92" s="87" t="str">
        <f>IF(LEN(Table3[[#This Row],[Date]])=0,"",SUM(N92:$N$123)+IF(I_CHOSEN_ACCTTYPE="BANK",INDEX(T_BANK_ACCTS[STARTING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2" t="s">
        <v>15</v>
      </c>
      <c r="T92" s="96" t="str">
        <f>IFERROR(IF(INDEX(T_CASH_ACCTS[ACCOUNT NAME],ROW(T92)-ROW($T$63))=0," ",INDEX(T_CASH_ACCTS[ACCOUNT NAME],ROW(T92)-ROW($T$63)))," ")</f>
        <v xml:space="preserve"> </v>
      </c>
      <c r="U92" t="str">
        <f t="shared" si="6"/>
        <v xml:space="preserve"> </v>
      </c>
      <c r="V92" t="str">
        <f t="shared" si="7"/>
        <v/>
      </c>
      <c r="W92" t="str">
        <f t="shared" si="8"/>
        <v/>
      </c>
      <c r="X92" t="str">
        <f t="shared" si="9"/>
        <v/>
      </c>
    </row>
    <row r="93" spans="2:24">
      <c r="B93" s="9" t="str">
        <f>IFERROR(IF(EOMONTH(MAX(Tbl_Transactions[Date]),ROW($B$4)-ROW($B93))&lt;MIN(Tbl_Transactions[Date]),"",EOMONTH(MAX(Tbl_Transactions[Date]),ROW($B$4)-ROW($B93))),"")</f>
        <v/>
      </c>
      <c r="C93" s="10" t="str">
        <f>IFERROR(YEAR(Table3[[#This Row],[Date]]),"")</f>
        <v/>
      </c>
      <c r="D93" s="10" t="str">
        <f>IFERROR(TEXT(Table3[[#This Row],[Date]],"mmm"),"")</f>
        <v/>
      </c>
      <c r="E93" s="86" t="str">
        <f>IF(LEN(B93)=0,"",SUMIFS(Tbl_Transactions[Amount],Tbl_Transactions[Type],"Income",Tbl_Transactions[Date],"&lt;="&amp;Monthly_Summary_Table!$B93,Tbl_Transactions[Date],"&gt;"&amp;EOMONTH(Monthly_Summary_Table!$B93,-1)))</f>
        <v/>
      </c>
      <c r="F93" s="86" t="str">
        <f>IF(LEN(B93)=0,"",SUMIFS(Tbl_Transactions[Amount],Tbl_Transactions[Type],"Expense",Tbl_Transactions[Date],"&lt;="&amp;Monthly_Summary_Table!$B93,Tbl_Transactions[Date],"&gt;"&amp;EOMONTH(Monthly_Summary_Table!$B93,-1)))</f>
        <v/>
      </c>
      <c r="G93" s="86" t="str">
        <f>IFERROR(Table3[[#This Row],[Income]]-Table3[[#This Row],[Expense]],"")</f>
        <v/>
      </c>
      <c r="H93" s="86" t="str">
        <f xml:space="preserve"> IF(LEN(Table3[[#This Row],[Date]])=0,"",MonthlyBudget)</f>
        <v/>
      </c>
      <c r="I93" s="87" t="str">
        <f>IF(LEN(Table3[[#This Row],[Date]])=0,"",SUM(G93:$G$123))</f>
        <v/>
      </c>
      <c r="J93" s="87" t="str">
        <f>IF(LEN(Table3[[#This Row],[Date]])=0,"",Table3[[#This Row],[Cumulative Savings]]+Starting_Worth)</f>
        <v/>
      </c>
      <c r="K93" s="87" t="str">
        <f>IF(LEN(B93)=0,"",SUMIFS(Tbl_Transactions[Amount],Tbl_Transactions[Account],I_CHOSEN_ACCT,Tbl_Transactions[Type],"Income",Tbl_Transactions[Date],"&lt;="&amp;Monthly_Summary_Table!$B93,Tbl_Transactions[Date],"&gt;"&amp;EOMONTH(Monthly_Summary_Table!$B93,-1)))</f>
        <v/>
      </c>
      <c r="L93" s="87" t="str">
        <f>IF(LEN(B93)=0,"",SUMIFS(Tbl_Transactions[Amount],Tbl_Transactions[Account],I_CHOSEN_ACCT,Tbl_Transactions[Type],"Expense",Tbl_Transactions[Date],"&lt;="&amp;Monthly_Summary_Table!$B93,Tbl_Transactions[Date],"&gt;"&amp;EOMONTH(Monthly_Summary_Table!$B93,-1)))</f>
        <v/>
      </c>
      <c r="M93" s="87" t="str">
        <f>IF(LEN(B93)=0,"",SUMIFS(Tbl_Transactions[Amount],Tbl_Transactions[Account],I_CHOSEN_ACCT,Tbl_Transactions[Type],"Transfer",Tbl_Transactions[Date],"&lt;="&amp;Monthly_Summary_Table!$B93,Tbl_Transactions[Date],"&gt;"&amp;EOMONTH(Monthly_Summary_Table!$B93,-1)))</f>
        <v/>
      </c>
      <c r="N93" s="87" t="str">
        <f>IFERROR(Table3[[#This Row],[ACCT INCOME]]-Table3[[#This Row],[ACCT EXPENSE]]+Table3[[#This Row],[ACCT TRANSFERS]],"")</f>
        <v/>
      </c>
      <c r="O93" s="87" t="str">
        <f>IF(LEN(Table3[[#This Row],[Date]])=0,"",SUM(N93:$N$123)+IF(I_CHOSEN_ACCTTYPE="BANK",INDEX(T_BANK_ACCTS[STARTING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3" t="s">
        <v>15</v>
      </c>
      <c r="T93" s="96" t="str">
        <f>IFERROR(IF(INDEX(T_CASH_ACCTS[ACCOUNT NAME],ROW(T93)-ROW($T$63))=0," ",INDEX(T_CASH_ACCTS[ACCOUNT NAME],ROW(T93)-ROW($T$63)))," ")</f>
        <v xml:space="preserve"> </v>
      </c>
      <c r="U93" t="str">
        <f t="shared" si="6"/>
        <v xml:space="preserve"> </v>
      </c>
      <c r="V93" t="str">
        <f t="shared" si="7"/>
        <v/>
      </c>
      <c r="W93" t="str">
        <f t="shared" si="8"/>
        <v/>
      </c>
      <c r="X93" t="str">
        <f t="shared" si="9"/>
        <v/>
      </c>
    </row>
    <row r="94" spans="2:24">
      <c r="B94" s="9" t="str">
        <f>IFERROR(IF(EOMONTH(MAX(Tbl_Transactions[Date]),ROW($B$4)-ROW($B94))&lt;MIN(Tbl_Transactions[Date]),"",EOMONTH(MAX(Tbl_Transactions[Date]),ROW($B$4)-ROW($B94))),"")</f>
        <v/>
      </c>
      <c r="C94" s="10" t="str">
        <f>IFERROR(YEAR(Table3[[#This Row],[Date]]),"")</f>
        <v/>
      </c>
      <c r="D94" s="10" t="str">
        <f>IFERROR(TEXT(Table3[[#This Row],[Date]],"mmm"),"")</f>
        <v/>
      </c>
      <c r="E94" s="86" t="str">
        <f>IF(LEN(B94)=0,"",SUMIFS(Tbl_Transactions[Amount],Tbl_Transactions[Type],"Income",Tbl_Transactions[Date],"&lt;="&amp;Monthly_Summary_Table!$B94,Tbl_Transactions[Date],"&gt;"&amp;EOMONTH(Monthly_Summary_Table!$B94,-1)))</f>
        <v/>
      </c>
      <c r="F94" s="86" t="str">
        <f>IF(LEN(B94)=0,"",SUMIFS(Tbl_Transactions[Amount],Tbl_Transactions[Type],"Expense",Tbl_Transactions[Date],"&lt;="&amp;Monthly_Summary_Table!$B94,Tbl_Transactions[Date],"&gt;"&amp;EOMONTH(Monthly_Summary_Table!$B94,-1)))</f>
        <v/>
      </c>
      <c r="G94" s="86" t="str">
        <f>IFERROR(Table3[[#This Row],[Income]]-Table3[[#This Row],[Expense]],"")</f>
        <v/>
      </c>
      <c r="H94" s="86" t="str">
        <f xml:space="preserve"> IF(LEN(Table3[[#This Row],[Date]])=0,"",MonthlyBudget)</f>
        <v/>
      </c>
      <c r="I94" s="87" t="str">
        <f>IF(LEN(Table3[[#This Row],[Date]])=0,"",SUM(G94:$G$123))</f>
        <v/>
      </c>
      <c r="J94" s="87" t="str">
        <f>IF(LEN(Table3[[#This Row],[Date]])=0,"",Table3[[#This Row],[Cumulative Savings]]+Starting_Worth)</f>
        <v/>
      </c>
      <c r="K94" s="87" t="str">
        <f>IF(LEN(B94)=0,"",SUMIFS(Tbl_Transactions[Amount],Tbl_Transactions[Account],I_CHOSEN_ACCT,Tbl_Transactions[Type],"Income",Tbl_Transactions[Date],"&lt;="&amp;Monthly_Summary_Table!$B94,Tbl_Transactions[Date],"&gt;"&amp;EOMONTH(Monthly_Summary_Table!$B94,-1)))</f>
        <v/>
      </c>
      <c r="L94" s="87" t="str">
        <f>IF(LEN(B94)=0,"",SUMIFS(Tbl_Transactions[Amount],Tbl_Transactions[Account],I_CHOSEN_ACCT,Tbl_Transactions[Type],"Expense",Tbl_Transactions[Date],"&lt;="&amp;Monthly_Summary_Table!$B94,Tbl_Transactions[Date],"&gt;"&amp;EOMONTH(Monthly_Summary_Table!$B94,-1)))</f>
        <v/>
      </c>
      <c r="M94" s="87" t="str">
        <f>IF(LEN(B94)=0,"",SUMIFS(Tbl_Transactions[Amount],Tbl_Transactions[Account],I_CHOSEN_ACCT,Tbl_Transactions[Type],"Transfer",Tbl_Transactions[Date],"&lt;="&amp;Monthly_Summary_Table!$B94,Tbl_Transactions[Date],"&gt;"&amp;EOMONTH(Monthly_Summary_Table!$B94,-1)))</f>
        <v/>
      </c>
      <c r="N94" s="87" t="str">
        <f>IFERROR(Table3[[#This Row],[ACCT INCOME]]-Table3[[#This Row],[ACCT EXPENSE]]+Table3[[#This Row],[ACCT TRANSFERS]],"")</f>
        <v/>
      </c>
      <c r="O94" s="87" t="str">
        <f>IF(LEN(Table3[[#This Row],[Date]])=0,"",SUM(N94:$N$123)+IF(I_CHOSEN_ACCTTYPE="BANK",INDEX(T_BANK_ACCTS[STARTING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5" spans="2:24">
      <c r="B95" s="9" t="str">
        <f>IFERROR(IF(EOMONTH(MAX(Tbl_Transactions[Date]),ROW($B$4)-ROW($B95))&lt;MIN(Tbl_Transactions[Date]),"",EOMONTH(MAX(Tbl_Transactions[Date]),ROW($B$4)-ROW($B95))),"")</f>
        <v/>
      </c>
      <c r="C95" s="10" t="str">
        <f>IFERROR(YEAR(Table3[[#This Row],[Date]]),"")</f>
        <v/>
      </c>
      <c r="D95" s="10" t="str">
        <f>IFERROR(TEXT(Table3[[#This Row],[Date]],"mmm"),"")</f>
        <v/>
      </c>
      <c r="E95" s="86" t="str">
        <f>IF(LEN(B95)=0,"",SUMIFS(Tbl_Transactions[Amount],Tbl_Transactions[Type],"Income",Tbl_Transactions[Date],"&lt;="&amp;Monthly_Summary_Table!$B95,Tbl_Transactions[Date],"&gt;"&amp;EOMONTH(Monthly_Summary_Table!$B95,-1)))</f>
        <v/>
      </c>
      <c r="F95" s="86" t="str">
        <f>IF(LEN(B95)=0,"",SUMIFS(Tbl_Transactions[Amount],Tbl_Transactions[Type],"Expense",Tbl_Transactions[Date],"&lt;="&amp;Monthly_Summary_Table!$B95,Tbl_Transactions[Date],"&gt;"&amp;EOMONTH(Monthly_Summary_Table!$B95,-1)))</f>
        <v/>
      </c>
      <c r="G95" s="86" t="str">
        <f>IFERROR(Table3[[#This Row],[Income]]-Table3[[#This Row],[Expense]],"")</f>
        <v/>
      </c>
      <c r="H95" s="86" t="str">
        <f xml:space="preserve"> IF(LEN(Table3[[#This Row],[Date]])=0,"",MonthlyBudget)</f>
        <v/>
      </c>
      <c r="I95" s="87" t="str">
        <f>IF(LEN(Table3[[#This Row],[Date]])=0,"",SUM(G95:$G$123))</f>
        <v/>
      </c>
      <c r="J95" s="87" t="str">
        <f>IF(LEN(Table3[[#This Row],[Date]])=0,"",Table3[[#This Row],[Cumulative Savings]]+Starting_Worth)</f>
        <v/>
      </c>
      <c r="K95" s="87" t="str">
        <f>IF(LEN(B95)=0,"",SUMIFS(Tbl_Transactions[Amount],Tbl_Transactions[Account],I_CHOSEN_ACCT,Tbl_Transactions[Type],"Income",Tbl_Transactions[Date],"&lt;="&amp;Monthly_Summary_Table!$B95,Tbl_Transactions[Date],"&gt;"&amp;EOMONTH(Monthly_Summary_Table!$B95,-1)))</f>
        <v/>
      </c>
      <c r="L95" s="87" t="str">
        <f>IF(LEN(B95)=0,"",SUMIFS(Tbl_Transactions[Amount],Tbl_Transactions[Account],I_CHOSEN_ACCT,Tbl_Transactions[Type],"Expense",Tbl_Transactions[Date],"&lt;="&amp;Monthly_Summary_Table!$B95,Tbl_Transactions[Date],"&gt;"&amp;EOMONTH(Monthly_Summary_Table!$B95,-1)))</f>
        <v/>
      </c>
      <c r="M95" s="87" t="str">
        <f>IF(LEN(B95)=0,"",SUMIFS(Tbl_Transactions[Amount],Tbl_Transactions[Account],I_CHOSEN_ACCT,Tbl_Transactions[Type],"Transfer",Tbl_Transactions[Date],"&lt;="&amp;Monthly_Summary_Table!$B95,Tbl_Transactions[Date],"&gt;"&amp;EOMONTH(Monthly_Summary_Table!$B95,-1)))</f>
        <v/>
      </c>
      <c r="N95" s="87" t="str">
        <f>IFERROR(Table3[[#This Row],[ACCT INCOME]]-Table3[[#This Row],[ACCT EXPENSE]]+Table3[[#This Row],[ACCT TRANSFERS]],"")</f>
        <v/>
      </c>
      <c r="O95" s="87" t="str">
        <f>IF(LEN(Table3[[#This Row],[Date]])=0,"",SUM(N95:$N$123)+IF(I_CHOSEN_ACCTTYPE="BANK",INDEX(T_BANK_ACCTS[STARTING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6" spans="2:24">
      <c r="B96" s="9" t="str">
        <f>IFERROR(IF(EOMONTH(MAX(Tbl_Transactions[Date]),ROW($B$4)-ROW($B96))&lt;MIN(Tbl_Transactions[Date]),"",EOMONTH(MAX(Tbl_Transactions[Date]),ROW($B$4)-ROW($B96))),"")</f>
        <v/>
      </c>
      <c r="C96" s="10" t="str">
        <f>IFERROR(YEAR(Table3[[#This Row],[Date]]),"")</f>
        <v/>
      </c>
      <c r="D96" s="10" t="str">
        <f>IFERROR(TEXT(Table3[[#This Row],[Date]],"mmm"),"")</f>
        <v/>
      </c>
      <c r="E96" s="86" t="str">
        <f>IF(LEN(B96)=0,"",SUMIFS(Tbl_Transactions[Amount],Tbl_Transactions[Type],"Income",Tbl_Transactions[Date],"&lt;="&amp;Monthly_Summary_Table!$B96,Tbl_Transactions[Date],"&gt;"&amp;EOMONTH(Monthly_Summary_Table!$B96,-1)))</f>
        <v/>
      </c>
      <c r="F96" s="86" t="str">
        <f>IF(LEN(B96)=0,"",SUMIFS(Tbl_Transactions[Amount],Tbl_Transactions[Type],"Expense",Tbl_Transactions[Date],"&lt;="&amp;Monthly_Summary_Table!$B96,Tbl_Transactions[Date],"&gt;"&amp;EOMONTH(Monthly_Summary_Table!$B96,-1)))</f>
        <v/>
      </c>
      <c r="G96" s="86" t="str">
        <f>IFERROR(Table3[[#This Row],[Income]]-Table3[[#This Row],[Expense]],"")</f>
        <v/>
      </c>
      <c r="H96" s="86" t="str">
        <f xml:space="preserve"> IF(LEN(Table3[[#This Row],[Date]])=0,"",MonthlyBudget)</f>
        <v/>
      </c>
      <c r="I96" s="87" t="str">
        <f>IF(LEN(Table3[[#This Row],[Date]])=0,"",SUM(G96:$G$123))</f>
        <v/>
      </c>
      <c r="J96" s="87" t="str">
        <f>IF(LEN(Table3[[#This Row],[Date]])=0,"",Table3[[#This Row],[Cumulative Savings]]+Starting_Worth)</f>
        <v/>
      </c>
      <c r="K96" s="87" t="str">
        <f>IF(LEN(B96)=0,"",SUMIFS(Tbl_Transactions[Amount],Tbl_Transactions[Account],I_CHOSEN_ACCT,Tbl_Transactions[Type],"Income",Tbl_Transactions[Date],"&lt;="&amp;Monthly_Summary_Table!$B96,Tbl_Transactions[Date],"&gt;"&amp;EOMONTH(Monthly_Summary_Table!$B96,-1)))</f>
        <v/>
      </c>
      <c r="L96" s="87" t="str">
        <f>IF(LEN(B96)=0,"",SUMIFS(Tbl_Transactions[Amount],Tbl_Transactions[Account],I_CHOSEN_ACCT,Tbl_Transactions[Type],"Expense",Tbl_Transactions[Date],"&lt;="&amp;Monthly_Summary_Table!$B96,Tbl_Transactions[Date],"&gt;"&amp;EOMONTH(Monthly_Summary_Table!$B96,-1)))</f>
        <v/>
      </c>
      <c r="M96" s="87" t="str">
        <f>IF(LEN(B96)=0,"",SUMIFS(Tbl_Transactions[Amount],Tbl_Transactions[Account],I_CHOSEN_ACCT,Tbl_Transactions[Type],"Transfer",Tbl_Transactions[Date],"&lt;="&amp;Monthly_Summary_Table!$B96,Tbl_Transactions[Date],"&gt;"&amp;EOMONTH(Monthly_Summary_Table!$B96,-1)))</f>
        <v/>
      </c>
      <c r="N96" s="87" t="str">
        <f>IFERROR(Table3[[#This Row],[ACCT INCOME]]-Table3[[#This Row],[ACCT EXPENSE]]+Table3[[#This Row],[ACCT TRANSFERS]],"")</f>
        <v/>
      </c>
      <c r="O96" s="87" t="str">
        <f>IF(LEN(Table3[[#This Row],[Date]])=0,"",SUM(N96:$N$123)+IF(I_CHOSEN_ACCTTYPE="BANK",INDEX(T_BANK_ACCTS[STARTING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7" spans="2:15">
      <c r="B97" s="9" t="str">
        <f>IFERROR(IF(EOMONTH(MAX(Tbl_Transactions[Date]),ROW($B$4)-ROW($B97))&lt;MIN(Tbl_Transactions[Date]),"",EOMONTH(MAX(Tbl_Transactions[Date]),ROW($B$4)-ROW($B97))),"")</f>
        <v/>
      </c>
      <c r="C97" s="10" t="str">
        <f>IFERROR(YEAR(Table3[[#This Row],[Date]]),"")</f>
        <v/>
      </c>
      <c r="D97" s="10" t="str">
        <f>IFERROR(TEXT(Table3[[#This Row],[Date]],"mmm"),"")</f>
        <v/>
      </c>
      <c r="E97" s="86" t="str">
        <f>IF(LEN(B97)=0,"",SUMIFS(Tbl_Transactions[Amount],Tbl_Transactions[Type],"Income",Tbl_Transactions[Date],"&lt;="&amp;Monthly_Summary_Table!$B97,Tbl_Transactions[Date],"&gt;"&amp;EOMONTH(Monthly_Summary_Table!$B97,-1)))</f>
        <v/>
      </c>
      <c r="F97" s="86" t="str">
        <f>IF(LEN(B97)=0,"",SUMIFS(Tbl_Transactions[Amount],Tbl_Transactions[Type],"Expense",Tbl_Transactions[Date],"&lt;="&amp;Monthly_Summary_Table!$B97,Tbl_Transactions[Date],"&gt;"&amp;EOMONTH(Monthly_Summary_Table!$B97,-1)))</f>
        <v/>
      </c>
      <c r="G97" s="86" t="str">
        <f>IFERROR(Table3[[#This Row],[Income]]-Table3[[#This Row],[Expense]],"")</f>
        <v/>
      </c>
      <c r="H97" s="86" t="str">
        <f xml:space="preserve"> IF(LEN(Table3[[#This Row],[Date]])=0,"",MonthlyBudget)</f>
        <v/>
      </c>
      <c r="I97" s="87" t="str">
        <f>IF(LEN(Table3[[#This Row],[Date]])=0,"",SUM(G97:$G$123))</f>
        <v/>
      </c>
      <c r="J97" s="87" t="str">
        <f>IF(LEN(Table3[[#This Row],[Date]])=0,"",Table3[[#This Row],[Cumulative Savings]]+Starting_Worth)</f>
        <v/>
      </c>
      <c r="K97" s="87" t="str">
        <f>IF(LEN(B97)=0,"",SUMIFS(Tbl_Transactions[Amount],Tbl_Transactions[Account],I_CHOSEN_ACCT,Tbl_Transactions[Type],"Income",Tbl_Transactions[Date],"&lt;="&amp;Monthly_Summary_Table!$B97,Tbl_Transactions[Date],"&gt;"&amp;EOMONTH(Monthly_Summary_Table!$B97,-1)))</f>
        <v/>
      </c>
      <c r="L97" s="87" t="str">
        <f>IF(LEN(B97)=0,"",SUMIFS(Tbl_Transactions[Amount],Tbl_Transactions[Account],I_CHOSEN_ACCT,Tbl_Transactions[Type],"Expense",Tbl_Transactions[Date],"&lt;="&amp;Monthly_Summary_Table!$B97,Tbl_Transactions[Date],"&gt;"&amp;EOMONTH(Monthly_Summary_Table!$B97,-1)))</f>
        <v/>
      </c>
      <c r="M97" s="87" t="str">
        <f>IF(LEN(B97)=0,"",SUMIFS(Tbl_Transactions[Amount],Tbl_Transactions[Account],I_CHOSEN_ACCT,Tbl_Transactions[Type],"Transfer",Tbl_Transactions[Date],"&lt;="&amp;Monthly_Summary_Table!$B97,Tbl_Transactions[Date],"&gt;"&amp;EOMONTH(Monthly_Summary_Table!$B97,-1)))</f>
        <v/>
      </c>
      <c r="N97" s="87" t="str">
        <f>IFERROR(Table3[[#This Row],[ACCT INCOME]]-Table3[[#This Row],[ACCT EXPENSE]]+Table3[[#This Row],[ACCT TRANSFERS]],"")</f>
        <v/>
      </c>
      <c r="O97" s="87" t="str">
        <f>IF(LEN(Table3[[#This Row],[Date]])=0,"",SUM(N97:$N$123)+IF(I_CHOSEN_ACCTTYPE="BANK",INDEX(T_BANK_ACCTS[STARTING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8" spans="2:15">
      <c r="B98" s="9" t="str">
        <f>IFERROR(IF(EOMONTH(MAX(Tbl_Transactions[Date]),ROW($B$4)-ROW($B98))&lt;MIN(Tbl_Transactions[Date]),"",EOMONTH(MAX(Tbl_Transactions[Date]),ROW($B$4)-ROW($B98))),"")</f>
        <v/>
      </c>
      <c r="C98" s="10" t="str">
        <f>IFERROR(YEAR(Table3[[#This Row],[Date]]),"")</f>
        <v/>
      </c>
      <c r="D98" s="10" t="str">
        <f>IFERROR(TEXT(Table3[[#This Row],[Date]],"mmm"),"")</f>
        <v/>
      </c>
      <c r="E98" s="86" t="str">
        <f>IF(LEN(B98)=0,"",SUMIFS(Tbl_Transactions[Amount],Tbl_Transactions[Type],"Income",Tbl_Transactions[Date],"&lt;="&amp;Monthly_Summary_Table!$B98,Tbl_Transactions[Date],"&gt;"&amp;EOMONTH(Monthly_Summary_Table!$B98,-1)))</f>
        <v/>
      </c>
      <c r="F98" s="86" t="str">
        <f>IF(LEN(B98)=0,"",SUMIFS(Tbl_Transactions[Amount],Tbl_Transactions[Type],"Expense",Tbl_Transactions[Date],"&lt;="&amp;Monthly_Summary_Table!$B98,Tbl_Transactions[Date],"&gt;"&amp;EOMONTH(Monthly_Summary_Table!$B98,-1)))</f>
        <v/>
      </c>
      <c r="G98" s="86" t="str">
        <f>IFERROR(Table3[[#This Row],[Income]]-Table3[[#This Row],[Expense]],"")</f>
        <v/>
      </c>
      <c r="H98" s="86" t="str">
        <f xml:space="preserve"> IF(LEN(Table3[[#This Row],[Date]])=0,"",MonthlyBudget)</f>
        <v/>
      </c>
      <c r="I98" s="87" t="str">
        <f>IF(LEN(Table3[[#This Row],[Date]])=0,"",SUM(G98:$G$123))</f>
        <v/>
      </c>
      <c r="J98" s="87" t="str">
        <f>IF(LEN(Table3[[#This Row],[Date]])=0,"",Table3[[#This Row],[Cumulative Savings]]+Starting_Worth)</f>
        <v/>
      </c>
      <c r="K98" s="87" t="str">
        <f>IF(LEN(B98)=0,"",SUMIFS(Tbl_Transactions[Amount],Tbl_Transactions[Account],I_CHOSEN_ACCT,Tbl_Transactions[Type],"Income",Tbl_Transactions[Date],"&lt;="&amp;Monthly_Summary_Table!$B98,Tbl_Transactions[Date],"&gt;"&amp;EOMONTH(Monthly_Summary_Table!$B98,-1)))</f>
        <v/>
      </c>
      <c r="L98" s="87" t="str">
        <f>IF(LEN(B98)=0,"",SUMIFS(Tbl_Transactions[Amount],Tbl_Transactions[Account],I_CHOSEN_ACCT,Tbl_Transactions[Type],"Expense",Tbl_Transactions[Date],"&lt;="&amp;Monthly_Summary_Table!$B98,Tbl_Transactions[Date],"&gt;"&amp;EOMONTH(Monthly_Summary_Table!$B98,-1)))</f>
        <v/>
      </c>
      <c r="M98" s="87" t="str">
        <f>IF(LEN(B98)=0,"",SUMIFS(Tbl_Transactions[Amount],Tbl_Transactions[Account],I_CHOSEN_ACCT,Tbl_Transactions[Type],"Transfer",Tbl_Transactions[Date],"&lt;="&amp;Monthly_Summary_Table!$B98,Tbl_Transactions[Date],"&gt;"&amp;EOMONTH(Monthly_Summary_Table!$B98,-1)))</f>
        <v/>
      </c>
      <c r="N98" s="87" t="str">
        <f>IFERROR(Table3[[#This Row],[ACCT INCOME]]-Table3[[#This Row],[ACCT EXPENSE]]+Table3[[#This Row],[ACCT TRANSFERS]],"")</f>
        <v/>
      </c>
      <c r="O98" s="87" t="str">
        <f>IF(LEN(Table3[[#This Row],[Date]])=0,"",SUM(N98:$N$123)+IF(I_CHOSEN_ACCTTYPE="BANK",INDEX(T_BANK_ACCTS[STARTING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9" spans="2:15">
      <c r="B99" s="9" t="str">
        <f>IFERROR(IF(EOMONTH(MAX(Tbl_Transactions[Date]),ROW($B$4)-ROW($B99))&lt;MIN(Tbl_Transactions[Date]),"",EOMONTH(MAX(Tbl_Transactions[Date]),ROW($B$4)-ROW($B99))),"")</f>
        <v/>
      </c>
      <c r="C99" s="10" t="str">
        <f>IFERROR(YEAR(Table3[[#This Row],[Date]]),"")</f>
        <v/>
      </c>
      <c r="D99" s="10" t="str">
        <f>IFERROR(TEXT(Table3[[#This Row],[Date]],"mmm"),"")</f>
        <v/>
      </c>
      <c r="E99" s="86" t="str">
        <f>IF(LEN(B99)=0,"",SUMIFS(Tbl_Transactions[Amount],Tbl_Transactions[Type],"Income",Tbl_Transactions[Date],"&lt;="&amp;Monthly_Summary_Table!$B99,Tbl_Transactions[Date],"&gt;"&amp;EOMONTH(Monthly_Summary_Table!$B99,-1)))</f>
        <v/>
      </c>
      <c r="F99" s="86" t="str">
        <f>IF(LEN(B99)=0,"",SUMIFS(Tbl_Transactions[Amount],Tbl_Transactions[Type],"Expense",Tbl_Transactions[Date],"&lt;="&amp;Monthly_Summary_Table!$B99,Tbl_Transactions[Date],"&gt;"&amp;EOMONTH(Monthly_Summary_Table!$B99,-1)))</f>
        <v/>
      </c>
      <c r="G99" s="86" t="str">
        <f>IFERROR(Table3[[#This Row],[Income]]-Table3[[#This Row],[Expense]],"")</f>
        <v/>
      </c>
      <c r="H99" s="86" t="str">
        <f xml:space="preserve"> IF(LEN(Table3[[#This Row],[Date]])=0,"",MonthlyBudget)</f>
        <v/>
      </c>
      <c r="I99" s="87" t="str">
        <f>IF(LEN(Table3[[#This Row],[Date]])=0,"",SUM(G99:$G$123))</f>
        <v/>
      </c>
      <c r="J99" s="87" t="str">
        <f>IF(LEN(Table3[[#This Row],[Date]])=0,"",Table3[[#This Row],[Cumulative Savings]]+Starting_Worth)</f>
        <v/>
      </c>
      <c r="K99" s="87" t="str">
        <f>IF(LEN(B99)=0,"",SUMIFS(Tbl_Transactions[Amount],Tbl_Transactions[Account],I_CHOSEN_ACCT,Tbl_Transactions[Type],"Income",Tbl_Transactions[Date],"&lt;="&amp;Monthly_Summary_Table!$B99,Tbl_Transactions[Date],"&gt;"&amp;EOMONTH(Monthly_Summary_Table!$B99,-1)))</f>
        <v/>
      </c>
      <c r="L99" s="87" t="str">
        <f>IF(LEN(B99)=0,"",SUMIFS(Tbl_Transactions[Amount],Tbl_Transactions[Account],I_CHOSEN_ACCT,Tbl_Transactions[Type],"Expense",Tbl_Transactions[Date],"&lt;="&amp;Monthly_Summary_Table!$B99,Tbl_Transactions[Date],"&gt;"&amp;EOMONTH(Monthly_Summary_Table!$B99,-1)))</f>
        <v/>
      </c>
      <c r="M99" s="87" t="str">
        <f>IF(LEN(B99)=0,"",SUMIFS(Tbl_Transactions[Amount],Tbl_Transactions[Account],I_CHOSEN_ACCT,Tbl_Transactions[Type],"Transfer",Tbl_Transactions[Date],"&lt;="&amp;Monthly_Summary_Table!$B99,Tbl_Transactions[Date],"&gt;"&amp;EOMONTH(Monthly_Summary_Table!$B99,-1)))</f>
        <v/>
      </c>
      <c r="N99" s="87" t="str">
        <f>IFERROR(Table3[[#This Row],[ACCT INCOME]]-Table3[[#This Row],[ACCT EXPENSE]]+Table3[[#This Row],[ACCT TRANSFERS]],"")</f>
        <v/>
      </c>
      <c r="O99" s="87" t="str">
        <f>IF(LEN(Table3[[#This Row],[Date]])=0,"",SUM(N99:$N$123)+IF(I_CHOSEN_ACCTTYPE="BANK",INDEX(T_BANK_ACCTS[STARTING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0" spans="2:15">
      <c r="B100" s="9" t="str">
        <f>IFERROR(IF(EOMONTH(MAX(Tbl_Transactions[Date]),ROW($B$4)-ROW($B100))&lt;MIN(Tbl_Transactions[Date]),"",EOMONTH(MAX(Tbl_Transactions[Date]),ROW($B$4)-ROW($B100))),"")</f>
        <v/>
      </c>
      <c r="C100" s="10" t="str">
        <f>IFERROR(YEAR(Table3[[#This Row],[Date]]),"")</f>
        <v/>
      </c>
      <c r="D100" s="10" t="str">
        <f>IFERROR(TEXT(Table3[[#This Row],[Date]],"mmm"),"")</f>
        <v/>
      </c>
      <c r="E100" s="86" t="str">
        <f>IF(LEN(B100)=0,"",SUMIFS(Tbl_Transactions[Amount],Tbl_Transactions[Type],"Income",Tbl_Transactions[Date],"&lt;="&amp;Monthly_Summary_Table!$B100,Tbl_Transactions[Date],"&gt;"&amp;EOMONTH(Monthly_Summary_Table!$B100,-1)))</f>
        <v/>
      </c>
      <c r="F100" s="86" t="str">
        <f>IF(LEN(B100)=0,"",SUMIFS(Tbl_Transactions[Amount],Tbl_Transactions[Type],"Expense",Tbl_Transactions[Date],"&lt;="&amp;Monthly_Summary_Table!$B100,Tbl_Transactions[Date],"&gt;"&amp;EOMONTH(Monthly_Summary_Table!$B100,-1)))</f>
        <v/>
      </c>
      <c r="G100" s="86" t="str">
        <f>IFERROR(Table3[[#This Row],[Income]]-Table3[[#This Row],[Expense]],"")</f>
        <v/>
      </c>
      <c r="H100" s="86" t="str">
        <f xml:space="preserve"> IF(LEN(Table3[[#This Row],[Date]])=0,"",MonthlyBudget)</f>
        <v/>
      </c>
      <c r="I100" s="87" t="str">
        <f>IF(LEN(Table3[[#This Row],[Date]])=0,"",SUM(G100:$G$123))</f>
        <v/>
      </c>
      <c r="J100" s="87" t="str">
        <f>IF(LEN(Table3[[#This Row],[Date]])=0,"",Table3[[#This Row],[Cumulative Savings]]+Starting_Worth)</f>
        <v/>
      </c>
      <c r="K100" s="87" t="str">
        <f>IF(LEN(B100)=0,"",SUMIFS(Tbl_Transactions[Amount],Tbl_Transactions[Account],I_CHOSEN_ACCT,Tbl_Transactions[Type],"Income",Tbl_Transactions[Date],"&lt;="&amp;Monthly_Summary_Table!$B100,Tbl_Transactions[Date],"&gt;"&amp;EOMONTH(Monthly_Summary_Table!$B100,-1)))</f>
        <v/>
      </c>
      <c r="L100" s="87" t="str">
        <f>IF(LEN(B100)=0,"",SUMIFS(Tbl_Transactions[Amount],Tbl_Transactions[Account],I_CHOSEN_ACCT,Tbl_Transactions[Type],"Expense",Tbl_Transactions[Date],"&lt;="&amp;Monthly_Summary_Table!$B100,Tbl_Transactions[Date],"&gt;"&amp;EOMONTH(Monthly_Summary_Table!$B100,-1)))</f>
        <v/>
      </c>
      <c r="M100" s="87" t="str">
        <f>IF(LEN(B100)=0,"",SUMIFS(Tbl_Transactions[Amount],Tbl_Transactions[Account],I_CHOSEN_ACCT,Tbl_Transactions[Type],"Transfer",Tbl_Transactions[Date],"&lt;="&amp;Monthly_Summary_Table!$B100,Tbl_Transactions[Date],"&gt;"&amp;EOMONTH(Monthly_Summary_Table!$B100,-1)))</f>
        <v/>
      </c>
      <c r="N100" s="87" t="str">
        <f>IFERROR(Table3[[#This Row],[ACCT INCOME]]-Table3[[#This Row],[ACCT EXPENSE]]+Table3[[#This Row],[ACCT TRANSFERS]],"")</f>
        <v/>
      </c>
      <c r="O100" s="87" t="str">
        <f>IF(LEN(Table3[[#This Row],[Date]])=0,"",SUM(N100:$N$123)+IF(I_CHOSEN_ACCTTYPE="BANK",INDEX(T_BANK_ACCTS[STARTING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1" spans="2:15">
      <c r="B101" s="9" t="str">
        <f>IFERROR(IF(EOMONTH(MAX(Tbl_Transactions[Date]),ROW($B$4)-ROW($B101))&lt;MIN(Tbl_Transactions[Date]),"",EOMONTH(MAX(Tbl_Transactions[Date]),ROW($B$4)-ROW($B101))),"")</f>
        <v/>
      </c>
      <c r="C101" s="10" t="str">
        <f>IFERROR(YEAR(Table3[[#This Row],[Date]]),"")</f>
        <v/>
      </c>
      <c r="D101" s="10" t="str">
        <f>IFERROR(TEXT(Table3[[#This Row],[Date]],"mmm"),"")</f>
        <v/>
      </c>
      <c r="E101" s="86" t="str">
        <f>IF(LEN(B101)=0,"",SUMIFS(Tbl_Transactions[Amount],Tbl_Transactions[Type],"Income",Tbl_Transactions[Date],"&lt;="&amp;Monthly_Summary_Table!$B101,Tbl_Transactions[Date],"&gt;"&amp;EOMONTH(Monthly_Summary_Table!$B101,-1)))</f>
        <v/>
      </c>
      <c r="F101" s="86" t="str">
        <f>IF(LEN(B101)=0,"",SUMIFS(Tbl_Transactions[Amount],Tbl_Transactions[Type],"Expense",Tbl_Transactions[Date],"&lt;="&amp;Monthly_Summary_Table!$B101,Tbl_Transactions[Date],"&gt;"&amp;EOMONTH(Monthly_Summary_Table!$B101,-1)))</f>
        <v/>
      </c>
      <c r="G101" s="86" t="str">
        <f>IFERROR(Table3[[#This Row],[Income]]-Table3[[#This Row],[Expense]],"")</f>
        <v/>
      </c>
      <c r="H101" s="86" t="str">
        <f xml:space="preserve"> IF(LEN(Table3[[#This Row],[Date]])=0,"",MonthlyBudget)</f>
        <v/>
      </c>
      <c r="I101" s="87" t="str">
        <f>IF(LEN(Table3[[#This Row],[Date]])=0,"",SUM(G101:$G$123))</f>
        <v/>
      </c>
      <c r="J101" s="87" t="str">
        <f>IF(LEN(Table3[[#This Row],[Date]])=0,"",Table3[[#This Row],[Cumulative Savings]]+Starting_Worth)</f>
        <v/>
      </c>
      <c r="K101" s="87" t="str">
        <f>IF(LEN(B101)=0,"",SUMIFS(Tbl_Transactions[Amount],Tbl_Transactions[Account],I_CHOSEN_ACCT,Tbl_Transactions[Type],"Income",Tbl_Transactions[Date],"&lt;="&amp;Monthly_Summary_Table!$B101,Tbl_Transactions[Date],"&gt;"&amp;EOMONTH(Monthly_Summary_Table!$B101,-1)))</f>
        <v/>
      </c>
      <c r="L101" s="87" t="str">
        <f>IF(LEN(B101)=0,"",SUMIFS(Tbl_Transactions[Amount],Tbl_Transactions[Account],I_CHOSEN_ACCT,Tbl_Transactions[Type],"Expense",Tbl_Transactions[Date],"&lt;="&amp;Monthly_Summary_Table!$B101,Tbl_Transactions[Date],"&gt;"&amp;EOMONTH(Monthly_Summary_Table!$B101,-1)))</f>
        <v/>
      </c>
      <c r="M101" s="87" t="str">
        <f>IF(LEN(B101)=0,"",SUMIFS(Tbl_Transactions[Amount],Tbl_Transactions[Account],I_CHOSEN_ACCT,Tbl_Transactions[Type],"Transfer",Tbl_Transactions[Date],"&lt;="&amp;Monthly_Summary_Table!$B101,Tbl_Transactions[Date],"&gt;"&amp;EOMONTH(Monthly_Summary_Table!$B101,-1)))</f>
        <v/>
      </c>
      <c r="N101" s="87" t="str">
        <f>IFERROR(Table3[[#This Row],[ACCT INCOME]]-Table3[[#This Row],[ACCT EXPENSE]]+Table3[[#This Row],[ACCT TRANSFERS]],"")</f>
        <v/>
      </c>
      <c r="O101" s="87" t="str">
        <f>IF(LEN(Table3[[#This Row],[Date]])=0,"",SUM(N101:$N$123)+IF(I_CHOSEN_ACCTTYPE="BANK",INDEX(T_BANK_ACCTS[STARTING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2" spans="2:15">
      <c r="B102" s="9" t="str">
        <f>IFERROR(IF(EOMONTH(MAX(Tbl_Transactions[Date]),ROW($B$4)-ROW($B102))&lt;MIN(Tbl_Transactions[Date]),"",EOMONTH(MAX(Tbl_Transactions[Date]),ROW($B$4)-ROW($B102))),"")</f>
        <v/>
      </c>
      <c r="C102" s="10" t="str">
        <f>IFERROR(YEAR(Table3[[#This Row],[Date]]),"")</f>
        <v/>
      </c>
      <c r="D102" s="10" t="str">
        <f>IFERROR(TEXT(Table3[[#This Row],[Date]],"mmm"),"")</f>
        <v/>
      </c>
      <c r="E102" s="86" t="str">
        <f>IF(LEN(B102)=0,"",SUMIFS(Tbl_Transactions[Amount],Tbl_Transactions[Type],"Income",Tbl_Transactions[Date],"&lt;="&amp;Monthly_Summary_Table!$B102,Tbl_Transactions[Date],"&gt;"&amp;EOMONTH(Monthly_Summary_Table!$B102,-1)))</f>
        <v/>
      </c>
      <c r="F102" s="86" t="str">
        <f>IF(LEN(B102)=0,"",SUMIFS(Tbl_Transactions[Amount],Tbl_Transactions[Type],"Expense",Tbl_Transactions[Date],"&lt;="&amp;Monthly_Summary_Table!$B102,Tbl_Transactions[Date],"&gt;"&amp;EOMONTH(Monthly_Summary_Table!$B102,-1)))</f>
        <v/>
      </c>
      <c r="G102" s="86" t="str">
        <f>IFERROR(Table3[[#This Row],[Income]]-Table3[[#This Row],[Expense]],"")</f>
        <v/>
      </c>
      <c r="H102" s="86" t="str">
        <f xml:space="preserve"> IF(LEN(Table3[[#This Row],[Date]])=0,"",MonthlyBudget)</f>
        <v/>
      </c>
      <c r="I102" s="87" t="str">
        <f>IF(LEN(Table3[[#This Row],[Date]])=0,"",SUM(G102:$G$123))</f>
        <v/>
      </c>
      <c r="J102" s="87" t="str">
        <f>IF(LEN(Table3[[#This Row],[Date]])=0,"",Table3[[#This Row],[Cumulative Savings]]+Starting_Worth)</f>
        <v/>
      </c>
      <c r="K102" s="87" t="str">
        <f>IF(LEN(B102)=0,"",SUMIFS(Tbl_Transactions[Amount],Tbl_Transactions[Account],I_CHOSEN_ACCT,Tbl_Transactions[Type],"Income",Tbl_Transactions[Date],"&lt;="&amp;Monthly_Summary_Table!$B102,Tbl_Transactions[Date],"&gt;"&amp;EOMONTH(Monthly_Summary_Table!$B102,-1)))</f>
        <v/>
      </c>
      <c r="L102" s="87" t="str">
        <f>IF(LEN(B102)=0,"",SUMIFS(Tbl_Transactions[Amount],Tbl_Transactions[Account],I_CHOSEN_ACCT,Tbl_Transactions[Type],"Expense",Tbl_Transactions[Date],"&lt;="&amp;Monthly_Summary_Table!$B102,Tbl_Transactions[Date],"&gt;"&amp;EOMONTH(Monthly_Summary_Table!$B102,-1)))</f>
        <v/>
      </c>
      <c r="M102" s="87" t="str">
        <f>IF(LEN(B102)=0,"",SUMIFS(Tbl_Transactions[Amount],Tbl_Transactions[Account],I_CHOSEN_ACCT,Tbl_Transactions[Type],"Transfer",Tbl_Transactions[Date],"&lt;="&amp;Monthly_Summary_Table!$B102,Tbl_Transactions[Date],"&gt;"&amp;EOMONTH(Monthly_Summary_Table!$B102,-1)))</f>
        <v/>
      </c>
      <c r="N102" s="87" t="str">
        <f>IFERROR(Table3[[#This Row],[ACCT INCOME]]-Table3[[#This Row],[ACCT EXPENSE]]+Table3[[#This Row],[ACCT TRANSFERS]],"")</f>
        <v/>
      </c>
      <c r="O102" s="87" t="str">
        <f>IF(LEN(Table3[[#This Row],[Date]])=0,"",SUM(N102:$N$123)+IF(I_CHOSEN_ACCTTYPE="BANK",INDEX(T_BANK_ACCTS[STARTING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3" spans="2:15">
      <c r="B103" s="9" t="str">
        <f>IFERROR(IF(EOMONTH(MAX(Tbl_Transactions[Date]),ROW($B$4)-ROW($B103))&lt;MIN(Tbl_Transactions[Date]),"",EOMONTH(MAX(Tbl_Transactions[Date]),ROW($B$4)-ROW($B103))),"")</f>
        <v/>
      </c>
      <c r="C103" s="10" t="str">
        <f>IFERROR(YEAR(Table3[[#This Row],[Date]]),"")</f>
        <v/>
      </c>
      <c r="D103" s="10" t="str">
        <f>IFERROR(TEXT(Table3[[#This Row],[Date]],"mmm"),"")</f>
        <v/>
      </c>
      <c r="E103" s="86" t="str">
        <f>IF(LEN(B103)=0,"",SUMIFS(Tbl_Transactions[Amount],Tbl_Transactions[Type],"Income",Tbl_Transactions[Date],"&lt;="&amp;Monthly_Summary_Table!$B103,Tbl_Transactions[Date],"&gt;"&amp;EOMONTH(Monthly_Summary_Table!$B103,-1)))</f>
        <v/>
      </c>
      <c r="F103" s="86" t="str">
        <f>IF(LEN(B103)=0,"",SUMIFS(Tbl_Transactions[Amount],Tbl_Transactions[Type],"Expense",Tbl_Transactions[Date],"&lt;="&amp;Monthly_Summary_Table!$B103,Tbl_Transactions[Date],"&gt;"&amp;EOMONTH(Monthly_Summary_Table!$B103,-1)))</f>
        <v/>
      </c>
      <c r="G103" s="86" t="str">
        <f>IFERROR(Table3[[#This Row],[Income]]-Table3[[#This Row],[Expense]],"")</f>
        <v/>
      </c>
      <c r="H103" s="86" t="str">
        <f xml:space="preserve"> IF(LEN(Table3[[#This Row],[Date]])=0,"",MonthlyBudget)</f>
        <v/>
      </c>
      <c r="I103" s="87" t="str">
        <f>IF(LEN(Table3[[#This Row],[Date]])=0,"",SUM(G103:$G$123))</f>
        <v/>
      </c>
      <c r="J103" s="87" t="str">
        <f>IF(LEN(Table3[[#This Row],[Date]])=0,"",Table3[[#This Row],[Cumulative Savings]]+Starting_Worth)</f>
        <v/>
      </c>
      <c r="K103" s="87" t="str">
        <f>IF(LEN(B103)=0,"",SUMIFS(Tbl_Transactions[Amount],Tbl_Transactions[Account],I_CHOSEN_ACCT,Tbl_Transactions[Type],"Income",Tbl_Transactions[Date],"&lt;="&amp;Monthly_Summary_Table!$B103,Tbl_Transactions[Date],"&gt;"&amp;EOMONTH(Monthly_Summary_Table!$B103,-1)))</f>
        <v/>
      </c>
      <c r="L103" s="87" t="str">
        <f>IF(LEN(B103)=0,"",SUMIFS(Tbl_Transactions[Amount],Tbl_Transactions[Account],I_CHOSEN_ACCT,Tbl_Transactions[Type],"Expense",Tbl_Transactions[Date],"&lt;="&amp;Monthly_Summary_Table!$B103,Tbl_Transactions[Date],"&gt;"&amp;EOMONTH(Monthly_Summary_Table!$B103,-1)))</f>
        <v/>
      </c>
      <c r="M103" s="87" t="str">
        <f>IF(LEN(B103)=0,"",SUMIFS(Tbl_Transactions[Amount],Tbl_Transactions[Account],I_CHOSEN_ACCT,Tbl_Transactions[Type],"Transfer",Tbl_Transactions[Date],"&lt;="&amp;Monthly_Summary_Table!$B103,Tbl_Transactions[Date],"&gt;"&amp;EOMONTH(Monthly_Summary_Table!$B103,-1)))</f>
        <v/>
      </c>
      <c r="N103" s="87" t="str">
        <f>IFERROR(Table3[[#This Row],[ACCT INCOME]]-Table3[[#This Row],[ACCT EXPENSE]]+Table3[[#This Row],[ACCT TRANSFERS]],"")</f>
        <v/>
      </c>
      <c r="O103" s="87" t="str">
        <f>IF(LEN(Table3[[#This Row],[Date]])=0,"",SUM(N103:$N$123)+IF(I_CHOSEN_ACCTTYPE="BANK",INDEX(T_BANK_ACCTS[STARTING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4" spans="2:15">
      <c r="B104" s="9" t="str">
        <f>IFERROR(IF(EOMONTH(MAX(Tbl_Transactions[Date]),ROW($B$4)-ROW($B104))&lt;MIN(Tbl_Transactions[Date]),"",EOMONTH(MAX(Tbl_Transactions[Date]),ROW($B$4)-ROW($B104))),"")</f>
        <v/>
      </c>
      <c r="C104" s="10" t="str">
        <f>IFERROR(YEAR(Table3[[#This Row],[Date]]),"")</f>
        <v/>
      </c>
      <c r="D104" s="10" t="str">
        <f>IFERROR(TEXT(Table3[[#This Row],[Date]],"mmm"),"")</f>
        <v/>
      </c>
      <c r="E104" s="86" t="str">
        <f>IF(LEN(B104)=0,"",SUMIFS(Tbl_Transactions[Amount],Tbl_Transactions[Type],"Income",Tbl_Transactions[Date],"&lt;="&amp;Monthly_Summary_Table!$B104,Tbl_Transactions[Date],"&gt;"&amp;EOMONTH(Monthly_Summary_Table!$B104,-1)))</f>
        <v/>
      </c>
      <c r="F104" s="86" t="str">
        <f>IF(LEN(B104)=0,"",SUMIFS(Tbl_Transactions[Amount],Tbl_Transactions[Type],"Expense",Tbl_Transactions[Date],"&lt;="&amp;Monthly_Summary_Table!$B104,Tbl_Transactions[Date],"&gt;"&amp;EOMONTH(Monthly_Summary_Table!$B104,-1)))</f>
        <v/>
      </c>
      <c r="G104" s="86" t="str">
        <f>IFERROR(Table3[[#This Row],[Income]]-Table3[[#This Row],[Expense]],"")</f>
        <v/>
      </c>
      <c r="H104" s="86" t="str">
        <f xml:space="preserve"> IF(LEN(Table3[[#This Row],[Date]])=0,"",MonthlyBudget)</f>
        <v/>
      </c>
      <c r="I104" s="87" t="str">
        <f>IF(LEN(Table3[[#This Row],[Date]])=0,"",SUM(G104:$G$123))</f>
        <v/>
      </c>
      <c r="J104" s="87" t="str">
        <f>IF(LEN(Table3[[#This Row],[Date]])=0,"",Table3[[#This Row],[Cumulative Savings]]+Starting_Worth)</f>
        <v/>
      </c>
      <c r="K104" s="87" t="str">
        <f>IF(LEN(B104)=0,"",SUMIFS(Tbl_Transactions[Amount],Tbl_Transactions[Account],I_CHOSEN_ACCT,Tbl_Transactions[Type],"Income",Tbl_Transactions[Date],"&lt;="&amp;Monthly_Summary_Table!$B104,Tbl_Transactions[Date],"&gt;"&amp;EOMONTH(Monthly_Summary_Table!$B104,-1)))</f>
        <v/>
      </c>
      <c r="L104" s="87" t="str">
        <f>IF(LEN(B104)=0,"",SUMIFS(Tbl_Transactions[Amount],Tbl_Transactions[Account],I_CHOSEN_ACCT,Tbl_Transactions[Type],"Expense",Tbl_Transactions[Date],"&lt;="&amp;Monthly_Summary_Table!$B104,Tbl_Transactions[Date],"&gt;"&amp;EOMONTH(Monthly_Summary_Table!$B104,-1)))</f>
        <v/>
      </c>
      <c r="M104" s="87" t="str">
        <f>IF(LEN(B104)=0,"",SUMIFS(Tbl_Transactions[Amount],Tbl_Transactions[Account],I_CHOSEN_ACCT,Tbl_Transactions[Type],"Transfer",Tbl_Transactions[Date],"&lt;="&amp;Monthly_Summary_Table!$B104,Tbl_Transactions[Date],"&gt;"&amp;EOMONTH(Monthly_Summary_Table!$B104,-1)))</f>
        <v/>
      </c>
      <c r="N104" s="87" t="str">
        <f>IFERROR(Table3[[#This Row],[ACCT INCOME]]-Table3[[#This Row],[ACCT EXPENSE]]+Table3[[#This Row],[ACCT TRANSFERS]],"")</f>
        <v/>
      </c>
      <c r="O104" s="87" t="str">
        <f>IF(LEN(Table3[[#This Row],[Date]])=0,"",SUM(N104:$N$123)+IF(I_CHOSEN_ACCTTYPE="BANK",INDEX(T_BANK_ACCTS[STARTING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5" spans="2:15">
      <c r="B105" s="9" t="str">
        <f>IFERROR(IF(EOMONTH(MAX(Tbl_Transactions[Date]),ROW($B$4)-ROW($B105))&lt;MIN(Tbl_Transactions[Date]),"",EOMONTH(MAX(Tbl_Transactions[Date]),ROW($B$4)-ROW($B105))),"")</f>
        <v/>
      </c>
      <c r="C105" s="10" t="str">
        <f>IFERROR(YEAR(Table3[[#This Row],[Date]]),"")</f>
        <v/>
      </c>
      <c r="D105" s="10" t="str">
        <f>IFERROR(TEXT(Table3[[#This Row],[Date]],"mmm"),"")</f>
        <v/>
      </c>
      <c r="E105" s="86" t="str">
        <f>IF(LEN(B105)=0,"",SUMIFS(Tbl_Transactions[Amount],Tbl_Transactions[Type],"Income",Tbl_Transactions[Date],"&lt;="&amp;Monthly_Summary_Table!$B105,Tbl_Transactions[Date],"&gt;"&amp;EOMONTH(Monthly_Summary_Table!$B105,-1)))</f>
        <v/>
      </c>
      <c r="F105" s="86" t="str">
        <f>IF(LEN(B105)=0,"",SUMIFS(Tbl_Transactions[Amount],Tbl_Transactions[Type],"Expense",Tbl_Transactions[Date],"&lt;="&amp;Monthly_Summary_Table!$B105,Tbl_Transactions[Date],"&gt;"&amp;EOMONTH(Monthly_Summary_Table!$B105,-1)))</f>
        <v/>
      </c>
      <c r="G105" s="86" t="str">
        <f>IFERROR(Table3[[#This Row],[Income]]-Table3[[#This Row],[Expense]],"")</f>
        <v/>
      </c>
      <c r="H105" s="86" t="str">
        <f xml:space="preserve"> IF(LEN(Table3[[#This Row],[Date]])=0,"",MonthlyBudget)</f>
        <v/>
      </c>
      <c r="I105" s="87" t="str">
        <f>IF(LEN(Table3[[#This Row],[Date]])=0,"",SUM(G105:$G$123))</f>
        <v/>
      </c>
      <c r="J105" s="87" t="str">
        <f>IF(LEN(Table3[[#This Row],[Date]])=0,"",Table3[[#This Row],[Cumulative Savings]]+Starting_Worth)</f>
        <v/>
      </c>
      <c r="K105" s="87" t="str">
        <f>IF(LEN(B105)=0,"",SUMIFS(Tbl_Transactions[Amount],Tbl_Transactions[Account],I_CHOSEN_ACCT,Tbl_Transactions[Type],"Income",Tbl_Transactions[Date],"&lt;="&amp;Monthly_Summary_Table!$B105,Tbl_Transactions[Date],"&gt;"&amp;EOMONTH(Monthly_Summary_Table!$B105,-1)))</f>
        <v/>
      </c>
      <c r="L105" s="87" t="str">
        <f>IF(LEN(B105)=0,"",SUMIFS(Tbl_Transactions[Amount],Tbl_Transactions[Account],I_CHOSEN_ACCT,Tbl_Transactions[Type],"Expense",Tbl_Transactions[Date],"&lt;="&amp;Monthly_Summary_Table!$B105,Tbl_Transactions[Date],"&gt;"&amp;EOMONTH(Monthly_Summary_Table!$B105,-1)))</f>
        <v/>
      </c>
      <c r="M105" s="87" t="str">
        <f>IF(LEN(B105)=0,"",SUMIFS(Tbl_Transactions[Amount],Tbl_Transactions[Account],I_CHOSEN_ACCT,Tbl_Transactions[Type],"Transfer",Tbl_Transactions[Date],"&lt;="&amp;Monthly_Summary_Table!$B105,Tbl_Transactions[Date],"&gt;"&amp;EOMONTH(Monthly_Summary_Table!$B105,-1)))</f>
        <v/>
      </c>
      <c r="N105" s="87" t="str">
        <f>IFERROR(Table3[[#This Row],[ACCT INCOME]]-Table3[[#This Row],[ACCT EXPENSE]]+Table3[[#This Row],[ACCT TRANSFERS]],"")</f>
        <v/>
      </c>
      <c r="O105" s="87" t="str">
        <f>IF(LEN(Table3[[#This Row],[Date]])=0,"",SUM(N105:$N$123)+IF(I_CHOSEN_ACCTTYPE="BANK",INDEX(T_BANK_ACCTS[STARTING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6" spans="2:15">
      <c r="B106" s="9" t="str">
        <f>IFERROR(IF(EOMONTH(MAX(Tbl_Transactions[Date]),ROW($B$4)-ROW($B106))&lt;MIN(Tbl_Transactions[Date]),"",EOMONTH(MAX(Tbl_Transactions[Date]),ROW($B$4)-ROW($B106))),"")</f>
        <v/>
      </c>
      <c r="C106" s="10" t="str">
        <f>IFERROR(YEAR(Table3[[#This Row],[Date]]),"")</f>
        <v/>
      </c>
      <c r="D106" s="10" t="str">
        <f>IFERROR(TEXT(Table3[[#This Row],[Date]],"mmm"),"")</f>
        <v/>
      </c>
      <c r="E106" s="86" t="str">
        <f>IF(LEN(B106)=0,"",SUMIFS(Tbl_Transactions[Amount],Tbl_Transactions[Type],"Income",Tbl_Transactions[Date],"&lt;="&amp;Monthly_Summary_Table!$B106,Tbl_Transactions[Date],"&gt;"&amp;EOMONTH(Monthly_Summary_Table!$B106,-1)))</f>
        <v/>
      </c>
      <c r="F106" s="86" t="str">
        <f>IF(LEN(B106)=0,"",SUMIFS(Tbl_Transactions[Amount],Tbl_Transactions[Type],"Expense",Tbl_Transactions[Date],"&lt;="&amp;Monthly_Summary_Table!$B106,Tbl_Transactions[Date],"&gt;"&amp;EOMONTH(Monthly_Summary_Table!$B106,-1)))</f>
        <v/>
      </c>
      <c r="G106" s="86" t="str">
        <f>IFERROR(Table3[[#This Row],[Income]]-Table3[[#This Row],[Expense]],"")</f>
        <v/>
      </c>
      <c r="H106" s="86" t="str">
        <f xml:space="preserve"> IF(LEN(Table3[[#This Row],[Date]])=0,"",MonthlyBudget)</f>
        <v/>
      </c>
      <c r="I106" s="87" t="str">
        <f>IF(LEN(Table3[[#This Row],[Date]])=0,"",SUM(G106:$G$123))</f>
        <v/>
      </c>
      <c r="J106" s="87" t="str">
        <f>IF(LEN(Table3[[#This Row],[Date]])=0,"",Table3[[#This Row],[Cumulative Savings]]+Starting_Worth)</f>
        <v/>
      </c>
      <c r="K106" s="87" t="str">
        <f>IF(LEN(B106)=0,"",SUMIFS(Tbl_Transactions[Amount],Tbl_Transactions[Account],I_CHOSEN_ACCT,Tbl_Transactions[Type],"Income",Tbl_Transactions[Date],"&lt;="&amp;Monthly_Summary_Table!$B106,Tbl_Transactions[Date],"&gt;"&amp;EOMONTH(Monthly_Summary_Table!$B106,-1)))</f>
        <v/>
      </c>
      <c r="L106" s="87" t="str">
        <f>IF(LEN(B106)=0,"",SUMIFS(Tbl_Transactions[Amount],Tbl_Transactions[Account],I_CHOSEN_ACCT,Tbl_Transactions[Type],"Expense",Tbl_Transactions[Date],"&lt;="&amp;Monthly_Summary_Table!$B106,Tbl_Transactions[Date],"&gt;"&amp;EOMONTH(Monthly_Summary_Table!$B106,-1)))</f>
        <v/>
      </c>
      <c r="M106" s="87" t="str">
        <f>IF(LEN(B106)=0,"",SUMIFS(Tbl_Transactions[Amount],Tbl_Transactions[Account],I_CHOSEN_ACCT,Tbl_Transactions[Type],"Transfer",Tbl_Transactions[Date],"&lt;="&amp;Monthly_Summary_Table!$B106,Tbl_Transactions[Date],"&gt;"&amp;EOMONTH(Monthly_Summary_Table!$B106,-1)))</f>
        <v/>
      </c>
      <c r="N106" s="87" t="str">
        <f>IFERROR(Table3[[#This Row],[ACCT INCOME]]-Table3[[#This Row],[ACCT EXPENSE]]+Table3[[#This Row],[ACCT TRANSFERS]],"")</f>
        <v/>
      </c>
      <c r="O106" s="87" t="str">
        <f>IF(LEN(Table3[[#This Row],[Date]])=0,"",SUM(N106:$N$123)+IF(I_CHOSEN_ACCTTYPE="BANK",INDEX(T_BANK_ACCTS[STARTING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7" spans="2:15">
      <c r="B107" s="9" t="str">
        <f>IFERROR(IF(EOMONTH(MAX(Tbl_Transactions[Date]),ROW($B$4)-ROW($B107))&lt;MIN(Tbl_Transactions[Date]),"",EOMONTH(MAX(Tbl_Transactions[Date]),ROW($B$4)-ROW($B107))),"")</f>
        <v/>
      </c>
      <c r="C107" s="10" t="str">
        <f>IFERROR(YEAR(Table3[[#This Row],[Date]]),"")</f>
        <v/>
      </c>
      <c r="D107" s="10" t="str">
        <f>IFERROR(TEXT(Table3[[#This Row],[Date]],"mmm"),"")</f>
        <v/>
      </c>
      <c r="E107" s="86" t="str">
        <f>IF(LEN(B107)=0,"",SUMIFS(Tbl_Transactions[Amount],Tbl_Transactions[Type],"Income",Tbl_Transactions[Date],"&lt;="&amp;Monthly_Summary_Table!$B107,Tbl_Transactions[Date],"&gt;"&amp;EOMONTH(Monthly_Summary_Table!$B107,-1)))</f>
        <v/>
      </c>
      <c r="F107" s="86" t="str">
        <f>IF(LEN(B107)=0,"",SUMIFS(Tbl_Transactions[Amount],Tbl_Transactions[Type],"Expense",Tbl_Transactions[Date],"&lt;="&amp;Monthly_Summary_Table!$B107,Tbl_Transactions[Date],"&gt;"&amp;EOMONTH(Monthly_Summary_Table!$B107,-1)))</f>
        <v/>
      </c>
      <c r="G107" s="86" t="str">
        <f>IFERROR(Table3[[#This Row],[Income]]-Table3[[#This Row],[Expense]],"")</f>
        <v/>
      </c>
      <c r="H107" s="86" t="str">
        <f xml:space="preserve"> IF(LEN(Table3[[#This Row],[Date]])=0,"",MonthlyBudget)</f>
        <v/>
      </c>
      <c r="I107" s="87" t="str">
        <f>IF(LEN(Table3[[#This Row],[Date]])=0,"",SUM(G107:$G$123))</f>
        <v/>
      </c>
      <c r="J107" s="87" t="str">
        <f>IF(LEN(Table3[[#This Row],[Date]])=0,"",Table3[[#This Row],[Cumulative Savings]]+Starting_Worth)</f>
        <v/>
      </c>
      <c r="K107" s="87" t="str">
        <f>IF(LEN(B107)=0,"",SUMIFS(Tbl_Transactions[Amount],Tbl_Transactions[Account],I_CHOSEN_ACCT,Tbl_Transactions[Type],"Income",Tbl_Transactions[Date],"&lt;="&amp;Monthly_Summary_Table!$B107,Tbl_Transactions[Date],"&gt;"&amp;EOMONTH(Monthly_Summary_Table!$B107,-1)))</f>
        <v/>
      </c>
      <c r="L107" s="87" t="str">
        <f>IF(LEN(B107)=0,"",SUMIFS(Tbl_Transactions[Amount],Tbl_Transactions[Account],I_CHOSEN_ACCT,Tbl_Transactions[Type],"Expense",Tbl_Transactions[Date],"&lt;="&amp;Monthly_Summary_Table!$B107,Tbl_Transactions[Date],"&gt;"&amp;EOMONTH(Monthly_Summary_Table!$B107,-1)))</f>
        <v/>
      </c>
      <c r="M107" s="87" t="str">
        <f>IF(LEN(B107)=0,"",SUMIFS(Tbl_Transactions[Amount],Tbl_Transactions[Account],I_CHOSEN_ACCT,Tbl_Transactions[Type],"Transfer",Tbl_Transactions[Date],"&lt;="&amp;Monthly_Summary_Table!$B107,Tbl_Transactions[Date],"&gt;"&amp;EOMONTH(Monthly_Summary_Table!$B107,-1)))</f>
        <v/>
      </c>
      <c r="N107" s="87" t="str">
        <f>IFERROR(Table3[[#This Row],[ACCT INCOME]]-Table3[[#This Row],[ACCT EXPENSE]]+Table3[[#This Row],[ACCT TRANSFERS]],"")</f>
        <v/>
      </c>
      <c r="O107" s="87" t="str">
        <f>IF(LEN(Table3[[#This Row],[Date]])=0,"",SUM(N107:$N$123)+IF(I_CHOSEN_ACCTTYPE="BANK",INDEX(T_BANK_ACCTS[STARTING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8" spans="2:15">
      <c r="B108" s="9" t="str">
        <f>IFERROR(IF(EOMONTH(MAX(Tbl_Transactions[Date]),ROW($B$4)-ROW($B108))&lt;MIN(Tbl_Transactions[Date]),"",EOMONTH(MAX(Tbl_Transactions[Date]),ROW($B$4)-ROW($B108))),"")</f>
        <v/>
      </c>
      <c r="C108" s="10" t="str">
        <f>IFERROR(YEAR(Table3[[#This Row],[Date]]),"")</f>
        <v/>
      </c>
      <c r="D108" s="10" t="str">
        <f>IFERROR(TEXT(Table3[[#This Row],[Date]],"mmm"),"")</f>
        <v/>
      </c>
      <c r="E108" s="86" t="str">
        <f>IF(LEN(B108)=0,"",SUMIFS(Tbl_Transactions[Amount],Tbl_Transactions[Type],"Income",Tbl_Transactions[Date],"&lt;="&amp;Monthly_Summary_Table!$B108,Tbl_Transactions[Date],"&gt;"&amp;EOMONTH(Monthly_Summary_Table!$B108,-1)))</f>
        <v/>
      </c>
      <c r="F108" s="86" t="str">
        <f>IF(LEN(B108)=0,"",SUMIFS(Tbl_Transactions[Amount],Tbl_Transactions[Type],"Expense",Tbl_Transactions[Date],"&lt;="&amp;Monthly_Summary_Table!$B108,Tbl_Transactions[Date],"&gt;"&amp;EOMONTH(Monthly_Summary_Table!$B108,-1)))</f>
        <v/>
      </c>
      <c r="G108" s="86" t="str">
        <f>IFERROR(Table3[[#This Row],[Income]]-Table3[[#This Row],[Expense]],"")</f>
        <v/>
      </c>
      <c r="H108" s="86" t="str">
        <f xml:space="preserve"> IF(LEN(Table3[[#This Row],[Date]])=0,"",MonthlyBudget)</f>
        <v/>
      </c>
      <c r="I108" s="87" t="str">
        <f>IF(LEN(Table3[[#This Row],[Date]])=0,"",SUM(G108:$G$123))</f>
        <v/>
      </c>
      <c r="J108" s="87" t="str">
        <f>IF(LEN(Table3[[#This Row],[Date]])=0,"",Table3[[#This Row],[Cumulative Savings]]+Starting_Worth)</f>
        <v/>
      </c>
      <c r="K108" s="87" t="str">
        <f>IF(LEN(B108)=0,"",SUMIFS(Tbl_Transactions[Amount],Tbl_Transactions[Account],I_CHOSEN_ACCT,Tbl_Transactions[Type],"Income",Tbl_Transactions[Date],"&lt;="&amp;Monthly_Summary_Table!$B108,Tbl_Transactions[Date],"&gt;"&amp;EOMONTH(Monthly_Summary_Table!$B108,-1)))</f>
        <v/>
      </c>
      <c r="L108" s="87" t="str">
        <f>IF(LEN(B108)=0,"",SUMIFS(Tbl_Transactions[Amount],Tbl_Transactions[Account],I_CHOSEN_ACCT,Tbl_Transactions[Type],"Expense",Tbl_Transactions[Date],"&lt;="&amp;Monthly_Summary_Table!$B108,Tbl_Transactions[Date],"&gt;"&amp;EOMONTH(Monthly_Summary_Table!$B108,-1)))</f>
        <v/>
      </c>
      <c r="M108" s="87" t="str">
        <f>IF(LEN(B108)=0,"",SUMIFS(Tbl_Transactions[Amount],Tbl_Transactions[Account],I_CHOSEN_ACCT,Tbl_Transactions[Type],"Transfer",Tbl_Transactions[Date],"&lt;="&amp;Monthly_Summary_Table!$B108,Tbl_Transactions[Date],"&gt;"&amp;EOMONTH(Monthly_Summary_Table!$B108,-1)))</f>
        <v/>
      </c>
      <c r="N108" s="87" t="str">
        <f>IFERROR(Table3[[#This Row],[ACCT INCOME]]-Table3[[#This Row],[ACCT EXPENSE]]+Table3[[#This Row],[ACCT TRANSFERS]],"")</f>
        <v/>
      </c>
      <c r="O108" s="87" t="str">
        <f>IF(LEN(Table3[[#This Row],[Date]])=0,"",SUM(N108:$N$123)+IF(I_CHOSEN_ACCTTYPE="BANK",INDEX(T_BANK_ACCTS[STARTING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9" spans="2:15">
      <c r="B109" s="9" t="str">
        <f>IFERROR(IF(EOMONTH(MAX(Tbl_Transactions[Date]),ROW($B$4)-ROW($B109))&lt;MIN(Tbl_Transactions[Date]),"",EOMONTH(MAX(Tbl_Transactions[Date]),ROW($B$4)-ROW($B109))),"")</f>
        <v/>
      </c>
      <c r="C109" s="10" t="str">
        <f>IFERROR(YEAR(Table3[[#This Row],[Date]]),"")</f>
        <v/>
      </c>
      <c r="D109" s="10" t="str">
        <f>IFERROR(TEXT(Table3[[#This Row],[Date]],"mmm"),"")</f>
        <v/>
      </c>
      <c r="E109" s="86" t="str">
        <f>IF(LEN(B109)=0,"",SUMIFS(Tbl_Transactions[Amount],Tbl_Transactions[Type],"Income",Tbl_Transactions[Date],"&lt;="&amp;Monthly_Summary_Table!$B109,Tbl_Transactions[Date],"&gt;"&amp;EOMONTH(Monthly_Summary_Table!$B109,-1)))</f>
        <v/>
      </c>
      <c r="F109" s="86" t="str">
        <f>IF(LEN(B109)=0,"",SUMIFS(Tbl_Transactions[Amount],Tbl_Transactions[Type],"Expense",Tbl_Transactions[Date],"&lt;="&amp;Monthly_Summary_Table!$B109,Tbl_Transactions[Date],"&gt;"&amp;EOMONTH(Monthly_Summary_Table!$B109,-1)))</f>
        <v/>
      </c>
      <c r="G109" s="86" t="str">
        <f>IFERROR(Table3[[#This Row],[Income]]-Table3[[#This Row],[Expense]],"")</f>
        <v/>
      </c>
      <c r="H109" s="86" t="str">
        <f xml:space="preserve"> IF(LEN(Table3[[#This Row],[Date]])=0,"",MonthlyBudget)</f>
        <v/>
      </c>
      <c r="I109" s="87" t="str">
        <f>IF(LEN(Table3[[#This Row],[Date]])=0,"",SUM(G109:$G$123))</f>
        <v/>
      </c>
      <c r="J109" s="87" t="str">
        <f>IF(LEN(Table3[[#This Row],[Date]])=0,"",Table3[[#This Row],[Cumulative Savings]]+Starting_Worth)</f>
        <v/>
      </c>
      <c r="K109" s="87" t="str">
        <f>IF(LEN(B109)=0,"",SUMIFS(Tbl_Transactions[Amount],Tbl_Transactions[Account],I_CHOSEN_ACCT,Tbl_Transactions[Type],"Income",Tbl_Transactions[Date],"&lt;="&amp;Monthly_Summary_Table!$B109,Tbl_Transactions[Date],"&gt;"&amp;EOMONTH(Monthly_Summary_Table!$B109,-1)))</f>
        <v/>
      </c>
      <c r="L109" s="87" t="str">
        <f>IF(LEN(B109)=0,"",SUMIFS(Tbl_Transactions[Amount],Tbl_Transactions[Account],I_CHOSEN_ACCT,Tbl_Transactions[Type],"Expense",Tbl_Transactions[Date],"&lt;="&amp;Monthly_Summary_Table!$B109,Tbl_Transactions[Date],"&gt;"&amp;EOMONTH(Monthly_Summary_Table!$B109,-1)))</f>
        <v/>
      </c>
      <c r="M109" s="87" t="str">
        <f>IF(LEN(B109)=0,"",SUMIFS(Tbl_Transactions[Amount],Tbl_Transactions[Account],I_CHOSEN_ACCT,Tbl_Transactions[Type],"Transfer",Tbl_Transactions[Date],"&lt;="&amp;Monthly_Summary_Table!$B109,Tbl_Transactions[Date],"&gt;"&amp;EOMONTH(Monthly_Summary_Table!$B109,-1)))</f>
        <v/>
      </c>
      <c r="N109" s="87" t="str">
        <f>IFERROR(Table3[[#This Row],[ACCT INCOME]]-Table3[[#This Row],[ACCT EXPENSE]]+Table3[[#This Row],[ACCT TRANSFERS]],"")</f>
        <v/>
      </c>
      <c r="O109" s="87" t="str">
        <f>IF(LEN(Table3[[#This Row],[Date]])=0,"",SUM(N109:$N$123)+IF(I_CHOSEN_ACCTTYPE="BANK",INDEX(T_BANK_ACCTS[STARTING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0" spans="2:15">
      <c r="B110" s="9" t="str">
        <f>IFERROR(IF(EOMONTH(MAX(Tbl_Transactions[Date]),ROW($B$4)-ROW($B110))&lt;MIN(Tbl_Transactions[Date]),"",EOMONTH(MAX(Tbl_Transactions[Date]),ROW($B$4)-ROW($B110))),"")</f>
        <v/>
      </c>
      <c r="C110" s="10" t="str">
        <f>IFERROR(YEAR(Table3[[#This Row],[Date]]),"")</f>
        <v/>
      </c>
      <c r="D110" s="10" t="str">
        <f>IFERROR(TEXT(Table3[[#This Row],[Date]],"mmm"),"")</f>
        <v/>
      </c>
      <c r="E110" s="86" t="str">
        <f>IF(LEN(B110)=0,"",SUMIFS(Tbl_Transactions[Amount],Tbl_Transactions[Type],"Income",Tbl_Transactions[Date],"&lt;="&amp;Monthly_Summary_Table!$B110,Tbl_Transactions[Date],"&gt;"&amp;EOMONTH(Monthly_Summary_Table!$B110,-1)))</f>
        <v/>
      </c>
      <c r="F110" s="86" t="str">
        <f>IF(LEN(B110)=0,"",SUMIFS(Tbl_Transactions[Amount],Tbl_Transactions[Type],"Expense",Tbl_Transactions[Date],"&lt;="&amp;Monthly_Summary_Table!$B110,Tbl_Transactions[Date],"&gt;"&amp;EOMONTH(Monthly_Summary_Table!$B110,-1)))</f>
        <v/>
      </c>
      <c r="G110" s="86" t="str">
        <f>IFERROR(Table3[[#This Row],[Income]]-Table3[[#This Row],[Expense]],"")</f>
        <v/>
      </c>
      <c r="H110" s="86" t="str">
        <f xml:space="preserve"> IF(LEN(Table3[[#This Row],[Date]])=0,"",MonthlyBudget)</f>
        <v/>
      </c>
      <c r="I110" s="87" t="str">
        <f>IF(LEN(Table3[[#This Row],[Date]])=0,"",SUM(G110:$G$123))</f>
        <v/>
      </c>
      <c r="J110" s="87" t="str">
        <f>IF(LEN(Table3[[#This Row],[Date]])=0,"",Table3[[#This Row],[Cumulative Savings]]+Starting_Worth)</f>
        <v/>
      </c>
      <c r="K110" s="87" t="str">
        <f>IF(LEN(B110)=0,"",SUMIFS(Tbl_Transactions[Amount],Tbl_Transactions[Account],I_CHOSEN_ACCT,Tbl_Transactions[Type],"Income",Tbl_Transactions[Date],"&lt;="&amp;Monthly_Summary_Table!$B110,Tbl_Transactions[Date],"&gt;"&amp;EOMONTH(Monthly_Summary_Table!$B110,-1)))</f>
        <v/>
      </c>
      <c r="L110" s="87" t="str">
        <f>IF(LEN(B110)=0,"",SUMIFS(Tbl_Transactions[Amount],Tbl_Transactions[Account],I_CHOSEN_ACCT,Tbl_Transactions[Type],"Expense",Tbl_Transactions[Date],"&lt;="&amp;Monthly_Summary_Table!$B110,Tbl_Transactions[Date],"&gt;"&amp;EOMONTH(Monthly_Summary_Table!$B110,-1)))</f>
        <v/>
      </c>
      <c r="M110" s="87" t="str">
        <f>IF(LEN(B110)=0,"",SUMIFS(Tbl_Transactions[Amount],Tbl_Transactions[Account],I_CHOSEN_ACCT,Tbl_Transactions[Type],"Transfer",Tbl_Transactions[Date],"&lt;="&amp;Monthly_Summary_Table!$B110,Tbl_Transactions[Date],"&gt;"&amp;EOMONTH(Monthly_Summary_Table!$B110,-1)))</f>
        <v/>
      </c>
      <c r="N110" s="87" t="str">
        <f>IFERROR(Table3[[#This Row],[ACCT INCOME]]-Table3[[#This Row],[ACCT EXPENSE]]+Table3[[#This Row],[ACCT TRANSFERS]],"")</f>
        <v/>
      </c>
      <c r="O110" s="87" t="str">
        <f>IF(LEN(Table3[[#This Row],[Date]])=0,"",SUM(N110:$N$123)+IF(I_CHOSEN_ACCTTYPE="BANK",INDEX(T_BANK_ACCTS[STARTING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1" spans="2:15">
      <c r="B111" s="9" t="str">
        <f>IFERROR(IF(EOMONTH(MAX(Tbl_Transactions[Date]),ROW($B$4)-ROW($B111))&lt;MIN(Tbl_Transactions[Date]),"",EOMONTH(MAX(Tbl_Transactions[Date]),ROW($B$4)-ROW($B111))),"")</f>
        <v/>
      </c>
      <c r="C111" s="10" t="str">
        <f>IFERROR(YEAR(Table3[[#This Row],[Date]]),"")</f>
        <v/>
      </c>
      <c r="D111" s="10" t="str">
        <f>IFERROR(TEXT(Table3[[#This Row],[Date]],"mmm"),"")</f>
        <v/>
      </c>
      <c r="E111" s="86" t="str">
        <f>IF(LEN(B111)=0,"",SUMIFS(Tbl_Transactions[Amount],Tbl_Transactions[Type],"Income",Tbl_Transactions[Date],"&lt;="&amp;Monthly_Summary_Table!$B111,Tbl_Transactions[Date],"&gt;"&amp;EOMONTH(Monthly_Summary_Table!$B111,-1)))</f>
        <v/>
      </c>
      <c r="F111" s="86" t="str">
        <f>IF(LEN(B111)=0,"",SUMIFS(Tbl_Transactions[Amount],Tbl_Transactions[Type],"Expense",Tbl_Transactions[Date],"&lt;="&amp;Monthly_Summary_Table!$B111,Tbl_Transactions[Date],"&gt;"&amp;EOMONTH(Monthly_Summary_Table!$B111,-1)))</f>
        <v/>
      </c>
      <c r="G111" s="86" t="str">
        <f>IFERROR(Table3[[#This Row],[Income]]-Table3[[#This Row],[Expense]],"")</f>
        <v/>
      </c>
      <c r="H111" s="86" t="str">
        <f xml:space="preserve"> IF(LEN(Table3[[#This Row],[Date]])=0,"",MonthlyBudget)</f>
        <v/>
      </c>
      <c r="I111" s="87" t="str">
        <f>IF(LEN(Table3[[#This Row],[Date]])=0,"",SUM(G111:$G$123))</f>
        <v/>
      </c>
      <c r="J111" s="87" t="str">
        <f>IF(LEN(Table3[[#This Row],[Date]])=0,"",Table3[[#This Row],[Cumulative Savings]]+Starting_Worth)</f>
        <v/>
      </c>
      <c r="K111" s="87" t="str">
        <f>IF(LEN(B111)=0,"",SUMIFS(Tbl_Transactions[Amount],Tbl_Transactions[Account],I_CHOSEN_ACCT,Tbl_Transactions[Type],"Income",Tbl_Transactions[Date],"&lt;="&amp;Monthly_Summary_Table!$B111,Tbl_Transactions[Date],"&gt;"&amp;EOMONTH(Monthly_Summary_Table!$B111,-1)))</f>
        <v/>
      </c>
      <c r="L111" s="87" t="str">
        <f>IF(LEN(B111)=0,"",SUMIFS(Tbl_Transactions[Amount],Tbl_Transactions[Account],I_CHOSEN_ACCT,Tbl_Transactions[Type],"Expense",Tbl_Transactions[Date],"&lt;="&amp;Monthly_Summary_Table!$B111,Tbl_Transactions[Date],"&gt;"&amp;EOMONTH(Monthly_Summary_Table!$B111,-1)))</f>
        <v/>
      </c>
      <c r="M111" s="87" t="str">
        <f>IF(LEN(B111)=0,"",SUMIFS(Tbl_Transactions[Amount],Tbl_Transactions[Account],I_CHOSEN_ACCT,Tbl_Transactions[Type],"Transfer",Tbl_Transactions[Date],"&lt;="&amp;Monthly_Summary_Table!$B111,Tbl_Transactions[Date],"&gt;"&amp;EOMONTH(Monthly_Summary_Table!$B111,-1)))</f>
        <v/>
      </c>
      <c r="N111" s="87" t="str">
        <f>IFERROR(Table3[[#This Row],[ACCT INCOME]]-Table3[[#This Row],[ACCT EXPENSE]]+Table3[[#This Row],[ACCT TRANSFERS]],"")</f>
        <v/>
      </c>
      <c r="O111" s="87" t="str">
        <f>IF(LEN(Table3[[#This Row],[Date]])=0,"",SUM(N111:$N$123)+IF(I_CHOSEN_ACCTTYPE="BANK",INDEX(T_BANK_ACCTS[STARTING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2" spans="2:15">
      <c r="B112" s="9" t="str">
        <f>IFERROR(IF(EOMONTH(MAX(Tbl_Transactions[Date]),ROW($B$4)-ROW($B112))&lt;MIN(Tbl_Transactions[Date]),"",EOMONTH(MAX(Tbl_Transactions[Date]),ROW($B$4)-ROW($B112))),"")</f>
        <v/>
      </c>
      <c r="C112" s="10" t="str">
        <f>IFERROR(YEAR(Table3[[#This Row],[Date]]),"")</f>
        <v/>
      </c>
      <c r="D112" s="10" t="str">
        <f>IFERROR(TEXT(Table3[[#This Row],[Date]],"mmm"),"")</f>
        <v/>
      </c>
      <c r="E112" s="86" t="str">
        <f>IF(LEN(B112)=0,"",SUMIFS(Tbl_Transactions[Amount],Tbl_Transactions[Type],"Income",Tbl_Transactions[Date],"&lt;="&amp;Monthly_Summary_Table!$B112,Tbl_Transactions[Date],"&gt;"&amp;EOMONTH(Monthly_Summary_Table!$B112,-1)))</f>
        <v/>
      </c>
      <c r="F112" s="86" t="str">
        <f>IF(LEN(B112)=0,"",SUMIFS(Tbl_Transactions[Amount],Tbl_Transactions[Type],"Expense",Tbl_Transactions[Date],"&lt;="&amp;Monthly_Summary_Table!$B112,Tbl_Transactions[Date],"&gt;"&amp;EOMONTH(Monthly_Summary_Table!$B112,-1)))</f>
        <v/>
      </c>
      <c r="G112" s="86" t="str">
        <f>IFERROR(Table3[[#This Row],[Income]]-Table3[[#This Row],[Expense]],"")</f>
        <v/>
      </c>
      <c r="H112" s="86" t="str">
        <f xml:space="preserve"> IF(LEN(Table3[[#This Row],[Date]])=0,"",MonthlyBudget)</f>
        <v/>
      </c>
      <c r="I112" s="87" t="str">
        <f>IF(LEN(Table3[[#This Row],[Date]])=0,"",SUM(G112:$G$123))</f>
        <v/>
      </c>
      <c r="J112" s="87" t="str">
        <f>IF(LEN(Table3[[#This Row],[Date]])=0,"",Table3[[#This Row],[Cumulative Savings]]+Starting_Worth)</f>
        <v/>
      </c>
      <c r="K112" s="87" t="str">
        <f>IF(LEN(B112)=0,"",SUMIFS(Tbl_Transactions[Amount],Tbl_Transactions[Account],I_CHOSEN_ACCT,Tbl_Transactions[Type],"Income",Tbl_Transactions[Date],"&lt;="&amp;Monthly_Summary_Table!$B112,Tbl_Transactions[Date],"&gt;"&amp;EOMONTH(Monthly_Summary_Table!$B112,-1)))</f>
        <v/>
      </c>
      <c r="L112" s="87" t="str">
        <f>IF(LEN(B112)=0,"",SUMIFS(Tbl_Transactions[Amount],Tbl_Transactions[Account],I_CHOSEN_ACCT,Tbl_Transactions[Type],"Expense",Tbl_Transactions[Date],"&lt;="&amp;Monthly_Summary_Table!$B112,Tbl_Transactions[Date],"&gt;"&amp;EOMONTH(Monthly_Summary_Table!$B112,-1)))</f>
        <v/>
      </c>
      <c r="M112" s="87" t="str">
        <f>IF(LEN(B112)=0,"",SUMIFS(Tbl_Transactions[Amount],Tbl_Transactions[Account],I_CHOSEN_ACCT,Tbl_Transactions[Type],"Transfer",Tbl_Transactions[Date],"&lt;="&amp;Monthly_Summary_Table!$B112,Tbl_Transactions[Date],"&gt;"&amp;EOMONTH(Monthly_Summary_Table!$B112,-1)))</f>
        <v/>
      </c>
      <c r="N112" s="87" t="str">
        <f>IFERROR(Table3[[#This Row],[ACCT INCOME]]-Table3[[#This Row],[ACCT EXPENSE]]+Table3[[#This Row],[ACCT TRANSFERS]],"")</f>
        <v/>
      </c>
      <c r="O112" s="87" t="str">
        <f>IF(LEN(Table3[[#This Row],[Date]])=0,"",SUM(N112:$N$123)+IF(I_CHOSEN_ACCTTYPE="BANK",INDEX(T_BANK_ACCTS[STARTING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3" spans="2:15">
      <c r="B113" s="9" t="str">
        <f>IFERROR(IF(EOMONTH(MAX(Tbl_Transactions[Date]),ROW($B$4)-ROW($B113))&lt;MIN(Tbl_Transactions[Date]),"",EOMONTH(MAX(Tbl_Transactions[Date]),ROW($B$4)-ROW($B113))),"")</f>
        <v/>
      </c>
      <c r="C113" s="10" t="str">
        <f>IFERROR(YEAR(Table3[[#This Row],[Date]]),"")</f>
        <v/>
      </c>
      <c r="D113" s="10" t="str">
        <f>IFERROR(TEXT(Table3[[#This Row],[Date]],"mmm"),"")</f>
        <v/>
      </c>
      <c r="E113" s="86" t="str">
        <f>IF(LEN(B113)=0,"",SUMIFS(Tbl_Transactions[Amount],Tbl_Transactions[Type],"Income",Tbl_Transactions[Date],"&lt;="&amp;Monthly_Summary_Table!$B113,Tbl_Transactions[Date],"&gt;"&amp;EOMONTH(Monthly_Summary_Table!$B113,-1)))</f>
        <v/>
      </c>
      <c r="F113" s="86" t="str">
        <f>IF(LEN(B113)=0,"",SUMIFS(Tbl_Transactions[Amount],Tbl_Transactions[Type],"Expense",Tbl_Transactions[Date],"&lt;="&amp;Monthly_Summary_Table!$B113,Tbl_Transactions[Date],"&gt;"&amp;EOMONTH(Monthly_Summary_Table!$B113,-1)))</f>
        <v/>
      </c>
      <c r="G113" s="86" t="str">
        <f>IFERROR(Table3[[#This Row],[Income]]-Table3[[#This Row],[Expense]],"")</f>
        <v/>
      </c>
      <c r="H113" s="86" t="str">
        <f xml:space="preserve"> IF(LEN(Table3[[#This Row],[Date]])=0,"",MonthlyBudget)</f>
        <v/>
      </c>
      <c r="I113" s="87" t="str">
        <f>IF(LEN(Table3[[#This Row],[Date]])=0,"",SUM(G113:$G$123))</f>
        <v/>
      </c>
      <c r="J113" s="87" t="str">
        <f>IF(LEN(Table3[[#This Row],[Date]])=0,"",Table3[[#This Row],[Cumulative Savings]]+Starting_Worth)</f>
        <v/>
      </c>
      <c r="K113" s="87" t="str">
        <f>IF(LEN(B113)=0,"",SUMIFS(Tbl_Transactions[Amount],Tbl_Transactions[Account],I_CHOSEN_ACCT,Tbl_Transactions[Type],"Income",Tbl_Transactions[Date],"&lt;="&amp;Monthly_Summary_Table!$B113,Tbl_Transactions[Date],"&gt;"&amp;EOMONTH(Monthly_Summary_Table!$B113,-1)))</f>
        <v/>
      </c>
      <c r="L113" s="87" t="str">
        <f>IF(LEN(B113)=0,"",SUMIFS(Tbl_Transactions[Amount],Tbl_Transactions[Account],I_CHOSEN_ACCT,Tbl_Transactions[Type],"Expense",Tbl_Transactions[Date],"&lt;="&amp;Monthly_Summary_Table!$B113,Tbl_Transactions[Date],"&gt;"&amp;EOMONTH(Monthly_Summary_Table!$B113,-1)))</f>
        <v/>
      </c>
      <c r="M113" s="87" t="str">
        <f>IF(LEN(B113)=0,"",SUMIFS(Tbl_Transactions[Amount],Tbl_Transactions[Account],I_CHOSEN_ACCT,Tbl_Transactions[Type],"Transfer",Tbl_Transactions[Date],"&lt;="&amp;Monthly_Summary_Table!$B113,Tbl_Transactions[Date],"&gt;"&amp;EOMONTH(Monthly_Summary_Table!$B113,-1)))</f>
        <v/>
      </c>
      <c r="N113" s="87" t="str">
        <f>IFERROR(Table3[[#This Row],[ACCT INCOME]]-Table3[[#This Row],[ACCT EXPENSE]]+Table3[[#This Row],[ACCT TRANSFERS]],"")</f>
        <v/>
      </c>
      <c r="O113" s="87" t="str">
        <f>IF(LEN(Table3[[#This Row],[Date]])=0,"",SUM(N113:$N$123)+IF(I_CHOSEN_ACCTTYPE="BANK",INDEX(T_BANK_ACCTS[STARTING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4" spans="2:15">
      <c r="B114" s="9" t="str">
        <f>IFERROR(IF(EOMONTH(MAX(Tbl_Transactions[Date]),ROW($B$4)-ROW($B114))&lt;MIN(Tbl_Transactions[Date]),"",EOMONTH(MAX(Tbl_Transactions[Date]),ROW($B$4)-ROW($B114))),"")</f>
        <v/>
      </c>
      <c r="C114" s="10" t="str">
        <f>IFERROR(YEAR(Table3[[#This Row],[Date]]),"")</f>
        <v/>
      </c>
      <c r="D114" s="10" t="str">
        <f>IFERROR(TEXT(Table3[[#This Row],[Date]],"mmm"),"")</f>
        <v/>
      </c>
      <c r="E114" s="86" t="str">
        <f>IF(LEN(B114)=0,"",SUMIFS(Tbl_Transactions[Amount],Tbl_Transactions[Type],"Income",Tbl_Transactions[Date],"&lt;="&amp;Monthly_Summary_Table!$B114,Tbl_Transactions[Date],"&gt;"&amp;EOMONTH(Monthly_Summary_Table!$B114,-1)))</f>
        <v/>
      </c>
      <c r="F114" s="86" t="str">
        <f>IF(LEN(B114)=0,"",SUMIFS(Tbl_Transactions[Amount],Tbl_Transactions[Type],"Expense",Tbl_Transactions[Date],"&lt;="&amp;Monthly_Summary_Table!$B114,Tbl_Transactions[Date],"&gt;"&amp;EOMONTH(Monthly_Summary_Table!$B114,-1)))</f>
        <v/>
      </c>
      <c r="G114" s="86" t="str">
        <f>IFERROR(Table3[[#This Row],[Income]]-Table3[[#This Row],[Expense]],"")</f>
        <v/>
      </c>
      <c r="H114" s="86" t="str">
        <f xml:space="preserve"> IF(LEN(Table3[[#This Row],[Date]])=0,"",MonthlyBudget)</f>
        <v/>
      </c>
      <c r="I114" s="87" t="str">
        <f>IF(LEN(Table3[[#This Row],[Date]])=0,"",SUM(G114:$G$123))</f>
        <v/>
      </c>
      <c r="J114" s="87" t="str">
        <f>IF(LEN(Table3[[#This Row],[Date]])=0,"",Table3[[#This Row],[Cumulative Savings]]+Starting_Worth)</f>
        <v/>
      </c>
      <c r="K114" s="87" t="str">
        <f>IF(LEN(B114)=0,"",SUMIFS(Tbl_Transactions[Amount],Tbl_Transactions[Account],I_CHOSEN_ACCT,Tbl_Transactions[Type],"Income",Tbl_Transactions[Date],"&lt;="&amp;Monthly_Summary_Table!$B114,Tbl_Transactions[Date],"&gt;"&amp;EOMONTH(Monthly_Summary_Table!$B114,-1)))</f>
        <v/>
      </c>
      <c r="L114" s="87" t="str">
        <f>IF(LEN(B114)=0,"",SUMIFS(Tbl_Transactions[Amount],Tbl_Transactions[Account],I_CHOSEN_ACCT,Tbl_Transactions[Type],"Expense",Tbl_Transactions[Date],"&lt;="&amp;Monthly_Summary_Table!$B114,Tbl_Transactions[Date],"&gt;"&amp;EOMONTH(Monthly_Summary_Table!$B114,-1)))</f>
        <v/>
      </c>
      <c r="M114" s="87" t="str">
        <f>IF(LEN(B114)=0,"",SUMIFS(Tbl_Transactions[Amount],Tbl_Transactions[Account],I_CHOSEN_ACCT,Tbl_Transactions[Type],"Transfer",Tbl_Transactions[Date],"&lt;="&amp;Monthly_Summary_Table!$B114,Tbl_Transactions[Date],"&gt;"&amp;EOMONTH(Monthly_Summary_Table!$B114,-1)))</f>
        <v/>
      </c>
      <c r="N114" s="87" t="str">
        <f>IFERROR(Table3[[#This Row],[ACCT INCOME]]-Table3[[#This Row],[ACCT EXPENSE]]+Table3[[#This Row],[ACCT TRANSFERS]],"")</f>
        <v/>
      </c>
      <c r="O114" s="87" t="str">
        <f>IF(LEN(Table3[[#This Row],[Date]])=0,"",SUM(N114:$N$123)+IF(I_CHOSEN_ACCTTYPE="BANK",INDEX(T_BANK_ACCTS[STARTING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5" spans="2:15">
      <c r="B115" s="9" t="str">
        <f>IFERROR(IF(EOMONTH(MAX(Tbl_Transactions[Date]),ROW($B$4)-ROW($B115))&lt;MIN(Tbl_Transactions[Date]),"",EOMONTH(MAX(Tbl_Transactions[Date]),ROW($B$4)-ROW($B115))),"")</f>
        <v/>
      </c>
      <c r="C115" s="10" t="str">
        <f>IFERROR(YEAR(Table3[[#This Row],[Date]]),"")</f>
        <v/>
      </c>
      <c r="D115" s="10" t="str">
        <f>IFERROR(TEXT(Table3[[#This Row],[Date]],"mmm"),"")</f>
        <v/>
      </c>
      <c r="E115" s="86" t="str">
        <f>IF(LEN(B115)=0,"",SUMIFS(Tbl_Transactions[Amount],Tbl_Transactions[Type],"Income",Tbl_Transactions[Date],"&lt;="&amp;Monthly_Summary_Table!$B115,Tbl_Transactions[Date],"&gt;"&amp;EOMONTH(Monthly_Summary_Table!$B115,-1)))</f>
        <v/>
      </c>
      <c r="F115" s="86" t="str">
        <f>IF(LEN(B115)=0,"",SUMIFS(Tbl_Transactions[Amount],Tbl_Transactions[Type],"Expense",Tbl_Transactions[Date],"&lt;="&amp;Monthly_Summary_Table!$B115,Tbl_Transactions[Date],"&gt;"&amp;EOMONTH(Monthly_Summary_Table!$B115,-1)))</f>
        <v/>
      </c>
      <c r="G115" s="86" t="str">
        <f>IFERROR(Table3[[#This Row],[Income]]-Table3[[#This Row],[Expense]],"")</f>
        <v/>
      </c>
      <c r="H115" s="86" t="str">
        <f xml:space="preserve"> IF(LEN(Table3[[#This Row],[Date]])=0,"",MonthlyBudget)</f>
        <v/>
      </c>
      <c r="I115" s="87" t="str">
        <f>IF(LEN(Table3[[#This Row],[Date]])=0,"",SUM(G115:$G$123))</f>
        <v/>
      </c>
      <c r="J115" s="87" t="str">
        <f>IF(LEN(Table3[[#This Row],[Date]])=0,"",Table3[[#This Row],[Cumulative Savings]]+Starting_Worth)</f>
        <v/>
      </c>
      <c r="K115" s="87" t="str">
        <f>IF(LEN(B115)=0,"",SUMIFS(Tbl_Transactions[Amount],Tbl_Transactions[Account],I_CHOSEN_ACCT,Tbl_Transactions[Type],"Income",Tbl_Transactions[Date],"&lt;="&amp;Monthly_Summary_Table!$B115,Tbl_Transactions[Date],"&gt;"&amp;EOMONTH(Monthly_Summary_Table!$B115,-1)))</f>
        <v/>
      </c>
      <c r="L115" s="87" t="str">
        <f>IF(LEN(B115)=0,"",SUMIFS(Tbl_Transactions[Amount],Tbl_Transactions[Account],I_CHOSEN_ACCT,Tbl_Transactions[Type],"Expense",Tbl_Transactions[Date],"&lt;="&amp;Monthly_Summary_Table!$B115,Tbl_Transactions[Date],"&gt;"&amp;EOMONTH(Monthly_Summary_Table!$B115,-1)))</f>
        <v/>
      </c>
      <c r="M115" s="87" t="str">
        <f>IF(LEN(B115)=0,"",SUMIFS(Tbl_Transactions[Amount],Tbl_Transactions[Account],I_CHOSEN_ACCT,Tbl_Transactions[Type],"Transfer",Tbl_Transactions[Date],"&lt;="&amp;Monthly_Summary_Table!$B115,Tbl_Transactions[Date],"&gt;"&amp;EOMONTH(Monthly_Summary_Table!$B115,-1)))</f>
        <v/>
      </c>
      <c r="N115" s="87" t="str">
        <f>IFERROR(Table3[[#This Row],[ACCT INCOME]]-Table3[[#This Row],[ACCT EXPENSE]]+Table3[[#This Row],[ACCT TRANSFERS]],"")</f>
        <v/>
      </c>
      <c r="O115" s="87" t="str">
        <f>IF(LEN(Table3[[#This Row],[Date]])=0,"",SUM(N115:$N$123)+IF(I_CHOSEN_ACCTTYPE="BANK",INDEX(T_BANK_ACCTS[STARTING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6" spans="2:15">
      <c r="B116" s="9" t="str">
        <f>IFERROR(IF(EOMONTH(MAX(Tbl_Transactions[Date]),ROW($B$4)-ROW($B116))&lt;MIN(Tbl_Transactions[Date]),"",EOMONTH(MAX(Tbl_Transactions[Date]),ROW($B$4)-ROW($B116))),"")</f>
        <v/>
      </c>
      <c r="C116" s="10" t="str">
        <f>IFERROR(YEAR(Table3[[#This Row],[Date]]),"")</f>
        <v/>
      </c>
      <c r="D116" s="10" t="str">
        <f>IFERROR(TEXT(Table3[[#This Row],[Date]],"mmm"),"")</f>
        <v/>
      </c>
      <c r="E116" s="86" t="str">
        <f>IF(LEN(B116)=0,"",SUMIFS(Tbl_Transactions[Amount],Tbl_Transactions[Type],"Income",Tbl_Transactions[Date],"&lt;="&amp;Monthly_Summary_Table!$B116,Tbl_Transactions[Date],"&gt;"&amp;EOMONTH(Monthly_Summary_Table!$B116,-1)))</f>
        <v/>
      </c>
      <c r="F116" s="86" t="str">
        <f>IF(LEN(B116)=0,"",SUMIFS(Tbl_Transactions[Amount],Tbl_Transactions[Type],"Expense",Tbl_Transactions[Date],"&lt;="&amp;Monthly_Summary_Table!$B116,Tbl_Transactions[Date],"&gt;"&amp;EOMONTH(Monthly_Summary_Table!$B116,-1)))</f>
        <v/>
      </c>
      <c r="G116" s="86" t="str">
        <f>IFERROR(Table3[[#This Row],[Income]]-Table3[[#This Row],[Expense]],"")</f>
        <v/>
      </c>
      <c r="H116" s="86" t="str">
        <f xml:space="preserve"> IF(LEN(Table3[[#This Row],[Date]])=0,"",MonthlyBudget)</f>
        <v/>
      </c>
      <c r="I116" s="87" t="str">
        <f>IF(LEN(Table3[[#This Row],[Date]])=0,"",SUM(G116:$G$123))</f>
        <v/>
      </c>
      <c r="J116" s="87" t="str">
        <f>IF(LEN(Table3[[#This Row],[Date]])=0,"",Table3[[#This Row],[Cumulative Savings]]+Starting_Worth)</f>
        <v/>
      </c>
      <c r="K116" s="87" t="str">
        <f>IF(LEN(B116)=0,"",SUMIFS(Tbl_Transactions[Amount],Tbl_Transactions[Account],I_CHOSEN_ACCT,Tbl_Transactions[Type],"Income",Tbl_Transactions[Date],"&lt;="&amp;Monthly_Summary_Table!$B116,Tbl_Transactions[Date],"&gt;"&amp;EOMONTH(Monthly_Summary_Table!$B116,-1)))</f>
        <v/>
      </c>
      <c r="L116" s="87" t="str">
        <f>IF(LEN(B116)=0,"",SUMIFS(Tbl_Transactions[Amount],Tbl_Transactions[Account],I_CHOSEN_ACCT,Tbl_Transactions[Type],"Expense",Tbl_Transactions[Date],"&lt;="&amp;Monthly_Summary_Table!$B116,Tbl_Transactions[Date],"&gt;"&amp;EOMONTH(Monthly_Summary_Table!$B116,-1)))</f>
        <v/>
      </c>
      <c r="M116" s="87" t="str">
        <f>IF(LEN(B116)=0,"",SUMIFS(Tbl_Transactions[Amount],Tbl_Transactions[Account],I_CHOSEN_ACCT,Tbl_Transactions[Type],"Transfer",Tbl_Transactions[Date],"&lt;="&amp;Monthly_Summary_Table!$B116,Tbl_Transactions[Date],"&gt;"&amp;EOMONTH(Monthly_Summary_Table!$B116,-1)))</f>
        <v/>
      </c>
      <c r="N116" s="87" t="str">
        <f>IFERROR(Table3[[#This Row],[ACCT INCOME]]-Table3[[#This Row],[ACCT EXPENSE]]+Table3[[#This Row],[ACCT TRANSFERS]],"")</f>
        <v/>
      </c>
      <c r="O116" s="87" t="str">
        <f>IF(LEN(Table3[[#This Row],[Date]])=0,"",SUM(N116:$N$123)+IF(I_CHOSEN_ACCTTYPE="BANK",INDEX(T_BANK_ACCTS[STARTING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7" spans="2:15">
      <c r="B117" s="9" t="str">
        <f>IFERROR(IF(EOMONTH(MAX(Tbl_Transactions[Date]),ROW($B$4)-ROW($B117))&lt;MIN(Tbl_Transactions[Date]),"",EOMONTH(MAX(Tbl_Transactions[Date]),ROW($B$4)-ROW($B117))),"")</f>
        <v/>
      </c>
      <c r="C117" s="10" t="str">
        <f>IFERROR(YEAR(Table3[[#This Row],[Date]]),"")</f>
        <v/>
      </c>
      <c r="D117" s="10" t="str">
        <f>IFERROR(TEXT(Table3[[#This Row],[Date]],"mmm"),"")</f>
        <v/>
      </c>
      <c r="E117" s="86" t="str">
        <f>IF(LEN(B117)=0,"",SUMIFS(Tbl_Transactions[Amount],Tbl_Transactions[Type],"Income",Tbl_Transactions[Date],"&lt;="&amp;Monthly_Summary_Table!$B117,Tbl_Transactions[Date],"&gt;"&amp;EOMONTH(Monthly_Summary_Table!$B117,-1)))</f>
        <v/>
      </c>
      <c r="F117" s="86" t="str">
        <f>IF(LEN(B117)=0,"",SUMIFS(Tbl_Transactions[Amount],Tbl_Transactions[Type],"Expense",Tbl_Transactions[Date],"&lt;="&amp;Monthly_Summary_Table!$B117,Tbl_Transactions[Date],"&gt;"&amp;EOMONTH(Monthly_Summary_Table!$B117,-1)))</f>
        <v/>
      </c>
      <c r="G117" s="86" t="str">
        <f>IFERROR(Table3[[#This Row],[Income]]-Table3[[#This Row],[Expense]],"")</f>
        <v/>
      </c>
      <c r="H117" s="86" t="str">
        <f xml:space="preserve"> IF(LEN(Table3[[#This Row],[Date]])=0,"",MonthlyBudget)</f>
        <v/>
      </c>
      <c r="I117" s="87" t="str">
        <f>IF(LEN(Table3[[#This Row],[Date]])=0,"",SUM(G117:$G$123))</f>
        <v/>
      </c>
      <c r="J117" s="87" t="str">
        <f>IF(LEN(Table3[[#This Row],[Date]])=0,"",Table3[[#This Row],[Cumulative Savings]]+Starting_Worth)</f>
        <v/>
      </c>
      <c r="K117" s="87" t="str">
        <f>IF(LEN(B117)=0,"",SUMIFS(Tbl_Transactions[Amount],Tbl_Transactions[Account],I_CHOSEN_ACCT,Tbl_Transactions[Type],"Income",Tbl_Transactions[Date],"&lt;="&amp;Monthly_Summary_Table!$B117,Tbl_Transactions[Date],"&gt;"&amp;EOMONTH(Monthly_Summary_Table!$B117,-1)))</f>
        <v/>
      </c>
      <c r="L117" s="87" t="str">
        <f>IF(LEN(B117)=0,"",SUMIFS(Tbl_Transactions[Amount],Tbl_Transactions[Account],I_CHOSEN_ACCT,Tbl_Transactions[Type],"Expense",Tbl_Transactions[Date],"&lt;="&amp;Monthly_Summary_Table!$B117,Tbl_Transactions[Date],"&gt;"&amp;EOMONTH(Monthly_Summary_Table!$B117,-1)))</f>
        <v/>
      </c>
      <c r="M117" s="87" t="str">
        <f>IF(LEN(B117)=0,"",SUMIFS(Tbl_Transactions[Amount],Tbl_Transactions[Account],I_CHOSEN_ACCT,Tbl_Transactions[Type],"Transfer",Tbl_Transactions[Date],"&lt;="&amp;Monthly_Summary_Table!$B117,Tbl_Transactions[Date],"&gt;"&amp;EOMONTH(Monthly_Summary_Table!$B117,-1)))</f>
        <v/>
      </c>
      <c r="N117" s="87" t="str">
        <f>IFERROR(Table3[[#This Row],[ACCT INCOME]]-Table3[[#This Row],[ACCT EXPENSE]]+Table3[[#This Row],[ACCT TRANSFERS]],"")</f>
        <v/>
      </c>
      <c r="O117" s="87" t="str">
        <f>IF(LEN(Table3[[#This Row],[Date]])=0,"",SUM(N117:$N$123)+IF(I_CHOSEN_ACCTTYPE="BANK",INDEX(T_BANK_ACCTS[STARTING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8" spans="2:15">
      <c r="B118" s="9" t="str">
        <f>IFERROR(IF(EOMONTH(MAX(Tbl_Transactions[Date]),ROW($B$4)-ROW($B118))&lt;MIN(Tbl_Transactions[Date]),"",EOMONTH(MAX(Tbl_Transactions[Date]),ROW($B$4)-ROW($B118))),"")</f>
        <v/>
      </c>
      <c r="C118" s="10" t="str">
        <f>IFERROR(YEAR(Table3[[#This Row],[Date]]),"")</f>
        <v/>
      </c>
      <c r="D118" s="10" t="str">
        <f>IFERROR(TEXT(Table3[[#This Row],[Date]],"mmm"),"")</f>
        <v/>
      </c>
      <c r="E118" s="86" t="str">
        <f>IF(LEN(B118)=0,"",SUMIFS(Tbl_Transactions[Amount],Tbl_Transactions[Type],"Income",Tbl_Transactions[Date],"&lt;="&amp;Monthly_Summary_Table!$B118,Tbl_Transactions[Date],"&gt;"&amp;EOMONTH(Monthly_Summary_Table!$B118,-1)))</f>
        <v/>
      </c>
      <c r="F118" s="86" t="str">
        <f>IF(LEN(B118)=0,"",SUMIFS(Tbl_Transactions[Amount],Tbl_Transactions[Type],"Expense",Tbl_Transactions[Date],"&lt;="&amp;Monthly_Summary_Table!$B118,Tbl_Transactions[Date],"&gt;"&amp;EOMONTH(Monthly_Summary_Table!$B118,-1)))</f>
        <v/>
      </c>
      <c r="G118" s="86" t="str">
        <f>IFERROR(Table3[[#This Row],[Income]]-Table3[[#This Row],[Expense]],"")</f>
        <v/>
      </c>
      <c r="H118" s="86" t="str">
        <f xml:space="preserve"> IF(LEN(Table3[[#This Row],[Date]])=0,"",MonthlyBudget)</f>
        <v/>
      </c>
      <c r="I118" s="87" t="str">
        <f>IF(LEN(Table3[[#This Row],[Date]])=0,"",SUM(G118:$G$123))</f>
        <v/>
      </c>
      <c r="J118" s="87" t="str">
        <f>IF(LEN(Table3[[#This Row],[Date]])=0,"",Table3[[#This Row],[Cumulative Savings]]+Starting_Worth)</f>
        <v/>
      </c>
      <c r="K118" s="87" t="str">
        <f>IF(LEN(B118)=0,"",SUMIFS(Tbl_Transactions[Amount],Tbl_Transactions[Account],I_CHOSEN_ACCT,Tbl_Transactions[Type],"Income",Tbl_Transactions[Date],"&lt;="&amp;Monthly_Summary_Table!$B118,Tbl_Transactions[Date],"&gt;"&amp;EOMONTH(Monthly_Summary_Table!$B118,-1)))</f>
        <v/>
      </c>
      <c r="L118" s="87" t="str">
        <f>IF(LEN(B118)=0,"",SUMIFS(Tbl_Transactions[Amount],Tbl_Transactions[Account],I_CHOSEN_ACCT,Tbl_Transactions[Type],"Expense",Tbl_Transactions[Date],"&lt;="&amp;Monthly_Summary_Table!$B118,Tbl_Transactions[Date],"&gt;"&amp;EOMONTH(Monthly_Summary_Table!$B118,-1)))</f>
        <v/>
      </c>
      <c r="M118" s="87" t="str">
        <f>IF(LEN(B118)=0,"",SUMIFS(Tbl_Transactions[Amount],Tbl_Transactions[Account],I_CHOSEN_ACCT,Tbl_Transactions[Type],"Transfer",Tbl_Transactions[Date],"&lt;="&amp;Monthly_Summary_Table!$B118,Tbl_Transactions[Date],"&gt;"&amp;EOMONTH(Monthly_Summary_Table!$B118,-1)))</f>
        <v/>
      </c>
      <c r="N118" s="87" t="str">
        <f>IFERROR(Table3[[#This Row],[ACCT INCOME]]-Table3[[#This Row],[ACCT EXPENSE]]+Table3[[#This Row],[ACCT TRANSFERS]],"")</f>
        <v/>
      </c>
      <c r="O118" s="87" t="str">
        <f>IF(LEN(Table3[[#This Row],[Date]])=0,"",SUM(N118:$N$123)+IF(I_CHOSEN_ACCTTYPE="BANK",INDEX(T_BANK_ACCTS[STARTING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9" spans="2:15">
      <c r="B119" s="9" t="str">
        <f>IFERROR(IF(EOMONTH(MAX(Tbl_Transactions[Date]),ROW($B$4)-ROW($B119))&lt;MIN(Tbl_Transactions[Date]),"",EOMONTH(MAX(Tbl_Transactions[Date]),ROW($B$4)-ROW($B119))),"")</f>
        <v/>
      </c>
      <c r="C119" s="10" t="str">
        <f>IFERROR(YEAR(Table3[[#This Row],[Date]]),"")</f>
        <v/>
      </c>
      <c r="D119" s="10" t="str">
        <f>IFERROR(TEXT(Table3[[#This Row],[Date]],"mmm"),"")</f>
        <v/>
      </c>
      <c r="E119" s="86" t="str">
        <f>IF(LEN(B119)=0,"",SUMIFS(Tbl_Transactions[Amount],Tbl_Transactions[Type],"Income",Tbl_Transactions[Date],"&lt;="&amp;Monthly_Summary_Table!$B119,Tbl_Transactions[Date],"&gt;"&amp;EOMONTH(Monthly_Summary_Table!$B119,-1)))</f>
        <v/>
      </c>
      <c r="F119" s="86" t="str">
        <f>IF(LEN(B119)=0,"",SUMIFS(Tbl_Transactions[Amount],Tbl_Transactions[Type],"Expense",Tbl_Transactions[Date],"&lt;="&amp;Monthly_Summary_Table!$B119,Tbl_Transactions[Date],"&gt;"&amp;EOMONTH(Monthly_Summary_Table!$B119,-1)))</f>
        <v/>
      </c>
      <c r="G119" s="86" t="str">
        <f>IFERROR(Table3[[#This Row],[Income]]-Table3[[#This Row],[Expense]],"")</f>
        <v/>
      </c>
      <c r="H119" s="86" t="str">
        <f xml:space="preserve"> IF(LEN(Table3[[#This Row],[Date]])=0,"",MonthlyBudget)</f>
        <v/>
      </c>
      <c r="I119" s="87" t="str">
        <f>IF(LEN(Table3[[#This Row],[Date]])=0,"",SUM(G119:$G$123))</f>
        <v/>
      </c>
      <c r="J119" s="87" t="str">
        <f>IF(LEN(Table3[[#This Row],[Date]])=0,"",Table3[[#This Row],[Cumulative Savings]]+Starting_Worth)</f>
        <v/>
      </c>
      <c r="K119" s="87" t="str">
        <f>IF(LEN(B119)=0,"",SUMIFS(Tbl_Transactions[Amount],Tbl_Transactions[Account],I_CHOSEN_ACCT,Tbl_Transactions[Type],"Income",Tbl_Transactions[Date],"&lt;="&amp;Monthly_Summary_Table!$B119,Tbl_Transactions[Date],"&gt;"&amp;EOMONTH(Monthly_Summary_Table!$B119,-1)))</f>
        <v/>
      </c>
      <c r="L119" s="87" t="str">
        <f>IF(LEN(B119)=0,"",SUMIFS(Tbl_Transactions[Amount],Tbl_Transactions[Account],I_CHOSEN_ACCT,Tbl_Transactions[Type],"Expense",Tbl_Transactions[Date],"&lt;="&amp;Monthly_Summary_Table!$B119,Tbl_Transactions[Date],"&gt;"&amp;EOMONTH(Monthly_Summary_Table!$B119,-1)))</f>
        <v/>
      </c>
      <c r="M119" s="87" t="str">
        <f>IF(LEN(B119)=0,"",SUMIFS(Tbl_Transactions[Amount],Tbl_Transactions[Account],I_CHOSEN_ACCT,Tbl_Transactions[Type],"Transfer",Tbl_Transactions[Date],"&lt;="&amp;Monthly_Summary_Table!$B119,Tbl_Transactions[Date],"&gt;"&amp;EOMONTH(Monthly_Summary_Table!$B119,-1)))</f>
        <v/>
      </c>
      <c r="N119" s="87" t="str">
        <f>IFERROR(Table3[[#This Row],[ACCT INCOME]]-Table3[[#This Row],[ACCT EXPENSE]]+Table3[[#This Row],[ACCT TRANSFERS]],"")</f>
        <v/>
      </c>
      <c r="O119" s="87" t="str">
        <f>IF(LEN(Table3[[#This Row],[Date]])=0,"",SUM(N119:$N$123)+IF(I_CHOSEN_ACCTTYPE="BANK",INDEX(T_BANK_ACCTS[STARTING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0" spans="2:15">
      <c r="B120" s="9" t="str">
        <f>IFERROR(IF(EOMONTH(MAX(Tbl_Transactions[Date]),ROW($B$4)-ROW($B120))&lt;MIN(Tbl_Transactions[Date]),"",EOMONTH(MAX(Tbl_Transactions[Date]),ROW($B$4)-ROW($B120))),"")</f>
        <v/>
      </c>
      <c r="C120" s="10" t="str">
        <f>IFERROR(YEAR(Table3[[#This Row],[Date]]),"")</f>
        <v/>
      </c>
      <c r="D120" s="10" t="str">
        <f>IFERROR(TEXT(Table3[[#This Row],[Date]],"mmm"),"")</f>
        <v/>
      </c>
      <c r="E120" s="86" t="str">
        <f>IF(LEN(B120)=0,"",SUMIFS(Tbl_Transactions[Amount],Tbl_Transactions[Type],"Income",Tbl_Transactions[Date],"&lt;="&amp;Monthly_Summary_Table!$B120,Tbl_Transactions[Date],"&gt;"&amp;EOMONTH(Monthly_Summary_Table!$B120,-1)))</f>
        <v/>
      </c>
      <c r="F120" s="86" t="str">
        <f>IF(LEN(B120)=0,"",SUMIFS(Tbl_Transactions[Amount],Tbl_Transactions[Type],"Expense",Tbl_Transactions[Date],"&lt;="&amp;Monthly_Summary_Table!$B120,Tbl_Transactions[Date],"&gt;"&amp;EOMONTH(Monthly_Summary_Table!$B120,-1)))</f>
        <v/>
      </c>
      <c r="G120" s="86" t="str">
        <f>IFERROR(Table3[[#This Row],[Income]]-Table3[[#This Row],[Expense]],"")</f>
        <v/>
      </c>
      <c r="H120" s="86" t="str">
        <f xml:space="preserve"> IF(LEN(Table3[[#This Row],[Date]])=0,"",MonthlyBudget)</f>
        <v/>
      </c>
      <c r="I120" s="87" t="str">
        <f>IF(LEN(Table3[[#This Row],[Date]])=0,"",SUM(G120:$G$123))</f>
        <v/>
      </c>
      <c r="J120" s="87" t="str">
        <f>IF(LEN(Table3[[#This Row],[Date]])=0,"",Table3[[#This Row],[Cumulative Savings]]+Starting_Worth)</f>
        <v/>
      </c>
      <c r="K120" s="87" t="str">
        <f>IF(LEN(B120)=0,"",SUMIFS(Tbl_Transactions[Amount],Tbl_Transactions[Account],I_CHOSEN_ACCT,Tbl_Transactions[Type],"Income",Tbl_Transactions[Date],"&lt;="&amp;Monthly_Summary_Table!$B120,Tbl_Transactions[Date],"&gt;"&amp;EOMONTH(Monthly_Summary_Table!$B120,-1)))</f>
        <v/>
      </c>
      <c r="L120" s="87" t="str">
        <f>IF(LEN(B120)=0,"",SUMIFS(Tbl_Transactions[Amount],Tbl_Transactions[Account],I_CHOSEN_ACCT,Tbl_Transactions[Type],"Expense",Tbl_Transactions[Date],"&lt;="&amp;Monthly_Summary_Table!$B120,Tbl_Transactions[Date],"&gt;"&amp;EOMONTH(Monthly_Summary_Table!$B120,-1)))</f>
        <v/>
      </c>
      <c r="M120" s="87" t="str">
        <f>IF(LEN(B120)=0,"",SUMIFS(Tbl_Transactions[Amount],Tbl_Transactions[Account],I_CHOSEN_ACCT,Tbl_Transactions[Type],"Transfer",Tbl_Transactions[Date],"&lt;="&amp;Monthly_Summary_Table!$B120,Tbl_Transactions[Date],"&gt;"&amp;EOMONTH(Monthly_Summary_Table!$B120,-1)))</f>
        <v/>
      </c>
      <c r="N120" s="87" t="str">
        <f>IFERROR(Table3[[#This Row],[ACCT INCOME]]-Table3[[#This Row],[ACCT EXPENSE]]+Table3[[#This Row],[ACCT TRANSFERS]],"")</f>
        <v/>
      </c>
      <c r="O120" s="87" t="str">
        <f>IF(LEN(Table3[[#This Row],[Date]])=0,"",SUM(N120:$N$123)+IF(I_CHOSEN_ACCTTYPE="BANK",INDEX(T_BANK_ACCTS[STARTING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1" spans="2:15">
      <c r="B121" s="9" t="str">
        <f>IFERROR(IF(EOMONTH(MAX(Tbl_Transactions[Date]),ROW($B$4)-ROW($B121))&lt;MIN(Tbl_Transactions[Date]),"",EOMONTH(MAX(Tbl_Transactions[Date]),ROW($B$4)-ROW($B121))),"")</f>
        <v/>
      </c>
      <c r="C121" s="10" t="str">
        <f>IFERROR(YEAR(Table3[[#This Row],[Date]]),"")</f>
        <v/>
      </c>
      <c r="D121" s="10" t="str">
        <f>IFERROR(TEXT(Table3[[#This Row],[Date]],"mmm"),"")</f>
        <v/>
      </c>
      <c r="E121" s="86" t="str">
        <f>IF(LEN(B121)=0,"",SUMIFS(Tbl_Transactions[Amount],Tbl_Transactions[Type],"Income",Tbl_Transactions[Date],"&lt;="&amp;Monthly_Summary_Table!$B121,Tbl_Transactions[Date],"&gt;"&amp;EOMONTH(Monthly_Summary_Table!$B121,-1)))</f>
        <v/>
      </c>
      <c r="F121" s="86" t="str">
        <f>IF(LEN(B121)=0,"",SUMIFS(Tbl_Transactions[Amount],Tbl_Transactions[Type],"Expense",Tbl_Transactions[Date],"&lt;="&amp;Monthly_Summary_Table!$B121,Tbl_Transactions[Date],"&gt;"&amp;EOMONTH(Monthly_Summary_Table!$B121,-1)))</f>
        <v/>
      </c>
      <c r="G121" s="86" t="str">
        <f>IFERROR(Table3[[#This Row],[Income]]-Table3[[#This Row],[Expense]],"")</f>
        <v/>
      </c>
      <c r="H121" s="86" t="str">
        <f xml:space="preserve"> IF(LEN(Table3[[#This Row],[Date]])=0,"",MonthlyBudget)</f>
        <v/>
      </c>
      <c r="I121" s="87" t="str">
        <f>IF(LEN(Table3[[#This Row],[Date]])=0,"",SUM(G121:$G$123))</f>
        <v/>
      </c>
      <c r="J121" s="87" t="str">
        <f>IF(LEN(Table3[[#This Row],[Date]])=0,"",Table3[[#This Row],[Cumulative Savings]]+Starting_Worth)</f>
        <v/>
      </c>
      <c r="K121" s="87" t="str">
        <f>IF(LEN(B121)=0,"",SUMIFS(Tbl_Transactions[Amount],Tbl_Transactions[Account],I_CHOSEN_ACCT,Tbl_Transactions[Type],"Income",Tbl_Transactions[Date],"&lt;="&amp;Monthly_Summary_Table!$B121,Tbl_Transactions[Date],"&gt;"&amp;EOMONTH(Monthly_Summary_Table!$B121,-1)))</f>
        <v/>
      </c>
      <c r="L121" s="87" t="str">
        <f>IF(LEN(B121)=0,"",SUMIFS(Tbl_Transactions[Amount],Tbl_Transactions[Account],I_CHOSEN_ACCT,Tbl_Transactions[Type],"Expense",Tbl_Transactions[Date],"&lt;="&amp;Monthly_Summary_Table!$B121,Tbl_Transactions[Date],"&gt;"&amp;EOMONTH(Monthly_Summary_Table!$B121,-1)))</f>
        <v/>
      </c>
      <c r="M121" s="87" t="str">
        <f>IF(LEN(B121)=0,"",SUMIFS(Tbl_Transactions[Amount],Tbl_Transactions[Account],I_CHOSEN_ACCT,Tbl_Transactions[Type],"Transfer",Tbl_Transactions[Date],"&lt;="&amp;Monthly_Summary_Table!$B121,Tbl_Transactions[Date],"&gt;"&amp;EOMONTH(Monthly_Summary_Table!$B121,-1)))</f>
        <v/>
      </c>
      <c r="N121" s="87" t="str">
        <f>IFERROR(Table3[[#This Row],[ACCT INCOME]]-Table3[[#This Row],[ACCT EXPENSE]]+Table3[[#This Row],[ACCT TRANSFERS]],"")</f>
        <v/>
      </c>
      <c r="O121" s="87" t="str">
        <f>IF(LEN(Table3[[#This Row],[Date]])=0,"",SUM(N121:$N$123)+IF(I_CHOSEN_ACCTTYPE="BANK",INDEX(T_BANK_ACCTS[STARTING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2" spans="2:15">
      <c r="B122" s="9" t="str">
        <f>IFERROR(IF(EOMONTH(MAX(Tbl_Transactions[Date]),ROW($B$4)-ROW($B122))&lt;MIN(Tbl_Transactions[Date]),"",EOMONTH(MAX(Tbl_Transactions[Date]),ROW($B$4)-ROW($B122))),"")</f>
        <v/>
      </c>
      <c r="C122" s="10" t="str">
        <f>IFERROR(YEAR(Table3[[#This Row],[Date]]),"")</f>
        <v/>
      </c>
      <c r="D122" s="10" t="str">
        <f>IFERROR(TEXT(Table3[[#This Row],[Date]],"mmm"),"")</f>
        <v/>
      </c>
      <c r="E122" s="86" t="str">
        <f>IF(LEN(B122)=0,"",SUMIFS(Tbl_Transactions[Amount],Tbl_Transactions[Type],"Income",Tbl_Transactions[Date],"&lt;="&amp;Monthly_Summary_Table!$B122,Tbl_Transactions[Date],"&gt;"&amp;EOMONTH(Monthly_Summary_Table!$B122,-1)))</f>
        <v/>
      </c>
      <c r="F122" s="86" t="str">
        <f>IF(LEN(B122)=0,"",SUMIFS(Tbl_Transactions[Amount],Tbl_Transactions[Type],"Expense",Tbl_Transactions[Date],"&lt;="&amp;Monthly_Summary_Table!$B122,Tbl_Transactions[Date],"&gt;"&amp;EOMONTH(Monthly_Summary_Table!$B122,-1)))</f>
        <v/>
      </c>
      <c r="G122" s="86" t="str">
        <f>IFERROR(Table3[[#This Row],[Income]]-Table3[[#This Row],[Expense]],"")</f>
        <v/>
      </c>
      <c r="H122" s="86" t="str">
        <f xml:space="preserve"> IF(LEN(Table3[[#This Row],[Date]])=0,"",MonthlyBudget)</f>
        <v/>
      </c>
      <c r="I122" s="87" t="str">
        <f>IF(LEN(Table3[[#This Row],[Date]])=0,"",SUM(G122:$G$123))</f>
        <v/>
      </c>
      <c r="J122" s="87" t="str">
        <f>IF(LEN(Table3[[#This Row],[Date]])=0,"",Table3[[#This Row],[Cumulative Savings]]+Starting_Worth)</f>
        <v/>
      </c>
      <c r="K122" s="87" t="str">
        <f>IF(LEN(B122)=0,"",SUMIFS(Tbl_Transactions[Amount],Tbl_Transactions[Account],I_CHOSEN_ACCT,Tbl_Transactions[Type],"Income",Tbl_Transactions[Date],"&lt;="&amp;Monthly_Summary_Table!$B122,Tbl_Transactions[Date],"&gt;"&amp;EOMONTH(Monthly_Summary_Table!$B122,-1)))</f>
        <v/>
      </c>
      <c r="L122" s="87" t="str">
        <f>IF(LEN(B122)=0,"",SUMIFS(Tbl_Transactions[Amount],Tbl_Transactions[Account],I_CHOSEN_ACCT,Tbl_Transactions[Type],"Expense",Tbl_Transactions[Date],"&lt;="&amp;Monthly_Summary_Table!$B122,Tbl_Transactions[Date],"&gt;"&amp;EOMONTH(Monthly_Summary_Table!$B122,-1)))</f>
        <v/>
      </c>
      <c r="M122" s="87" t="str">
        <f>IF(LEN(B122)=0,"",SUMIFS(Tbl_Transactions[Amount],Tbl_Transactions[Account],I_CHOSEN_ACCT,Tbl_Transactions[Type],"Transfer",Tbl_Transactions[Date],"&lt;="&amp;Monthly_Summary_Table!$B122,Tbl_Transactions[Date],"&gt;"&amp;EOMONTH(Monthly_Summary_Table!$B122,-1)))</f>
        <v/>
      </c>
      <c r="N122" s="87" t="str">
        <f>IFERROR(Table3[[#This Row],[ACCT INCOME]]-Table3[[#This Row],[ACCT EXPENSE]]+Table3[[#This Row],[ACCT TRANSFERS]],"")</f>
        <v/>
      </c>
      <c r="O122" s="87" t="str">
        <f>IF(LEN(Table3[[#This Row],[Date]])=0,"",SUM(N122:$N$123)+IF(I_CHOSEN_ACCTTYPE="BANK",INDEX(T_BANK_ACCTS[STARTING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3" spans="2:15">
      <c r="B123" s="9" t="str">
        <f>IFERROR(IF(EOMONTH(MAX(Tbl_Transactions[Date]),ROW($B$4)-ROW($B123))&lt;MIN(Tbl_Transactions[Date]),"",EOMONTH(MAX(Tbl_Transactions[Date]),ROW($B$4)-ROW($B123))),"")</f>
        <v/>
      </c>
      <c r="C123" s="10" t="str">
        <f>IFERROR(YEAR(Table3[[#This Row],[Date]]),"")</f>
        <v/>
      </c>
      <c r="D123" s="10" t="str">
        <f>IFERROR(TEXT(Table3[[#This Row],[Date]],"mmm"),"")</f>
        <v/>
      </c>
      <c r="E123" s="86" t="str">
        <f>IF(LEN(B123)=0,"",SUMIFS(Tbl_Transactions[Amount],Tbl_Transactions[Type],"Income",Tbl_Transactions[Date],"&lt;="&amp;Monthly_Summary_Table!$B123,Tbl_Transactions[Date],"&gt;"&amp;EOMONTH(Monthly_Summary_Table!$B123,-1)))</f>
        <v/>
      </c>
      <c r="F123" s="86" t="str">
        <f>IF(LEN(B123)=0,"",SUMIFS(Tbl_Transactions[Amount],Tbl_Transactions[Type],"Expense",Tbl_Transactions[Date],"&lt;="&amp;Monthly_Summary_Table!$B123,Tbl_Transactions[Date],"&gt;"&amp;EOMONTH(Monthly_Summary_Table!$B123,-1)))</f>
        <v/>
      </c>
      <c r="G123" s="86" t="str">
        <f>IFERROR(Table3[[#This Row],[Income]]-Table3[[#This Row],[Expense]],"")</f>
        <v/>
      </c>
      <c r="H123" s="86" t="str">
        <f xml:space="preserve"> IF(LEN(Table3[[#This Row],[Date]])=0,"",MonthlyBudget)</f>
        <v/>
      </c>
      <c r="I123" s="87" t="str">
        <f>IF(LEN(Table3[[#This Row],[Date]])=0,"",SUM(G123:$G$123))</f>
        <v/>
      </c>
      <c r="J123" s="87" t="str">
        <f>IF(LEN(Table3[[#This Row],[Date]])=0,"",Table3[[#This Row],[Cumulative Savings]]+Starting_Worth)</f>
        <v/>
      </c>
      <c r="K123" s="87" t="str">
        <f>IF(LEN(B123)=0,"",SUMIFS(Tbl_Transactions[Amount],Tbl_Transactions[Account],I_CHOSEN_ACCT,Tbl_Transactions[Type],"Income",Tbl_Transactions[Date],"&lt;="&amp;Monthly_Summary_Table!$B123,Tbl_Transactions[Date],"&gt;"&amp;EOMONTH(Monthly_Summary_Table!$B123,-1)))</f>
        <v/>
      </c>
      <c r="L123" s="87" t="str">
        <f>IF(LEN(B123)=0,"",SUMIFS(Tbl_Transactions[Amount],Tbl_Transactions[Account],I_CHOSEN_ACCT,Tbl_Transactions[Type],"Expense",Tbl_Transactions[Date],"&lt;="&amp;Monthly_Summary_Table!$B123,Tbl_Transactions[Date],"&gt;"&amp;EOMONTH(Monthly_Summary_Table!$B123,-1)))</f>
        <v/>
      </c>
      <c r="M123" s="87" t="str">
        <f>IF(LEN(B123)=0,"",SUMIFS(Tbl_Transactions[Amount],Tbl_Transactions[Account],I_CHOSEN_ACCT,Tbl_Transactions[Type],"Transfer",Tbl_Transactions[Date],"&lt;="&amp;Monthly_Summary_Table!$B123,Tbl_Transactions[Date],"&gt;"&amp;EOMONTH(Monthly_Summary_Table!$B123,-1)))</f>
        <v/>
      </c>
      <c r="N123" s="87" t="str">
        <f>IFERROR(Table3[[#This Row],[ACCT INCOME]]-Table3[[#This Row],[ACCT EXPENSE]]+Table3[[#This Row],[ACCT TRANSFERS]],"")</f>
        <v/>
      </c>
      <c r="O123" s="87" t="str">
        <f>IF(LEN(Table3[[#This Row],[Date]])=0,"",SUM(N123:$N$123)+IF(I_CHOSEN_ACCTTYPE="BANK",INDEX(T_BANK_ACCTS[STARTING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sheetData>
  <sheetProtection algorithmName="SHA-512" hashValue="acvsaKXKgGgHYv6+0DM9JBfc4jm7TkgtSKCtmpX5JJq2iAaE83FdspIOqE2pqfMCYVqpyvZ7IKv9srvjXTsdDg==" saltValue="4vcY+t3cAdEzF/TCdz0zPw==" spinCount="100000" sheet="1" objects="1" scenarios="1" selectLockedCells="1" selectUnlockedCells="1"/>
  <pageMargins left="0.7" right="0.7" top="0.75" bottom="0.75" header="0.3" footer="0.3"/>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7"/>
  <dimension ref="A1:AH123"/>
  <sheetViews>
    <sheetView zoomScaleNormal="100" workbookViewId="0">
      <selection activeCell="K2" sqref="K2"/>
    </sheetView>
  </sheetViews>
  <sheetFormatPr baseColWidth="10" defaultColWidth="8.83203125" defaultRowHeight="15"/>
  <cols>
    <col min="1" max="1" width="18.83203125" bestFit="1" customWidth="1"/>
    <col min="2" max="2" width="13" bestFit="1" customWidth="1"/>
    <col min="4" max="8" width="1.6640625" customWidth="1"/>
    <col min="10" max="10" width="18.83203125" bestFit="1" customWidth="1"/>
    <col min="11" max="11" width="13" bestFit="1" customWidth="1"/>
    <col min="13" max="19" width="1.6640625" customWidth="1"/>
    <col min="20" max="20" width="8.5" customWidth="1"/>
    <col min="21" max="22" width="9.1640625" hidden="1" customWidth="1"/>
    <col min="23" max="23" width="18.83203125" bestFit="1" customWidth="1"/>
    <col min="24" max="24" width="13" bestFit="1" customWidth="1"/>
    <col min="25" max="25" width="14.83203125" customWidth="1"/>
    <col min="26" max="31" width="1.6640625" customWidth="1"/>
    <col min="33" max="33" width="18.83203125" bestFit="1" customWidth="1"/>
    <col min="34" max="34" width="13" bestFit="1" customWidth="1"/>
    <col min="35" max="35" width="16.1640625" customWidth="1"/>
    <col min="40" max="40" width="20.5" bestFit="1" customWidth="1"/>
    <col min="41" max="41" width="16.33203125" bestFit="1" customWidth="1"/>
    <col min="42" max="42" width="7.5" customWidth="1"/>
    <col min="43" max="43" width="8.33203125" customWidth="1"/>
    <col min="44" max="44" width="11.33203125" bestFit="1" customWidth="1"/>
  </cols>
  <sheetData>
    <row r="1" spans="1:34">
      <c r="AG1" s="2" t="s">
        <v>3</v>
      </c>
      <c r="AH1" t="s">
        <v>10</v>
      </c>
    </row>
    <row r="2" spans="1:34">
      <c r="A2" s="2" t="s">
        <v>3</v>
      </c>
      <c r="B2" t="s">
        <v>10</v>
      </c>
      <c r="J2" s="2" t="s">
        <v>3</v>
      </c>
      <c r="K2" t="s">
        <v>10</v>
      </c>
      <c r="AG2" s="2" t="s">
        <v>4</v>
      </c>
      <c r="AH2" t="s">
        <v>145</v>
      </c>
    </row>
    <row r="3" spans="1:34">
      <c r="A3" s="2" t="s">
        <v>62</v>
      </c>
      <c r="B3" t="s">
        <v>145</v>
      </c>
    </row>
    <row r="4" spans="1:34">
      <c r="A4" s="2" t="s">
        <v>63</v>
      </c>
      <c r="B4" t="s">
        <v>145</v>
      </c>
      <c r="J4" s="2" t="s">
        <v>143</v>
      </c>
      <c r="K4" t="s">
        <v>9</v>
      </c>
      <c r="W4" s="2" t="s">
        <v>4</v>
      </c>
      <c r="X4" t="s">
        <v>145</v>
      </c>
      <c r="AG4" s="2" t="s">
        <v>143</v>
      </c>
      <c r="AH4" t="s">
        <v>9</v>
      </c>
    </row>
    <row r="5" spans="1:34">
      <c r="J5" s="3" t="s">
        <v>144</v>
      </c>
      <c r="K5" s="88"/>
      <c r="W5" s="2" t="s">
        <v>3</v>
      </c>
      <c r="X5" t="s">
        <v>145</v>
      </c>
      <c r="AG5" s="3" t="s">
        <v>144</v>
      </c>
      <c r="AH5" s="88"/>
    </row>
    <row r="6" spans="1:34">
      <c r="A6" s="2" t="s">
        <v>143</v>
      </c>
      <c r="B6" t="s">
        <v>9</v>
      </c>
      <c r="Q6" s="4"/>
      <c r="R6" s="4"/>
      <c r="S6" s="4"/>
    </row>
    <row r="7" spans="1:34">
      <c r="A7" s="3" t="s">
        <v>144</v>
      </c>
      <c r="B7" s="88"/>
      <c r="Q7" s="4"/>
      <c r="R7" s="4"/>
      <c r="S7" s="4"/>
      <c r="W7" s="2" t="s">
        <v>143</v>
      </c>
      <c r="X7" t="s">
        <v>9</v>
      </c>
    </row>
    <row r="8" spans="1:34">
      <c r="Q8" s="4"/>
      <c r="R8" s="4"/>
      <c r="S8" s="4"/>
      <c r="W8" s="3">
        <v>1900</v>
      </c>
      <c r="X8" s="88"/>
    </row>
    <row r="9" spans="1:34">
      <c r="Q9" s="4"/>
      <c r="R9" s="4"/>
      <c r="S9" s="4"/>
      <c r="W9" s="143" t="s">
        <v>314</v>
      </c>
      <c r="X9" s="88"/>
    </row>
    <row r="10" spans="1:34">
      <c r="Q10" s="4"/>
      <c r="R10" s="4"/>
      <c r="S10" s="4"/>
      <c r="W10" s="3">
        <v>2020</v>
      </c>
      <c r="X10" s="88"/>
    </row>
    <row r="11" spans="1:34">
      <c r="Q11" s="4"/>
      <c r="R11" s="4"/>
      <c r="S11" s="4"/>
      <c r="W11" s="143" t="s">
        <v>312</v>
      </c>
      <c r="X11" s="88">
        <v>50</v>
      </c>
    </row>
    <row r="12" spans="1:34">
      <c r="W12" s="3" t="s">
        <v>144</v>
      </c>
      <c r="X12" s="88">
        <v>50</v>
      </c>
    </row>
    <row r="123" ht="31.5" customHeight="1"/>
  </sheetData>
  <pageMargins left="0.7" right="0.7" top="0.75" bottom="0.75" header="0.3" footer="0.3"/>
  <drawing r:id="rId5"/>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13</vt:i4>
      </vt:variant>
      <vt:variant>
        <vt:lpstr>Plages nommées</vt:lpstr>
      </vt:variant>
      <vt:variant>
        <vt:i4>25</vt:i4>
      </vt:variant>
    </vt:vector>
  </HeadingPairs>
  <TitlesOfParts>
    <vt:vector size="38" baseType="lpstr">
      <vt:lpstr>SETTINGS</vt:lpstr>
      <vt:lpstr>TCD</vt:lpstr>
      <vt:lpstr>TRANSACTIONS</vt:lpstr>
      <vt:lpstr>REPORT</vt:lpstr>
      <vt:lpstr>Saisie</vt:lpstr>
      <vt:lpstr>Config</vt:lpstr>
      <vt:lpstr>Tableau prévisionnel</vt:lpstr>
      <vt:lpstr>TCD Épiceries</vt:lpstr>
      <vt:lpstr>Épiceries</vt:lpstr>
      <vt:lpstr>data</vt:lpstr>
      <vt:lpstr>Auto</vt:lpstr>
      <vt:lpstr>Monthly_Summary_Table</vt:lpstr>
      <vt:lpstr>pivot_tables</vt:lpstr>
      <vt:lpstr>BankAccounts</vt:lpstr>
      <vt:lpstr>CategoriesBudget</vt:lpstr>
      <vt:lpstr>Category</vt:lpstr>
      <vt:lpstr>Comments</vt:lpstr>
      <vt:lpstr>CreditCardAccounts</vt:lpstr>
      <vt:lpstr>Expense_Budgets</vt:lpstr>
      <vt:lpstr>ExpenseCategories</vt:lpstr>
      <vt:lpstr>I_BankAccounts</vt:lpstr>
      <vt:lpstr>I_CHOSEN_ACCT</vt:lpstr>
      <vt:lpstr>I_CHOSEN_ACCTTYPE</vt:lpstr>
      <vt:lpstr>I_CreditAccounts</vt:lpstr>
      <vt:lpstr>IncomeCategories</vt:lpstr>
      <vt:lpstr>Liste1</vt:lpstr>
      <vt:lpstr>Liste1.1</vt:lpstr>
      <vt:lpstr>Liste2</vt:lpstr>
      <vt:lpstr>Liste2.2</vt:lpstr>
      <vt:lpstr>Liste3</vt:lpstr>
      <vt:lpstr>Liste3.3</vt:lpstr>
      <vt:lpstr>liste4</vt:lpstr>
      <vt:lpstr>liste4.4</vt:lpstr>
      <vt:lpstr>SubCategories</vt:lpstr>
      <vt:lpstr>TransferCategories</vt:lpstr>
      <vt:lpstr>Type</vt:lpstr>
      <vt:lpstr>REPORT!Zone_d_impression</vt:lpstr>
      <vt:lpstr>SETTINGS!Zone_d_impression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DinoSasi</dc:creator>
  <cp:lastModifiedBy>robertpellan@gmail.com</cp:lastModifiedBy>
  <cp:lastPrinted>2015-03-07T22:46:36Z</cp:lastPrinted>
  <dcterms:created xsi:type="dcterms:W3CDTF">2013-05-03T16:38:52Z</dcterms:created>
  <dcterms:modified xsi:type="dcterms:W3CDTF">2020-12-11T04:09:47Z</dcterms:modified>
</cp:coreProperties>
</file>