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U:\TEST Macro\"/>
    </mc:Choice>
  </mc:AlternateContent>
  <xr:revisionPtr revIDLastSave="0" documentId="13_ncr:1_{CE8D97E6-CC40-41C0-8914-D8337F696B2A}" xr6:coauthVersionLast="47" xr6:coauthVersionMax="47" xr10:uidLastSave="{00000000-0000-0000-0000-000000000000}"/>
  <bookViews>
    <workbookView xWindow="25974" yWindow="-109" windowWidth="26301" windowHeight="14305" firstSheet="1" activeTab="1" xr2:uid="{00000000-000D-0000-FFFF-FFFF00000000}"/>
  </bookViews>
  <sheets>
    <sheet name="RECAP COSIUM-SAGE" sheetId="1" state="hidden" r:id="rId1"/>
    <sheet name="BOUTONS" sheetId="3" r:id="rId2"/>
    <sheet name="FLUX" sheetId="2" r:id="rId3"/>
  </sheets>
  <definedNames>
    <definedName name="_xlnm._FilterDatabase" localSheetId="0" hidden="1">'RECAP COSIUM-SAGE'!$A$5:$U$79</definedName>
    <definedName name="Z_0B65F13F_0DB5_4884_B8F0_DABFA7A882AE_.wvu.FilterData" localSheetId="2" hidden="1">FLUX!#REF!</definedName>
    <definedName name="Z_0E5DBF61_7697_4ED7_93B5_A80B49267807_.wvu.FilterData" localSheetId="2" hidden="1">FLUX!#REF!</definedName>
    <definedName name="Z_1441B9EA_399B_4252_8553_5DB4B29F4ACD_.wvu.FilterData" localSheetId="2" hidden="1">FLUX!#REF!</definedName>
    <definedName name="Z_1CC72D35_13BD_4328_9902_31FC6DB9609A_.wvu.FilterData" localSheetId="2" hidden="1">FLUX!#REF!</definedName>
    <definedName name="Z_21DCE085_7BCD_4279_9ED8_23A896682CD0_.wvu.FilterData" localSheetId="2" hidden="1">FLUX!#REF!</definedName>
    <definedName name="Z_22976D40_AE00_4A80_AF93_A8D6D40B350C_.wvu.FilterData" localSheetId="2" hidden="1">FLUX!#REF!</definedName>
    <definedName name="Z_29E7C138_8E54_4079_AB07_E9B03D61BAC2_.wvu.FilterData" localSheetId="2" hidden="1">FLUX!#REF!</definedName>
    <definedName name="Z_31D0ED79_A8CE_4766_B71A_540570EF52BA_.wvu.FilterData" localSheetId="2" hidden="1">FLUX!#REF!</definedName>
    <definedName name="Z_33994FFA_0B7F_4970_A0E5_D8484CF985F1_.wvu.FilterData" localSheetId="2" hidden="1">FLUX!#REF!</definedName>
    <definedName name="Z_36C4AD35_BCAE_42FD_87FD_86FC810FA525_.wvu.FilterData" localSheetId="2" hidden="1">FLUX!#REF!</definedName>
    <definedName name="Z_3A54B9C3_6CDF_43CB_B59C_CF82FCEB7918_.wvu.FilterData" localSheetId="2" hidden="1">FLUX!#REF!</definedName>
    <definedName name="Z_3BCC0545_3D0B_4691_9327_090AA3785A08_.wvu.FilterData" localSheetId="2" hidden="1">FLUX!#REF!</definedName>
    <definedName name="Z_3C641FBE_06E5_48B2_9C98_0A9EDF16F923_.wvu.FilterData" localSheetId="2" hidden="1">FLUX!#REF!</definedName>
    <definedName name="Z_3FA5D520_1F9A_48F1_B4A4_238C3CCEFE5D_.wvu.FilterData" localSheetId="2" hidden="1">FLUX!#REF!</definedName>
    <definedName name="Z_42B99B74_BFC8_429D_87B7_746949E932B8_.wvu.FilterData" localSheetId="2" hidden="1">FLUX!#REF!</definedName>
    <definedName name="Z_516257D0_AFF4_47ED_9598_A487E63003CE_.wvu.FilterData" localSheetId="2" hidden="1">FLUX!#REF!</definedName>
    <definedName name="Z_55FEAE83_49C1_426D_AFEB_9FE900BA8F37_.wvu.FilterData" localSheetId="2" hidden="1">FLUX!#REF!</definedName>
    <definedName name="Z_56F1B42F_6C30_4837_A865_F6F76A33E1A5_.wvu.FilterData" localSheetId="2" hidden="1">FLUX!#REF!</definedName>
    <definedName name="Z_5CEBEFE8_2018_4C91_83CE_516B5A8D9B92_.wvu.FilterData" localSheetId="2" hidden="1">FLUX!#REF!</definedName>
    <definedName name="Z_60F1C3CD_5BF4_4A4B_BDBC_6AE82E75711B_.wvu.FilterData" localSheetId="2" hidden="1">FLUX!#REF!</definedName>
    <definedName name="Z_693069F8_ECBF_4C5B_BCA7_C2784C7BE03F_.wvu.Cols" localSheetId="2" hidden="1">FLUX!#REF!</definedName>
    <definedName name="Z_693069F8_ECBF_4C5B_BCA7_C2784C7BE03F_.wvu.Cols" localSheetId="0" hidden="1">'RECAP COSIUM-SAGE'!$B:$B,'RECAP COSIUM-SAGE'!$K:$K</definedName>
    <definedName name="Z_693069F8_ECBF_4C5B_BCA7_C2784C7BE03F_.wvu.FilterData" localSheetId="2" hidden="1">FLUX!#REF!</definedName>
    <definedName name="Z_693069F8_ECBF_4C5B_BCA7_C2784C7BE03F_.wvu.FilterData" localSheetId="0" hidden="1">'RECAP COSIUM-SAGE'!$A$5:$U$79</definedName>
    <definedName name="Z_6DE383D1_B300_4BE6_9535_5E9C98BE2D6F_.wvu.FilterData" localSheetId="2" hidden="1">FLUX!#REF!</definedName>
    <definedName name="Z_7028BB48_B0E7_4DE3_9037_7D3E24CF061D_.wvu.FilterData" localSheetId="2" hidden="1">FLUX!#REF!</definedName>
    <definedName name="Z_7080792F_5A25_450C_B201_D9D51B7B4DCB_.wvu.Cols" localSheetId="2" hidden="1">FLUX!#REF!</definedName>
    <definedName name="Z_7080792F_5A25_450C_B201_D9D51B7B4DCB_.wvu.Cols" localSheetId="0" hidden="1">'RECAP COSIUM-SAGE'!$B:$B,'RECAP COSIUM-SAGE'!$K:$K</definedName>
    <definedName name="Z_7080792F_5A25_450C_B201_D9D51B7B4DCB_.wvu.FilterData" localSheetId="2" hidden="1">FLUX!#REF!</definedName>
    <definedName name="Z_7080792F_5A25_450C_B201_D9D51B7B4DCB_.wvu.FilterData" localSheetId="0" hidden="1">'RECAP COSIUM-SAGE'!$A$5:$U$79</definedName>
    <definedName name="Z_74314074_99F4_4B51_95E2_52B8D33BAA6E_.wvu.FilterData" localSheetId="2" hidden="1">FLUX!#REF!</definedName>
    <definedName name="Z_82B419D4_01DC_4275_B7C7_3B0BD409FE61_.wvu.FilterData" localSheetId="2" hidden="1">FLUX!#REF!</definedName>
    <definedName name="Z_8D8FC2E6_048D_452C_8DC8_89483904C45D_.wvu.FilterData" localSheetId="2" hidden="1">FLUX!#REF!</definedName>
    <definedName name="Z_8FF3D54B_F641_42FC_BA0D_115C220B1BB8_.wvu.Cols" localSheetId="2" hidden="1">FLUX!#REF!</definedName>
    <definedName name="Z_8FF3D54B_F641_42FC_BA0D_115C220B1BB8_.wvu.Cols" localSheetId="0" hidden="1">'RECAP COSIUM-SAGE'!$B:$B,'RECAP COSIUM-SAGE'!$K:$K</definedName>
    <definedName name="Z_8FF3D54B_F641_42FC_BA0D_115C220B1BB8_.wvu.FilterData" localSheetId="2" hidden="1">FLUX!#REF!</definedName>
    <definedName name="Z_8FF3D54B_F641_42FC_BA0D_115C220B1BB8_.wvu.FilterData" localSheetId="0" hidden="1">'RECAP COSIUM-SAGE'!$A$5:$U$79</definedName>
    <definedName name="Z_AE196F96_4B56_44A3_8053_7299843FE6B4_.wvu.FilterData" localSheetId="2" hidden="1">FLUX!#REF!</definedName>
    <definedName name="Z_B0E4B11E_1BD6_4D58_A5B2_289765E5CE7D_.wvu.FilterData" localSheetId="2" hidden="1">FLUX!#REF!</definedName>
    <definedName name="Z_B276E8B1_A15D_4182_8E97_80EA83623324_.wvu.FilterData" localSheetId="2" hidden="1">FLUX!#REF!</definedName>
    <definedName name="Z_B314351A_BC3C_4FBB_BCC0_D7F1C45B4B1E_.wvu.FilterData" localSheetId="2" hidden="1">FLUX!#REF!</definedName>
    <definedName name="Z_B637D38E_C4C8_47CE_B8D6_479ECC986A70_.wvu.FilterData" localSheetId="2" hidden="1">FLUX!#REF!</definedName>
    <definedName name="Z_B90A3D48_1D1D_4683_8599_DD622D55E550_.wvu.Cols" localSheetId="0" hidden="1">'RECAP COSIUM-SAGE'!$B:$B,'RECAP COSIUM-SAGE'!$K:$K</definedName>
    <definedName name="Z_B90A3D48_1D1D_4683_8599_DD622D55E550_.wvu.FilterData" localSheetId="0" hidden="1">'RECAP COSIUM-SAGE'!$A$5:$U$79</definedName>
    <definedName name="Z_C71CE3A7_1088_4E95_B94B_DE77F63DAD51_.wvu.FilterData" localSheetId="2" hidden="1">FLUX!#REF!</definedName>
    <definedName name="Z_C95B1373_CC43_4527_AD9D_224B9746440C_.wvu.Cols" localSheetId="0" hidden="1">'RECAP COSIUM-SAGE'!$B:$B,'RECAP COSIUM-SAGE'!$K:$K</definedName>
    <definedName name="Z_C95B1373_CC43_4527_AD9D_224B9746440C_.wvu.FilterData" localSheetId="0" hidden="1">'RECAP COSIUM-SAGE'!$A$5:$U$79</definedName>
    <definedName name="Z_CFA57AC9_B8BE_48A3_8D46_59177A3638BC_.wvu.FilterData" localSheetId="2" hidden="1">FLUX!#REF!</definedName>
    <definedName name="Z_D3FCE174_CEE0_46FC_8C4A_4B7D13662BF6_.wvu.FilterData" localSheetId="2" hidden="1">FLUX!#REF!</definedName>
    <definedName name="Z_D5459644_E0F3_40DC_81AC_AAA60C0D82DD_.wvu.FilterData" localSheetId="2" hidden="1">FLUX!#REF!</definedName>
    <definedName name="Z_D6F0EB4B_ED4E_4EF4_B51B_A041E266DA8C_.wvu.FilterData" localSheetId="2" hidden="1">FLUX!#REF!</definedName>
    <definedName name="Z_D925D13F_A5B8_4D9F_A7DA_6D0BD9551F7B_.wvu.FilterData" localSheetId="2" hidden="1">FLUX!#REF!</definedName>
    <definedName name="Z_DB5F0370_759C_47E3_8F62_447994586787_.wvu.Cols" localSheetId="0" hidden="1">'RECAP COSIUM-SAGE'!$B:$B,'RECAP COSIUM-SAGE'!$K:$K</definedName>
    <definedName name="Z_DB5F0370_759C_47E3_8F62_447994586787_.wvu.FilterData" localSheetId="0" hidden="1">'RECAP COSIUM-SAGE'!$A$5:$U$79</definedName>
    <definedName name="Z_DE0D69E5_DA5B_426B_8AB0_406106DD69E3_.wvu.Cols" localSheetId="0" hidden="1">'RECAP COSIUM-SAGE'!$B:$B,'RECAP COSIUM-SAGE'!$K:$K</definedName>
    <definedName name="Z_DE0D69E5_DA5B_426B_8AB0_406106DD69E3_.wvu.FilterData" localSheetId="0" hidden="1">'RECAP COSIUM-SAGE'!$A$5:$U$79</definedName>
    <definedName name="Z_F071183C_1C94_4A58_B78A_351E9AEB2FD0_.wvu.FilterData" localSheetId="2" hidden="1">FLUX!#REF!</definedName>
    <definedName name="Z_F765A9FA_CDC9_44BF_B4C2_54F1B3AB9E14_.wvu.FilterData" localSheetId="2" hidden="1">FLUX!#REF!</definedName>
  </definedNames>
  <calcPr calcId="191029"/>
  <customWorkbookViews>
    <customWorkbookView name="FOULET Clement - Affichage personnalisé" guid="{7080792F-5A25-450C-B201-D9D51B7B4DCB}" mergeInterval="0" personalView="1" maximized="1" xWindow="1912" yWindow="-8" windowWidth="1936" windowHeight="1053" activeSheetId="3"/>
    <customWorkbookView name="HUARD Marine - Affichage personnalisé" guid="{693069F8-ECBF-4C5B-BCA7-C2784C7BE03F}" mergeInterval="0" personalView="1" maximized="1" xWindow="-3844" yWindow="-4" windowWidth="1928" windowHeight="1088" activeSheetId="2"/>
    <customWorkbookView name="FRANCE Tatiana - Affichage personnalisé" guid="{B90A3D48-1D1D-4683-8599-DD622D55E550}" mergeInterval="0" personalView="1" maximized="1" xWindow="-4" yWindow="-4" windowWidth="1928" windowHeight="1044" activeSheetId="2"/>
    <customWorkbookView name="GORTAIS Nadine - Affichage personnalisé" guid="{DE0D69E5-DA5B-426B-8AB0-406106DD69E3}" mergeInterval="0" personalView="1" maximized="1" xWindow="-4" yWindow="-4" windowWidth="1928" windowHeight="1044" activeSheetId="2"/>
    <customWorkbookView name="ALHAMIDI Amin - Affichage personnalisé" guid="{C95B1373-CC43-4527-AD9D-224B9746440C}" mergeInterval="0" personalView="1" maximized="1" xWindow="1916" yWindow="-4" windowWidth="1928" windowHeight="1088" activeSheetId="2"/>
    <customWorkbookView name="MARTIN Theo - Affichage personnalisé" guid="{DB5F0370-759C-47E3-8F62-447994586787}" mergeInterval="0" personalView="1" xWindow="2641" yWindow="98" windowWidth="959" windowHeight="752" activeSheetId="2"/>
    <customWorkbookView name="LAMY Mickaël - Affichage personnalisé" guid="{13B18990-E91A-4B93-8C85-619F72F3DF49}" mergeInterval="0" personalView="1" maximized="1" xWindow="-4" yWindow="-4" windowWidth="1928" windowHeight="1044" activeSheetId="1"/>
    <customWorkbookView name="BOURBONNAIS Denis - Affichage personnalisé" guid="{C8103C78-FD4B-4AF6-B937-DE363CFCCE6F}" mergeInterval="0" personalView="1" maximized="1" xWindow="-4" yWindow="-4" windowWidth="1608" windowHeight="864" activeSheetId="1"/>
    <customWorkbookView name="TOUSSAINT Olivier - Affichage personnalisé" guid="{1A2AC175-26A4-4E85-AE45-28F56434E972}" mergeInterval="0" personalView="1" maximized="1" xWindow="1916" yWindow="-4" windowWidth="1288" windowHeight="1032" activeSheetId="1"/>
    <customWorkbookView name="MASSOLOLA Jean-Christopher - Affichage personnalisé" guid="{8FF3D54B-F641-42FC-BA0D-115C220B1BB8}" mergeInterval="0" personalView="1" maximized="1" xWindow="-1924" yWindow="-4" windowWidth="1928" windowHeight="1088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51" i="2" l="1"/>
  <c r="Y51" i="2" s="1"/>
  <c r="X50" i="2"/>
  <c r="Y50" i="2" s="1"/>
  <c r="X55" i="2" l="1"/>
  <c r="X12" i="2" l="1"/>
  <c r="X11" i="2"/>
  <c r="X57" i="2" l="1"/>
  <c r="Y57" i="2" l="1"/>
  <c r="X59" i="2" l="1"/>
  <c r="X56" i="2"/>
  <c r="X54" i="2"/>
  <c r="X53" i="2"/>
  <c r="Y55" i="2" l="1"/>
  <c r="Y56" i="2"/>
  <c r="Y53" i="2"/>
  <c r="Y59" i="2"/>
  <c r="Y54" i="2"/>
  <c r="X32" i="2" l="1"/>
  <c r="D78" i="2" l="1"/>
  <c r="E78" i="2"/>
  <c r="F78" i="2"/>
  <c r="G78" i="2"/>
  <c r="H78" i="2"/>
  <c r="I78" i="2"/>
  <c r="J78" i="2"/>
  <c r="K78" i="2"/>
  <c r="L78" i="2"/>
  <c r="M78" i="2"/>
  <c r="N78" i="2"/>
  <c r="Q78" i="2"/>
  <c r="O78" i="2"/>
  <c r="P78" i="2"/>
  <c r="R78" i="2"/>
  <c r="S78" i="2"/>
  <c r="T78" i="2"/>
  <c r="U78" i="2"/>
  <c r="V78" i="2"/>
  <c r="W78" i="2"/>
  <c r="C78" i="2"/>
  <c r="X6" i="2" l="1"/>
  <c r="X7" i="2"/>
  <c r="X8" i="2"/>
  <c r="X9" i="2"/>
  <c r="X10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Y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2" i="2"/>
  <c r="X58" i="2"/>
  <c r="X60" i="2"/>
  <c r="X61" i="2"/>
  <c r="X62" i="2"/>
  <c r="X63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5" i="2"/>
  <c r="Y35" i="2" l="1"/>
  <c r="Y18" i="2"/>
  <c r="Y25" i="2"/>
  <c r="Y66" i="2"/>
  <c r="Y27" i="2"/>
  <c r="Y42" i="2"/>
  <c r="Y10" i="2"/>
  <c r="Y49" i="2"/>
  <c r="Y24" i="2"/>
  <c r="Y74" i="2"/>
  <c r="Y19" i="2"/>
  <c r="Y65" i="2"/>
  <c r="Y26" i="2"/>
  <c r="Y64" i="2"/>
  <c r="Y17" i="2"/>
  <c r="Y71" i="2"/>
  <c r="Y48" i="2"/>
  <c r="Y16" i="2"/>
  <c r="Y70" i="2"/>
  <c r="Y39" i="2"/>
  <c r="Y31" i="2"/>
  <c r="Y7" i="2"/>
  <c r="Y30" i="2"/>
  <c r="Y43" i="2"/>
  <c r="Y34" i="2"/>
  <c r="Y72" i="2"/>
  <c r="Y33" i="2"/>
  <c r="Y47" i="2"/>
  <c r="Y46" i="2"/>
  <c r="Y22" i="2"/>
  <c r="Y6" i="2"/>
  <c r="Y45" i="2"/>
  <c r="Y52" i="2"/>
  <c r="Y11" i="2"/>
  <c r="Y73" i="2"/>
  <c r="Y41" i="2"/>
  <c r="Y9" i="2"/>
  <c r="Y63" i="2"/>
  <c r="Y40" i="2"/>
  <c r="Y8" i="2"/>
  <c r="Y5" i="2"/>
  <c r="Y62" i="2"/>
  <c r="Y23" i="2"/>
  <c r="Y77" i="2"/>
  <c r="Y61" i="2"/>
  <c r="Y38" i="2"/>
  <c r="Y14" i="2"/>
  <c r="Y76" i="2"/>
  <c r="Y68" i="2"/>
  <c r="Y60" i="2"/>
  <c r="Y37" i="2"/>
  <c r="Y29" i="2"/>
  <c r="Y21" i="2"/>
  <c r="Y13" i="2"/>
  <c r="Y75" i="2"/>
  <c r="Y67" i="2"/>
  <c r="Y58" i="2"/>
  <c r="Y44" i="2"/>
  <c r="Y36" i="2"/>
  <c r="Y28" i="2"/>
  <c r="Y20" i="2"/>
  <c r="Y12" i="2"/>
  <c r="Y15" i="2"/>
  <c r="Y69" i="2"/>
  <c r="X78" i="2"/>
  <c r="Y78" i="2" l="1"/>
  <c r="R50" i="1" l="1"/>
  <c r="T79" i="1" l="1"/>
  <c r="R73" i="1" l="1"/>
  <c r="G73" i="1"/>
  <c r="H73" i="1" s="1"/>
  <c r="U73" i="1" s="1"/>
  <c r="D73" i="1"/>
  <c r="E73" i="1" s="1"/>
  <c r="I73" i="1" l="1"/>
  <c r="J73" i="1" s="1"/>
  <c r="S73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7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4" i="1"/>
  <c r="G6" i="1"/>
  <c r="K75" i="1"/>
  <c r="K78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7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4" i="1"/>
  <c r="G75" i="1" l="1"/>
  <c r="G78" i="1" s="1"/>
  <c r="Q75" i="1"/>
  <c r="Q78" i="1" s="1"/>
  <c r="R7" i="1" l="1"/>
  <c r="R18" i="1"/>
  <c r="R26" i="1"/>
  <c r="R28" i="1"/>
  <c r="R32" i="1"/>
  <c r="R56" i="1"/>
  <c r="R58" i="1"/>
  <c r="R17" i="1" l="1"/>
  <c r="M75" i="1" l="1"/>
  <c r="M78" i="1" s="1"/>
  <c r="R77" i="1" l="1"/>
  <c r="R76" i="1"/>
  <c r="R60" i="1"/>
  <c r="S56" i="1" l="1"/>
  <c r="E26" i="1" l="1"/>
  <c r="H26" i="1"/>
  <c r="U26" i="1" s="1"/>
  <c r="I26" i="1" l="1"/>
  <c r="J26" i="1" s="1"/>
  <c r="S26" i="1" s="1"/>
  <c r="R13" i="1" l="1"/>
  <c r="S76" i="1" l="1"/>
  <c r="S77" i="1"/>
  <c r="S58" i="1"/>
  <c r="H77" i="1" l="1"/>
  <c r="U77" i="1" s="1"/>
  <c r="E77" i="1"/>
  <c r="H76" i="1"/>
  <c r="U76" i="1" s="1"/>
  <c r="E76" i="1"/>
  <c r="O75" i="1"/>
  <c r="O78" i="1" s="1"/>
  <c r="F75" i="1"/>
  <c r="F78" i="1" s="1"/>
  <c r="C75" i="1"/>
  <c r="C78" i="1" s="1"/>
  <c r="R74" i="1"/>
  <c r="H74" i="1"/>
  <c r="U74" i="1" s="1"/>
  <c r="E74" i="1"/>
  <c r="R72" i="1"/>
  <c r="H72" i="1"/>
  <c r="U72" i="1" s="1"/>
  <c r="E72" i="1"/>
  <c r="R71" i="1"/>
  <c r="H71" i="1"/>
  <c r="U71" i="1" s="1"/>
  <c r="E71" i="1"/>
  <c r="R70" i="1"/>
  <c r="H70" i="1"/>
  <c r="U70" i="1" s="1"/>
  <c r="E70" i="1"/>
  <c r="R69" i="1"/>
  <c r="H69" i="1"/>
  <c r="U69" i="1" s="1"/>
  <c r="E69" i="1"/>
  <c r="R68" i="1"/>
  <c r="H68" i="1"/>
  <c r="U68" i="1" s="1"/>
  <c r="E68" i="1"/>
  <c r="R67" i="1"/>
  <c r="H67" i="1"/>
  <c r="U67" i="1" s="1"/>
  <c r="E67" i="1"/>
  <c r="R66" i="1"/>
  <c r="H66" i="1"/>
  <c r="U66" i="1" s="1"/>
  <c r="E66" i="1"/>
  <c r="R65" i="1"/>
  <c r="H65" i="1"/>
  <c r="U65" i="1" s="1"/>
  <c r="E65" i="1"/>
  <c r="R64" i="1"/>
  <c r="H64" i="1"/>
  <c r="U64" i="1" s="1"/>
  <c r="E64" i="1"/>
  <c r="R63" i="1"/>
  <c r="H63" i="1"/>
  <c r="U63" i="1" s="1"/>
  <c r="E63" i="1"/>
  <c r="R62" i="1"/>
  <c r="H62" i="1"/>
  <c r="U62" i="1" s="1"/>
  <c r="E62" i="1"/>
  <c r="R61" i="1"/>
  <c r="H61" i="1"/>
  <c r="U61" i="1" s="1"/>
  <c r="E61" i="1"/>
  <c r="H60" i="1"/>
  <c r="U60" i="1" s="1"/>
  <c r="E60" i="1"/>
  <c r="R59" i="1"/>
  <c r="H59" i="1"/>
  <c r="E59" i="1"/>
  <c r="H58" i="1"/>
  <c r="E58" i="1"/>
  <c r="R57" i="1"/>
  <c r="H57" i="1"/>
  <c r="E57" i="1"/>
  <c r="H56" i="1"/>
  <c r="E56" i="1"/>
  <c r="R55" i="1"/>
  <c r="H55" i="1"/>
  <c r="U55" i="1" s="1"/>
  <c r="E55" i="1"/>
  <c r="R54" i="1"/>
  <c r="H54" i="1"/>
  <c r="U54" i="1" s="1"/>
  <c r="E54" i="1"/>
  <c r="R53" i="1"/>
  <c r="H53" i="1"/>
  <c r="U53" i="1" s="1"/>
  <c r="E53" i="1"/>
  <c r="R52" i="1"/>
  <c r="H52" i="1"/>
  <c r="U52" i="1" s="1"/>
  <c r="E52" i="1"/>
  <c r="R51" i="1"/>
  <c r="H51" i="1"/>
  <c r="U51" i="1" s="1"/>
  <c r="E51" i="1"/>
  <c r="H50" i="1"/>
  <c r="U50" i="1" s="1"/>
  <c r="E50" i="1"/>
  <c r="R49" i="1"/>
  <c r="H49" i="1"/>
  <c r="U49" i="1" s="1"/>
  <c r="E49" i="1"/>
  <c r="R48" i="1"/>
  <c r="H48" i="1"/>
  <c r="U48" i="1" s="1"/>
  <c r="E48" i="1"/>
  <c r="R47" i="1"/>
  <c r="H47" i="1"/>
  <c r="U47" i="1" s="1"/>
  <c r="E47" i="1"/>
  <c r="R46" i="1"/>
  <c r="H46" i="1"/>
  <c r="U46" i="1" s="1"/>
  <c r="E46" i="1"/>
  <c r="R45" i="1"/>
  <c r="H45" i="1"/>
  <c r="U45" i="1" s="1"/>
  <c r="E45" i="1"/>
  <c r="R44" i="1"/>
  <c r="H44" i="1"/>
  <c r="U44" i="1" s="1"/>
  <c r="E44" i="1"/>
  <c r="R43" i="1"/>
  <c r="H43" i="1"/>
  <c r="U43" i="1" s="1"/>
  <c r="E43" i="1"/>
  <c r="R42" i="1"/>
  <c r="H42" i="1"/>
  <c r="U42" i="1" s="1"/>
  <c r="E42" i="1"/>
  <c r="R41" i="1"/>
  <c r="H41" i="1"/>
  <c r="U41" i="1" s="1"/>
  <c r="E41" i="1"/>
  <c r="R40" i="1"/>
  <c r="H40" i="1"/>
  <c r="U40" i="1" s="1"/>
  <c r="E40" i="1"/>
  <c r="R39" i="1"/>
  <c r="H39" i="1"/>
  <c r="U39" i="1" s="1"/>
  <c r="E39" i="1"/>
  <c r="R38" i="1"/>
  <c r="H38" i="1"/>
  <c r="U38" i="1" s="1"/>
  <c r="E38" i="1"/>
  <c r="R37" i="1"/>
  <c r="H37" i="1"/>
  <c r="U37" i="1" s="1"/>
  <c r="E37" i="1"/>
  <c r="R36" i="1"/>
  <c r="H36" i="1"/>
  <c r="U36" i="1" s="1"/>
  <c r="E36" i="1"/>
  <c r="R35" i="1"/>
  <c r="H35" i="1"/>
  <c r="U35" i="1" s="1"/>
  <c r="E35" i="1"/>
  <c r="R34" i="1"/>
  <c r="H34" i="1"/>
  <c r="U34" i="1" s="1"/>
  <c r="E34" i="1"/>
  <c r="R33" i="1"/>
  <c r="H33" i="1"/>
  <c r="U33" i="1" s="1"/>
  <c r="E33" i="1"/>
  <c r="H32" i="1"/>
  <c r="U32" i="1" s="1"/>
  <c r="E32" i="1"/>
  <c r="R31" i="1"/>
  <c r="H31" i="1"/>
  <c r="U31" i="1" s="1"/>
  <c r="E31" i="1"/>
  <c r="R30" i="1"/>
  <c r="H30" i="1"/>
  <c r="U30" i="1" s="1"/>
  <c r="E30" i="1"/>
  <c r="R29" i="1"/>
  <c r="H29" i="1"/>
  <c r="U29" i="1" s="1"/>
  <c r="E29" i="1"/>
  <c r="H28" i="1"/>
  <c r="U28" i="1" s="1"/>
  <c r="E28" i="1"/>
  <c r="R27" i="1"/>
  <c r="H27" i="1"/>
  <c r="U27" i="1" s="1"/>
  <c r="E27" i="1"/>
  <c r="R25" i="1"/>
  <c r="H25" i="1"/>
  <c r="U25" i="1" s="1"/>
  <c r="E25" i="1"/>
  <c r="R24" i="1"/>
  <c r="H24" i="1"/>
  <c r="U24" i="1" s="1"/>
  <c r="E24" i="1"/>
  <c r="R23" i="1"/>
  <c r="H23" i="1"/>
  <c r="U23" i="1" s="1"/>
  <c r="E23" i="1"/>
  <c r="R22" i="1"/>
  <c r="H22" i="1"/>
  <c r="U22" i="1" s="1"/>
  <c r="E22" i="1"/>
  <c r="R21" i="1"/>
  <c r="H21" i="1"/>
  <c r="U21" i="1" s="1"/>
  <c r="E21" i="1"/>
  <c r="R20" i="1"/>
  <c r="H20" i="1"/>
  <c r="U20" i="1" s="1"/>
  <c r="E20" i="1"/>
  <c r="R19" i="1"/>
  <c r="H19" i="1"/>
  <c r="U19" i="1" s="1"/>
  <c r="E19" i="1"/>
  <c r="H18" i="1"/>
  <c r="U18" i="1" s="1"/>
  <c r="E18" i="1"/>
  <c r="H17" i="1"/>
  <c r="U17" i="1" s="1"/>
  <c r="E17" i="1"/>
  <c r="R16" i="1"/>
  <c r="H16" i="1"/>
  <c r="U16" i="1" s="1"/>
  <c r="E16" i="1"/>
  <c r="R15" i="1"/>
  <c r="H15" i="1"/>
  <c r="U15" i="1" s="1"/>
  <c r="E15" i="1"/>
  <c r="R14" i="1"/>
  <c r="E14" i="1"/>
  <c r="H13" i="1"/>
  <c r="U13" i="1" s="1"/>
  <c r="E13" i="1"/>
  <c r="R12" i="1"/>
  <c r="H12" i="1"/>
  <c r="U12" i="1" s="1"/>
  <c r="E12" i="1"/>
  <c r="R11" i="1"/>
  <c r="H11" i="1"/>
  <c r="U11" i="1" s="1"/>
  <c r="E11" i="1"/>
  <c r="R10" i="1"/>
  <c r="H10" i="1"/>
  <c r="U10" i="1" s="1"/>
  <c r="E10" i="1"/>
  <c r="R9" i="1"/>
  <c r="H9" i="1"/>
  <c r="U9" i="1" s="1"/>
  <c r="E9" i="1"/>
  <c r="L75" i="1"/>
  <c r="L78" i="1" s="1"/>
  <c r="H8" i="1"/>
  <c r="U8" i="1" s="1"/>
  <c r="E7" i="1"/>
  <c r="R6" i="1"/>
  <c r="H6" i="1"/>
  <c r="U6" i="1" s="1"/>
  <c r="D6" i="1"/>
  <c r="I77" i="1" l="1"/>
  <c r="R8" i="1"/>
  <c r="E6" i="1"/>
  <c r="I6" i="1" s="1"/>
  <c r="J6" i="1" s="1"/>
  <c r="D75" i="1"/>
  <c r="D78" i="1" s="1"/>
  <c r="I47" i="1"/>
  <c r="J47" i="1" s="1"/>
  <c r="S47" i="1" s="1"/>
  <c r="I55" i="1"/>
  <c r="J55" i="1" s="1"/>
  <c r="S55" i="1" s="1"/>
  <c r="I58" i="1"/>
  <c r="J58" i="1" s="1"/>
  <c r="I37" i="1"/>
  <c r="J37" i="1" s="1"/>
  <c r="S37" i="1" s="1"/>
  <c r="I13" i="1"/>
  <c r="J13" i="1" s="1"/>
  <c r="S13" i="1" s="1"/>
  <c r="I16" i="1"/>
  <c r="J16" i="1" s="1"/>
  <c r="S16" i="1" s="1"/>
  <c r="I34" i="1"/>
  <c r="J34" i="1" s="1"/>
  <c r="S34" i="1" s="1"/>
  <c r="I50" i="1"/>
  <c r="J50" i="1" s="1"/>
  <c r="S50" i="1" s="1"/>
  <c r="I18" i="1"/>
  <c r="J18" i="1" s="1"/>
  <c r="S18" i="1" s="1"/>
  <c r="I21" i="1"/>
  <c r="J21" i="1" s="1"/>
  <c r="S21" i="1" s="1"/>
  <c r="I41" i="1"/>
  <c r="J41" i="1" s="1"/>
  <c r="S41" i="1" s="1"/>
  <c r="I49" i="1"/>
  <c r="J49" i="1" s="1"/>
  <c r="S49" i="1" s="1"/>
  <c r="I32" i="1"/>
  <c r="J32" i="1" s="1"/>
  <c r="S32" i="1" s="1"/>
  <c r="I40" i="1"/>
  <c r="J40" i="1" s="1"/>
  <c r="S40" i="1" s="1"/>
  <c r="I43" i="1"/>
  <c r="J43" i="1" s="1"/>
  <c r="S43" i="1" s="1"/>
  <c r="I62" i="1"/>
  <c r="J62" i="1" s="1"/>
  <c r="S62" i="1" s="1"/>
  <c r="I70" i="1"/>
  <c r="J70" i="1" s="1"/>
  <c r="S70" i="1" s="1"/>
  <c r="I24" i="1"/>
  <c r="J24" i="1" s="1"/>
  <c r="S24" i="1" s="1"/>
  <c r="I28" i="1"/>
  <c r="J28" i="1" s="1"/>
  <c r="S28" i="1" s="1"/>
  <c r="I51" i="1"/>
  <c r="J51" i="1" s="1"/>
  <c r="S51" i="1" s="1"/>
  <c r="I9" i="1"/>
  <c r="J9" i="1" s="1"/>
  <c r="S9" i="1" s="1"/>
  <c r="I33" i="1"/>
  <c r="J33" i="1" s="1"/>
  <c r="S33" i="1" s="1"/>
  <c r="I46" i="1"/>
  <c r="J46" i="1" s="1"/>
  <c r="S46" i="1" s="1"/>
  <c r="I57" i="1"/>
  <c r="J57" i="1" s="1"/>
  <c r="I60" i="1"/>
  <c r="J60" i="1" s="1"/>
  <c r="S60" i="1" s="1"/>
  <c r="I68" i="1"/>
  <c r="J68" i="1" s="1"/>
  <c r="S68" i="1" s="1"/>
  <c r="I23" i="1"/>
  <c r="J23" i="1" s="1"/>
  <c r="S23" i="1" s="1"/>
  <c r="I31" i="1"/>
  <c r="J31" i="1" s="1"/>
  <c r="S31" i="1" s="1"/>
  <c r="I39" i="1"/>
  <c r="J39" i="1" s="1"/>
  <c r="S39" i="1" s="1"/>
  <c r="I44" i="1"/>
  <c r="J44" i="1" s="1"/>
  <c r="S44" i="1" s="1"/>
  <c r="I66" i="1"/>
  <c r="J66" i="1" s="1"/>
  <c r="S66" i="1" s="1"/>
  <c r="I12" i="1"/>
  <c r="J12" i="1" s="1"/>
  <c r="S12" i="1" s="1"/>
  <c r="I17" i="1"/>
  <c r="J17" i="1" s="1"/>
  <c r="S17" i="1" s="1"/>
  <c r="I27" i="1"/>
  <c r="J27" i="1" s="1"/>
  <c r="S27" i="1" s="1"/>
  <c r="I30" i="1"/>
  <c r="J30" i="1" s="1"/>
  <c r="S30" i="1" s="1"/>
  <c r="I35" i="1"/>
  <c r="J35" i="1" s="1"/>
  <c r="S35" i="1" s="1"/>
  <c r="I53" i="1"/>
  <c r="J53" i="1" s="1"/>
  <c r="S53" i="1" s="1"/>
  <c r="I25" i="1"/>
  <c r="J25" i="1" s="1"/>
  <c r="S25" i="1" s="1"/>
  <c r="I48" i="1"/>
  <c r="J48" i="1" s="1"/>
  <c r="S48" i="1" s="1"/>
  <c r="I56" i="1"/>
  <c r="J56" i="1" s="1"/>
  <c r="I64" i="1"/>
  <c r="J64" i="1" s="1"/>
  <c r="S64" i="1" s="1"/>
  <c r="I72" i="1"/>
  <c r="J72" i="1" s="1"/>
  <c r="S72" i="1" s="1"/>
  <c r="N75" i="1"/>
  <c r="N78" i="1" s="1"/>
  <c r="I19" i="1"/>
  <c r="J19" i="1" s="1"/>
  <c r="S19" i="1" s="1"/>
  <c r="I42" i="1"/>
  <c r="J42" i="1" s="1"/>
  <c r="S42" i="1" s="1"/>
  <c r="I10" i="1"/>
  <c r="J10" i="1" s="1"/>
  <c r="S10" i="1" s="1"/>
  <c r="I76" i="1"/>
  <c r="I11" i="1"/>
  <c r="J11" i="1" s="1"/>
  <c r="S11" i="1" s="1"/>
  <c r="I15" i="1"/>
  <c r="J15" i="1" s="1"/>
  <c r="S15" i="1" s="1"/>
  <c r="I22" i="1"/>
  <c r="J22" i="1" s="1"/>
  <c r="S22" i="1" s="1"/>
  <c r="I38" i="1"/>
  <c r="J38" i="1" s="1"/>
  <c r="S38" i="1" s="1"/>
  <c r="I54" i="1"/>
  <c r="J54" i="1" s="1"/>
  <c r="S54" i="1" s="1"/>
  <c r="I20" i="1"/>
  <c r="J20" i="1" s="1"/>
  <c r="S20" i="1" s="1"/>
  <c r="I29" i="1"/>
  <c r="J29" i="1" s="1"/>
  <c r="S29" i="1" s="1"/>
  <c r="I36" i="1"/>
  <c r="J36" i="1" s="1"/>
  <c r="S36" i="1" s="1"/>
  <c r="I45" i="1"/>
  <c r="J45" i="1" s="1"/>
  <c r="S45" i="1" s="1"/>
  <c r="I52" i="1"/>
  <c r="J52" i="1" s="1"/>
  <c r="S52" i="1" s="1"/>
  <c r="I59" i="1"/>
  <c r="J59" i="1" s="1"/>
  <c r="I61" i="1"/>
  <c r="J61" i="1" s="1"/>
  <c r="S61" i="1" s="1"/>
  <c r="I63" i="1"/>
  <c r="J63" i="1" s="1"/>
  <c r="S63" i="1" s="1"/>
  <c r="I65" i="1"/>
  <c r="J65" i="1" s="1"/>
  <c r="S65" i="1" s="1"/>
  <c r="I67" i="1"/>
  <c r="J67" i="1" s="1"/>
  <c r="S67" i="1" s="1"/>
  <c r="I69" i="1"/>
  <c r="J69" i="1" s="1"/>
  <c r="S69" i="1" s="1"/>
  <c r="I71" i="1"/>
  <c r="J71" i="1" s="1"/>
  <c r="S71" i="1" s="1"/>
  <c r="I74" i="1"/>
  <c r="J74" i="1" s="1"/>
  <c r="S74" i="1" s="1"/>
  <c r="H14" i="1"/>
  <c r="E8" i="1"/>
  <c r="I8" i="1" s="1"/>
  <c r="J8" i="1" s="1"/>
  <c r="H7" i="1"/>
  <c r="S8" i="1" l="1"/>
  <c r="S59" i="1"/>
  <c r="I14" i="1"/>
  <c r="J14" i="1" s="1"/>
  <c r="S14" i="1" s="1"/>
  <c r="U14" i="1"/>
  <c r="I7" i="1"/>
  <c r="J7" i="1" s="1"/>
  <c r="S7" i="1" s="1"/>
  <c r="U7" i="1"/>
  <c r="U79" i="1" s="1"/>
  <c r="U83" i="1" s="1"/>
  <c r="E75" i="1"/>
  <c r="E78" i="1" s="1"/>
  <c r="S6" i="1"/>
  <c r="S57" i="1"/>
  <c r="R75" i="1"/>
  <c r="H75" i="1"/>
  <c r="H78" i="1" s="1"/>
  <c r="H82" i="1" s="1"/>
  <c r="J75" i="1" l="1"/>
  <c r="J78" i="1" s="1"/>
  <c r="I75" i="1"/>
  <c r="I78" i="1" s="1"/>
  <c r="R78" i="1"/>
  <c r="S78" i="1" l="1"/>
  <c r="S7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7" refreshedVersion="5"/>
  <connection id="2" xr16:uid="{00000000-0015-0000-FFFF-FFFF01000000}" name="Connexion1" type="7" refreshedVersion="5"/>
  <connection id="3" xr16:uid="{00000000-0015-0000-FFFF-FFFF02000000}" name="Connexion2" type="7" refreshedVersion="5"/>
  <connection id="4" xr16:uid="{00000000-0015-0000-FFFF-FFFF03000000}" name="Connexion3" type="7" refreshedVersion="5"/>
  <connection id="5" xr16:uid="{00000000-0015-0000-FFFF-FFFF04000000}" name="Connexion4" type="7" refreshedVersion="5"/>
</connections>
</file>

<file path=xl/sharedStrings.xml><?xml version="1.0" encoding="utf-8"?>
<sst xmlns="http://schemas.openxmlformats.org/spreadsheetml/2006/main" count="208" uniqueCount="204">
  <si>
    <t>Compte Général - Code</t>
  </si>
  <si>
    <t>Total général</t>
  </si>
  <si>
    <t>Somme de Solde Tenue de Compte</t>
  </si>
  <si>
    <t>Tiers - Code</t>
  </si>
  <si>
    <t>Compte Général - Libellé</t>
  </si>
  <si>
    <t>Tiers - Libellé</t>
  </si>
  <si>
    <t xml:space="preserve">Soldes Clts en erreur </t>
  </si>
  <si>
    <t>Centre Fermé</t>
  </si>
  <si>
    <t>Soldes Clts Vérifiés-Ecart CA à apasser</t>
  </si>
  <si>
    <t>Soldes Clts Vérifié</t>
  </si>
  <si>
    <t>solde patient</t>
  </si>
  <si>
    <t>1210AIG02</t>
  </si>
  <si>
    <t>1210ALE03</t>
  </si>
  <si>
    <t>1210ARG02</t>
  </si>
  <si>
    <t>1210AVR01</t>
  </si>
  <si>
    <t>1210BAR01</t>
  </si>
  <si>
    <t>1210BAY01</t>
  </si>
  <si>
    <t>1210BER04</t>
  </si>
  <si>
    <t>1210BIH01</t>
  </si>
  <si>
    <t>1210BOL01</t>
  </si>
  <si>
    <t>1210CAE01</t>
  </si>
  <si>
    <t>1210CAE03</t>
  </si>
  <si>
    <t>1210CAE06</t>
  </si>
  <si>
    <t>1210CAE07</t>
  </si>
  <si>
    <t>1210CAR01</t>
  </si>
  <si>
    <t>1210CHE03</t>
  </si>
  <si>
    <t>1210COL03</t>
  </si>
  <si>
    <t>1210CON01</t>
  </si>
  <si>
    <t>1210COU01</t>
  </si>
  <si>
    <t>1210DIE02</t>
  </si>
  <si>
    <t>1210DIV06</t>
  </si>
  <si>
    <t>1210ELB01</t>
  </si>
  <si>
    <t>1210EVR02</t>
  </si>
  <si>
    <t>1210EVR10</t>
  </si>
  <si>
    <t>1210FAL03</t>
  </si>
  <si>
    <t>1210FEC01</t>
  </si>
  <si>
    <t>1210FLE02</t>
  </si>
  <si>
    <t>1210FLE03</t>
  </si>
  <si>
    <t>1210FLE06</t>
  </si>
  <si>
    <t>1210FRA01</t>
  </si>
  <si>
    <t>1210GCO01</t>
  </si>
  <si>
    <t>1210GIS03</t>
  </si>
  <si>
    <t>1210GQU01</t>
  </si>
  <si>
    <t>1210HAR01</t>
  </si>
  <si>
    <t>1210HAV01</t>
  </si>
  <si>
    <t>1210HAV05</t>
  </si>
  <si>
    <t>1210HAV09</t>
  </si>
  <si>
    <t>1210HAV10</t>
  </si>
  <si>
    <t>1210HER01</t>
  </si>
  <si>
    <t>1210HON02</t>
  </si>
  <si>
    <t>1210IFS04</t>
  </si>
  <si>
    <t>1210LIL02</t>
  </si>
  <si>
    <t>1210LIS02</t>
  </si>
  <si>
    <t>1210LOU01</t>
  </si>
  <si>
    <t>1210LOU03</t>
  </si>
  <si>
    <t>1210MAR03</t>
  </si>
  <si>
    <t>1210MON03</t>
  </si>
  <si>
    <t>1210MON05</t>
  </si>
  <si>
    <t>1210MOR01</t>
  </si>
  <si>
    <t>1210NEU01</t>
  </si>
  <si>
    <t>1210NEU03</t>
  </si>
  <si>
    <t>1210OUI01</t>
  </si>
  <si>
    <t>1210OUI02</t>
  </si>
  <si>
    <t>1210PON01</t>
  </si>
  <si>
    <t>1210PON03</t>
  </si>
  <si>
    <t>1210ROT01</t>
  </si>
  <si>
    <t>1210ROU03</t>
  </si>
  <si>
    <t>1210ROU04</t>
  </si>
  <si>
    <t>1210ROU05</t>
  </si>
  <si>
    <t>1210SLO01</t>
  </si>
  <si>
    <t>1210SOT01</t>
  </si>
  <si>
    <t>1210TOU03</t>
  </si>
  <si>
    <t>1210TRE01</t>
  </si>
  <si>
    <t>1210TRO02</t>
  </si>
  <si>
    <t>1210VER01</t>
  </si>
  <si>
    <t>1210VER05</t>
  </si>
  <si>
    <t>1210VER06</t>
  </si>
  <si>
    <t>1210VIR02</t>
  </si>
  <si>
    <t>1210YVE02</t>
  </si>
  <si>
    <t>1210ROU01</t>
  </si>
  <si>
    <t>1210ISI01</t>
  </si>
  <si>
    <t>Total général (hors centres non ventilés en 2022)</t>
  </si>
  <si>
    <t>EXTOURNE CHQ PORTEFEUILLE+CAUTION</t>
  </si>
  <si>
    <t>SAGE</t>
  </si>
  <si>
    <t>COSIUM</t>
  </si>
  <si>
    <t>ECART</t>
  </si>
  <si>
    <t>AV 00 COSIUM</t>
  </si>
  <si>
    <t>1210YQU01</t>
  </si>
  <si>
    <t>41112000 AU 31/12/2022</t>
  </si>
  <si>
    <t>41112000 DU 01/01/2023 AU 30/11/2023</t>
  </si>
  <si>
    <t>41114000 DU 01/01/2023 AU 30/11/2023</t>
  </si>
  <si>
    <t>TOTAL 41112000 + 41114000 30/11/2023</t>
  </si>
  <si>
    <t>41630000 AU 31/12/2022</t>
  </si>
  <si>
    <t>FLUX 2023</t>
  </si>
  <si>
    <t>CA TTC JOURNAL DES VENTES COSIUM DU 01/01/2023 AU 30/11/2023</t>
  </si>
  <si>
    <t>TOTAL DES REGLEMENTS COSIUM DU 01/01/2023 AU 30/11/2023</t>
  </si>
  <si>
    <t>ECART TP Règlements saisis après 30.11.2023 mais integrés en cpta</t>
  </si>
  <si>
    <t>TOTAL COSIUM 2023</t>
  </si>
  <si>
    <t>OK SAGE</t>
  </si>
  <si>
    <t>41114000 AU 31/12/2022</t>
  </si>
  <si>
    <t>TOTAL 41112000 AU 30/11/2023</t>
  </si>
  <si>
    <t>TOTAL 41114000 AU 30/11/2023</t>
  </si>
  <si>
    <t>OK JV</t>
  </si>
  <si>
    <t>SOLDES TP SD</t>
  </si>
  <si>
    <t>ECART SOLDE TP SD - SOLDE 41114000 SAGE</t>
  </si>
  <si>
    <t>erreur tp 2022 regul faite sur 2023 non intégrée en compta</t>
  </si>
  <si>
    <t>AE</t>
  </si>
  <si>
    <t>AV</t>
  </si>
  <si>
    <t>CB</t>
  </si>
  <si>
    <t>CDIS</t>
  </si>
  <si>
    <t>CHQ</t>
  </si>
  <si>
    <t>CHQ_CAD_EX</t>
  </si>
  <si>
    <t>CHQ_D</t>
  </si>
  <si>
    <t>COF</t>
  </si>
  <si>
    <t>ESP</t>
  </si>
  <si>
    <t>OD CLIENT</t>
  </si>
  <si>
    <t>OD TP</t>
  </si>
  <si>
    <t>RBT CLIENT</t>
  </si>
  <si>
    <t>RBT TP</t>
  </si>
  <si>
    <t>TPMC</t>
  </si>
  <si>
    <t>TPMV</t>
  </si>
  <si>
    <t>TPSV</t>
  </si>
  <si>
    <t>VIR</t>
  </si>
  <si>
    <t>TOTAL</t>
  </si>
  <si>
    <t>PNF</t>
  </si>
  <si>
    <t>TPSC</t>
  </si>
  <si>
    <t>FRFI</t>
  </si>
  <si>
    <t>CA TTC JOURNAL DES VENTES COSIUM DU 01/01/2024 AU 30/06/2024</t>
  </si>
  <si>
    <t>REGLEMENTS COSIUM DU 01/01/2024 AU 30/06/2024</t>
  </si>
  <si>
    <t>TOTAL REGLEMENTS COSIUM DU 01/01/2024 AU 30/06/2024</t>
  </si>
  <si>
    <t>OP330</t>
  </si>
  <si>
    <t>OP343</t>
  </si>
  <si>
    <t>OP250</t>
  </si>
  <si>
    <t>OP323</t>
  </si>
  <si>
    <t>OP258</t>
  </si>
  <si>
    <t>SOLDE COSIUM FLUX 2024</t>
  </si>
  <si>
    <t>OP251</t>
  </si>
  <si>
    <t>OP247</t>
  </si>
  <si>
    <t>OP275</t>
  </si>
  <si>
    <t>OP307</t>
  </si>
  <si>
    <t>OP279</t>
  </si>
  <si>
    <t>OP283</t>
  </si>
  <si>
    <t>OP285</t>
  </si>
  <si>
    <t>OP326</t>
  </si>
  <si>
    <t>OP331</t>
  </si>
  <si>
    <t>OP306</t>
  </si>
  <si>
    <t>OP301</t>
  </si>
  <si>
    <t>OP303</t>
  </si>
  <si>
    <t>OP248</t>
  </si>
  <si>
    <t>OP249</t>
  </si>
  <si>
    <t>OP252</t>
  </si>
  <si>
    <t>OP253</t>
  </si>
  <si>
    <t>OP254</t>
  </si>
  <si>
    <t>OP255</t>
  </si>
  <si>
    <t>OP256</t>
  </si>
  <si>
    <t>OP259</t>
  </si>
  <si>
    <t>OP260</t>
  </si>
  <si>
    <t>OP261</t>
  </si>
  <si>
    <t>OP262</t>
  </si>
  <si>
    <t>OP329</t>
  </si>
  <si>
    <t>OP263</t>
  </si>
  <si>
    <t>OP264</t>
  </si>
  <si>
    <t>OP328</t>
  </si>
  <si>
    <t>OP327</t>
  </si>
  <si>
    <t>OP325</t>
  </si>
  <si>
    <t>OP324</t>
  </si>
  <si>
    <t>OP322</t>
  </si>
  <si>
    <t>OP321</t>
  </si>
  <si>
    <t>OP320</t>
  </si>
  <si>
    <t>OP319</t>
  </si>
  <si>
    <t>OP318</t>
  </si>
  <si>
    <t>OP315</t>
  </si>
  <si>
    <t>OP314</t>
  </si>
  <si>
    <t>OP265</t>
  </si>
  <si>
    <t>OP267</t>
  </si>
  <si>
    <t>OP269</t>
  </si>
  <si>
    <t>OP270</t>
  </si>
  <si>
    <t>OP271</t>
  </si>
  <si>
    <t>OP316</t>
  </si>
  <si>
    <t>OP313</t>
  </si>
  <si>
    <t>OP311</t>
  </si>
  <si>
    <t>OP312</t>
  </si>
  <si>
    <t>OP298</t>
  </si>
  <si>
    <t>OP310</t>
  </si>
  <si>
    <t>OP309</t>
  </si>
  <si>
    <t>OP308</t>
  </si>
  <si>
    <t>OP302</t>
  </si>
  <si>
    <t>OP304</t>
  </si>
  <si>
    <t>OP274</t>
  </si>
  <si>
    <t>OP276</t>
  </si>
  <si>
    <t>OP300</t>
  </si>
  <si>
    <t>OP278</t>
  </si>
  <si>
    <t>OP277</t>
  </si>
  <si>
    <t>OP299</t>
  </si>
  <si>
    <t>OP297</t>
  </si>
  <si>
    <t>OP296</t>
  </si>
  <si>
    <t>OP280</t>
  </si>
  <si>
    <t>OP281</t>
  </si>
  <si>
    <t>OP284</t>
  </si>
  <si>
    <t>OP286</t>
  </si>
  <si>
    <t>OP289</t>
  </si>
  <si>
    <t>OP292</t>
  </si>
  <si>
    <t>OP293</t>
  </si>
  <si>
    <t>OP294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</si>
</sst>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20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4" fillId="5" borderId="0" applyNumberFormat="0" applyBorder="0" applyAlignment="0" applyProtection="0"/>
    <xf numFmtId="0" fontId="5" fillId="8" borderId="0" applyNumberFormat="0" applyBorder="0" applyAlignment="0" applyProtection="0"/>
    <xf numFmtId="0" fontId="6" fillId="0" borderId="0"/>
    <xf numFmtId="0" fontId="1" fillId="0" borderId="0"/>
  </cellStyleXfs>
  <cellXfs count="9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0" fontId="3" fillId="2" borderId="0" xfId="0" applyFont="1" applyFill="1"/>
    <xf numFmtId="0" fontId="3" fillId="3" borderId="1" xfId="0" applyFont="1" applyFill="1" applyBorder="1"/>
    <xf numFmtId="0" fontId="3" fillId="4" borderId="1" xfId="0" applyFont="1" applyFill="1" applyBorder="1"/>
    <xf numFmtId="0" fontId="3" fillId="0" borderId="1" xfId="0" applyFont="1" applyBorder="1"/>
    <xf numFmtId="2" fontId="3" fillId="0" borderId="0" xfId="0" applyNumberFormat="1" applyFont="1"/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2" fontId="3" fillId="3" borderId="1" xfId="0" applyNumberFormat="1" applyFont="1" applyFill="1" applyBorder="1"/>
    <xf numFmtId="2" fontId="0" fillId="0" borderId="0" xfId="0" applyNumberFormat="1" applyAlignment="1">
      <alignment horizontal="center"/>
    </xf>
    <xf numFmtId="0" fontId="3" fillId="0" borderId="1" xfId="1" applyFont="1" applyFill="1" applyBorder="1"/>
    <xf numFmtId="0" fontId="3" fillId="0" borderId="2" xfId="0" applyFont="1" applyBorder="1"/>
    <xf numFmtId="0" fontId="3" fillId="0" borderId="2" xfId="1" applyFont="1" applyFill="1" applyBorder="1"/>
    <xf numFmtId="4" fontId="0" fillId="0" borderId="1" xfId="0" applyNumberFormat="1" applyBorder="1"/>
    <xf numFmtId="4" fontId="3" fillId="0" borderId="1" xfId="0" applyNumberFormat="1" applyFont="1" applyBorder="1"/>
    <xf numFmtId="4" fontId="3" fillId="0" borderId="1" xfId="0" applyNumberFormat="1" applyFont="1" applyBorder="1" applyAlignment="1">
      <alignment horizontal="center"/>
    </xf>
    <xf numFmtId="4" fontId="3" fillId="6" borderId="1" xfId="0" applyNumberFormat="1" applyFont="1" applyFill="1" applyBorder="1" applyAlignment="1">
      <alignment horizontal="center"/>
    </xf>
    <xf numFmtId="4" fontId="3" fillId="7" borderId="1" xfId="0" applyNumberFormat="1" applyFont="1" applyFill="1" applyBorder="1"/>
    <xf numFmtId="4" fontId="3" fillId="7" borderId="1" xfId="1" applyNumberFormat="1" applyFont="1" applyFill="1" applyBorder="1"/>
    <xf numFmtId="4" fontId="3" fillId="7" borderId="1" xfId="0" applyNumberFormat="1" applyFont="1" applyFill="1" applyBorder="1" applyAlignment="1">
      <alignment horizontal="center"/>
    </xf>
    <xf numFmtId="2" fontId="3" fillId="0" borderId="1" xfId="0" applyNumberFormat="1" applyFont="1" applyBorder="1" applyAlignment="1">
      <alignment horizontal="center" vertical="center" wrapText="1"/>
    </xf>
    <xf numFmtId="4" fontId="3" fillId="6" borderId="1" xfId="0" applyNumberFormat="1" applyFont="1" applyFill="1" applyBorder="1"/>
    <xf numFmtId="2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4" fontId="3" fillId="0" borderId="0" xfId="0" applyNumberFormat="1" applyFont="1"/>
    <xf numFmtId="2" fontId="3" fillId="0" borderId="1" xfId="0" applyNumberFormat="1" applyFont="1" applyBorder="1"/>
    <xf numFmtId="0" fontId="3" fillId="7" borderId="1" xfId="0" applyFont="1" applyFill="1" applyBorder="1"/>
    <xf numFmtId="2" fontId="5" fillId="8" borderId="1" xfId="2" applyNumberFormat="1" applyBorder="1" applyAlignment="1">
      <alignment horizontal="center" vertical="center" wrapText="1"/>
    </xf>
    <xf numFmtId="4" fontId="5" fillId="8" borderId="1" xfId="2" applyNumberFormat="1" applyBorder="1"/>
    <xf numFmtId="4" fontId="5" fillId="8" borderId="0" xfId="2" applyNumberFormat="1" applyBorder="1"/>
    <xf numFmtId="0" fontId="2" fillId="0" borderId="0" xfId="0" applyFont="1"/>
    <xf numFmtId="4" fontId="0" fillId="0" borderId="0" xfId="0" applyNumberFormat="1"/>
    <xf numFmtId="0" fontId="2" fillId="9" borderId="10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/>
    </xf>
    <xf numFmtId="4" fontId="2" fillId="9" borderId="11" xfId="0" applyNumberFormat="1" applyFont="1" applyFill="1" applyBorder="1" applyAlignment="1">
      <alignment horizontal="center" vertical="center"/>
    </xf>
    <xf numFmtId="4" fontId="2" fillId="9" borderId="12" xfId="0" applyNumberFormat="1" applyFont="1" applyFill="1" applyBorder="1" applyAlignment="1">
      <alignment horizontal="center" vertical="center"/>
    </xf>
    <xf numFmtId="0" fontId="2" fillId="0" borderId="9" xfId="0" applyFont="1" applyBorder="1"/>
    <xf numFmtId="0" fontId="2" fillId="0" borderId="22" xfId="0" applyFont="1" applyBorder="1"/>
    <xf numFmtId="0" fontId="2" fillId="0" borderId="23" xfId="0" applyFont="1" applyBorder="1"/>
    <xf numFmtId="4" fontId="0" fillId="9" borderId="13" xfId="0" applyNumberFormat="1" applyFill="1" applyBorder="1"/>
    <xf numFmtId="4" fontId="0" fillId="9" borderId="14" xfId="0" applyNumberFormat="1" applyFill="1" applyBorder="1"/>
    <xf numFmtId="4" fontId="0" fillId="9" borderId="15" xfId="0" applyNumberFormat="1" applyFill="1" applyBorder="1"/>
    <xf numFmtId="4" fontId="0" fillId="9" borderId="4" xfId="0" applyNumberFormat="1" applyFill="1" applyBorder="1"/>
    <xf numFmtId="4" fontId="0" fillId="9" borderId="1" xfId="0" applyNumberFormat="1" applyFill="1" applyBorder="1"/>
    <xf numFmtId="4" fontId="0" fillId="9" borderId="21" xfId="0" applyNumberFormat="1" applyFill="1" applyBorder="1"/>
    <xf numFmtId="4" fontId="0" fillId="9" borderId="24" xfId="0" applyNumberFormat="1" applyFill="1" applyBorder="1"/>
    <xf numFmtId="4" fontId="0" fillId="9" borderId="25" xfId="0" applyNumberFormat="1" applyFill="1" applyBorder="1"/>
    <xf numFmtId="4" fontId="0" fillId="9" borderId="26" xfId="0" applyNumberFormat="1" applyFill="1" applyBorder="1"/>
    <xf numFmtId="4" fontId="2" fillId="9" borderId="19" xfId="0" applyNumberFormat="1" applyFont="1" applyFill="1" applyBorder="1"/>
    <xf numFmtId="4" fontId="2" fillId="9" borderId="6" xfId="0" applyNumberFormat="1" applyFont="1" applyFill="1" applyBorder="1"/>
    <xf numFmtId="0" fontId="0" fillId="9" borderId="4" xfId="0" applyFill="1" applyBorder="1"/>
    <xf numFmtId="0" fontId="2" fillId="10" borderId="22" xfId="0" applyFont="1" applyFill="1" applyBorder="1"/>
    <xf numFmtId="4" fontId="0" fillId="10" borderId="4" xfId="0" applyNumberFormat="1" applyFill="1" applyBorder="1"/>
    <xf numFmtId="4" fontId="0" fillId="10" borderId="1" xfId="0" applyNumberFormat="1" applyFill="1" applyBorder="1"/>
    <xf numFmtId="4" fontId="0" fillId="10" borderId="21" xfId="0" applyNumberFormat="1" applyFill="1" applyBorder="1"/>
    <xf numFmtId="0" fontId="0" fillId="11" borderId="0" xfId="0" applyFill="1"/>
    <xf numFmtId="0" fontId="7" fillId="0" borderId="0" xfId="0" applyFont="1"/>
    <xf numFmtId="0" fontId="2" fillId="12" borderId="22" xfId="0" applyFont="1" applyFill="1" applyBorder="1"/>
    <xf numFmtId="4" fontId="3" fillId="9" borderId="25" xfId="0" applyNumberFormat="1" applyFont="1" applyFill="1" applyBorder="1"/>
    <xf numFmtId="4" fontId="3" fillId="9" borderId="14" xfId="0" applyNumberFormat="1" applyFont="1" applyFill="1" applyBorder="1"/>
    <xf numFmtId="4" fontId="3" fillId="9" borderId="1" xfId="0" applyNumberFormat="1" applyFont="1" applyFill="1" applyBorder="1"/>
    <xf numFmtId="4" fontId="3" fillId="9" borderId="4" xfId="0" applyNumberFormat="1" applyFont="1" applyFill="1" applyBorder="1"/>
    <xf numFmtId="0" fontId="2" fillId="4" borderId="22" xfId="0" applyFont="1" applyFill="1" applyBorder="1"/>
    <xf numFmtId="4" fontId="0" fillId="9" borderId="20" xfId="0" applyNumberFormat="1" applyFill="1" applyBorder="1"/>
    <xf numFmtId="4" fontId="2" fillId="9" borderId="27" xfId="0" applyNumberFormat="1" applyFont="1" applyFill="1" applyBorder="1"/>
    <xf numFmtId="4" fontId="3" fillId="9" borderId="20" xfId="0" applyNumberFormat="1" applyFont="1" applyFill="1" applyBorder="1"/>
    <xf numFmtId="4" fontId="0" fillId="9" borderId="0" xfId="0" applyNumberFormat="1" applyFill="1"/>
    <xf numFmtId="4" fontId="2" fillId="9" borderId="28" xfId="0" applyNumberFormat="1" applyFont="1" applyFill="1" applyBorder="1"/>
    <xf numFmtId="4" fontId="2" fillId="9" borderId="18" xfId="0" applyNumberFormat="1" applyFont="1" applyFill="1" applyBorder="1"/>
    <xf numFmtId="4" fontId="2" fillId="9" borderId="5" xfId="0" applyNumberFormat="1" applyFont="1" applyFill="1" applyBorder="1"/>
    <xf numFmtId="4" fontId="0" fillId="10" borderId="20" xfId="0" applyNumberFormat="1" applyFill="1" applyBorder="1"/>
    <xf numFmtId="4" fontId="2" fillId="10" borderId="27" xfId="0" applyNumberFormat="1" applyFont="1" applyFill="1" applyBorder="1"/>
    <xf numFmtId="0" fontId="3" fillId="6" borderId="1" xfId="0" applyFont="1" applyFill="1" applyBorder="1" applyAlignment="1">
      <alignment horizontal="center"/>
    </xf>
    <xf numFmtId="2" fontId="3" fillId="0" borderId="2" xfId="0" applyNumberFormat="1" applyFont="1" applyBorder="1" applyAlignment="1">
      <alignment horizontal="center" wrapText="1"/>
    </xf>
    <xf numFmtId="2" fontId="3" fillId="0" borderId="3" xfId="0" applyNumberFormat="1" applyFont="1" applyBorder="1" applyAlignment="1">
      <alignment horizontal="center" wrapText="1"/>
    </xf>
    <xf numFmtId="2" fontId="3" fillId="0" borderId="4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2" fillId="9" borderId="29" xfId="0" applyFont="1" applyFill="1" applyBorder="1" applyAlignment="1">
      <alignment horizontal="center" vertical="center" wrapText="1"/>
    </xf>
    <xf numFmtId="0" fontId="2" fillId="9" borderId="30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6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</cellXfs>
  <cellStyles count="5">
    <cellStyle name="Insatisfaisant" xfId="2" builtinId="27"/>
    <cellStyle name="Normal" xfId="0" builtinId="0"/>
    <cellStyle name="Normal 2" xfId="4" xr:uid="{00000000-0005-0000-0000-000002000000}"/>
    <cellStyle name="Normal 3" xfId="3" xr:uid="{00000000-0005-0000-0000-000003000000}"/>
    <cellStyle name="Satisfaisant" xfId="1" builtinId="26"/>
  </cellStyles>
  <dxfs count="0"/>
  <tableStyles count="0" defaultTableStyle="TableStyleMedium2" defaultPivotStyle="PivotStyleLight16"/>
  <colors>
    <mruColors>
      <color rgb="FFFFC1C1"/>
      <color rgb="FFFFBDBD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172528</xdr:rowOff>
        </xdr:from>
        <xdr:to>
          <xdr:col>7</xdr:col>
          <xdr:colOff>8626</xdr:colOff>
          <xdr:row>12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Importations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750498</xdr:colOff>
          <xdr:row>5</xdr:row>
          <xdr:rowOff>0</xdr:rowOff>
        </xdr:from>
        <xdr:to>
          <xdr:col>13</xdr:col>
          <xdr:colOff>0</xdr:colOff>
          <xdr:row>12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Nettoyage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7.bin"/><Relationship Id="rId3" Type="http://schemas.openxmlformats.org/officeDocument/2006/relationships/printerSettings" Target="../printerSettings/printerSettings12.bin"/><Relationship Id="rId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6" Type="http://schemas.openxmlformats.org/officeDocument/2006/relationships/printerSettings" Target="../printerSettings/printerSettings15.bin"/><Relationship Id="rId5" Type="http://schemas.openxmlformats.org/officeDocument/2006/relationships/printerSettings" Target="../printerSettings/printerSettings14.bin"/><Relationship Id="rId4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U162"/>
  <sheetViews>
    <sheetView zoomScale="112" zoomScaleNormal="112" workbookViewId="0">
      <selection activeCell="F61" sqref="F61:F74"/>
    </sheetView>
  </sheetViews>
  <sheetFormatPr baseColWidth="10" defaultColWidth="11.375" defaultRowHeight="14.3" x14ac:dyDescent="0.25"/>
  <cols>
    <col min="1" max="1" width="18.125" style="1" customWidth="1"/>
    <col min="2" max="2" width="36.75" style="1" hidden="1" customWidth="1"/>
    <col min="3" max="3" width="12.25" style="3" customWidth="1"/>
    <col min="4" max="4" width="14.375" style="3" customWidth="1"/>
    <col min="5" max="5" width="11.875" style="8" customWidth="1"/>
    <col min="6" max="6" width="12.375" style="1" customWidth="1"/>
    <col min="7" max="7" width="15.125" style="1" customWidth="1"/>
    <col min="8" max="9" width="13" style="1" customWidth="1"/>
    <col min="10" max="10" width="12.25" style="1" customWidth="1"/>
    <col min="11" max="11" width="10.75" style="3" hidden="1" customWidth="1"/>
    <col min="12" max="13" width="11.375" style="1" customWidth="1"/>
    <col min="14" max="16" width="13.375" style="1" customWidth="1"/>
    <col min="17" max="17" width="12.625" style="1" customWidth="1"/>
    <col min="18" max="19" width="12.75" style="1" customWidth="1"/>
    <col min="20" max="16384" width="11.375" style="1"/>
  </cols>
  <sheetData>
    <row r="1" spans="1:21" x14ac:dyDescent="0.25">
      <c r="B1" s="4" t="s">
        <v>9</v>
      </c>
      <c r="C1" s="7" t="s">
        <v>8</v>
      </c>
      <c r="D1" s="7"/>
      <c r="K1" s="29"/>
      <c r="Q1" s="28"/>
    </row>
    <row r="2" spans="1:21" x14ac:dyDescent="0.25">
      <c r="B2" s="6" t="s">
        <v>6</v>
      </c>
      <c r="C2" s="5" t="s">
        <v>7</v>
      </c>
      <c r="K2" s="11"/>
      <c r="N2" s="28"/>
    </row>
    <row r="3" spans="1:21" x14ac:dyDescent="0.25">
      <c r="A3" s="1" t="s">
        <v>2</v>
      </c>
      <c r="C3" s="3" t="s">
        <v>4</v>
      </c>
      <c r="J3" s="28"/>
      <c r="K3" s="3" t="s">
        <v>0</v>
      </c>
      <c r="O3" s="28"/>
      <c r="P3" s="28"/>
    </row>
    <row r="4" spans="1:21" s="2" customFormat="1" x14ac:dyDescent="0.25">
      <c r="C4" s="77" t="s">
        <v>83</v>
      </c>
      <c r="D4" s="78"/>
      <c r="E4" s="78"/>
      <c r="F4" s="78"/>
      <c r="G4" s="78"/>
      <c r="H4" s="78"/>
      <c r="I4" s="78"/>
      <c r="J4" s="78"/>
      <c r="K4" s="79"/>
      <c r="L4" s="80" t="s">
        <v>84</v>
      </c>
      <c r="M4" s="80"/>
      <c r="N4" s="80"/>
      <c r="O4" s="80"/>
      <c r="P4" s="80"/>
      <c r="Q4" s="80"/>
      <c r="R4" s="80"/>
    </row>
    <row r="5" spans="1:21" s="10" customFormat="1" ht="85.6" x14ac:dyDescent="0.25">
      <c r="A5" s="9" t="s">
        <v>3</v>
      </c>
      <c r="B5" s="9" t="s">
        <v>5</v>
      </c>
      <c r="C5" s="23" t="s">
        <v>88</v>
      </c>
      <c r="D5" s="23" t="s">
        <v>89</v>
      </c>
      <c r="E5" s="25" t="s">
        <v>100</v>
      </c>
      <c r="F5" s="23" t="s">
        <v>99</v>
      </c>
      <c r="G5" s="23" t="s">
        <v>90</v>
      </c>
      <c r="H5" s="26" t="s">
        <v>101</v>
      </c>
      <c r="I5" s="27" t="s">
        <v>91</v>
      </c>
      <c r="J5" s="26" t="s">
        <v>93</v>
      </c>
      <c r="K5" s="31" t="s">
        <v>92</v>
      </c>
      <c r="L5" s="27" t="s">
        <v>82</v>
      </c>
      <c r="M5" s="27" t="s">
        <v>86</v>
      </c>
      <c r="N5" s="27" t="s">
        <v>94</v>
      </c>
      <c r="O5" s="27" t="s">
        <v>95</v>
      </c>
      <c r="P5" s="27" t="s">
        <v>105</v>
      </c>
      <c r="Q5" s="27" t="s">
        <v>96</v>
      </c>
      <c r="R5" s="26" t="s">
        <v>97</v>
      </c>
      <c r="S5" s="26" t="s">
        <v>85</v>
      </c>
      <c r="T5" s="10" t="s">
        <v>103</v>
      </c>
      <c r="U5" s="10" t="s">
        <v>104</v>
      </c>
    </row>
    <row r="6" spans="1:21" x14ac:dyDescent="0.25">
      <c r="A6" s="7" t="s">
        <v>11</v>
      </c>
      <c r="B6" s="14"/>
      <c r="C6" s="16">
        <v>4204.97</v>
      </c>
      <c r="D6" s="17" t="e">
        <f>VLOOKUP(A6,#REF!,2,0)</f>
        <v>#REF!</v>
      </c>
      <c r="E6" s="20" t="e">
        <f t="shared" ref="E6:E25" si="0">+C6+D6</f>
        <v>#REF!</v>
      </c>
      <c r="F6" s="17">
        <v>41330.67</v>
      </c>
      <c r="G6" s="17" t="e">
        <f>VLOOKUP(A6,#REF!,3,0)</f>
        <v>#REF!</v>
      </c>
      <c r="H6" s="20" t="e">
        <f>+F6+G6</f>
        <v>#REF!</v>
      </c>
      <c r="I6" s="17" t="e">
        <f>+E6+H6</f>
        <v>#REF!</v>
      </c>
      <c r="J6" s="20" t="e">
        <f t="shared" ref="J6:J37" si="1">+I6-F6-C6</f>
        <v>#REF!</v>
      </c>
      <c r="K6" s="17"/>
      <c r="L6" s="7"/>
      <c r="M6" s="7">
        <v>198.18</v>
      </c>
      <c r="N6" s="16">
        <v>1001401.5899999995</v>
      </c>
      <c r="O6" s="16">
        <v>1001469.95</v>
      </c>
      <c r="P6" s="16"/>
      <c r="Q6" s="17"/>
      <c r="R6" s="20">
        <f>+N6-O6+L6+Q6+M6</f>
        <v>129.81999999954832</v>
      </c>
      <c r="S6" s="32" t="e">
        <f>+R6-J6</f>
        <v>#REF!</v>
      </c>
      <c r="T6" s="1">
        <v>36188.350000000006</v>
      </c>
      <c r="U6" s="28" t="e">
        <f t="shared" ref="U6:U37" si="2">T6-H6</f>
        <v>#REF!</v>
      </c>
    </row>
    <row r="7" spans="1:21" x14ac:dyDescent="0.25">
      <c r="A7" s="7" t="s">
        <v>12</v>
      </c>
      <c r="B7" s="14"/>
      <c r="C7" s="16">
        <v>4057.07</v>
      </c>
      <c r="D7" s="17" t="e">
        <f>VLOOKUP(A7,#REF!,2,0)</f>
        <v>#REF!</v>
      </c>
      <c r="E7" s="20" t="e">
        <f t="shared" si="0"/>
        <v>#REF!</v>
      </c>
      <c r="F7" s="17">
        <v>28725.98</v>
      </c>
      <c r="G7" s="17" t="e">
        <f>VLOOKUP(A7,#REF!,3,0)</f>
        <v>#REF!</v>
      </c>
      <c r="H7" s="20" t="e">
        <f t="shared" ref="H7:H70" si="3">+F7+G7</f>
        <v>#REF!</v>
      </c>
      <c r="I7" s="17" t="e">
        <f t="shared" ref="I7:I70" si="4">+E7+H7</f>
        <v>#REF!</v>
      </c>
      <c r="J7" s="20" t="e">
        <f t="shared" si="1"/>
        <v>#REF!</v>
      </c>
      <c r="K7" s="17"/>
      <c r="L7" s="7"/>
      <c r="M7" s="7">
        <v>0</v>
      </c>
      <c r="N7" s="16">
        <v>828464.15000000037</v>
      </c>
      <c r="O7" s="16">
        <v>832396.87</v>
      </c>
      <c r="P7" s="16"/>
      <c r="Q7" s="17"/>
      <c r="R7" s="20">
        <f t="shared" ref="R7:R70" si="5">+N7-O7+L7+Q7+M7</f>
        <v>-3932.7199999996228</v>
      </c>
      <c r="S7" s="20" t="e">
        <f t="shared" ref="S7:S70" si="6">+R7-J7</f>
        <v>#REF!</v>
      </c>
      <c r="T7" s="1">
        <v>28727.54</v>
      </c>
      <c r="U7" s="33" t="e">
        <f t="shared" si="2"/>
        <v>#REF!</v>
      </c>
    </row>
    <row r="8" spans="1:21" x14ac:dyDescent="0.25">
      <c r="A8" s="7" t="s">
        <v>13</v>
      </c>
      <c r="B8" s="14"/>
      <c r="C8" s="16">
        <v>7441.01</v>
      </c>
      <c r="D8" s="17" t="e">
        <f>VLOOKUP(A8,#REF!,2,0)</f>
        <v>#REF!</v>
      </c>
      <c r="E8" s="20" t="e">
        <f t="shared" si="0"/>
        <v>#REF!</v>
      </c>
      <c r="F8" s="17">
        <v>32190.18</v>
      </c>
      <c r="G8" s="17" t="e">
        <f>VLOOKUP(A8,#REF!,3,0)</f>
        <v>#REF!</v>
      </c>
      <c r="H8" s="20" t="e">
        <f t="shared" si="3"/>
        <v>#REF!</v>
      </c>
      <c r="I8" s="17" t="e">
        <f t="shared" si="4"/>
        <v>#REF!</v>
      </c>
      <c r="J8" s="20" t="e">
        <f t="shared" si="1"/>
        <v>#REF!</v>
      </c>
      <c r="K8" s="17"/>
      <c r="L8" s="7"/>
      <c r="M8" s="7">
        <v>0</v>
      </c>
      <c r="N8" s="16">
        <v>915315.10000000079</v>
      </c>
      <c r="O8" s="16">
        <v>914781.65</v>
      </c>
      <c r="P8" s="16"/>
      <c r="Q8" s="17"/>
      <c r="R8" s="20">
        <f t="shared" si="5"/>
        <v>533.45000000076834</v>
      </c>
      <c r="S8" s="20" t="e">
        <f t="shared" si="6"/>
        <v>#REF!</v>
      </c>
      <c r="T8" s="1">
        <v>32500.260000000006</v>
      </c>
      <c r="U8" s="28" t="e">
        <f t="shared" si="2"/>
        <v>#REF!</v>
      </c>
    </row>
    <row r="9" spans="1:21" x14ac:dyDescent="0.25">
      <c r="A9" s="7" t="s">
        <v>14</v>
      </c>
      <c r="B9" s="14"/>
      <c r="C9" s="16">
        <v>2826.33</v>
      </c>
      <c r="D9" s="17" t="e">
        <f>VLOOKUP(A9,#REF!,2,0)</f>
        <v>#REF!</v>
      </c>
      <c r="E9" s="20" t="e">
        <f t="shared" si="0"/>
        <v>#REF!</v>
      </c>
      <c r="F9" s="17">
        <v>16438.28</v>
      </c>
      <c r="G9" s="17" t="e">
        <f>VLOOKUP(A9,#REF!,3,0)</f>
        <v>#REF!</v>
      </c>
      <c r="H9" s="20" t="e">
        <f t="shared" si="3"/>
        <v>#REF!</v>
      </c>
      <c r="I9" s="17" t="e">
        <f t="shared" si="4"/>
        <v>#REF!</v>
      </c>
      <c r="J9" s="20" t="e">
        <f t="shared" si="1"/>
        <v>#REF!</v>
      </c>
      <c r="K9" s="17"/>
      <c r="L9" s="7"/>
      <c r="M9" s="7">
        <v>-278.91000000000003</v>
      </c>
      <c r="N9" s="16">
        <v>683783.76000000164</v>
      </c>
      <c r="O9" s="16">
        <v>678169.71</v>
      </c>
      <c r="P9" s="16"/>
      <c r="Q9" s="17"/>
      <c r="R9" s="20">
        <f t="shared" si="5"/>
        <v>5335.1400000016765</v>
      </c>
      <c r="S9" s="20" t="e">
        <f t="shared" si="6"/>
        <v>#REF!</v>
      </c>
      <c r="T9" s="1">
        <v>17534.289999999997</v>
      </c>
      <c r="U9" s="33" t="e">
        <f t="shared" si="2"/>
        <v>#REF!</v>
      </c>
    </row>
    <row r="10" spans="1:21" x14ac:dyDescent="0.25">
      <c r="A10" s="7" t="s">
        <v>15</v>
      </c>
      <c r="B10" s="14"/>
      <c r="C10" s="16">
        <v>1507.46</v>
      </c>
      <c r="D10" s="17" t="e">
        <f>VLOOKUP(A10,#REF!,2,0)</f>
        <v>#REF!</v>
      </c>
      <c r="E10" s="20" t="e">
        <f t="shared" si="0"/>
        <v>#REF!</v>
      </c>
      <c r="F10" s="17">
        <v>11294.49</v>
      </c>
      <c r="G10" s="17" t="e">
        <f>VLOOKUP(A10,#REF!,3,0)</f>
        <v>#REF!</v>
      </c>
      <c r="H10" s="20" t="e">
        <f t="shared" si="3"/>
        <v>#REF!</v>
      </c>
      <c r="I10" s="17" t="e">
        <f t="shared" si="4"/>
        <v>#REF!</v>
      </c>
      <c r="J10" s="20" t="e">
        <f t="shared" si="1"/>
        <v>#REF!</v>
      </c>
      <c r="K10" s="17"/>
      <c r="L10" s="7"/>
      <c r="M10" s="7">
        <v>0</v>
      </c>
      <c r="N10" s="16">
        <v>497583.69999999978</v>
      </c>
      <c r="O10" s="16">
        <v>499798.64</v>
      </c>
      <c r="P10" s="16"/>
      <c r="Q10" s="17"/>
      <c r="R10" s="20">
        <f t="shared" si="5"/>
        <v>-2214.9400000002352</v>
      </c>
      <c r="S10" s="20" t="e">
        <f t="shared" si="6"/>
        <v>#REF!</v>
      </c>
      <c r="T10" s="1">
        <v>8142.2300000000005</v>
      </c>
      <c r="U10" s="28" t="e">
        <f t="shared" si="2"/>
        <v>#REF!</v>
      </c>
    </row>
    <row r="11" spans="1:21" x14ac:dyDescent="0.25">
      <c r="A11" s="7" t="s">
        <v>16</v>
      </c>
      <c r="B11" s="14"/>
      <c r="C11" s="16">
        <v>6665.68</v>
      </c>
      <c r="D11" s="17" t="e">
        <f>VLOOKUP(A11,#REF!,2,0)</f>
        <v>#REF!</v>
      </c>
      <c r="E11" s="20" t="e">
        <f t="shared" si="0"/>
        <v>#REF!</v>
      </c>
      <c r="F11" s="17">
        <v>30913.79</v>
      </c>
      <c r="G11" s="17" t="e">
        <f>VLOOKUP(A11,#REF!,3,0)</f>
        <v>#REF!</v>
      </c>
      <c r="H11" s="20" t="e">
        <f t="shared" si="3"/>
        <v>#REF!</v>
      </c>
      <c r="I11" s="17" t="e">
        <f t="shared" si="4"/>
        <v>#REF!</v>
      </c>
      <c r="J11" s="20" t="e">
        <f t="shared" si="1"/>
        <v>#REF!</v>
      </c>
      <c r="K11" s="17"/>
      <c r="L11" s="7"/>
      <c r="M11" s="7">
        <v>0</v>
      </c>
      <c r="N11" s="16">
        <v>827296.45999999868</v>
      </c>
      <c r="O11" s="16">
        <v>836323.56</v>
      </c>
      <c r="P11" s="16"/>
      <c r="Q11" s="17"/>
      <c r="R11" s="20">
        <f t="shared" si="5"/>
        <v>-9027.1000000013737</v>
      </c>
      <c r="S11" s="20" t="e">
        <f t="shared" si="6"/>
        <v>#REF!</v>
      </c>
      <c r="T11" s="1">
        <v>21511.590000000004</v>
      </c>
      <c r="U11" s="28" t="e">
        <f t="shared" si="2"/>
        <v>#REF!</v>
      </c>
    </row>
    <row r="12" spans="1:21" x14ac:dyDescent="0.25">
      <c r="A12" s="7" t="s">
        <v>17</v>
      </c>
      <c r="B12" s="14"/>
      <c r="C12" s="16">
        <v>3691.17</v>
      </c>
      <c r="D12" s="17" t="e">
        <f>VLOOKUP(A12,#REF!,2,0)</f>
        <v>#REF!</v>
      </c>
      <c r="E12" s="20" t="e">
        <f t="shared" si="0"/>
        <v>#REF!</v>
      </c>
      <c r="F12" s="17">
        <v>14199.91</v>
      </c>
      <c r="G12" s="17" t="e">
        <f>VLOOKUP(A12,#REF!,3,0)</f>
        <v>#REF!</v>
      </c>
      <c r="H12" s="20" t="e">
        <f t="shared" si="3"/>
        <v>#REF!</v>
      </c>
      <c r="I12" s="17" t="e">
        <f t="shared" si="4"/>
        <v>#REF!</v>
      </c>
      <c r="J12" s="20" t="e">
        <f t="shared" si="1"/>
        <v>#REF!</v>
      </c>
      <c r="K12" s="17"/>
      <c r="L12" s="7"/>
      <c r="M12" s="7">
        <v>0</v>
      </c>
      <c r="N12" s="16">
        <v>617876.27999999956</v>
      </c>
      <c r="O12" s="16">
        <v>622470.68000000005</v>
      </c>
      <c r="P12" s="16"/>
      <c r="Q12" s="17"/>
      <c r="R12" s="20">
        <f t="shared" si="5"/>
        <v>-4594.4000000004889</v>
      </c>
      <c r="S12" s="20" t="e">
        <f t="shared" si="6"/>
        <v>#REF!</v>
      </c>
      <c r="T12" s="1">
        <v>10156.39</v>
      </c>
      <c r="U12" s="28" t="e">
        <f t="shared" si="2"/>
        <v>#REF!</v>
      </c>
    </row>
    <row r="13" spans="1:21" x14ac:dyDescent="0.25">
      <c r="A13" s="7" t="s">
        <v>18</v>
      </c>
      <c r="B13" s="14"/>
      <c r="C13" s="16">
        <v>-1469.4</v>
      </c>
      <c r="D13" s="17" t="e">
        <f>VLOOKUP(A13,#REF!,2,0)</f>
        <v>#REF!</v>
      </c>
      <c r="E13" s="20" t="e">
        <f t="shared" si="0"/>
        <v>#REF!</v>
      </c>
      <c r="F13" s="17">
        <v>42227.59</v>
      </c>
      <c r="G13" s="17" t="e">
        <f>VLOOKUP(A13,#REF!,3,0)</f>
        <v>#REF!</v>
      </c>
      <c r="H13" s="20" t="e">
        <f t="shared" si="3"/>
        <v>#REF!</v>
      </c>
      <c r="I13" s="17" t="e">
        <f t="shared" si="4"/>
        <v>#REF!</v>
      </c>
      <c r="J13" s="20" t="e">
        <f t="shared" si="1"/>
        <v>#REF!</v>
      </c>
      <c r="K13" s="17"/>
      <c r="L13" s="7"/>
      <c r="M13" s="7">
        <v>0</v>
      </c>
      <c r="N13" s="16">
        <v>1403699.5900000022</v>
      </c>
      <c r="O13" s="16">
        <v>1409504.9</v>
      </c>
      <c r="P13" s="16"/>
      <c r="Q13" s="17"/>
      <c r="R13" s="20">
        <f t="shared" si="5"/>
        <v>-5805.3099999977276</v>
      </c>
      <c r="S13" s="20" t="e">
        <f>+R13-J13</f>
        <v>#REF!</v>
      </c>
      <c r="T13" s="1">
        <v>40880.250000000015</v>
      </c>
      <c r="U13" s="33" t="e">
        <f t="shared" si="2"/>
        <v>#REF!</v>
      </c>
    </row>
    <row r="14" spans="1:21" x14ac:dyDescent="0.25">
      <c r="A14" s="7" t="s">
        <v>19</v>
      </c>
      <c r="B14" s="14"/>
      <c r="C14" s="16">
        <v>650.96</v>
      </c>
      <c r="D14" s="17" t="e">
        <f>VLOOKUP(A14,#REF!,2,0)</f>
        <v>#REF!</v>
      </c>
      <c r="E14" s="20" t="e">
        <f t="shared" si="0"/>
        <v>#REF!</v>
      </c>
      <c r="F14" s="17">
        <v>8627.09</v>
      </c>
      <c r="G14" s="17" t="e">
        <f>VLOOKUP(A14,#REF!,3,0)</f>
        <v>#REF!</v>
      </c>
      <c r="H14" s="20" t="e">
        <f t="shared" si="3"/>
        <v>#REF!</v>
      </c>
      <c r="I14" s="17" t="e">
        <f t="shared" si="4"/>
        <v>#REF!</v>
      </c>
      <c r="J14" s="20" t="e">
        <f t="shared" si="1"/>
        <v>#REF!</v>
      </c>
      <c r="K14" s="17"/>
      <c r="L14" s="7"/>
      <c r="M14" s="7">
        <v>0</v>
      </c>
      <c r="N14" s="16">
        <v>355950.49000000017</v>
      </c>
      <c r="O14" s="16">
        <v>355333.7</v>
      </c>
      <c r="P14" s="16"/>
      <c r="Q14" s="17"/>
      <c r="R14" s="20">
        <f t="shared" si="5"/>
        <v>616.79000000015367</v>
      </c>
      <c r="S14" s="20" t="e">
        <f t="shared" si="6"/>
        <v>#REF!</v>
      </c>
      <c r="T14" s="1">
        <v>8837.2000000000025</v>
      </c>
      <c r="U14" s="28" t="e">
        <f t="shared" si="2"/>
        <v>#REF!</v>
      </c>
    </row>
    <row r="15" spans="1:21" x14ac:dyDescent="0.25">
      <c r="A15" s="7" t="s">
        <v>20</v>
      </c>
      <c r="B15" s="14"/>
      <c r="C15" s="16">
        <v>4875.5200000000004</v>
      </c>
      <c r="D15" s="17" t="e">
        <f>VLOOKUP(A15,#REF!,2,0)</f>
        <v>#REF!</v>
      </c>
      <c r="E15" s="20" t="e">
        <f t="shared" si="0"/>
        <v>#REF!</v>
      </c>
      <c r="F15" s="17">
        <v>28285.22</v>
      </c>
      <c r="G15" s="17" t="e">
        <f>VLOOKUP(A15,#REF!,3,0)</f>
        <v>#REF!</v>
      </c>
      <c r="H15" s="20" t="e">
        <f t="shared" si="3"/>
        <v>#REF!</v>
      </c>
      <c r="I15" s="17" t="e">
        <f t="shared" si="4"/>
        <v>#REF!</v>
      </c>
      <c r="J15" s="20" t="e">
        <f t="shared" si="1"/>
        <v>#REF!</v>
      </c>
      <c r="K15" s="17"/>
      <c r="L15" s="7"/>
      <c r="M15" s="7">
        <v>25</v>
      </c>
      <c r="N15" s="16">
        <v>480305.9099999998</v>
      </c>
      <c r="O15" s="16">
        <v>485342.12</v>
      </c>
      <c r="P15" s="16"/>
      <c r="Q15" s="17"/>
      <c r="R15" s="20">
        <f t="shared" si="5"/>
        <v>-5011.2100000001956</v>
      </c>
      <c r="S15" s="20" t="e">
        <f t="shared" si="6"/>
        <v>#REF!</v>
      </c>
      <c r="T15" s="1">
        <v>23776.560000000005</v>
      </c>
      <c r="U15" s="28" t="e">
        <f t="shared" si="2"/>
        <v>#REF!</v>
      </c>
    </row>
    <row r="16" spans="1:21" x14ac:dyDescent="0.25">
      <c r="A16" s="7" t="s">
        <v>21</v>
      </c>
      <c r="B16" s="14"/>
      <c r="C16" s="16">
        <v>2276.91</v>
      </c>
      <c r="D16" s="17" t="e">
        <f>VLOOKUP(A16,#REF!,2,0)</f>
        <v>#REF!</v>
      </c>
      <c r="E16" s="20" t="e">
        <f t="shared" si="0"/>
        <v>#REF!</v>
      </c>
      <c r="F16" s="17">
        <v>15072.05</v>
      </c>
      <c r="G16" s="17" t="e">
        <f>VLOOKUP(A16,#REF!,3,0)</f>
        <v>#REF!</v>
      </c>
      <c r="H16" s="20" t="e">
        <f t="shared" si="3"/>
        <v>#REF!</v>
      </c>
      <c r="I16" s="17" t="e">
        <f t="shared" si="4"/>
        <v>#REF!</v>
      </c>
      <c r="J16" s="20" t="e">
        <f t="shared" si="1"/>
        <v>#REF!</v>
      </c>
      <c r="K16" s="17"/>
      <c r="L16" s="7"/>
      <c r="M16" s="7">
        <v>0</v>
      </c>
      <c r="N16" s="16">
        <v>332010.51999999961</v>
      </c>
      <c r="O16" s="16">
        <v>332658.18</v>
      </c>
      <c r="P16" s="16"/>
      <c r="Q16" s="17"/>
      <c r="R16" s="20">
        <f t="shared" si="5"/>
        <v>-647.66000000038184</v>
      </c>
      <c r="S16" s="20" t="e">
        <f t="shared" si="6"/>
        <v>#REF!</v>
      </c>
      <c r="T16" s="1">
        <v>8655.9699999999993</v>
      </c>
      <c r="U16" s="28" t="e">
        <f t="shared" si="2"/>
        <v>#REF!</v>
      </c>
    </row>
    <row r="17" spans="1:21" x14ac:dyDescent="0.25">
      <c r="A17" s="7" t="s">
        <v>22</v>
      </c>
      <c r="B17" s="14"/>
      <c r="C17" s="16">
        <v>6557.78</v>
      </c>
      <c r="D17" s="17" t="e">
        <f>VLOOKUP(A17,#REF!,2,0)</f>
        <v>#REF!</v>
      </c>
      <c r="E17" s="20" t="e">
        <f t="shared" si="0"/>
        <v>#REF!</v>
      </c>
      <c r="F17" s="17">
        <v>80566.850000000006</v>
      </c>
      <c r="G17" s="17" t="e">
        <f>VLOOKUP(A17,#REF!,3,0)</f>
        <v>#REF!</v>
      </c>
      <c r="H17" s="20" t="e">
        <f t="shared" si="3"/>
        <v>#REF!</v>
      </c>
      <c r="I17" s="17" t="e">
        <f t="shared" si="4"/>
        <v>#REF!</v>
      </c>
      <c r="J17" s="20" t="e">
        <f t="shared" si="1"/>
        <v>#REF!</v>
      </c>
      <c r="K17" s="17"/>
      <c r="L17" s="7"/>
      <c r="M17" s="7">
        <v>-12.5</v>
      </c>
      <c r="N17" s="16">
        <v>1272844.0700000068</v>
      </c>
      <c r="O17" s="16">
        <v>1299117.1299999999</v>
      </c>
      <c r="P17" s="16"/>
      <c r="Q17" s="17"/>
      <c r="R17" s="20">
        <f t="shared" si="5"/>
        <v>-26285.559999993071</v>
      </c>
      <c r="S17" s="20" t="e">
        <f>+R17-J17</f>
        <v>#REF!</v>
      </c>
      <c r="T17" s="1">
        <v>54471.180000000015</v>
      </c>
      <c r="U17" s="28" t="e">
        <f t="shared" si="2"/>
        <v>#REF!</v>
      </c>
    </row>
    <row r="18" spans="1:21" x14ac:dyDescent="0.25">
      <c r="A18" s="7" t="s">
        <v>23</v>
      </c>
      <c r="B18" s="14"/>
      <c r="C18" s="16">
        <v>5078.29</v>
      </c>
      <c r="D18" s="17" t="e">
        <f>VLOOKUP(A18,#REF!,2,0)</f>
        <v>#REF!</v>
      </c>
      <c r="E18" s="20" t="e">
        <f t="shared" si="0"/>
        <v>#REF!</v>
      </c>
      <c r="F18" s="17">
        <v>36202.230000000003</v>
      </c>
      <c r="G18" s="17" t="e">
        <f>VLOOKUP(A18,#REF!,3,0)</f>
        <v>#REF!</v>
      </c>
      <c r="H18" s="20" t="e">
        <f t="shared" si="3"/>
        <v>#REF!</v>
      </c>
      <c r="I18" s="17" t="e">
        <f t="shared" si="4"/>
        <v>#REF!</v>
      </c>
      <c r="J18" s="20" t="e">
        <f t="shared" si="1"/>
        <v>#REF!</v>
      </c>
      <c r="K18" s="17"/>
      <c r="L18" s="7"/>
      <c r="M18" s="7">
        <v>0</v>
      </c>
      <c r="N18" s="16">
        <v>1036089.320000004</v>
      </c>
      <c r="O18" s="16">
        <v>1051648.06</v>
      </c>
      <c r="P18" s="16"/>
      <c r="Q18" s="17"/>
      <c r="R18" s="20">
        <f t="shared" si="5"/>
        <v>-15558.739999996033</v>
      </c>
      <c r="S18" s="20" t="e">
        <f t="shared" si="6"/>
        <v>#REF!</v>
      </c>
      <c r="T18" s="1">
        <v>21427.840000000004</v>
      </c>
      <c r="U18" s="28" t="e">
        <f t="shared" si="2"/>
        <v>#REF!</v>
      </c>
    </row>
    <row r="19" spans="1:21" x14ac:dyDescent="0.25">
      <c r="A19" s="7" t="s">
        <v>24</v>
      </c>
      <c r="B19" s="14"/>
      <c r="C19" s="16">
        <v>3645.18</v>
      </c>
      <c r="D19" s="17" t="e">
        <f>VLOOKUP(A19,#REF!,2,0)</f>
        <v>#REF!</v>
      </c>
      <c r="E19" s="20" t="e">
        <f t="shared" si="0"/>
        <v>#REF!</v>
      </c>
      <c r="F19" s="17">
        <v>6623.09</v>
      </c>
      <c r="G19" s="17" t="e">
        <f>VLOOKUP(A19,#REF!,3,0)</f>
        <v>#REF!</v>
      </c>
      <c r="H19" s="20" t="e">
        <f t="shared" si="3"/>
        <v>#REF!</v>
      </c>
      <c r="I19" s="17" t="e">
        <f t="shared" si="4"/>
        <v>#REF!</v>
      </c>
      <c r="J19" s="20" t="e">
        <f t="shared" si="1"/>
        <v>#REF!</v>
      </c>
      <c r="K19" s="17"/>
      <c r="L19" s="7"/>
      <c r="M19" s="7">
        <v>0</v>
      </c>
      <c r="N19" s="16">
        <v>420530.52999999945</v>
      </c>
      <c r="O19" s="16">
        <v>419308.58</v>
      </c>
      <c r="P19" s="16"/>
      <c r="Q19" s="17"/>
      <c r="R19" s="20">
        <f t="shared" si="5"/>
        <v>1221.9499999994296</v>
      </c>
      <c r="S19" s="20" t="e">
        <f t="shared" si="6"/>
        <v>#REF!</v>
      </c>
      <c r="T19" s="1">
        <v>10417.320000000003</v>
      </c>
      <c r="U19" s="33" t="e">
        <f t="shared" si="2"/>
        <v>#REF!</v>
      </c>
    </row>
    <row r="20" spans="1:21" x14ac:dyDescent="0.25">
      <c r="A20" s="7" t="s">
        <v>25</v>
      </c>
      <c r="B20" s="14"/>
      <c r="C20" s="16">
        <v>26990.66</v>
      </c>
      <c r="D20" s="17" t="e">
        <f>VLOOKUP(A20,#REF!,2,0)</f>
        <v>#REF!</v>
      </c>
      <c r="E20" s="20" t="e">
        <f t="shared" si="0"/>
        <v>#REF!</v>
      </c>
      <c r="F20" s="17">
        <v>43832.51</v>
      </c>
      <c r="G20" s="17" t="e">
        <f>VLOOKUP(A20,#REF!,3,0)</f>
        <v>#REF!</v>
      </c>
      <c r="H20" s="20" t="e">
        <f t="shared" si="3"/>
        <v>#REF!</v>
      </c>
      <c r="I20" s="17" t="e">
        <f t="shared" si="4"/>
        <v>#REF!</v>
      </c>
      <c r="J20" s="20" t="e">
        <f t="shared" si="1"/>
        <v>#REF!</v>
      </c>
      <c r="K20" s="17"/>
      <c r="L20" s="7"/>
      <c r="M20" s="7">
        <v>0</v>
      </c>
      <c r="N20" s="16">
        <v>1375064.7400000033</v>
      </c>
      <c r="O20" s="16">
        <v>5397383.6900000004</v>
      </c>
      <c r="P20" s="16"/>
      <c r="Q20" s="17"/>
      <c r="R20" s="20">
        <f t="shared" si="5"/>
        <v>-4022318.9499999974</v>
      </c>
      <c r="S20" s="32" t="e">
        <f t="shared" si="6"/>
        <v>#REF!</v>
      </c>
      <c r="T20" s="1">
        <v>38306.570000000007</v>
      </c>
      <c r="U20" s="28" t="e">
        <f t="shared" si="2"/>
        <v>#REF!</v>
      </c>
    </row>
    <row r="21" spans="1:21" x14ac:dyDescent="0.25">
      <c r="A21" s="7" t="s">
        <v>26</v>
      </c>
      <c r="B21" s="14"/>
      <c r="C21" s="16">
        <v>1162.4000000000001</v>
      </c>
      <c r="D21" s="17" t="e">
        <f>VLOOKUP(A21,#REF!,2,0)</f>
        <v>#REF!</v>
      </c>
      <c r="E21" s="20" t="e">
        <f t="shared" si="0"/>
        <v>#REF!</v>
      </c>
      <c r="F21" s="17">
        <v>19365.23</v>
      </c>
      <c r="G21" s="17" t="e">
        <f>VLOOKUP(A21,#REF!,3,0)</f>
        <v>#REF!</v>
      </c>
      <c r="H21" s="20" t="e">
        <f t="shared" si="3"/>
        <v>#REF!</v>
      </c>
      <c r="I21" s="17" t="e">
        <f t="shared" si="4"/>
        <v>#REF!</v>
      </c>
      <c r="J21" s="20" t="e">
        <f t="shared" si="1"/>
        <v>#REF!</v>
      </c>
      <c r="K21" s="17"/>
      <c r="L21" s="7"/>
      <c r="M21" s="7">
        <v>0</v>
      </c>
      <c r="N21" s="16">
        <v>348956.78999999957</v>
      </c>
      <c r="O21" s="16">
        <v>350456.36</v>
      </c>
      <c r="P21" s="16"/>
      <c r="Q21" s="17"/>
      <c r="R21" s="20">
        <f t="shared" si="5"/>
        <v>-1499.5700000004144</v>
      </c>
      <c r="S21" s="20" t="e">
        <f t="shared" si="6"/>
        <v>#REF!</v>
      </c>
      <c r="T21" s="1">
        <v>15639.89</v>
      </c>
      <c r="U21" s="28" t="e">
        <f t="shared" si="2"/>
        <v>#REF!</v>
      </c>
    </row>
    <row r="22" spans="1:21" x14ac:dyDescent="0.25">
      <c r="A22" s="7" t="s">
        <v>27</v>
      </c>
      <c r="B22" s="14"/>
      <c r="C22" s="16">
        <v>1092.58</v>
      </c>
      <c r="D22" s="17" t="e">
        <f>VLOOKUP(A22,#REF!,2,0)</f>
        <v>#REF!</v>
      </c>
      <c r="E22" s="20" t="e">
        <f t="shared" si="0"/>
        <v>#REF!</v>
      </c>
      <c r="F22" s="17">
        <v>5362.48</v>
      </c>
      <c r="G22" s="17" t="e">
        <f>VLOOKUP(A22,#REF!,3,0)</f>
        <v>#REF!</v>
      </c>
      <c r="H22" s="20" t="e">
        <f t="shared" si="3"/>
        <v>#REF!</v>
      </c>
      <c r="I22" s="17" t="e">
        <f t="shared" si="4"/>
        <v>#REF!</v>
      </c>
      <c r="J22" s="20" t="e">
        <f t="shared" si="1"/>
        <v>#REF!</v>
      </c>
      <c r="K22" s="17"/>
      <c r="L22" s="7"/>
      <c r="M22" s="7">
        <v>30</v>
      </c>
      <c r="N22" s="16">
        <v>274173.54999999976</v>
      </c>
      <c r="O22" s="16">
        <v>269565.94</v>
      </c>
      <c r="P22" s="16"/>
      <c r="Q22" s="17"/>
      <c r="R22" s="20">
        <f t="shared" si="5"/>
        <v>4637.6099999997532</v>
      </c>
      <c r="S22" s="20" t="e">
        <f t="shared" si="6"/>
        <v>#REF!</v>
      </c>
      <c r="T22" s="1">
        <v>9670.7400000000016</v>
      </c>
      <c r="U22" s="28" t="e">
        <f t="shared" si="2"/>
        <v>#REF!</v>
      </c>
    </row>
    <row r="23" spans="1:21" x14ac:dyDescent="0.25">
      <c r="A23" s="7" t="s">
        <v>28</v>
      </c>
      <c r="B23" s="14"/>
      <c r="C23" s="16">
        <v>3504.84</v>
      </c>
      <c r="D23" s="17" t="e">
        <f>VLOOKUP(A23,#REF!,2,0)</f>
        <v>#REF!</v>
      </c>
      <c r="E23" s="20" t="e">
        <f t="shared" si="0"/>
        <v>#REF!</v>
      </c>
      <c r="F23" s="17">
        <v>-280226.15999999997</v>
      </c>
      <c r="G23" s="17" t="e">
        <f>VLOOKUP(A23,#REF!,3,0)</f>
        <v>#REF!</v>
      </c>
      <c r="H23" s="20" t="e">
        <f t="shared" si="3"/>
        <v>#REF!</v>
      </c>
      <c r="I23" s="17" t="e">
        <f t="shared" si="4"/>
        <v>#REF!</v>
      </c>
      <c r="J23" s="20" t="e">
        <f t="shared" si="1"/>
        <v>#REF!</v>
      </c>
      <c r="K23" s="17"/>
      <c r="L23" s="7"/>
      <c r="M23" s="7">
        <v>0</v>
      </c>
      <c r="N23" s="16">
        <v>442762.71999999945</v>
      </c>
      <c r="O23" s="16">
        <v>153118.74</v>
      </c>
      <c r="P23" s="16"/>
      <c r="Q23" s="17"/>
      <c r="R23" s="20">
        <f t="shared" si="5"/>
        <v>289643.97999999946</v>
      </c>
      <c r="S23" s="20" t="e">
        <f t="shared" si="6"/>
        <v>#REF!</v>
      </c>
      <c r="T23" s="1">
        <v>8481.739999999998</v>
      </c>
      <c r="U23" s="28" t="e">
        <f t="shared" si="2"/>
        <v>#REF!</v>
      </c>
    </row>
    <row r="24" spans="1:21" x14ac:dyDescent="0.25">
      <c r="A24" s="7" t="s">
        <v>29</v>
      </c>
      <c r="B24" s="14"/>
      <c r="C24" s="16">
        <v>3288.29</v>
      </c>
      <c r="D24" s="17" t="e">
        <f>VLOOKUP(A24,#REF!,2,0)</f>
        <v>#REF!</v>
      </c>
      <c r="E24" s="20" t="e">
        <f t="shared" si="0"/>
        <v>#REF!</v>
      </c>
      <c r="F24" s="17">
        <v>24422.9</v>
      </c>
      <c r="G24" s="17" t="e">
        <f>VLOOKUP(A24,#REF!,3,0)</f>
        <v>#REF!</v>
      </c>
      <c r="H24" s="20" t="e">
        <f t="shared" si="3"/>
        <v>#REF!</v>
      </c>
      <c r="I24" s="17" t="e">
        <f t="shared" si="4"/>
        <v>#REF!</v>
      </c>
      <c r="J24" s="20" t="e">
        <f t="shared" si="1"/>
        <v>#REF!</v>
      </c>
      <c r="K24" s="17"/>
      <c r="L24" s="7"/>
      <c r="M24" s="7"/>
      <c r="N24" s="16">
        <v>747147.87999999966</v>
      </c>
      <c r="O24" s="16">
        <v>741870.63</v>
      </c>
      <c r="P24" s="16"/>
      <c r="Q24" s="17"/>
      <c r="R24" s="20">
        <f t="shared" si="5"/>
        <v>5277.2499999996508</v>
      </c>
      <c r="S24" s="20" t="e">
        <f t="shared" si="6"/>
        <v>#REF!</v>
      </c>
      <c r="T24" s="1">
        <v>26994.380000000019</v>
      </c>
      <c r="U24" s="33" t="e">
        <f t="shared" si="2"/>
        <v>#REF!</v>
      </c>
    </row>
    <row r="25" spans="1:21" x14ac:dyDescent="0.25">
      <c r="A25" s="7" t="s">
        <v>30</v>
      </c>
      <c r="B25" s="14"/>
      <c r="C25" s="16">
        <v>4634.09</v>
      </c>
      <c r="D25" s="17" t="e">
        <f>VLOOKUP(A25,#REF!,2,0)</f>
        <v>#REF!</v>
      </c>
      <c r="E25" s="20" t="e">
        <f t="shared" si="0"/>
        <v>#REF!</v>
      </c>
      <c r="F25" s="17">
        <v>25940.5</v>
      </c>
      <c r="G25" s="17" t="e">
        <f>VLOOKUP(A25,#REF!,3,0)</f>
        <v>#REF!</v>
      </c>
      <c r="H25" s="20" t="e">
        <f t="shared" si="3"/>
        <v>#REF!</v>
      </c>
      <c r="I25" s="17" t="e">
        <f t="shared" si="4"/>
        <v>#REF!</v>
      </c>
      <c r="J25" s="20" t="e">
        <f t="shared" si="1"/>
        <v>#REF!</v>
      </c>
      <c r="K25" s="17"/>
      <c r="L25" s="7"/>
      <c r="M25" s="7">
        <v>0</v>
      </c>
      <c r="N25" s="16">
        <v>812646.26999999885</v>
      </c>
      <c r="O25" s="16">
        <v>797734.27</v>
      </c>
      <c r="P25" s="16"/>
      <c r="Q25" s="17"/>
      <c r="R25" s="20">
        <f t="shared" si="5"/>
        <v>14911.999999998836</v>
      </c>
      <c r="S25" s="20" t="e">
        <f t="shared" si="6"/>
        <v>#REF!</v>
      </c>
      <c r="T25" s="1">
        <v>39677.330000000009</v>
      </c>
      <c r="U25" s="28" t="e">
        <f t="shared" si="2"/>
        <v>#REF!</v>
      </c>
    </row>
    <row r="26" spans="1:21" x14ac:dyDescent="0.25">
      <c r="A26" s="7" t="s">
        <v>31</v>
      </c>
      <c r="B26" s="14"/>
      <c r="C26" s="16">
        <v>3531.33</v>
      </c>
      <c r="D26" s="17" t="e">
        <f>VLOOKUP(A26,#REF!,2,0)</f>
        <v>#REF!</v>
      </c>
      <c r="E26" s="20" t="e">
        <f>+C26+D26-177.17</f>
        <v>#REF!</v>
      </c>
      <c r="F26" s="17">
        <v>24961.759999999998</v>
      </c>
      <c r="G26" s="17" t="e">
        <f>VLOOKUP(A26,#REF!,3,0)</f>
        <v>#REF!</v>
      </c>
      <c r="H26" s="20" t="e">
        <f t="shared" si="3"/>
        <v>#REF!</v>
      </c>
      <c r="I26" s="17" t="e">
        <f t="shared" si="4"/>
        <v>#REF!</v>
      </c>
      <c r="J26" s="20" t="e">
        <f t="shared" si="1"/>
        <v>#REF!</v>
      </c>
      <c r="K26" s="17"/>
      <c r="L26" s="7"/>
      <c r="M26" s="7">
        <v>-0.04</v>
      </c>
      <c r="N26" s="16">
        <v>951615.55999999994</v>
      </c>
      <c r="O26" s="16">
        <v>958089.79</v>
      </c>
      <c r="P26" s="16"/>
      <c r="Q26" s="17"/>
      <c r="R26" s="20">
        <f t="shared" si="5"/>
        <v>-6474.2700000000978</v>
      </c>
      <c r="S26" s="20" t="e">
        <f>+R26-J26</f>
        <v>#REF!</v>
      </c>
      <c r="T26" s="1">
        <v>20669.310000000005</v>
      </c>
      <c r="U26" s="33" t="e">
        <f t="shared" si="2"/>
        <v>#REF!</v>
      </c>
    </row>
    <row r="27" spans="1:21" x14ac:dyDescent="0.25">
      <c r="A27" s="7" t="s">
        <v>32</v>
      </c>
      <c r="B27" s="14"/>
      <c r="C27" s="16">
        <v>-1135.24</v>
      </c>
      <c r="D27" s="17" t="e">
        <f>VLOOKUP(A27,#REF!,2,0)</f>
        <v>#REF!</v>
      </c>
      <c r="E27" s="20" t="e">
        <f>+C27+D27+177.17</f>
        <v>#REF!</v>
      </c>
      <c r="F27" s="17">
        <v>12205.33</v>
      </c>
      <c r="G27" s="17" t="e">
        <f>VLOOKUP(A27,#REF!,3,0)</f>
        <v>#REF!</v>
      </c>
      <c r="H27" s="20" t="e">
        <f t="shared" si="3"/>
        <v>#REF!</v>
      </c>
      <c r="I27" s="17" t="e">
        <f t="shared" si="4"/>
        <v>#REF!</v>
      </c>
      <c r="J27" s="20" t="e">
        <f t="shared" si="1"/>
        <v>#REF!</v>
      </c>
      <c r="K27" s="17"/>
      <c r="L27" s="7"/>
      <c r="M27" s="7">
        <v>0</v>
      </c>
      <c r="N27" s="16">
        <v>272073.53999999969</v>
      </c>
      <c r="O27" s="16">
        <v>275862.58</v>
      </c>
      <c r="P27" s="16"/>
      <c r="Q27" s="17"/>
      <c r="R27" s="20">
        <f t="shared" si="5"/>
        <v>-3789.0400000003283</v>
      </c>
      <c r="S27" s="20" t="e">
        <f t="shared" si="6"/>
        <v>#REF!</v>
      </c>
      <c r="T27" s="1">
        <v>8354.9200000000019</v>
      </c>
      <c r="U27" s="28" t="e">
        <f t="shared" si="2"/>
        <v>#REF!</v>
      </c>
    </row>
    <row r="28" spans="1:21" x14ac:dyDescent="0.25">
      <c r="A28" s="7" t="s">
        <v>33</v>
      </c>
      <c r="B28" s="14"/>
      <c r="C28" s="16">
        <v>7224.54</v>
      </c>
      <c r="D28" s="17" t="e">
        <f>VLOOKUP(A28,#REF!,2,0)</f>
        <v>#REF!</v>
      </c>
      <c r="E28" s="20" t="e">
        <f t="shared" ref="E28:E74" si="7">+C28+D28</f>
        <v>#REF!</v>
      </c>
      <c r="F28" s="17">
        <v>48119.34</v>
      </c>
      <c r="G28" s="17" t="e">
        <f>VLOOKUP(A28,#REF!,3,0)</f>
        <v>#REF!</v>
      </c>
      <c r="H28" s="20" t="e">
        <f t="shared" si="3"/>
        <v>#REF!</v>
      </c>
      <c r="I28" s="17" t="e">
        <f t="shared" si="4"/>
        <v>#REF!</v>
      </c>
      <c r="J28" s="20" t="e">
        <f t="shared" si="1"/>
        <v>#REF!</v>
      </c>
      <c r="K28" s="17"/>
      <c r="L28" s="7"/>
      <c r="M28" s="7">
        <v>0</v>
      </c>
      <c r="N28" s="16">
        <v>838682.77999999991</v>
      </c>
      <c r="O28" s="16">
        <v>845298.95</v>
      </c>
      <c r="P28" s="16"/>
      <c r="Q28" s="17"/>
      <c r="R28" s="20">
        <f t="shared" si="5"/>
        <v>-6616.1700000000419</v>
      </c>
      <c r="S28" s="20" t="e">
        <f>+R28-J28</f>
        <v>#REF!</v>
      </c>
      <c r="T28" s="1">
        <v>45404.07</v>
      </c>
      <c r="U28" s="28" t="e">
        <f t="shared" si="2"/>
        <v>#REF!</v>
      </c>
    </row>
    <row r="29" spans="1:21" x14ac:dyDescent="0.25">
      <c r="A29" s="7" t="s">
        <v>34</v>
      </c>
      <c r="B29" s="14"/>
      <c r="C29" s="16">
        <v>2391.5300000000002</v>
      </c>
      <c r="D29" s="17" t="e">
        <f>VLOOKUP(A29,#REF!,2,0)</f>
        <v>#REF!</v>
      </c>
      <c r="E29" s="20" t="e">
        <f t="shared" si="7"/>
        <v>#REF!</v>
      </c>
      <c r="F29" s="17">
        <v>9896.1299999999992</v>
      </c>
      <c r="G29" s="17" t="e">
        <f>VLOOKUP(A29,#REF!,3,0)</f>
        <v>#REF!</v>
      </c>
      <c r="H29" s="20" t="e">
        <f t="shared" si="3"/>
        <v>#REF!</v>
      </c>
      <c r="I29" s="17" t="e">
        <f t="shared" si="4"/>
        <v>#REF!</v>
      </c>
      <c r="J29" s="20" t="e">
        <f t="shared" si="1"/>
        <v>#REF!</v>
      </c>
      <c r="K29" s="17"/>
      <c r="L29" s="7"/>
      <c r="M29" s="7">
        <v>0</v>
      </c>
      <c r="N29" s="16">
        <v>500422.83000000007</v>
      </c>
      <c r="O29" s="16">
        <v>490014.48</v>
      </c>
      <c r="P29" s="16"/>
      <c r="Q29" s="17"/>
      <c r="R29" s="20">
        <f t="shared" si="5"/>
        <v>10408.350000000093</v>
      </c>
      <c r="S29" s="20" t="e">
        <f t="shared" si="6"/>
        <v>#REF!</v>
      </c>
      <c r="T29" s="1">
        <v>16544.77</v>
      </c>
      <c r="U29" s="28" t="e">
        <f t="shared" si="2"/>
        <v>#REF!</v>
      </c>
    </row>
    <row r="30" spans="1:21" x14ac:dyDescent="0.25">
      <c r="A30" s="7" t="s">
        <v>35</v>
      </c>
      <c r="B30" s="14"/>
      <c r="C30" s="16">
        <v>5516.31</v>
      </c>
      <c r="D30" s="17" t="e">
        <f>VLOOKUP(A30,#REF!,2,0)</f>
        <v>#REF!</v>
      </c>
      <c r="E30" s="20" t="e">
        <f t="shared" si="7"/>
        <v>#REF!</v>
      </c>
      <c r="F30" s="17">
        <v>28439.81</v>
      </c>
      <c r="G30" s="17" t="e">
        <f>VLOOKUP(A30,#REF!,3,0)</f>
        <v>#REF!</v>
      </c>
      <c r="H30" s="20" t="e">
        <f t="shared" si="3"/>
        <v>#REF!</v>
      </c>
      <c r="I30" s="17" t="e">
        <f t="shared" si="4"/>
        <v>#REF!</v>
      </c>
      <c r="J30" s="20" t="e">
        <f t="shared" si="1"/>
        <v>#REF!</v>
      </c>
      <c r="K30" s="17"/>
      <c r="L30" s="7"/>
      <c r="M30" s="7">
        <v>0</v>
      </c>
      <c r="N30" s="16">
        <v>737433.00999999978</v>
      </c>
      <c r="O30" s="16">
        <v>729731.46</v>
      </c>
      <c r="P30" s="16"/>
      <c r="Q30" s="17"/>
      <c r="R30" s="20">
        <f t="shared" si="5"/>
        <v>7701.5499999998137</v>
      </c>
      <c r="S30" s="20" t="e">
        <f t="shared" si="6"/>
        <v>#REF!</v>
      </c>
      <c r="T30" s="1">
        <v>31547.270000000011</v>
      </c>
      <c r="U30" s="28" t="e">
        <f t="shared" si="2"/>
        <v>#REF!</v>
      </c>
    </row>
    <row r="31" spans="1:21" x14ac:dyDescent="0.25">
      <c r="A31" s="7" t="s">
        <v>36</v>
      </c>
      <c r="B31" s="14"/>
      <c r="C31" s="16">
        <v>2224.89</v>
      </c>
      <c r="D31" s="17" t="e">
        <f>VLOOKUP(A31,#REF!,2,0)</f>
        <v>#REF!</v>
      </c>
      <c r="E31" s="20" t="e">
        <f t="shared" si="7"/>
        <v>#REF!</v>
      </c>
      <c r="F31" s="17">
        <v>33482.54</v>
      </c>
      <c r="G31" s="17" t="e">
        <f>VLOOKUP(A31,#REF!,3,0)</f>
        <v>#REF!</v>
      </c>
      <c r="H31" s="20" t="e">
        <f t="shared" si="3"/>
        <v>#REF!</v>
      </c>
      <c r="I31" s="17" t="e">
        <f t="shared" si="4"/>
        <v>#REF!</v>
      </c>
      <c r="J31" s="20" t="e">
        <f t="shared" si="1"/>
        <v>#REF!</v>
      </c>
      <c r="K31" s="17"/>
      <c r="L31" s="7"/>
      <c r="M31" s="7">
        <v>0</v>
      </c>
      <c r="N31" s="16">
        <v>816260.7299999994</v>
      </c>
      <c r="O31" s="16">
        <v>818156.67</v>
      </c>
      <c r="P31" s="16"/>
      <c r="Q31" s="17"/>
      <c r="R31" s="20">
        <f t="shared" si="5"/>
        <v>-1895.9400000006426</v>
      </c>
      <c r="S31" s="20" t="e">
        <f t="shared" si="6"/>
        <v>#REF!</v>
      </c>
      <c r="T31" s="1">
        <v>29741.720000000008</v>
      </c>
      <c r="U31" s="28" t="e">
        <f t="shared" si="2"/>
        <v>#REF!</v>
      </c>
    </row>
    <row r="32" spans="1:21" x14ac:dyDescent="0.25">
      <c r="A32" s="7" t="s">
        <v>37</v>
      </c>
      <c r="B32" s="14"/>
      <c r="C32" s="16">
        <v>4048.65</v>
      </c>
      <c r="D32" s="17" t="e">
        <f>VLOOKUP(A32,#REF!,2,0)</f>
        <v>#REF!</v>
      </c>
      <c r="E32" s="20" t="e">
        <f t="shared" si="7"/>
        <v>#REF!</v>
      </c>
      <c r="F32" s="17">
        <v>58453.43</v>
      </c>
      <c r="G32" s="17" t="e">
        <f>VLOOKUP(A32,#REF!,3,0)</f>
        <v>#REF!</v>
      </c>
      <c r="H32" s="20" t="e">
        <f t="shared" si="3"/>
        <v>#REF!</v>
      </c>
      <c r="I32" s="17" t="e">
        <f t="shared" si="4"/>
        <v>#REF!</v>
      </c>
      <c r="J32" s="20" t="e">
        <f t="shared" si="1"/>
        <v>#REF!</v>
      </c>
      <c r="K32" s="17"/>
      <c r="L32" s="7"/>
      <c r="M32" s="7">
        <v>0</v>
      </c>
      <c r="N32" s="16">
        <v>1604155.010000003</v>
      </c>
      <c r="O32" s="16">
        <v>1613007.17</v>
      </c>
      <c r="P32" s="16"/>
      <c r="Q32" s="17"/>
      <c r="R32" s="20">
        <f>+N32-O32+L32+Q32+M32</f>
        <v>-8852.1599999968894</v>
      </c>
      <c r="S32" s="20" t="e">
        <f t="shared" si="6"/>
        <v>#REF!</v>
      </c>
      <c r="T32" s="1">
        <v>46805.780000000013</v>
      </c>
      <c r="U32" s="28" t="e">
        <f t="shared" si="2"/>
        <v>#REF!</v>
      </c>
    </row>
    <row r="33" spans="1:21" x14ac:dyDescent="0.25">
      <c r="A33" s="7" t="s">
        <v>38</v>
      </c>
      <c r="B33" s="14"/>
      <c r="C33" s="16">
        <v>3071.29</v>
      </c>
      <c r="D33" s="17" t="e">
        <f>VLOOKUP(A33,#REF!,2,0)</f>
        <v>#REF!</v>
      </c>
      <c r="E33" s="20" t="e">
        <f t="shared" si="7"/>
        <v>#REF!</v>
      </c>
      <c r="F33" s="17">
        <v>23933.5</v>
      </c>
      <c r="G33" s="17" t="e">
        <f>VLOOKUP(A33,#REF!,3,0)</f>
        <v>#REF!</v>
      </c>
      <c r="H33" s="20" t="e">
        <f t="shared" si="3"/>
        <v>#REF!</v>
      </c>
      <c r="I33" s="17" t="e">
        <f t="shared" si="4"/>
        <v>#REF!</v>
      </c>
      <c r="J33" s="20" t="e">
        <f t="shared" si="1"/>
        <v>#REF!</v>
      </c>
      <c r="K33" s="17"/>
      <c r="L33" s="7"/>
      <c r="M33" s="7">
        <v>82.92</v>
      </c>
      <c r="N33" s="16">
        <v>643052.44999999925</v>
      </c>
      <c r="O33" s="16">
        <v>652522.29</v>
      </c>
      <c r="P33" s="16"/>
      <c r="Q33" s="17"/>
      <c r="R33" s="20">
        <f t="shared" si="5"/>
        <v>-9386.9200000007822</v>
      </c>
      <c r="S33" s="20" t="e">
        <f t="shared" si="6"/>
        <v>#REF!</v>
      </c>
      <c r="T33" s="1">
        <v>10006.240000000002</v>
      </c>
      <c r="U33" s="28" t="e">
        <f t="shared" si="2"/>
        <v>#REF!</v>
      </c>
    </row>
    <row r="34" spans="1:21" x14ac:dyDescent="0.25">
      <c r="A34" s="7" t="s">
        <v>39</v>
      </c>
      <c r="B34" s="14"/>
      <c r="C34" s="16">
        <v>6587.28</v>
      </c>
      <c r="D34" s="17" t="e">
        <f>VLOOKUP(A34,#REF!,2,0)</f>
        <v>#REF!</v>
      </c>
      <c r="E34" s="20" t="e">
        <f t="shared" si="7"/>
        <v>#REF!</v>
      </c>
      <c r="F34" s="17">
        <v>33174.67</v>
      </c>
      <c r="G34" s="17" t="e">
        <f>VLOOKUP(A34,#REF!,3,0)</f>
        <v>#REF!</v>
      </c>
      <c r="H34" s="20" t="e">
        <f t="shared" si="3"/>
        <v>#REF!</v>
      </c>
      <c r="I34" s="17" t="e">
        <f t="shared" si="4"/>
        <v>#REF!</v>
      </c>
      <c r="J34" s="20" t="e">
        <f t="shared" si="1"/>
        <v>#REF!</v>
      </c>
      <c r="K34" s="17"/>
      <c r="L34" s="7"/>
      <c r="M34" s="7">
        <v>0</v>
      </c>
      <c r="N34" s="16">
        <v>1056916.5100000026</v>
      </c>
      <c r="O34" s="16">
        <v>1068125.77</v>
      </c>
      <c r="P34" s="16"/>
      <c r="Q34" s="17"/>
      <c r="R34" s="20">
        <f t="shared" si="5"/>
        <v>-11209.259999997448</v>
      </c>
      <c r="S34" s="20" t="e">
        <f t="shared" si="6"/>
        <v>#REF!</v>
      </c>
      <c r="T34" s="1">
        <v>26637.900000000009</v>
      </c>
      <c r="U34" s="28" t="e">
        <f t="shared" si="2"/>
        <v>#REF!</v>
      </c>
    </row>
    <row r="35" spans="1:21" x14ac:dyDescent="0.25">
      <c r="A35" s="7" t="s">
        <v>40</v>
      </c>
      <c r="B35" s="14"/>
      <c r="C35" s="16">
        <v>-267.85000000000002</v>
      </c>
      <c r="D35" s="17" t="e">
        <f>VLOOKUP(A35,#REF!,2,0)</f>
        <v>#REF!</v>
      </c>
      <c r="E35" s="20" t="e">
        <f t="shared" si="7"/>
        <v>#REF!</v>
      </c>
      <c r="F35" s="17">
        <v>15334.89</v>
      </c>
      <c r="G35" s="17" t="e">
        <f>VLOOKUP(A35,#REF!,3,0)</f>
        <v>#REF!</v>
      </c>
      <c r="H35" s="20" t="e">
        <f t="shared" si="3"/>
        <v>#REF!</v>
      </c>
      <c r="I35" s="17" t="e">
        <f t="shared" si="4"/>
        <v>#REF!</v>
      </c>
      <c r="J35" s="20" t="e">
        <f t="shared" si="1"/>
        <v>#REF!</v>
      </c>
      <c r="K35" s="17"/>
      <c r="L35" s="7"/>
      <c r="M35" s="7">
        <v>0</v>
      </c>
      <c r="N35" s="16">
        <v>487953.94999999978</v>
      </c>
      <c r="O35" s="16">
        <v>491675.98</v>
      </c>
      <c r="P35" s="16"/>
      <c r="Q35" s="17"/>
      <c r="R35" s="20">
        <f t="shared" si="5"/>
        <v>-3722.0300000002026</v>
      </c>
      <c r="S35" s="20" t="e">
        <f t="shared" si="6"/>
        <v>#REF!</v>
      </c>
      <c r="T35" s="1">
        <v>12910.56</v>
      </c>
      <c r="U35" s="28" t="e">
        <f t="shared" si="2"/>
        <v>#REF!</v>
      </c>
    </row>
    <row r="36" spans="1:21" x14ac:dyDescent="0.25">
      <c r="A36" s="7" t="s">
        <v>41</v>
      </c>
      <c r="B36" s="14"/>
      <c r="C36" s="16">
        <v>1413.25</v>
      </c>
      <c r="D36" s="17" t="e">
        <f>VLOOKUP(A36,#REF!,2,0)</f>
        <v>#REF!</v>
      </c>
      <c r="E36" s="20" t="e">
        <f t="shared" si="7"/>
        <v>#REF!</v>
      </c>
      <c r="F36" s="17">
        <v>19732.57</v>
      </c>
      <c r="G36" s="17" t="e">
        <f>VLOOKUP(A36,#REF!,3,0)</f>
        <v>#REF!</v>
      </c>
      <c r="H36" s="20" t="e">
        <f t="shared" si="3"/>
        <v>#REF!</v>
      </c>
      <c r="I36" s="17" t="e">
        <f t="shared" si="4"/>
        <v>#REF!</v>
      </c>
      <c r="J36" s="20" t="e">
        <f t="shared" si="1"/>
        <v>#REF!</v>
      </c>
      <c r="K36" s="17"/>
      <c r="L36" s="7"/>
      <c r="M36" s="7">
        <v>-30</v>
      </c>
      <c r="N36" s="16">
        <v>393289.58000000013</v>
      </c>
      <c r="O36" s="16">
        <v>396125.99</v>
      </c>
      <c r="P36" s="16"/>
      <c r="Q36" s="17"/>
      <c r="R36" s="20">
        <f t="shared" si="5"/>
        <v>-2866.409999999858</v>
      </c>
      <c r="S36" s="20" t="e">
        <f t="shared" si="6"/>
        <v>#REF!</v>
      </c>
      <c r="T36" s="1">
        <v>17665.18</v>
      </c>
      <c r="U36" s="28" t="e">
        <f t="shared" si="2"/>
        <v>#REF!</v>
      </c>
    </row>
    <row r="37" spans="1:21" x14ac:dyDescent="0.25">
      <c r="A37" s="13" t="s">
        <v>42</v>
      </c>
      <c r="B37" s="15"/>
      <c r="C37" s="16">
        <v>4245.45</v>
      </c>
      <c r="D37" s="17" t="e">
        <f>VLOOKUP(A37,#REF!,2,0)</f>
        <v>#REF!</v>
      </c>
      <c r="E37" s="21" t="e">
        <f t="shared" si="7"/>
        <v>#REF!</v>
      </c>
      <c r="F37" s="17">
        <v>48590.45</v>
      </c>
      <c r="G37" s="17" t="e">
        <f>VLOOKUP(A37,#REF!,3,0)</f>
        <v>#REF!</v>
      </c>
      <c r="H37" s="20" t="e">
        <f t="shared" si="3"/>
        <v>#REF!</v>
      </c>
      <c r="I37" s="17" t="e">
        <f t="shared" si="4"/>
        <v>#REF!</v>
      </c>
      <c r="J37" s="20" t="e">
        <f t="shared" si="1"/>
        <v>#REF!</v>
      </c>
      <c r="K37" s="17"/>
      <c r="L37" s="7"/>
      <c r="M37" s="7">
        <v>0</v>
      </c>
      <c r="N37" s="16">
        <v>1238974.6099999994</v>
      </c>
      <c r="O37" s="16">
        <v>1245563.26</v>
      </c>
      <c r="P37" s="16"/>
      <c r="Q37" s="17"/>
      <c r="R37" s="20">
        <f t="shared" si="5"/>
        <v>-6588.6500000006054</v>
      </c>
      <c r="S37" s="20" t="e">
        <f t="shared" si="6"/>
        <v>#REF!</v>
      </c>
      <c r="T37" s="1">
        <v>43842.570000000022</v>
      </c>
      <c r="U37" s="33" t="e">
        <f t="shared" si="2"/>
        <v>#REF!</v>
      </c>
    </row>
    <row r="38" spans="1:21" x14ac:dyDescent="0.25">
      <c r="A38" s="13" t="s">
        <v>43</v>
      </c>
      <c r="B38" s="15"/>
      <c r="C38" s="16">
        <v>4546.7700000000004</v>
      </c>
      <c r="D38" s="17" t="e">
        <f>VLOOKUP(A38,#REF!,2,0)</f>
        <v>#REF!</v>
      </c>
      <c r="E38" s="21" t="e">
        <f t="shared" si="7"/>
        <v>#REF!</v>
      </c>
      <c r="F38" s="17">
        <v>15795.8</v>
      </c>
      <c r="G38" s="17" t="e">
        <f>VLOOKUP(A38,#REF!,3,0)</f>
        <v>#REF!</v>
      </c>
      <c r="H38" s="20" t="e">
        <f t="shared" si="3"/>
        <v>#REF!</v>
      </c>
      <c r="I38" s="17" t="e">
        <f t="shared" si="4"/>
        <v>#REF!</v>
      </c>
      <c r="J38" s="20" t="e">
        <f t="shared" ref="J38:J69" si="8">+I38-F38-C38</f>
        <v>#REF!</v>
      </c>
      <c r="K38" s="17"/>
      <c r="L38" s="7"/>
      <c r="M38" s="7">
        <v>0</v>
      </c>
      <c r="N38" s="16">
        <v>328082.53000000014</v>
      </c>
      <c r="O38" s="16">
        <v>325411.19</v>
      </c>
      <c r="P38" s="16"/>
      <c r="Q38" s="17"/>
      <c r="R38" s="20">
        <f t="shared" si="5"/>
        <v>2671.340000000142</v>
      </c>
      <c r="S38" s="20" t="e">
        <f t="shared" si="6"/>
        <v>#REF!</v>
      </c>
      <c r="T38" s="1">
        <v>17415.620000000003</v>
      </c>
      <c r="U38" s="28" t="e">
        <f t="shared" ref="U38:U55" si="9">T38-H38</f>
        <v>#REF!</v>
      </c>
    </row>
    <row r="39" spans="1:21" x14ac:dyDescent="0.25">
      <c r="A39" s="13" t="s">
        <v>44</v>
      </c>
      <c r="B39" s="15"/>
      <c r="C39" s="16">
        <v>2744.98</v>
      </c>
      <c r="D39" s="17" t="e">
        <f>VLOOKUP(A39,#REF!,2,0)</f>
        <v>#REF!</v>
      </c>
      <c r="E39" s="21" t="e">
        <f t="shared" si="7"/>
        <v>#REF!</v>
      </c>
      <c r="F39" s="17">
        <v>40908.28</v>
      </c>
      <c r="G39" s="17" t="e">
        <f>VLOOKUP(A39,#REF!,3,0)</f>
        <v>#REF!</v>
      </c>
      <c r="H39" s="20" t="e">
        <f t="shared" si="3"/>
        <v>#REF!</v>
      </c>
      <c r="I39" s="17" t="e">
        <f t="shared" si="4"/>
        <v>#REF!</v>
      </c>
      <c r="J39" s="20" t="e">
        <f t="shared" si="8"/>
        <v>#REF!</v>
      </c>
      <c r="K39" s="17"/>
      <c r="L39" s="7"/>
      <c r="M39" s="7">
        <v>0</v>
      </c>
      <c r="N39" s="16">
        <v>584737.05000000005</v>
      </c>
      <c r="O39" s="16">
        <v>595105.12</v>
      </c>
      <c r="P39" s="16"/>
      <c r="Q39" s="17"/>
      <c r="R39" s="20">
        <f t="shared" si="5"/>
        <v>-10368.069999999949</v>
      </c>
      <c r="S39" s="20" t="e">
        <f t="shared" si="6"/>
        <v>#REF!</v>
      </c>
      <c r="T39" s="1">
        <v>30206.469999999998</v>
      </c>
      <c r="U39" s="33" t="e">
        <f t="shared" si="9"/>
        <v>#REF!</v>
      </c>
    </row>
    <row r="40" spans="1:21" x14ac:dyDescent="0.25">
      <c r="A40" s="13" t="s">
        <v>45</v>
      </c>
      <c r="B40" s="15"/>
      <c r="C40" s="16">
        <v>569.20000000000005</v>
      </c>
      <c r="D40" s="17" t="e">
        <f>VLOOKUP(A40,#REF!,2,0)</f>
        <v>#REF!</v>
      </c>
      <c r="E40" s="21" t="e">
        <f t="shared" si="7"/>
        <v>#REF!</v>
      </c>
      <c r="F40" s="17">
        <v>16716.11</v>
      </c>
      <c r="G40" s="17" t="e">
        <f>VLOOKUP(A40,#REF!,3,0)</f>
        <v>#REF!</v>
      </c>
      <c r="H40" s="20" t="e">
        <f t="shared" si="3"/>
        <v>#REF!</v>
      </c>
      <c r="I40" s="17" t="e">
        <f t="shared" si="4"/>
        <v>#REF!</v>
      </c>
      <c r="J40" s="20" t="e">
        <f t="shared" si="8"/>
        <v>#REF!</v>
      </c>
      <c r="K40" s="17"/>
      <c r="L40" s="7"/>
      <c r="M40" s="7">
        <v>-373.5</v>
      </c>
      <c r="N40" s="16">
        <v>705658.19000000053</v>
      </c>
      <c r="O40" s="16">
        <v>702689.96</v>
      </c>
      <c r="P40" s="16"/>
      <c r="Q40" s="17"/>
      <c r="R40" s="20">
        <f t="shared" si="5"/>
        <v>2594.7300000005635</v>
      </c>
      <c r="S40" s="20" t="e">
        <f t="shared" si="6"/>
        <v>#REF!</v>
      </c>
      <c r="T40" s="1">
        <v>18692.960000000003</v>
      </c>
      <c r="U40" s="33" t="e">
        <f t="shared" si="9"/>
        <v>#REF!</v>
      </c>
    </row>
    <row r="41" spans="1:21" x14ac:dyDescent="0.25">
      <c r="A41" s="13" t="s">
        <v>46</v>
      </c>
      <c r="B41" s="15"/>
      <c r="C41" s="16">
        <v>-33.33</v>
      </c>
      <c r="D41" s="17" t="e">
        <f>VLOOKUP(A41,#REF!,2,0)</f>
        <v>#REF!</v>
      </c>
      <c r="E41" s="21" t="e">
        <f t="shared" si="7"/>
        <v>#REF!</v>
      </c>
      <c r="F41" s="17">
        <v>28536.42</v>
      </c>
      <c r="G41" s="17" t="e">
        <f>VLOOKUP(A41,#REF!,3,0)</f>
        <v>#REF!</v>
      </c>
      <c r="H41" s="20" t="e">
        <f t="shared" si="3"/>
        <v>#REF!</v>
      </c>
      <c r="I41" s="17" t="e">
        <f t="shared" si="4"/>
        <v>#REF!</v>
      </c>
      <c r="J41" s="20" t="e">
        <f t="shared" si="8"/>
        <v>#REF!</v>
      </c>
      <c r="K41" s="17"/>
      <c r="L41" s="7"/>
      <c r="M41" s="7">
        <v>0</v>
      </c>
      <c r="N41" s="16">
        <v>713386.64999999956</v>
      </c>
      <c r="O41" s="16">
        <v>717933.55</v>
      </c>
      <c r="P41" s="16"/>
      <c r="Q41" s="17"/>
      <c r="R41" s="20">
        <f t="shared" si="5"/>
        <v>-4546.9000000004889</v>
      </c>
      <c r="S41" s="20" t="e">
        <f t="shared" si="6"/>
        <v>#REF!</v>
      </c>
      <c r="T41" s="1">
        <v>22819.85</v>
      </c>
      <c r="U41" s="28" t="e">
        <f t="shared" si="9"/>
        <v>#REF!</v>
      </c>
    </row>
    <row r="42" spans="1:21" x14ac:dyDescent="0.25">
      <c r="A42" s="7" t="s">
        <v>47</v>
      </c>
      <c r="B42" s="14"/>
      <c r="C42" s="16">
        <v>4124.7</v>
      </c>
      <c r="D42" s="17" t="e">
        <f>VLOOKUP(A42,#REF!,2,0)</f>
        <v>#REF!</v>
      </c>
      <c r="E42" s="20" t="e">
        <f t="shared" si="7"/>
        <v>#REF!</v>
      </c>
      <c r="F42" s="17">
        <v>22399.54</v>
      </c>
      <c r="G42" s="17" t="e">
        <f>VLOOKUP(A42,#REF!,3,0)</f>
        <v>#REF!</v>
      </c>
      <c r="H42" s="20" t="e">
        <f t="shared" si="3"/>
        <v>#REF!</v>
      </c>
      <c r="I42" s="17" t="e">
        <f t="shared" si="4"/>
        <v>#REF!</v>
      </c>
      <c r="J42" s="20" t="e">
        <f t="shared" si="8"/>
        <v>#REF!</v>
      </c>
      <c r="K42" s="17"/>
      <c r="L42" s="7"/>
      <c r="M42" s="7">
        <v>0</v>
      </c>
      <c r="N42" s="16">
        <v>637389.26999999979</v>
      </c>
      <c r="O42" s="16">
        <v>641985.6</v>
      </c>
      <c r="P42" s="16"/>
      <c r="Q42" s="17"/>
      <c r="R42" s="20">
        <f t="shared" si="5"/>
        <v>-4596.3300000001909</v>
      </c>
      <c r="S42" s="20" t="e">
        <f t="shared" si="6"/>
        <v>#REF!</v>
      </c>
      <c r="T42" s="1">
        <v>17848.650000000001</v>
      </c>
      <c r="U42" s="28" t="e">
        <f t="shared" si="9"/>
        <v>#REF!</v>
      </c>
    </row>
    <row r="43" spans="1:21" x14ac:dyDescent="0.25">
      <c r="A43" s="13" t="s">
        <v>48</v>
      </c>
      <c r="B43" s="15"/>
      <c r="C43" s="16">
        <v>8044.9</v>
      </c>
      <c r="D43" s="17" t="e">
        <f>VLOOKUP(A43,#REF!,2,0)</f>
        <v>#REF!</v>
      </c>
      <c r="E43" s="21" t="e">
        <f t="shared" si="7"/>
        <v>#REF!</v>
      </c>
      <c r="F43" s="17">
        <v>24773.79</v>
      </c>
      <c r="G43" s="17" t="e">
        <f>VLOOKUP(A43,#REF!,3,0)</f>
        <v>#REF!</v>
      </c>
      <c r="H43" s="20" t="e">
        <f t="shared" si="3"/>
        <v>#REF!</v>
      </c>
      <c r="I43" s="17" t="e">
        <f t="shared" si="4"/>
        <v>#REF!</v>
      </c>
      <c r="J43" s="20" t="e">
        <f t="shared" si="8"/>
        <v>#REF!</v>
      </c>
      <c r="K43" s="17"/>
      <c r="L43" s="7"/>
      <c r="M43" s="7">
        <v>0</v>
      </c>
      <c r="N43" s="16">
        <v>851484.42000000051</v>
      </c>
      <c r="O43" s="16">
        <v>847023.92</v>
      </c>
      <c r="P43" s="16"/>
      <c r="Q43" s="17"/>
      <c r="R43" s="20">
        <f t="shared" si="5"/>
        <v>4460.5000000004657</v>
      </c>
      <c r="S43" s="20" t="e">
        <f t="shared" si="6"/>
        <v>#REF!</v>
      </c>
      <c r="T43" s="1">
        <v>29999.730000000018</v>
      </c>
      <c r="U43" s="28" t="e">
        <f t="shared" si="9"/>
        <v>#REF!</v>
      </c>
    </row>
    <row r="44" spans="1:21" x14ac:dyDescent="0.25">
      <c r="A44" s="7" t="s">
        <v>49</v>
      </c>
      <c r="B44" s="14"/>
      <c r="C44" s="16">
        <v>162.01</v>
      </c>
      <c r="D44" s="17" t="e">
        <f>VLOOKUP(A44,#REF!,2,0)</f>
        <v>#REF!</v>
      </c>
      <c r="E44" s="20" t="e">
        <f t="shared" si="7"/>
        <v>#REF!</v>
      </c>
      <c r="F44" s="17">
        <v>34155.519999999997</v>
      </c>
      <c r="G44" s="17" t="e">
        <f>VLOOKUP(A44,#REF!,3,0)</f>
        <v>#REF!</v>
      </c>
      <c r="H44" s="20" t="e">
        <f t="shared" si="3"/>
        <v>#REF!</v>
      </c>
      <c r="I44" s="17" t="e">
        <f t="shared" si="4"/>
        <v>#REF!</v>
      </c>
      <c r="J44" s="20" t="e">
        <f t="shared" si="8"/>
        <v>#REF!</v>
      </c>
      <c r="K44" s="17"/>
      <c r="L44" s="7"/>
      <c r="M44" s="7">
        <v>0</v>
      </c>
      <c r="N44" s="16">
        <v>533625.35000000009</v>
      </c>
      <c r="O44" s="16">
        <v>538637.79</v>
      </c>
      <c r="P44" s="16"/>
      <c r="Q44" s="17"/>
      <c r="R44" s="20">
        <f t="shared" si="5"/>
        <v>-5012.4399999999441</v>
      </c>
      <c r="S44" s="20" t="e">
        <f t="shared" si="6"/>
        <v>#REF!</v>
      </c>
      <c r="T44" s="1">
        <v>30131.140000000007</v>
      </c>
      <c r="U44" s="28" t="e">
        <f t="shared" si="9"/>
        <v>#REF!</v>
      </c>
    </row>
    <row r="45" spans="1:21" x14ac:dyDescent="0.25">
      <c r="A45" s="7" t="s">
        <v>50</v>
      </c>
      <c r="B45" s="14"/>
      <c r="C45" s="16">
        <v>3232.29</v>
      </c>
      <c r="D45" s="17" t="e">
        <f>VLOOKUP(A45,#REF!,2,0)</f>
        <v>#REF!</v>
      </c>
      <c r="E45" s="20" t="e">
        <f t="shared" si="7"/>
        <v>#REF!</v>
      </c>
      <c r="F45" s="17">
        <v>38765.64</v>
      </c>
      <c r="G45" s="17" t="e">
        <f>VLOOKUP(A45,#REF!,3,0)</f>
        <v>#REF!</v>
      </c>
      <c r="H45" s="20" t="e">
        <f t="shared" si="3"/>
        <v>#REF!</v>
      </c>
      <c r="I45" s="17" t="e">
        <f t="shared" si="4"/>
        <v>#REF!</v>
      </c>
      <c r="J45" s="20" t="e">
        <f t="shared" si="8"/>
        <v>#REF!</v>
      </c>
      <c r="K45" s="17"/>
      <c r="L45" s="7"/>
      <c r="M45" s="7">
        <v>0</v>
      </c>
      <c r="N45" s="16">
        <v>1079701.9600000028</v>
      </c>
      <c r="O45" s="16">
        <v>1087248.71</v>
      </c>
      <c r="P45" s="16"/>
      <c r="Q45" s="17"/>
      <c r="R45" s="20">
        <f t="shared" si="5"/>
        <v>-7546.749999997206</v>
      </c>
      <c r="S45" s="32" t="e">
        <f t="shared" si="6"/>
        <v>#REF!</v>
      </c>
      <c r="T45" s="1">
        <v>29344.200000000012</v>
      </c>
      <c r="U45" s="33" t="e">
        <f t="shared" si="9"/>
        <v>#REF!</v>
      </c>
    </row>
    <row r="46" spans="1:21" x14ac:dyDescent="0.25">
      <c r="A46" s="7" t="s">
        <v>51</v>
      </c>
      <c r="B46" s="14"/>
      <c r="C46" s="16">
        <v>586.46</v>
      </c>
      <c r="D46" s="17" t="e">
        <f>VLOOKUP(A46,#REF!,2,0)</f>
        <v>#REF!</v>
      </c>
      <c r="E46" s="20" t="e">
        <f t="shared" si="7"/>
        <v>#REF!</v>
      </c>
      <c r="F46" s="17">
        <v>10555.4</v>
      </c>
      <c r="G46" s="17" t="e">
        <f>VLOOKUP(A46,#REF!,3,0)</f>
        <v>#REF!</v>
      </c>
      <c r="H46" s="20" t="e">
        <f t="shared" si="3"/>
        <v>#REF!</v>
      </c>
      <c r="I46" s="17" t="e">
        <f t="shared" si="4"/>
        <v>#REF!</v>
      </c>
      <c r="J46" s="20" t="e">
        <f t="shared" si="8"/>
        <v>#REF!</v>
      </c>
      <c r="K46" s="17"/>
      <c r="L46" s="7"/>
      <c r="M46" s="7">
        <v>0</v>
      </c>
      <c r="N46" s="16">
        <v>325242.90999999951</v>
      </c>
      <c r="O46" s="16">
        <v>326284.95</v>
      </c>
      <c r="P46" s="16"/>
      <c r="Q46" s="17"/>
      <c r="R46" s="20">
        <f t="shared" si="5"/>
        <v>-1042.0400000005029</v>
      </c>
      <c r="S46" s="20" t="e">
        <f t="shared" si="6"/>
        <v>#REF!</v>
      </c>
      <c r="T46" s="1">
        <v>5915.51</v>
      </c>
      <c r="U46" s="28" t="e">
        <f t="shared" si="9"/>
        <v>#REF!</v>
      </c>
    </row>
    <row r="47" spans="1:21" x14ac:dyDescent="0.25">
      <c r="A47" s="7" t="s">
        <v>52</v>
      </c>
      <c r="B47" s="14"/>
      <c r="C47" s="16">
        <v>1472.57</v>
      </c>
      <c r="D47" s="17" t="e">
        <f>VLOOKUP(A47,#REF!,2,0)</f>
        <v>#REF!</v>
      </c>
      <c r="E47" s="20" t="e">
        <f t="shared" si="7"/>
        <v>#REF!</v>
      </c>
      <c r="F47" s="17">
        <v>18791.740000000002</v>
      </c>
      <c r="G47" s="17" t="e">
        <f>VLOOKUP(A47,#REF!,3,0)</f>
        <v>#REF!</v>
      </c>
      <c r="H47" s="20" t="e">
        <f t="shared" si="3"/>
        <v>#REF!</v>
      </c>
      <c r="I47" s="17" t="e">
        <f t="shared" si="4"/>
        <v>#REF!</v>
      </c>
      <c r="J47" s="20" t="e">
        <f t="shared" si="8"/>
        <v>#REF!</v>
      </c>
      <c r="K47" s="17"/>
      <c r="L47"/>
      <c r="M47" s="7">
        <v>0</v>
      </c>
      <c r="N47" s="16">
        <v>630847.10000000033</v>
      </c>
      <c r="O47" s="16">
        <v>628160.1</v>
      </c>
      <c r="P47" s="16"/>
      <c r="Q47" s="17"/>
      <c r="R47" s="20">
        <f t="shared" si="5"/>
        <v>2687.0000000003492</v>
      </c>
      <c r="S47" s="20" t="e">
        <f t="shared" si="6"/>
        <v>#REF!</v>
      </c>
      <c r="T47" s="1">
        <v>18834.520000000004</v>
      </c>
      <c r="U47" s="28" t="e">
        <f t="shared" si="9"/>
        <v>#REF!</v>
      </c>
    </row>
    <row r="48" spans="1:21" x14ac:dyDescent="0.25">
      <c r="A48" s="7" t="s">
        <v>53</v>
      </c>
      <c r="B48" s="14"/>
      <c r="C48" s="16">
        <v>1522.72</v>
      </c>
      <c r="D48" s="17" t="e">
        <f>VLOOKUP(A48,#REF!,2,0)</f>
        <v>#REF!</v>
      </c>
      <c r="E48" s="20" t="e">
        <f t="shared" si="7"/>
        <v>#REF!</v>
      </c>
      <c r="F48" s="17">
        <v>8174.86</v>
      </c>
      <c r="G48" s="17" t="e">
        <f>VLOOKUP(A48,#REF!,3,0)</f>
        <v>#REF!</v>
      </c>
      <c r="H48" s="20" t="e">
        <f t="shared" si="3"/>
        <v>#REF!</v>
      </c>
      <c r="I48" s="17" t="e">
        <f t="shared" si="4"/>
        <v>#REF!</v>
      </c>
      <c r="J48" s="20" t="e">
        <f t="shared" si="8"/>
        <v>#REF!</v>
      </c>
      <c r="K48" s="17"/>
      <c r="L48" s="7"/>
      <c r="M48" s="7">
        <v>0</v>
      </c>
      <c r="N48" s="16">
        <v>287158.94999999995</v>
      </c>
      <c r="O48" s="16">
        <v>281261.48</v>
      </c>
      <c r="P48" s="16"/>
      <c r="Q48" s="17"/>
      <c r="R48" s="20">
        <f t="shared" si="5"/>
        <v>5897.4699999999721</v>
      </c>
      <c r="S48" s="20" t="e">
        <f t="shared" si="6"/>
        <v>#REF!</v>
      </c>
      <c r="T48" s="1">
        <v>13728.240000000003</v>
      </c>
      <c r="U48" s="28" t="e">
        <f t="shared" si="9"/>
        <v>#REF!</v>
      </c>
    </row>
    <row r="49" spans="1:21" x14ac:dyDescent="0.25">
      <c r="A49" s="13" t="s">
        <v>54</v>
      </c>
      <c r="B49" s="15"/>
      <c r="C49" s="16">
        <v>588.30999999999995</v>
      </c>
      <c r="D49" s="17" t="e">
        <f>VLOOKUP(A49,#REF!,2,0)</f>
        <v>#REF!</v>
      </c>
      <c r="E49" s="20" t="e">
        <f t="shared" si="7"/>
        <v>#REF!</v>
      </c>
      <c r="F49" s="17">
        <v>22678.98</v>
      </c>
      <c r="G49" s="17" t="e">
        <f>VLOOKUP(A49,#REF!,3,0)</f>
        <v>#REF!</v>
      </c>
      <c r="H49" s="20" t="e">
        <f t="shared" si="3"/>
        <v>#REF!</v>
      </c>
      <c r="I49" s="17" t="e">
        <f t="shared" si="4"/>
        <v>#REF!</v>
      </c>
      <c r="J49" s="20" t="e">
        <f t="shared" si="8"/>
        <v>#REF!</v>
      </c>
      <c r="K49" s="17"/>
      <c r="L49" s="7"/>
      <c r="M49" s="7">
        <v>0</v>
      </c>
      <c r="N49" s="16">
        <v>794794.96999999951</v>
      </c>
      <c r="O49" s="16">
        <v>793429.03</v>
      </c>
      <c r="P49" s="16"/>
      <c r="Q49" s="17"/>
      <c r="R49" s="20">
        <f t="shared" si="5"/>
        <v>1365.9399999994785</v>
      </c>
      <c r="S49" s="20" t="e">
        <f t="shared" si="6"/>
        <v>#REF!</v>
      </c>
      <c r="T49" s="1">
        <v>21509.839999999997</v>
      </c>
      <c r="U49" s="28" t="e">
        <f t="shared" si="9"/>
        <v>#REF!</v>
      </c>
    </row>
    <row r="50" spans="1:21" x14ac:dyDescent="0.25">
      <c r="A50" s="7" t="s">
        <v>55</v>
      </c>
      <c r="B50" s="15"/>
      <c r="C50" s="16">
        <v>571.04</v>
      </c>
      <c r="D50" s="17" t="e">
        <f>VLOOKUP(A50,#REF!,2,0)</f>
        <v>#REF!</v>
      </c>
      <c r="E50" s="20" t="e">
        <f t="shared" si="7"/>
        <v>#REF!</v>
      </c>
      <c r="F50" s="17">
        <v>19395.62</v>
      </c>
      <c r="G50" s="17" t="e">
        <f>VLOOKUP(A50,#REF!,3,0)</f>
        <v>#REF!</v>
      </c>
      <c r="H50" s="20" t="e">
        <f t="shared" si="3"/>
        <v>#REF!</v>
      </c>
      <c r="I50" s="17" t="e">
        <f t="shared" si="4"/>
        <v>#REF!</v>
      </c>
      <c r="J50" s="20" t="e">
        <f t="shared" si="8"/>
        <v>#REF!</v>
      </c>
      <c r="K50" s="18"/>
      <c r="L50" s="7"/>
      <c r="M50" s="7">
        <v>0</v>
      </c>
      <c r="N50" s="16">
        <v>637922.8400000002</v>
      </c>
      <c r="O50" s="16">
        <v>-828461.57</v>
      </c>
      <c r="P50" s="16">
        <v>-1470182</v>
      </c>
      <c r="Q50" s="17"/>
      <c r="R50" s="20">
        <f>+N50-O50+L50+Q50+M50+P50</f>
        <v>-3797.589999999851</v>
      </c>
      <c r="S50" s="20" t="e">
        <f t="shared" si="6"/>
        <v>#REF!</v>
      </c>
      <c r="T50" s="1">
        <v>16919.670000000006</v>
      </c>
      <c r="U50" s="28" t="e">
        <f t="shared" si="9"/>
        <v>#REF!</v>
      </c>
    </row>
    <row r="51" spans="1:21" x14ac:dyDescent="0.25">
      <c r="A51" s="7" t="s">
        <v>56</v>
      </c>
      <c r="B51" s="15"/>
      <c r="C51" s="16">
        <v>8229.1299999999992</v>
      </c>
      <c r="D51" s="17" t="e">
        <f>VLOOKUP(A51,#REF!,2,0)</f>
        <v>#REF!</v>
      </c>
      <c r="E51" s="20" t="e">
        <f t="shared" si="7"/>
        <v>#REF!</v>
      </c>
      <c r="F51" s="17">
        <v>49427.48</v>
      </c>
      <c r="G51" s="17" t="e">
        <f>VLOOKUP(A51,#REF!,3,0)</f>
        <v>#REF!</v>
      </c>
      <c r="H51" s="20" t="e">
        <f t="shared" si="3"/>
        <v>#REF!</v>
      </c>
      <c r="I51" s="17" t="e">
        <f t="shared" si="4"/>
        <v>#REF!</v>
      </c>
      <c r="J51" s="20" t="e">
        <f t="shared" si="8"/>
        <v>#REF!</v>
      </c>
      <c r="K51" s="18"/>
      <c r="L51" s="7"/>
      <c r="M51" s="7">
        <v>0</v>
      </c>
      <c r="N51" s="16">
        <v>1658174.5700000059</v>
      </c>
      <c r="O51" s="16">
        <v>1672727</v>
      </c>
      <c r="P51" s="16"/>
      <c r="Q51" s="17"/>
      <c r="R51" s="20">
        <f t="shared" si="5"/>
        <v>-14552.429999994114</v>
      </c>
      <c r="S51" s="20" t="e">
        <f t="shared" si="6"/>
        <v>#REF!</v>
      </c>
      <c r="T51" s="1">
        <v>40269.909999999989</v>
      </c>
      <c r="U51" s="28" t="e">
        <f t="shared" si="9"/>
        <v>#REF!</v>
      </c>
    </row>
    <row r="52" spans="1:21" x14ac:dyDescent="0.25">
      <c r="A52" s="7" t="s">
        <v>57</v>
      </c>
      <c r="B52" s="15"/>
      <c r="C52" s="16">
        <v>4513.17</v>
      </c>
      <c r="D52" s="17" t="e">
        <f>VLOOKUP(A52,#REF!,2,0)</f>
        <v>#REF!</v>
      </c>
      <c r="E52" s="20" t="e">
        <f t="shared" si="7"/>
        <v>#REF!</v>
      </c>
      <c r="F52" s="17">
        <v>32359.77</v>
      </c>
      <c r="G52" s="17" t="e">
        <f>VLOOKUP(A52,#REF!,3,0)</f>
        <v>#REF!</v>
      </c>
      <c r="H52" s="20" t="e">
        <f t="shared" si="3"/>
        <v>#REF!</v>
      </c>
      <c r="I52" s="17" t="e">
        <f t="shared" si="4"/>
        <v>#REF!</v>
      </c>
      <c r="J52" s="20" t="e">
        <f t="shared" si="8"/>
        <v>#REF!</v>
      </c>
      <c r="K52" s="18"/>
      <c r="L52" s="7"/>
      <c r="M52" s="7">
        <v>1.21</v>
      </c>
      <c r="N52" s="16">
        <v>1047108.529999999</v>
      </c>
      <c r="O52" s="16">
        <v>1038104.3</v>
      </c>
      <c r="P52" s="16"/>
      <c r="Q52" s="17"/>
      <c r="R52" s="20">
        <f t="shared" si="5"/>
        <v>9005.4399999989328</v>
      </c>
      <c r="S52" s="20" t="e">
        <f t="shared" si="6"/>
        <v>#REF!</v>
      </c>
      <c r="T52" s="1">
        <v>44191.26999999999</v>
      </c>
      <c r="U52" s="28" t="e">
        <f t="shared" si="9"/>
        <v>#REF!</v>
      </c>
    </row>
    <row r="53" spans="1:21" x14ac:dyDescent="0.25">
      <c r="A53" s="7" t="s">
        <v>58</v>
      </c>
      <c r="B53" s="15"/>
      <c r="C53" s="16">
        <v>-811.49</v>
      </c>
      <c r="D53" s="17" t="e">
        <f>VLOOKUP(A53,#REF!,2,0)</f>
        <v>#REF!</v>
      </c>
      <c r="E53" s="20" t="e">
        <f t="shared" si="7"/>
        <v>#REF!</v>
      </c>
      <c r="F53" s="17">
        <v>16121.28</v>
      </c>
      <c r="G53" s="17" t="e">
        <f>VLOOKUP(A53,#REF!,3,0)</f>
        <v>#REF!</v>
      </c>
      <c r="H53" s="20" t="e">
        <f t="shared" si="3"/>
        <v>#REF!</v>
      </c>
      <c r="I53" s="17" t="e">
        <f t="shared" si="4"/>
        <v>#REF!</v>
      </c>
      <c r="J53" s="20" t="e">
        <f t="shared" si="8"/>
        <v>#REF!</v>
      </c>
      <c r="K53" s="18"/>
      <c r="L53" s="7"/>
      <c r="M53" s="7">
        <v>0</v>
      </c>
      <c r="N53" s="16">
        <v>521702.97999999975</v>
      </c>
      <c r="O53" s="16">
        <v>513459.49</v>
      </c>
      <c r="P53" s="16"/>
      <c r="Q53" s="17"/>
      <c r="R53" s="20">
        <f t="shared" si="5"/>
        <v>8243.4899999997579</v>
      </c>
      <c r="S53" s="20" t="e">
        <f t="shared" si="6"/>
        <v>#REF!</v>
      </c>
      <c r="T53" s="1">
        <v>18459.420000000002</v>
      </c>
      <c r="U53" s="33" t="e">
        <f t="shared" si="9"/>
        <v>#REF!</v>
      </c>
    </row>
    <row r="54" spans="1:21" x14ac:dyDescent="0.25">
      <c r="A54" s="7" t="s">
        <v>59</v>
      </c>
      <c r="B54" s="15"/>
      <c r="C54" s="16">
        <v>3363.15</v>
      </c>
      <c r="D54" s="17" t="e">
        <f>VLOOKUP(A54,#REF!,2,0)</f>
        <v>#REF!</v>
      </c>
      <c r="E54" s="20" t="e">
        <f t="shared" si="7"/>
        <v>#REF!</v>
      </c>
      <c r="F54" s="17">
        <v>15674.26</v>
      </c>
      <c r="G54" s="17" t="e">
        <f>VLOOKUP(A54,#REF!,3,0)</f>
        <v>#REF!</v>
      </c>
      <c r="H54" s="20" t="e">
        <f t="shared" si="3"/>
        <v>#REF!</v>
      </c>
      <c r="I54" s="17" t="e">
        <f t="shared" si="4"/>
        <v>#REF!</v>
      </c>
      <c r="J54" s="20" t="e">
        <f t="shared" si="8"/>
        <v>#REF!</v>
      </c>
      <c r="K54" s="18"/>
      <c r="L54"/>
      <c r="M54" s="7">
        <v>0</v>
      </c>
      <c r="N54" s="16">
        <v>576777.59</v>
      </c>
      <c r="O54" s="16">
        <v>570650.09</v>
      </c>
      <c r="P54" s="16"/>
      <c r="Q54" s="17"/>
      <c r="R54" s="20">
        <f t="shared" si="5"/>
        <v>6127.5</v>
      </c>
      <c r="S54" s="20" t="e">
        <f t="shared" si="6"/>
        <v>#REF!</v>
      </c>
      <c r="T54" s="1">
        <v>22958.480000000003</v>
      </c>
      <c r="U54" s="28" t="e">
        <f t="shared" si="9"/>
        <v>#REF!</v>
      </c>
    </row>
    <row r="55" spans="1:21" x14ac:dyDescent="0.25">
      <c r="A55" s="7" t="s">
        <v>60</v>
      </c>
      <c r="B55" s="15"/>
      <c r="C55" s="16">
        <v>811.51</v>
      </c>
      <c r="D55" s="17" t="e">
        <f>VLOOKUP(A55,#REF!,2,0)</f>
        <v>#REF!</v>
      </c>
      <c r="E55" s="20" t="e">
        <f t="shared" si="7"/>
        <v>#REF!</v>
      </c>
      <c r="F55" s="17">
        <v>20282.98</v>
      </c>
      <c r="G55" s="17" t="e">
        <f>VLOOKUP(A55,#REF!,3,0)</f>
        <v>#REF!</v>
      </c>
      <c r="H55" s="20" t="e">
        <f t="shared" si="3"/>
        <v>#REF!</v>
      </c>
      <c r="I55" s="17" t="e">
        <f t="shared" si="4"/>
        <v>#REF!</v>
      </c>
      <c r="J55" s="20" t="e">
        <f t="shared" si="8"/>
        <v>#REF!</v>
      </c>
      <c r="K55" s="18"/>
      <c r="L55" s="7"/>
      <c r="M55" s="7">
        <v>0</v>
      </c>
      <c r="N55" s="16">
        <v>719545.11999999965</v>
      </c>
      <c r="O55" s="16">
        <v>718800.66</v>
      </c>
      <c r="P55" s="16"/>
      <c r="Q55" s="17"/>
      <c r="R55" s="20">
        <f t="shared" si="5"/>
        <v>744.4599999996135</v>
      </c>
      <c r="S55" s="20" t="e">
        <f t="shared" si="6"/>
        <v>#REF!</v>
      </c>
      <c r="T55" s="1">
        <v>15238.040000000005</v>
      </c>
      <c r="U55" s="28" t="e">
        <f t="shared" si="9"/>
        <v>#REF!</v>
      </c>
    </row>
    <row r="56" spans="1:21" x14ac:dyDescent="0.25">
      <c r="A56" s="7" t="s">
        <v>61</v>
      </c>
      <c r="B56" s="15"/>
      <c r="C56" s="16">
        <v>-13761.62</v>
      </c>
      <c r="D56" s="17">
        <v>0</v>
      </c>
      <c r="E56" s="20">
        <f t="shared" si="7"/>
        <v>-13761.62</v>
      </c>
      <c r="F56" s="17">
        <v>67186.880000000005</v>
      </c>
      <c r="G56" s="17">
        <v>0</v>
      </c>
      <c r="H56" s="20">
        <f t="shared" si="3"/>
        <v>67186.880000000005</v>
      </c>
      <c r="I56" s="17">
        <f t="shared" si="4"/>
        <v>53425.26</v>
      </c>
      <c r="J56" s="20">
        <f t="shared" si="8"/>
        <v>0</v>
      </c>
      <c r="K56" s="18"/>
      <c r="L56" s="7"/>
      <c r="M56" s="7"/>
      <c r="N56" s="16">
        <v>0</v>
      </c>
      <c r="O56" s="16">
        <v>0</v>
      </c>
      <c r="P56" s="16"/>
      <c r="Q56" s="17"/>
      <c r="R56" s="20">
        <f t="shared" si="5"/>
        <v>0</v>
      </c>
      <c r="S56" s="20">
        <f>+R56</f>
        <v>0</v>
      </c>
      <c r="U56" s="28"/>
    </row>
    <row r="57" spans="1:21" x14ac:dyDescent="0.25">
      <c r="A57" s="7" t="s">
        <v>62</v>
      </c>
      <c r="B57" s="15"/>
      <c r="C57" s="16">
        <v>15182.94</v>
      </c>
      <c r="D57" s="17" t="e">
        <f>VLOOKUP(A57,#REF!,2,0)</f>
        <v>#REF!</v>
      </c>
      <c r="E57" s="20" t="e">
        <f t="shared" si="7"/>
        <v>#REF!</v>
      </c>
      <c r="F57" s="17">
        <v>-46903.49</v>
      </c>
      <c r="G57" s="17" t="e">
        <f>VLOOKUP(A57,#REF!,3,0)</f>
        <v>#REF!</v>
      </c>
      <c r="H57" s="20" t="e">
        <f t="shared" si="3"/>
        <v>#REF!</v>
      </c>
      <c r="I57" s="17" t="e">
        <f t="shared" si="4"/>
        <v>#REF!</v>
      </c>
      <c r="J57" s="20" t="e">
        <f t="shared" si="8"/>
        <v>#REF!</v>
      </c>
      <c r="K57" s="18"/>
      <c r="L57" s="7"/>
      <c r="M57" s="7">
        <v>0</v>
      </c>
      <c r="N57" s="16">
        <v>455463.74999999919</v>
      </c>
      <c r="O57" s="16">
        <v>456618.33</v>
      </c>
      <c r="P57" s="16"/>
      <c r="Q57" s="17"/>
      <c r="R57" s="20">
        <f t="shared" si="5"/>
        <v>-1154.5800000008312</v>
      </c>
      <c r="S57" s="20" t="e">
        <f>+R57-J57-J56</f>
        <v>#REF!</v>
      </c>
      <c r="T57" s="1">
        <v>18673.410000000003</v>
      </c>
      <c r="U57" s="28">
        <v>1580.85</v>
      </c>
    </row>
    <row r="58" spans="1:21" x14ac:dyDescent="0.25">
      <c r="A58" s="7" t="s">
        <v>63</v>
      </c>
      <c r="B58" s="15"/>
      <c r="C58" s="16">
        <v>-12158.93</v>
      </c>
      <c r="D58" s="17">
        <v>0</v>
      </c>
      <c r="E58" s="20">
        <f t="shared" si="7"/>
        <v>-12158.93</v>
      </c>
      <c r="F58" s="17">
        <v>5051.87</v>
      </c>
      <c r="G58" s="17">
        <v>0</v>
      </c>
      <c r="H58" s="20">
        <f t="shared" si="3"/>
        <v>5051.87</v>
      </c>
      <c r="I58" s="17">
        <f t="shared" si="4"/>
        <v>-7107.06</v>
      </c>
      <c r="J58" s="20">
        <f t="shared" si="8"/>
        <v>0</v>
      </c>
      <c r="K58" s="18"/>
      <c r="L58"/>
      <c r="M58" s="7"/>
      <c r="N58" s="16">
        <v>0</v>
      </c>
      <c r="O58" s="16">
        <v>0</v>
      </c>
      <c r="P58" s="16"/>
      <c r="Q58" s="17"/>
      <c r="R58" s="20">
        <f t="shared" si="5"/>
        <v>0</v>
      </c>
      <c r="S58" s="20">
        <f>+R58</f>
        <v>0</v>
      </c>
      <c r="U58" s="28"/>
    </row>
    <row r="59" spans="1:21" x14ac:dyDescent="0.25">
      <c r="A59" s="7" t="s">
        <v>64</v>
      </c>
      <c r="B59" s="15"/>
      <c r="C59" s="16">
        <v>22158.36</v>
      </c>
      <c r="D59" s="17" t="e">
        <f>VLOOKUP(A59,#REF!,2,0)</f>
        <v>#REF!</v>
      </c>
      <c r="E59" s="20" t="e">
        <f t="shared" si="7"/>
        <v>#REF!</v>
      </c>
      <c r="F59" s="17">
        <v>40933.879999999997</v>
      </c>
      <c r="G59" s="17" t="e">
        <f>VLOOKUP(A59,#REF!,3,0)</f>
        <v>#REF!</v>
      </c>
      <c r="H59" s="20" t="e">
        <f t="shared" si="3"/>
        <v>#REF!</v>
      </c>
      <c r="I59" s="17" t="e">
        <f t="shared" si="4"/>
        <v>#REF!</v>
      </c>
      <c r="J59" s="20" t="e">
        <f t="shared" si="8"/>
        <v>#REF!</v>
      </c>
      <c r="K59" s="18"/>
      <c r="L59" s="7"/>
      <c r="M59" s="7">
        <v>14</v>
      </c>
      <c r="N59" s="16">
        <v>1100387.7000000009</v>
      </c>
      <c r="O59" s="16">
        <v>1100785.8799999999</v>
      </c>
      <c r="P59" s="16"/>
      <c r="Q59" s="17"/>
      <c r="R59" s="20">
        <f t="shared" si="5"/>
        <v>-384.17999999900348</v>
      </c>
      <c r="S59" s="20" t="e">
        <f>+R59-J59-J58</f>
        <v>#REF!</v>
      </c>
      <c r="T59" s="1">
        <v>41686.740000000005</v>
      </c>
      <c r="U59" s="28">
        <v>2458.58</v>
      </c>
    </row>
    <row r="60" spans="1:21" x14ac:dyDescent="0.25">
      <c r="A60" s="7" t="s">
        <v>65</v>
      </c>
      <c r="B60" s="15"/>
      <c r="C60" s="16">
        <v>2861.99</v>
      </c>
      <c r="D60" s="17" t="e">
        <f>VLOOKUP(A60,#REF!,2,0)</f>
        <v>#REF!</v>
      </c>
      <c r="E60" s="20" t="e">
        <f t="shared" si="7"/>
        <v>#REF!</v>
      </c>
      <c r="F60" s="17">
        <v>23477.33</v>
      </c>
      <c r="G60" s="17" t="e">
        <f>VLOOKUP(A60,#REF!,3,0)</f>
        <v>#REF!</v>
      </c>
      <c r="H60" s="20" t="e">
        <f t="shared" si="3"/>
        <v>#REF!</v>
      </c>
      <c r="I60" s="17" t="e">
        <f t="shared" si="4"/>
        <v>#REF!</v>
      </c>
      <c r="J60" s="20" t="e">
        <f t="shared" si="8"/>
        <v>#REF!</v>
      </c>
      <c r="K60" s="18"/>
      <c r="L60"/>
      <c r="M60" s="7">
        <v>0</v>
      </c>
      <c r="N60" s="16">
        <v>869808.67000000039</v>
      </c>
      <c r="O60" s="16">
        <v>879585.12</v>
      </c>
      <c r="P60" s="16"/>
      <c r="Q60" s="17"/>
      <c r="R60" s="20">
        <f t="shared" si="5"/>
        <v>-9776.4499999996042</v>
      </c>
      <c r="S60" s="20" t="e">
        <f>+R60-J60</f>
        <v>#REF!</v>
      </c>
      <c r="T60" s="1">
        <v>13479.090000000004</v>
      </c>
      <c r="U60" s="28" t="e">
        <f t="shared" ref="U60:U74" si="10">T60-H60</f>
        <v>#REF!</v>
      </c>
    </row>
    <row r="61" spans="1:21" x14ac:dyDescent="0.25">
      <c r="A61" s="7" t="s">
        <v>66</v>
      </c>
      <c r="B61" s="15"/>
      <c r="C61" s="16">
        <v>-11.75</v>
      </c>
      <c r="D61" s="17" t="e">
        <f>VLOOKUP(A61,#REF!,2,0)</f>
        <v>#REF!</v>
      </c>
      <c r="E61" s="20" t="e">
        <f t="shared" si="7"/>
        <v>#REF!</v>
      </c>
      <c r="F61" s="17">
        <v>8939.67</v>
      </c>
      <c r="G61" s="17" t="e">
        <f>VLOOKUP(A61,#REF!,3,0)</f>
        <v>#REF!</v>
      </c>
      <c r="H61" s="20" t="e">
        <f t="shared" si="3"/>
        <v>#REF!</v>
      </c>
      <c r="I61" s="17" t="e">
        <f t="shared" si="4"/>
        <v>#REF!</v>
      </c>
      <c r="J61" s="20" t="e">
        <f t="shared" si="8"/>
        <v>#REF!</v>
      </c>
      <c r="K61" s="18"/>
      <c r="L61" s="7"/>
      <c r="M61" s="7">
        <v>0</v>
      </c>
      <c r="N61" s="16">
        <v>532906.06999999902</v>
      </c>
      <c r="O61" s="16">
        <v>526797.26</v>
      </c>
      <c r="P61" s="16"/>
      <c r="Q61" s="17"/>
      <c r="R61" s="20">
        <f t="shared" si="5"/>
        <v>6108.8099999990081</v>
      </c>
      <c r="S61" s="20" t="e">
        <f t="shared" si="6"/>
        <v>#REF!</v>
      </c>
      <c r="T61" s="1">
        <v>15387.53</v>
      </c>
      <c r="U61" s="28" t="e">
        <f t="shared" si="10"/>
        <v>#REF!</v>
      </c>
    </row>
    <row r="62" spans="1:21" x14ac:dyDescent="0.25">
      <c r="A62" s="7" t="s">
        <v>67</v>
      </c>
      <c r="B62" s="15"/>
      <c r="C62" s="16">
        <v>-11452.68</v>
      </c>
      <c r="D62" s="17" t="e">
        <f>VLOOKUP(A62,#REF!,2,0)</f>
        <v>#REF!</v>
      </c>
      <c r="E62" s="20" t="e">
        <f t="shared" si="7"/>
        <v>#REF!</v>
      </c>
      <c r="F62" s="17">
        <v>44766.18</v>
      </c>
      <c r="G62" s="17" t="e">
        <f>VLOOKUP(A62,#REF!,3,0)</f>
        <v>#REF!</v>
      </c>
      <c r="H62" s="20" t="e">
        <f t="shared" si="3"/>
        <v>#REF!</v>
      </c>
      <c r="I62" s="17" t="e">
        <f t="shared" si="4"/>
        <v>#REF!</v>
      </c>
      <c r="J62" s="20" t="e">
        <f t="shared" si="8"/>
        <v>#REF!</v>
      </c>
      <c r="K62" s="18"/>
      <c r="L62" s="7"/>
      <c r="M62" s="7">
        <v>0</v>
      </c>
      <c r="N62" s="16">
        <v>1511781.5300000121</v>
      </c>
      <c r="O62" s="16">
        <v>2780039.16</v>
      </c>
      <c r="P62" s="16"/>
      <c r="Q62" s="17"/>
      <c r="R62" s="20">
        <f t="shared" si="5"/>
        <v>-1268257.629999988</v>
      </c>
      <c r="S62" s="32" t="e">
        <f t="shared" si="6"/>
        <v>#REF!</v>
      </c>
      <c r="T62" s="1">
        <v>44504.99000000002</v>
      </c>
      <c r="U62" s="33" t="e">
        <f t="shared" si="10"/>
        <v>#REF!</v>
      </c>
    </row>
    <row r="63" spans="1:21" x14ac:dyDescent="0.25">
      <c r="A63" s="7" t="s">
        <v>68</v>
      </c>
      <c r="B63" s="15"/>
      <c r="C63" s="16">
        <v>6967.17</v>
      </c>
      <c r="D63" s="17" t="e">
        <f>VLOOKUP(A63,#REF!,2,0)</f>
        <v>#REF!</v>
      </c>
      <c r="E63" s="20" t="e">
        <f t="shared" si="7"/>
        <v>#REF!</v>
      </c>
      <c r="F63" s="17">
        <v>30450.14</v>
      </c>
      <c r="G63" s="17" t="e">
        <f>VLOOKUP(A63,#REF!,3,0)</f>
        <v>#REF!</v>
      </c>
      <c r="H63" s="20" t="e">
        <f t="shared" si="3"/>
        <v>#REF!</v>
      </c>
      <c r="I63" s="17" t="e">
        <f t="shared" si="4"/>
        <v>#REF!</v>
      </c>
      <c r="J63" s="20" t="e">
        <f t="shared" si="8"/>
        <v>#REF!</v>
      </c>
      <c r="K63" s="18"/>
      <c r="L63" s="7"/>
      <c r="M63" s="7">
        <v>0</v>
      </c>
      <c r="N63" s="16">
        <v>1241577.82</v>
      </c>
      <c r="O63" s="16">
        <v>1259545.08</v>
      </c>
      <c r="P63" s="16"/>
      <c r="Q63" s="17"/>
      <c r="R63" s="20">
        <f t="shared" si="5"/>
        <v>-17967.260000000009</v>
      </c>
      <c r="S63" s="20" t="e">
        <f t="shared" si="6"/>
        <v>#REF!</v>
      </c>
      <c r="T63" s="1">
        <v>22064.34</v>
      </c>
      <c r="U63" s="28" t="e">
        <f t="shared" si="10"/>
        <v>#REF!</v>
      </c>
    </row>
    <row r="64" spans="1:21" x14ac:dyDescent="0.25">
      <c r="A64" s="7" t="s">
        <v>69</v>
      </c>
      <c r="B64" s="15"/>
      <c r="C64" s="16">
        <v>-789.49</v>
      </c>
      <c r="D64" s="17" t="e">
        <f>VLOOKUP(A64,#REF!,2,0)</f>
        <v>#REF!</v>
      </c>
      <c r="E64" s="20" t="e">
        <f t="shared" si="7"/>
        <v>#REF!</v>
      </c>
      <c r="F64" s="17">
        <v>30544.85</v>
      </c>
      <c r="G64" s="17" t="e">
        <f>VLOOKUP(A64,#REF!,3,0)</f>
        <v>#REF!</v>
      </c>
      <c r="H64" s="20" t="e">
        <f t="shared" si="3"/>
        <v>#REF!</v>
      </c>
      <c r="I64" s="17" t="e">
        <f t="shared" si="4"/>
        <v>#REF!</v>
      </c>
      <c r="J64" s="20" t="e">
        <f t="shared" si="8"/>
        <v>#REF!</v>
      </c>
      <c r="K64" s="18"/>
      <c r="L64" s="7"/>
      <c r="M64" s="7">
        <v>127.68</v>
      </c>
      <c r="N64" s="16">
        <v>554232.98999999941</v>
      </c>
      <c r="O64" s="16">
        <v>557737.69999999995</v>
      </c>
      <c r="P64" s="16"/>
      <c r="Q64" s="17"/>
      <c r="R64" s="20">
        <f t="shared" si="5"/>
        <v>-3377.030000000545</v>
      </c>
      <c r="S64" s="20" t="e">
        <f t="shared" si="6"/>
        <v>#REF!</v>
      </c>
      <c r="T64" s="1">
        <v>28436.400000000001</v>
      </c>
      <c r="U64" s="28" t="e">
        <f t="shared" si="10"/>
        <v>#REF!</v>
      </c>
    </row>
    <row r="65" spans="1:21" x14ac:dyDescent="0.25">
      <c r="A65" s="7" t="s">
        <v>70</v>
      </c>
      <c r="B65" s="15"/>
      <c r="C65" s="16">
        <v>5625.7</v>
      </c>
      <c r="D65" s="17" t="e">
        <f>VLOOKUP(A65,#REF!,2,0)</f>
        <v>#REF!</v>
      </c>
      <c r="E65" s="20" t="e">
        <f t="shared" si="7"/>
        <v>#REF!</v>
      </c>
      <c r="F65" s="17">
        <v>19878.45</v>
      </c>
      <c r="G65" s="17" t="e">
        <f>VLOOKUP(A65,#REF!,3,0)</f>
        <v>#REF!</v>
      </c>
      <c r="H65" s="20" t="e">
        <f t="shared" si="3"/>
        <v>#REF!</v>
      </c>
      <c r="I65" s="17" t="e">
        <f t="shared" si="4"/>
        <v>#REF!</v>
      </c>
      <c r="J65" s="20" t="e">
        <f t="shared" si="8"/>
        <v>#REF!</v>
      </c>
      <c r="K65" s="18"/>
      <c r="L65" s="7"/>
      <c r="M65" s="7">
        <v>0</v>
      </c>
      <c r="N65" s="16">
        <v>746056.30000000028</v>
      </c>
      <c r="O65" s="16">
        <v>727261.37</v>
      </c>
      <c r="P65" s="16"/>
      <c r="Q65" s="17"/>
      <c r="R65" s="20">
        <f t="shared" si="5"/>
        <v>18794.930000000284</v>
      </c>
      <c r="S65" s="20" t="e">
        <f t="shared" si="6"/>
        <v>#REF!</v>
      </c>
      <c r="T65" s="1">
        <v>24070.390000000007</v>
      </c>
      <c r="U65" s="28" t="e">
        <f t="shared" si="10"/>
        <v>#REF!</v>
      </c>
    </row>
    <row r="66" spans="1:21" x14ac:dyDescent="0.25">
      <c r="A66" s="7" t="s">
        <v>71</v>
      </c>
      <c r="B66" s="15"/>
      <c r="C66" s="16">
        <v>8664.24</v>
      </c>
      <c r="D66" s="17" t="e">
        <f>VLOOKUP(A66,#REF!,2,0)</f>
        <v>#REF!</v>
      </c>
      <c r="E66" s="20" t="e">
        <f t="shared" si="7"/>
        <v>#REF!</v>
      </c>
      <c r="F66" s="17">
        <v>42584.45</v>
      </c>
      <c r="G66" s="17" t="e">
        <f>VLOOKUP(A66,#REF!,3,0)</f>
        <v>#REF!</v>
      </c>
      <c r="H66" s="20" t="e">
        <f t="shared" si="3"/>
        <v>#REF!</v>
      </c>
      <c r="I66" s="17" t="e">
        <f t="shared" si="4"/>
        <v>#REF!</v>
      </c>
      <c r="J66" s="20" t="e">
        <f t="shared" si="8"/>
        <v>#REF!</v>
      </c>
      <c r="K66" s="18"/>
      <c r="L66" s="7"/>
      <c r="M66" s="7">
        <v>0</v>
      </c>
      <c r="N66" s="16">
        <v>1117332.6600000006</v>
      </c>
      <c r="O66" s="16">
        <v>1117859.95</v>
      </c>
      <c r="P66" s="16"/>
      <c r="Q66" s="17"/>
      <c r="R66" s="20">
        <f t="shared" si="5"/>
        <v>-527.28999999933876</v>
      </c>
      <c r="S66" s="20" t="e">
        <f t="shared" si="6"/>
        <v>#REF!</v>
      </c>
      <c r="T66" s="1">
        <v>45937.520000000004</v>
      </c>
      <c r="U66" s="33" t="e">
        <f t="shared" si="10"/>
        <v>#REF!</v>
      </c>
    </row>
    <row r="67" spans="1:21" x14ac:dyDescent="0.25">
      <c r="A67" s="7" t="s">
        <v>72</v>
      </c>
      <c r="B67" s="15"/>
      <c r="C67" s="16">
        <v>2519.33</v>
      </c>
      <c r="D67" s="17" t="e">
        <f>VLOOKUP(A67,#REF!,2,0)</f>
        <v>#REF!</v>
      </c>
      <c r="E67" s="20" t="e">
        <f t="shared" si="7"/>
        <v>#REF!</v>
      </c>
      <c r="F67" s="17">
        <v>14788.38</v>
      </c>
      <c r="G67" s="17" t="e">
        <f>VLOOKUP(A67,#REF!,3,0)</f>
        <v>#REF!</v>
      </c>
      <c r="H67" s="20" t="e">
        <f t="shared" si="3"/>
        <v>#REF!</v>
      </c>
      <c r="I67" s="17" t="e">
        <f t="shared" si="4"/>
        <v>#REF!</v>
      </c>
      <c r="J67" s="20" t="e">
        <f t="shared" si="8"/>
        <v>#REF!</v>
      </c>
      <c r="K67" s="18"/>
      <c r="L67" s="7"/>
      <c r="M67" s="7">
        <v>0</v>
      </c>
      <c r="N67" s="16">
        <v>467539.91999999981</v>
      </c>
      <c r="O67" s="16">
        <v>472997.38</v>
      </c>
      <c r="P67" s="16"/>
      <c r="Q67" s="17"/>
      <c r="R67" s="20">
        <f t="shared" si="5"/>
        <v>-5457.4600000001956</v>
      </c>
      <c r="S67" s="20" t="e">
        <f t="shared" si="6"/>
        <v>#REF!</v>
      </c>
      <c r="T67" s="1">
        <v>10103.179999999997</v>
      </c>
      <c r="U67" s="28" t="e">
        <f t="shared" si="10"/>
        <v>#REF!</v>
      </c>
    </row>
    <row r="68" spans="1:21" x14ac:dyDescent="0.25">
      <c r="A68" s="7" t="s">
        <v>73</v>
      </c>
      <c r="B68" s="15"/>
      <c r="C68" s="16">
        <v>3559.35</v>
      </c>
      <c r="D68" s="17" t="e">
        <f>VLOOKUP(A68,#REF!,2,0)</f>
        <v>#REF!</v>
      </c>
      <c r="E68" s="20" t="e">
        <f t="shared" si="7"/>
        <v>#REF!</v>
      </c>
      <c r="F68" s="17">
        <v>21702</v>
      </c>
      <c r="G68" s="17" t="e">
        <f>VLOOKUP(A68,#REF!,3,0)</f>
        <v>#REF!</v>
      </c>
      <c r="H68" s="20" t="e">
        <f t="shared" si="3"/>
        <v>#REF!</v>
      </c>
      <c r="I68" s="17" t="e">
        <f t="shared" si="4"/>
        <v>#REF!</v>
      </c>
      <c r="J68" s="20" t="e">
        <f t="shared" si="8"/>
        <v>#REF!</v>
      </c>
      <c r="K68" s="18"/>
      <c r="L68" s="7"/>
      <c r="M68" s="7">
        <v>0</v>
      </c>
      <c r="N68" s="16">
        <v>698776.96999999986</v>
      </c>
      <c r="O68" s="16">
        <v>698308.06</v>
      </c>
      <c r="P68" s="16"/>
      <c r="Q68" s="17"/>
      <c r="R68" s="20">
        <f t="shared" si="5"/>
        <v>468.90999999979977</v>
      </c>
      <c r="S68" s="20" t="e">
        <f t="shared" si="6"/>
        <v>#REF!</v>
      </c>
      <c r="T68" s="1">
        <v>23918.31</v>
      </c>
      <c r="U68" s="28" t="e">
        <f t="shared" si="10"/>
        <v>#REF!</v>
      </c>
    </row>
    <row r="69" spans="1:21" x14ac:dyDescent="0.25">
      <c r="A69" s="7" t="s">
        <v>74</v>
      </c>
      <c r="B69" s="15"/>
      <c r="C69" s="16">
        <v>4801.2</v>
      </c>
      <c r="D69" s="17" t="e">
        <f>VLOOKUP(A69,#REF!,2,0)</f>
        <v>#REF!</v>
      </c>
      <c r="E69" s="20" t="e">
        <f t="shared" si="7"/>
        <v>#REF!</v>
      </c>
      <c r="F69" s="17">
        <v>28379.09</v>
      </c>
      <c r="G69" s="17" t="e">
        <f>VLOOKUP(A69,#REF!,3,0)</f>
        <v>#REF!</v>
      </c>
      <c r="H69" s="20" t="e">
        <f t="shared" si="3"/>
        <v>#REF!</v>
      </c>
      <c r="I69" s="17" t="e">
        <f t="shared" si="4"/>
        <v>#REF!</v>
      </c>
      <c r="J69" s="20" t="e">
        <f t="shared" si="8"/>
        <v>#REF!</v>
      </c>
      <c r="K69" s="18"/>
      <c r="L69" s="7"/>
      <c r="M69" s="7"/>
      <c r="N69" s="16">
        <v>601796.12999999966</v>
      </c>
      <c r="O69" s="16">
        <v>599581.61</v>
      </c>
      <c r="P69" s="16"/>
      <c r="Q69" s="17"/>
      <c r="R69" s="20">
        <f t="shared" si="5"/>
        <v>2214.5199999996694</v>
      </c>
      <c r="S69" s="20" t="e">
        <f t="shared" si="6"/>
        <v>#REF!</v>
      </c>
      <c r="T69" s="1">
        <v>33011.980000000003</v>
      </c>
      <c r="U69" s="28" t="e">
        <f t="shared" si="10"/>
        <v>#REF!</v>
      </c>
    </row>
    <row r="70" spans="1:21" x14ac:dyDescent="0.25">
      <c r="A70" s="7" t="s">
        <v>75</v>
      </c>
      <c r="B70" s="15"/>
      <c r="C70" s="16">
        <v>748.13</v>
      </c>
      <c r="D70" s="17" t="e">
        <f>VLOOKUP(A70,#REF!,2,0)</f>
        <v>#REF!</v>
      </c>
      <c r="E70" s="20" t="e">
        <f t="shared" si="7"/>
        <v>#REF!</v>
      </c>
      <c r="F70" s="17">
        <v>25700.17</v>
      </c>
      <c r="G70" s="17" t="e">
        <f>VLOOKUP(A70,#REF!,3,0)</f>
        <v>#REF!</v>
      </c>
      <c r="H70" s="20" t="e">
        <f t="shared" si="3"/>
        <v>#REF!</v>
      </c>
      <c r="I70" s="17" t="e">
        <f t="shared" si="4"/>
        <v>#REF!</v>
      </c>
      <c r="J70" s="20" t="e">
        <f t="shared" ref="J70:J74" si="11">+I70-F70-C70</f>
        <v>#REF!</v>
      </c>
      <c r="K70" s="18"/>
      <c r="L70"/>
      <c r="M70" s="7">
        <v>0</v>
      </c>
      <c r="N70" s="16">
        <v>685419.95999999961</v>
      </c>
      <c r="O70" s="16">
        <v>683536.24</v>
      </c>
      <c r="P70" s="16"/>
      <c r="Q70" s="17"/>
      <c r="R70" s="20">
        <f t="shared" si="5"/>
        <v>1883.7199999996228</v>
      </c>
      <c r="S70" s="20" t="e">
        <f t="shared" si="6"/>
        <v>#REF!</v>
      </c>
      <c r="T70" s="1">
        <v>27807.030000000006</v>
      </c>
      <c r="U70" s="33" t="e">
        <f t="shared" si="10"/>
        <v>#REF!</v>
      </c>
    </row>
    <row r="71" spans="1:21" x14ac:dyDescent="0.25">
      <c r="A71" s="7" t="s">
        <v>76</v>
      </c>
      <c r="B71" s="15"/>
      <c r="C71" s="16">
        <v>1851.29</v>
      </c>
      <c r="D71" s="17" t="e">
        <f>VLOOKUP(A71,#REF!,2,0)</f>
        <v>#REF!</v>
      </c>
      <c r="E71" s="20" t="e">
        <f t="shared" si="7"/>
        <v>#REF!</v>
      </c>
      <c r="F71" s="17">
        <v>18138.93</v>
      </c>
      <c r="G71" s="17" t="e">
        <f>VLOOKUP(A71,#REF!,3,0)</f>
        <v>#REF!</v>
      </c>
      <c r="H71" s="20" t="e">
        <f t="shared" ref="H71:H77" si="12">+F71+G71</f>
        <v>#REF!</v>
      </c>
      <c r="I71" s="17" t="e">
        <f t="shared" ref="I71:I76" si="13">+E71+H71</f>
        <v>#REF!</v>
      </c>
      <c r="J71" s="20" t="e">
        <f t="shared" si="11"/>
        <v>#REF!</v>
      </c>
      <c r="K71" s="18"/>
      <c r="L71" s="7"/>
      <c r="M71" s="7">
        <v>0</v>
      </c>
      <c r="N71" s="16">
        <v>603463.25999999966</v>
      </c>
      <c r="O71" s="16">
        <v>605623.05000000005</v>
      </c>
      <c r="P71" s="16"/>
      <c r="Q71" s="17"/>
      <c r="R71" s="20">
        <f t="shared" ref="R71:R74" si="14">+N71-O71+L71+Q71+M71</f>
        <v>-2159.7900000003865</v>
      </c>
      <c r="S71" s="20" t="e">
        <f t="shared" ref="S71:S78" si="15">+R71-J71</f>
        <v>#REF!</v>
      </c>
      <c r="T71" s="1">
        <v>18560.000000000004</v>
      </c>
      <c r="U71" s="28" t="e">
        <f t="shared" si="10"/>
        <v>#REF!</v>
      </c>
    </row>
    <row r="72" spans="1:21" x14ac:dyDescent="0.25">
      <c r="A72" s="7" t="s">
        <v>77</v>
      </c>
      <c r="B72" s="15"/>
      <c r="C72" s="16">
        <v>-476.73</v>
      </c>
      <c r="D72" s="17" t="e">
        <f>VLOOKUP(A72,#REF!,2,0)</f>
        <v>#REF!</v>
      </c>
      <c r="E72" s="20" t="e">
        <f t="shared" si="7"/>
        <v>#REF!</v>
      </c>
      <c r="F72" s="17">
        <v>7882.95</v>
      </c>
      <c r="G72" s="17" t="e">
        <f>VLOOKUP(A72,#REF!,3,0)</f>
        <v>#REF!</v>
      </c>
      <c r="H72" s="20" t="e">
        <f t="shared" si="12"/>
        <v>#REF!</v>
      </c>
      <c r="I72" s="17" t="e">
        <f t="shared" si="13"/>
        <v>#REF!</v>
      </c>
      <c r="J72" s="20" t="e">
        <f t="shared" si="11"/>
        <v>#REF!</v>
      </c>
      <c r="K72" s="18"/>
      <c r="L72" s="7"/>
      <c r="M72" s="7">
        <v>0</v>
      </c>
      <c r="N72" s="16">
        <v>420138.91999999993</v>
      </c>
      <c r="O72" s="16">
        <v>418876.54</v>
      </c>
      <c r="P72" s="16"/>
      <c r="Q72" s="17"/>
      <c r="R72" s="20">
        <f t="shared" si="14"/>
        <v>1262.3799999999464</v>
      </c>
      <c r="S72" s="20" t="e">
        <f t="shared" si="15"/>
        <v>#REF!</v>
      </c>
      <c r="T72" s="1">
        <v>7084.3900000000031</v>
      </c>
      <c r="U72" s="28" t="e">
        <f t="shared" si="10"/>
        <v>#REF!</v>
      </c>
    </row>
    <row r="73" spans="1:21" x14ac:dyDescent="0.25">
      <c r="A73" s="7" t="s">
        <v>87</v>
      </c>
      <c r="B73" s="15"/>
      <c r="C73" s="16">
        <v>0</v>
      </c>
      <c r="D73" s="17" t="e">
        <f>VLOOKUP(A73,#REF!,2,0)</f>
        <v>#REF!</v>
      </c>
      <c r="E73" s="20" t="e">
        <f t="shared" si="7"/>
        <v>#REF!</v>
      </c>
      <c r="F73" s="17">
        <v>0</v>
      </c>
      <c r="G73" s="17" t="e">
        <f>VLOOKUP(A73,#REF!,3,0)</f>
        <v>#REF!</v>
      </c>
      <c r="H73" s="20" t="e">
        <f t="shared" ref="H73" si="16">+F73+G73</f>
        <v>#REF!</v>
      </c>
      <c r="I73" s="17" t="e">
        <f t="shared" ref="I73" si="17">+E73+H73</f>
        <v>#REF!</v>
      </c>
      <c r="J73" s="20" t="e">
        <f t="shared" si="11"/>
        <v>#REF!</v>
      </c>
      <c r="K73" s="18"/>
      <c r="L73" s="7"/>
      <c r="M73" s="7">
        <v>0</v>
      </c>
      <c r="N73" s="16">
        <v>185506.00000000006</v>
      </c>
      <c r="O73" s="16">
        <v>179016.93</v>
      </c>
      <c r="P73" s="16"/>
      <c r="Q73" s="17"/>
      <c r="R73" s="20">
        <f t="shared" ref="R73" si="18">+N73-O73+L73+Q73+M73</f>
        <v>6489.0700000000652</v>
      </c>
      <c r="S73" s="20" t="e">
        <f t="shared" ref="S73" si="19">+R73-J73</f>
        <v>#REF!</v>
      </c>
      <c r="T73" s="1">
        <v>5440.5400000000009</v>
      </c>
      <c r="U73" s="28" t="e">
        <f t="shared" si="10"/>
        <v>#REF!</v>
      </c>
    </row>
    <row r="74" spans="1:21" x14ac:dyDescent="0.25">
      <c r="A74" s="7" t="s">
        <v>78</v>
      </c>
      <c r="B74" s="15"/>
      <c r="C74" s="16">
        <v>2759.31</v>
      </c>
      <c r="D74" s="17" t="e">
        <f>VLOOKUP(A74,#REF!,2,0)</f>
        <v>#REF!</v>
      </c>
      <c r="E74" s="20" t="e">
        <f t="shared" si="7"/>
        <v>#REF!</v>
      </c>
      <c r="F74" s="17">
        <v>19557.240000000002</v>
      </c>
      <c r="G74" s="17" t="e">
        <f>VLOOKUP(A74,#REF!,3,0)</f>
        <v>#REF!</v>
      </c>
      <c r="H74" s="20" t="e">
        <f t="shared" si="12"/>
        <v>#REF!</v>
      </c>
      <c r="I74" s="17" t="e">
        <f t="shared" si="13"/>
        <v>#REF!</v>
      </c>
      <c r="J74" s="20" t="e">
        <f t="shared" si="11"/>
        <v>#REF!</v>
      </c>
      <c r="K74" s="18"/>
      <c r="L74" s="7"/>
      <c r="M74" s="7">
        <v>0.09</v>
      </c>
      <c r="N74" s="16">
        <v>555712.2900000012</v>
      </c>
      <c r="O74" s="16">
        <v>561164.25</v>
      </c>
      <c r="P74" s="16"/>
      <c r="Q74" s="17"/>
      <c r="R74" s="20">
        <f t="shared" si="14"/>
        <v>-5451.8699999987984</v>
      </c>
      <c r="S74" s="20" t="e">
        <f t="shared" si="15"/>
        <v>#REF!</v>
      </c>
      <c r="T74" s="1">
        <v>17114.390000000007</v>
      </c>
      <c r="U74" s="28" t="e">
        <f t="shared" si="10"/>
        <v>#REF!</v>
      </c>
    </row>
    <row r="75" spans="1:21" x14ac:dyDescent="0.25">
      <c r="A75" s="76" t="s">
        <v>81</v>
      </c>
      <c r="B75" s="76"/>
      <c r="C75" s="19">
        <f t="shared" ref="C75:E75" si="20">SUBTOTAL(9,C6:C74)</f>
        <v>214819.12000000008</v>
      </c>
      <c r="D75" s="19" t="e">
        <f t="shared" si="20"/>
        <v>#REF!</v>
      </c>
      <c r="E75" s="20" t="e">
        <f t="shared" si="20"/>
        <v>#REF!</v>
      </c>
      <c r="F75" s="19">
        <f t="shared" ref="F75:H75" si="21">SUBTOTAL(9,F6:F74)</f>
        <v>1426291.7399999995</v>
      </c>
      <c r="G75" s="19" t="e">
        <f t="shared" si="21"/>
        <v>#REF!</v>
      </c>
      <c r="H75" s="22" t="e">
        <f t="shared" si="21"/>
        <v>#REF!</v>
      </c>
      <c r="I75" s="24" t="e">
        <f>SUM(I6:I74)</f>
        <v>#REF!</v>
      </c>
      <c r="J75" s="20" t="e">
        <f>SUM(J6:J74)</f>
        <v>#REF!</v>
      </c>
      <c r="K75" s="19">
        <f>SUBTOTAL(9,K6:K74)</f>
        <v>0</v>
      </c>
      <c r="L75" s="24">
        <f>SUM(L6:L74)</f>
        <v>0</v>
      </c>
      <c r="M75" s="24">
        <f t="shared" ref="M75" si="22">SUM(M6:M74)</f>
        <v>-215.87000000000003</v>
      </c>
      <c r="N75" s="24">
        <f t="shared" ref="N75:R75" si="23">SUM(N6:N74)</f>
        <v>49195975.900000043</v>
      </c>
      <c r="O75" s="24">
        <f t="shared" si="23"/>
        <v>52828413.030000009</v>
      </c>
      <c r="P75" s="24"/>
      <c r="Q75" s="24">
        <f>SUM(Q6:Q74)</f>
        <v>0</v>
      </c>
      <c r="R75" s="20">
        <f t="shared" si="23"/>
        <v>-5102834.9999999646</v>
      </c>
      <c r="S75" s="20" t="e">
        <f>+R75-J75</f>
        <v>#REF!</v>
      </c>
      <c r="U75" s="28"/>
    </row>
    <row r="76" spans="1:21" x14ac:dyDescent="0.25">
      <c r="A76" s="7" t="s">
        <v>79</v>
      </c>
      <c r="B76" s="7"/>
      <c r="C76" s="18">
        <v>-453.35</v>
      </c>
      <c r="D76" s="17">
        <v>0</v>
      </c>
      <c r="E76" s="22">
        <f>+C76+D76</f>
        <v>-453.35</v>
      </c>
      <c r="F76" s="18">
        <v>59.04</v>
      </c>
      <c r="G76" s="18">
        <v>0</v>
      </c>
      <c r="H76" s="22">
        <f t="shared" si="12"/>
        <v>59.04</v>
      </c>
      <c r="I76" s="17">
        <f t="shared" si="13"/>
        <v>-394.31</v>
      </c>
      <c r="J76" s="30"/>
      <c r="K76" s="18"/>
      <c r="L76" s="7"/>
      <c r="M76" s="7"/>
      <c r="N76" s="16">
        <v>0</v>
      </c>
      <c r="O76" s="16">
        <v>0</v>
      </c>
      <c r="P76" s="16"/>
      <c r="Q76" s="17"/>
      <c r="R76" s="20">
        <f t="shared" ref="R76:R77" si="24">+N76-O76+L76+Q76</f>
        <v>0</v>
      </c>
      <c r="S76" s="20">
        <f t="shared" si="15"/>
        <v>0</v>
      </c>
      <c r="U76" s="28">
        <f>T76-H76</f>
        <v>-59.04</v>
      </c>
    </row>
    <row r="77" spans="1:21" x14ac:dyDescent="0.25">
      <c r="A77" s="7" t="s">
        <v>80</v>
      </c>
      <c r="B77" s="7"/>
      <c r="C77" s="18">
        <v>-197.63</v>
      </c>
      <c r="D77" s="17">
        <v>0</v>
      </c>
      <c r="E77" s="22">
        <f>+C77+D77</f>
        <v>-197.63</v>
      </c>
      <c r="F77" s="18">
        <v>0</v>
      </c>
      <c r="G77" s="18">
        <v>0</v>
      </c>
      <c r="H77" s="22">
        <f t="shared" si="12"/>
        <v>0</v>
      </c>
      <c r="I77" s="17">
        <f>+E77+H77</f>
        <v>-197.63</v>
      </c>
      <c r="J77" s="30"/>
      <c r="K77" s="18"/>
      <c r="L77" s="7"/>
      <c r="M77" s="7"/>
      <c r="N77" s="16">
        <v>0</v>
      </c>
      <c r="O77" s="16">
        <v>0</v>
      </c>
      <c r="P77" s="16"/>
      <c r="Q77" s="17"/>
      <c r="R77" s="20">
        <f t="shared" si="24"/>
        <v>0</v>
      </c>
      <c r="S77" s="20">
        <f t="shared" si="15"/>
        <v>0</v>
      </c>
      <c r="U77" s="28">
        <f>T77-H77</f>
        <v>0</v>
      </c>
    </row>
    <row r="78" spans="1:21" x14ac:dyDescent="0.25">
      <c r="A78" s="76" t="s">
        <v>1</v>
      </c>
      <c r="B78" s="76"/>
      <c r="C78" s="19">
        <f>SUM(C75:C77)</f>
        <v>214168.14000000007</v>
      </c>
      <c r="D78" s="19" t="e">
        <f t="shared" ref="D78" si="25">SUM(D75:D77)</f>
        <v>#REF!</v>
      </c>
      <c r="E78" s="22" t="e">
        <f>SUM(E75:E77)</f>
        <v>#REF!</v>
      </c>
      <c r="F78" s="19">
        <f>SUM(F75:F77)</f>
        <v>1426350.7799999996</v>
      </c>
      <c r="G78" s="19" t="e">
        <f t="shared" ref="G78" si="26">SUM(G75:G77)</f>
        <v>#REF!</v>
      </c>
      <c r="H78" s="22" t="e">
        <f>SUM(H75:H77)</f>
        <v>#REF!</v>
      </c>
      <c r="I78" s="24" t="e">
        <f>SUM(I75:I77)</f>
        <v>#REF!</v>
      </c>
      <c r="J78" s="20" t="e">
        <f>SUM(J75:J77)</f>
        <v>#REF!</v>
      </c>
      <c r="K78" s="19">
        <f>SUM(K75:K77)</f>
        <v>0</v>
      </c>
      <c r="L78" s="24">
        <f>SUM(L75:L77)</f>
        <v>0</v>
      </c>
      <c r="M78" s="24">
        <f t="shared" ref="M78:Q78" si="27">SUM(M75:M77)</f>
        <v>-215.87000000000003</v>
      </c>
      <c r="N78" s="24">
        <f t="shared" si="27"/>
        <v>49195975.900000043</v>
      </c>
      <c r="O78" s="24">
        <f t="shared" si="27"/>
        <v>52828413.030000009</v>
      </c>
      <c r="P78" s="24"/>
      <c r="Q78" s="24">
        <f t="shared" si="27"/>
        <v>0</v>
      </c>
      <c r="R78" s="20">
        <f>SUM(R75:R77)</f>
        <v>-5102834.9999999646</v>
      </c>
      <c r="S78" s="20" t="e">
        <f t="shared" si="15"/>
        <v>#REF!</v>
      </c>
    </row>
    <row r="79" spans="1:21" x14ac:dyDescent="0.25">
      <c r="C79" s="3" t="s">
        <v>98</v>
      </c>
      <c r="E79" s="3" t="s">
        <v>98</v>
      </c>
      <c r="F79" s="1" t="s">
        <v>98</v>
      </c>
      <c r="H79" s="1" t="s">
        <v>98</v>
      </c>
      <c r="N79" s="1" t="s">
        <v>102</v>
      </c>
      <c r="T79" s="28">
        <f>SUM(T6:T78)</f>
        <v>1583891.66</v>
      </c>
      <c r="U79" s="28" t="e">
        <f>SUM(U6:U78)</f>
        <v>#REF!</v>
      </c>
    </row>
    <row r="81" spans="6:21" x14ac:dyDescent="0.25">
      <c r="F81" s="28"/>
      <c r="H81" s="1">
        <v>1583892</v>
      </c>
      <c r="I81" s="28"/>
      <c r="U81" s="1">
        <v>152240.8000000001</v>
      </c>
    </row>
    <row r="82" spans="6:21" x14ac:dyDescent="0.25">
      <c r="H82" s="28" t="e">
        <f>H81-H78</f>
        <v>#REF!</v>
      </c>
    </row>
    <row r="83" spans="6:21" x14ac:dyDescent="0.25">
      <c r="I83" s="28"/>
      <c r="U83" s="28" t="e">
        <f>U81-U79</f>
        <v>#REF!</v>
      </c>
    </row>
    <row r="162" spans="3:3" x14ac:dyDescent="0.25">
      <c r="C162" s="12" t="s">
        <v>10</v>
      </c>
    </row>
  </sheetData>
  <autoFilter ref="A5:U79" xr:uid="{00000000-0009-0000-0000-000000000000}"/>
  <customSheetViews>
    <customSheetView guid="{7080792F-5A25-450C-B201-D9D51B7B4DCB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1"/>
      <autoFilter ref="A5:U79" xr:uid="{AA821EDE-3FEB-414D-B61C-3AFE79BEB50A}"/>
    </customSheetView>
    <customSheetView guid="{693069F8-ECBF-4C5B-BCA7-C2784C7BE03F}" scale="112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2"/>
      <autoFilter ref="A5:U79" xr:uid="{EF4B1D6A-49BA-437B-89CF-BC32ED77E36F}"/>
    </customSheetView>
    <customSheetView guid="{B90A3D48-1D1D-4683-8599-DD622D55E550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3"/>
      <autoFilter ref="A5:U79" xr:uid="{CE68C610-F556-4874-A821-6160F2A1DB4B}"/>
    </customSheetView>
    <customSheetView guid="{DE0D69E5-DA5B-426B-8AB0-406106DD69E3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4"/>
      <autoFilter ref="A5:U79" xr:uid="{2C09F7F4-F3AD-4C8A-B31B-2769DE909E85}"/>
    </customSheetView>
    <customSheetView guid="{C95B1373-CC43-4527-AD9D-224B9746440C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5"/>
      <autoFilter ref="A5:U79" xr:uid="{A4AB3F11-4592-4972-BFA5-532D707C89F4}"/>
    </customSheetView>
    <customSheetView guid="{DB5F0370-759C-47E3-8F62-447994586787}" scale="112" showAutoFilter="1" hiddenColumns="1" topLeftCell="D1">
      <selection activeCell="F61" sqref="F61:F74"/>
      <pageMargins left="0.7" right="0.7" top="0.75" bottom="0.75" header="0.3" footer="0.3"/>
      <pageSetup paperSize="9" orientation="portrait" r:id="rId6"/>
      <autoFilter ref="A5:U79" xr:uid="{45D9DDE2-E174-4564-AA39-44BAC3869A61}"/>
    </customSheetView>
    <customSheetView guid="{8FF3D54B-F641-42FC-BA0D-115C220B1BB8}" scale="112" showPageBreaks="1" showAutoFilter="1" hiddenColumns="1" state="hidden" topLeftCell="D1">
      <selection activeCell="F61" sqref="F61:F74"/>
      <pageMargins left="0.7" right="0.7" top="0.75" bottom="0.75" header="0.3" footer="0.3"/>
      <pageSetup paperSize="9" orientation="portrait" r:id="rId7"/>
      <autoFilter ref="A5:U79" xr:uid="{D124EBAF-DD26-4111-943B-DF6D144655AD}"/>
    </customSheetView>
  </customSheetViews>
  <mergeCells count="4">
    <mergeCell ref="A75:B75"/>
    <mergeCell ref="A78:B78"/>
    <mergeCell ref="C4:K4"/>
    <mergeCell ref="L4:R4"/>
  </mergeCell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ACB4A-8CBC-4B02-8FD6-D768F7EB243D}">
  <sheetPr codeName="Feuil43"/>
  <dimension ref="A1"/>
  <sheetViews>
    <sheetView showGridLines="0" tabSelected="1" workbookViewId="0">
      <selection activeCell="H3" sqref="H3"/>
    </sheetView>
  </sheetViews>
  <sheetFormatPr baseColWidth="10" defaultRowHeight="14.3" x14ac:dyDescent="0.25"/>
  <sheetData/>
  <customSheetViews>
    <customSheetView guid="{7080792F-5A25-450C-B201-D9D51B7B4DCB}">
      <selection activeCell="C6" sqref="C6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">
                <anchor moveWithCells="1" sizeWithCells="1">
                  <from>
                    <xdr:col>3</xdr:col>
                    <xdr:colOff>0</xdr:colOff>
                    <xdr:row>4</xdr:row>
                    <xdr:rowOff>172528</xdr:rowOff>
                  </from>
                  <to>
                    <xdr:col>7</xdr:col>
                    <xdr:colOff>8626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Nettoyage">
                <anchor moveWithCells="1" sizeWithCells="1">
                  <from>
                    <xdr:col>8</xdr:col>
                    <xdr:colOff>750498</xdr:colOff>
                    <xdr:row>5</xdr:row>
                    <xdr:rowOff>0</xdr:rowOff>
                  </from>
                  <to>
                    <xdr:col>13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4"/>
  <dimension ref="A1:NY78"/>
  <sheetViews>
    <sheetView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E68" sqref="E68"/>
    </sheetView>
  </sheetViews>
  <sheetFormatPr baseColWidth="10" defaultRowHeight="14.3" x14ac:dyDescent="0.25"/>
  <cols>
    <col min="2" max="2" width="12.375" bestFit="1" customWidth="1"/>
    <col min="3" max="3" width="13.125" customWidth="1"/>
    <col min="4" max="5" width="11.625" bestFit="1" customWidth="1"/>
    <col min="6" max="6" width="12.375" bestFit="1" customWidth="1"/>
    <col min="7" max="7" width="11.625" bestFit="1" customWidth="1"/>
    <col min="8" max="8" width="12.375" bestFit="1" customWidth="1"/>
    <col min="9" max="9" width="11.625" bestFit="1" customWidth="1"/>
    <col min="10" max="10" width="12.375" bestFit="1" customWidth="1"/>
    <col min="11" max="19" width="11.625" bestFit="1" customWidth="1"/>
    <col min="20" max="20" width="13.625" bestFit="1" customWidth="1"/>
    <col min="21" max="23" width="11.625" bestFit="1" customWidth="1"/>
    <col min="24" max="24" width="16.625" customWidth="1"/>
    <col min="25" max="25" width="13.125" bestFit="1" customWidth="1"/>
  </cols>
  <sheetData>
    <row r="1" spans="1:25" ht="14.95" thickBot="1" x14ac:dyDescent="0.3">
      <c r="B1" s="34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</row>
    <row r="2" spans="1:25" s="34" customFormat="1" ht="14.95" thickBot="1" x14ac:dyDescent="0.3">
      <c r="C2" s="83" t="s">
        <v>84</v>
      </c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5"/>
    </row>
    <row r="3" spans="1:25" s="34" customFormat="1" ht="45" customHeight="1" thickBot="1" x14ac:dyDescent="0.3">
      <c r="C3" s="86" t="s">
        <v>127</v>
      </c>
      <c r="D3" s="88" t="s">
        <v>128</v>
      </c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90"/>
      <c r="X3" s="91" t="s">
        <v>129</v>
      </c>
      <c r="Y3" s="93" t="s">
        <v>135</v>
      </c>
    </row>
    <row r="4" spans="1:25" s="34" customFormat="1" ht="82.55" customHeight="1" thickBot="1" x14ac:dyDescent="0.3">
      <c r="C4" s="87"/>
      <c r="D4" s="36" t="s">
        <v>106</v>
      </c>
      <c r="E4" s="37" t="s">
        <v>107</v>
      </c>
      <c r="F4" s="37" t="s">
        <v>108</v>
      </c>
      <c r="G4" s="37" t="s">
        <v>109</v>
      </c>
      <c r="H4" s="37" t="s">
        <v>110</v>
      </c>
      <c r="I4" s="37" t="s">
        <v>111</v>
      </c>
      <c r="J4" s="37" t="s">
        <v>112</v>
      </c>
      <c r="K4" s="37" t="s">
        <v>113</v>
      </c>
      <c r="L4" s="37" t="s">
        <v>114</v>
      </c>
      <c r="M4" s="37" t="s">
        <v>126</v>
      </c>
      <c r="N4" s="37" t="s">
        <v>115</v>
      </c>
      <c r="O4" s="38" t="s">
        <v>124</v>
      </c>
      <c r="P4" s="38" t="s">
        <v>117</v>
      </c>
      <c r="Q4" s="37" t="s">
        <v>116</v>
      </c>
      <c r="R4" s="38" t="s">
        <v>118</v>
      </c>
      <c r="S4" s="38" t="s">
        <v>119</v>
      </c>
      <c r="T4" s="38" t="s">
        <v>120</v>
      </c>
      <c r="U4" s="38" t="s">
        <v>125</v>
      </c>
      <c r="V4" s="38" t="s">
        <v>121</v>
      </c>
      <c r="W4" s="39" t="s">
        <v>122</v>
      </c>
      <c r="X4" s="92"/>
      <c r="Y4" s="94"/>
    </row>
    <row r="5" spans="1:25" ht="15.8" customHeight="1" x14ac:dyDescent="0.25">
      <c r="A5" s="40" t="s">
        <v>137</v>
      </c>
      <c r="B5" s="40"/>
      <c r="C5" s="43"/>
      <c r="D5" s="44"/>
      <c r="E5" s="44"/>
      <c r="F5" s="44"/>
      <c r="G5" s="44"/>
      <c r="H5" s="44"/>
      <c r="I5" s="44"/>
      <c r="J5" s="44"/>
      <c r="K5" s="44"/>
      <c r="L5" s="44"/>
      <c r="M5" s="44"/>
      <c r="N5" s="63"/>
      <c r="O5" s="44"/>
      <c r="P5" s="44"/>
      <c r="Q5" s="44"/>
      <c r="R5" s="44"/>
      <c r="S5" s="44"/>
      <c r="T5" s="44"/>
      <c r="U5" s="44"/>
      <c r="V5" s="44"/>
      <c r="W5" s="45"/>
      <c r="X5" s="67">
        <f t="shared" ref="X5:X36" si="0">SUM(D5:W5)</f>
        <v>0</v>
      </c>
      <c r="Y5" s="68">
        <f t="shared" ref="Y5:Y36" si="1">C5-X5</f>
        <v>0</v>
      </c>
    </row>
    <row r="6" spans="1:25" ht="15.8" customHeight="1" x14ac:dyDescent="0.25">
      <c r="A6" s="41" t="s">
        <v>148</v>
      </c>
      <c r="B6" s="41"/>
      <c r="C6" s="65"/>
      <c r="D6" s="47"/>
      <c r="E6" s="47"/>
      <c r="F6" s="47"/>
      <c r="G6" s="47"/>
      <c r="H6" s="47"/>
      <c r="I6" s="47"/>
      <c r="J6" s="47"/>
      <c r="K6" s="47"/>
      <c r="L6" s="47"/>
      <c r="M6" s="47"/>
      <c r="N6" s="64"/>
      <c r="O6" s="47"/>
      <c r="P6" s="64"/>
      <c r="Q6" s="64"/>
      <c r="R6" s="47"/>
      <c r="S6" s="47"/>
      <c r="T6" s="47"/>
      <c r="U6" s="47"/>
      <c r="V6" s="47"/>
      <c r="W6" s="48"/>
      <c r="X6" s="67">
        <f t="shared" si="0"/>
        <v>0</v>
      </c>
      <c r="Y6" s="68">
        <f t="shared" si="1"/>
        <v>0</v>
      </c>
    </row>
    <row r="7" spans="1:25" ht="15.8" customHeight="1" x14ac:dyDescent="0.25">
      <c r="A7" s="41" t="s">
        <v>149</v>
      </c>
      <c r="B7" s="41"/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8"/>
      <c r="X7" s="67">
        <f t="shared" si="0"/>
        <v>0</v>
      </c>
      <c r="Y7" s="68">
        <f t="shared" si="1"/>
        <v>0</v>
      </c>
    </row>
    <row r="8" spans="1:25" ht="15.8" customHeight="1" x14ac:dyDescent="0.25">
      <c r="A8" s="41" t="s">
        <v>132</v>
      </c>
      <c r="B8" s="41"/>
      <c r="C8" s="46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8"/>
      <c r="X8" s="67">
        <f t="shared" si="0"/>
        <v>0</v>
      </c>
      <c r="Y8" s="68">
        <f t="shared" si="1"/>
        <v>0</v>
      </c>
    </row>
    <row r="9" spans="1:25" ht="15.8" customHeight="1" x14ac:dyDescent="0.25">
      <c r="A9" s="41" t="s">
        <v>136</v>
      </c>
      <c r="B9" s="41"/>
      <c r="C9" s="46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8"/>
      <c r="X9" s="67">
        <f t="shared" si="0"/>
        <v>0</v>
      </c>
      <c r="Y9" s="68">
        <f t="shared" si="1"/>
        <v>0</v>
      </c>
    </row>
    <row r="10" spans="1:25" ht="15.8" customHeight="1" x14ac:dyDescent="0.25">
      <c r="A10" s="41" t="s">
        <v>150</v>
      </c>
      <c r="B10" s="41"/>
      <c r="C10" s="46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8"/>
      <c r="X10" s="67">
        <f t="shared" si="0"/>
        <v>0</v>
      </c>
      <c r="Y10" s="68">
        <f t="shared" si="1"/>
        <v>0</v>
      </c>
    </row>
    <row r="11" spans="1:25" ht="15.8" customHeight="1" x14ac:dyDescent="0.25">
      <c r="A11" s="41" t="s">
        <v>151</v>
      </c>
      <c r="B11" s="41"/>
      <c r="C11" s="46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8"/>
      <c r="X11" s="67">
        <f>SUM(D11:W11)</f>
        <v>0</v>
      </c>
      <c r="Y11" s="68">
        <f t="shared" si="1"/>
        <v>0</v>
      </c>
    </row>
    <row r="12" spans="1:25" ht="15.8" customHeight="1" x14ac:dyDescent="0.25">
      <c r="A12" s="41" t="s">
        <v>152</v>
      </c>
      <c r="B12" s="41"/>
      <c r="C12" s="46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8"/>
      <c r="X12" s="67">
        <f>SUM(D12:W12)</f>
        <v>0</v>
      </c>
      <c r="Y12" s="68">
        <f t="shared" si="1"/>
        <v>0</v>
      </c>
    </row>
    <row r="13" spans="1:25" ht="15.8" customHeight="1" x14ac:dyDescent="0.25">
      <c r="A13" s="41" t="s">
        <v>153</v>
      </c>
      <c r="B13" s="41"/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8"/>
      <c r="X13" s="67">
        <f t="shared" si="0"/>
        <v>0</v>
      </c>
      <c r="Y13" s="68">
        <f t="shared" si="1"/>
        <v>0</v>
      </c>
    </row>
    <row r="14" spans="1:25" ht="15.8" customHeight="1" x14ac:dyDescent="0.25">
      <c r="A14" s="41" t="s">
        <v>154</v>
      </c>
      <c r="B14" s="41"/>
      <c r="C14" s="46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8"/>
      <c r="X14" s="67">
        <f t="shared" si="0"/>
        <v>0</v>
      </c>
      <c r="Y14" s="68">
        <f t="shared" si="1"/>
        <v>0</v>
      </c>
    </row>
    <row r="15" spans="1:25" ht="15.8" customHeight="1" x14ac:dyDescent="0.25">
      <c r="A15" s="41" t="s">
        <v>134</v>
      </c>
      <c r="B15" s="41"/>
      <c r="C15" s="65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8"/>
      <c r="X15" s="67">
        <f t="shared" si="0"/>
        <v>0</v>
      </c>
      <c r="Y15" s="68">
        <f t="shared" si="1"/>
        <v>0</v>
      </c>
    </row>
    <row r="16" spans="1:25" ht="15.8" customHeight="1" x14ac:dyDescent="0.25">
      <c r="A16" s="41" t="s">
        <v>155</v>
      </c>
      <c r="B16" s="41"/>
      <c r="C16" s="46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8"/>
      <c r="X16" s="69">
        <f t="shared" si="0"/>
        <v>0</v>
      </c>
      <c r="Y16" s="68">
        <f t="shared" si="1"/>
        <v>0</v>
      </c>
    </row>
    <row r="17" spans="1:389" ht="15.8" customHeight="1" x14ac:dyDescent="0.25">
      <c r="A17" s="41" t="s">
        <v>156</v>
      </c>
      <c r="B17" s="41"/>
      <c r="C17" s="46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8"/>
      <c r="X17" s="67">
        <f t="shared" si="0"/>
        <v>0</v>
      </c>
      <c r="Y17" s="68">
        <f t="shared" si="1"/>
        <v>0</v>
      </c>
    </row>
    <row r="18" spans="1:389" ht="15.8" customHeight="1" x14ac:dyDescent="0.25">
      <c r="A18" s="41" t="s">
        <v>157</v>
      </c>
      <c r="B18" s="41"/>
      <c r="C18" s="46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8"/>
      <c r="X18" s="67">
        <f t="shared" si="0"/>
        <v>0</v>
      </c>
      <c r="Y18" s="68">
        <f t="shared" si="1"/>
        <v>0</v>
      </c>
    </row>
    <row r="19" spans="1:389" ht="15.8" customHeight="1" x14ac:dyDescent="0.25">
      <c r="A19" s="41" t="s">
        <v>158</v>
      </c>
      <c r="B19" s="41"/>
      <c r="C19" s="46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8"/>
      <c r="X19" s="67">
        <f t="shared" si="0"/>
        <v>0</v>
      </c>
      <c r="Y19" s="68">
        <f t="shared" si="1"/>
        <v>0</v>
      </c>
    </row>
    <row r="20" spans="1:389" ht="15.8" customHeight="1" x14ac:dyDescent="0.25">
      <c r="A20" s="41" t="s">
        <v>160</v>
      </c>
      <c r="B20" s="41"/>
      <c r="C20" s="46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8"/>
      <c r="X20" s="67">
        <f t="shared" si="0"/>
        <v>0</v>
      </c>
      <c r="Y20" s="68">
        <f t="shared" si="1"/>
        <v>0</v>
      </c>
    </row>
    <row r="21" spans="1:389" ht="15.8" customHeight="1" x14ac:dyDescent="0.25">
      <c r="A21" s="41" t="s">
        <v>161</v>
      </c>
      <c r="B21" s="41"/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8"/>
      <c r="X21" s="67">
        <f t="shared" si="0"/>
        <v>0</v>
      </c>
      <c r="Y21" s="68">
        <f t="shared" si="1"/>
        <v>0</v>
      </c>
    </row>
    <row r="22" spans="1:389" ht="15.8" customHeight="1" x14ac:dyDescent="0.25">
      <c r="A22" s="41" t="s">
        <v>173</v>
      </c>
      <c r="B22" s="41"/>
      <c r="C22" s="46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8"/>
      <c r="X22" s="67">
        <f t="shared" si="0"/>
        <v>0</v>
      </c>
      <c r="Y22" s="68">
        <f t="shared" si="1"/>
        <v>0</v>
      </c>
    </row>
    <row r="23" spans="1:389" ht="15.8" customHeight="1" x14ac:dyDescent="0.25">
      <c r="A23" s="41" t="s">
        <v>174</v>
      </c>
      <c r="B23" s="41"/>
      <c r="C23" s="46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8"/>
      <c r="X23" s="67">
        <f t="shared" si="0"/>
        <v>0</v>
      </c>
      <c r="Y23" s="68">
        <f t="shared" si="1"/>
        <v>0</v>
      </c>
    </row>
    <row r="24" spans="1:389" ht="15.8" customHeight="1" x14ac:dyDescent="0.25">
      <c r="A24" s="41" t="s">
        <v>175</v>
      </c>
      <c r="B24" s="41"/>
      <c r="C24" s="46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8"/>
      <c r="X24" s="67">
        <f t="shared" si="0"/>
        <v>0</v>
      </c>
      <c r="Y24" s="68">
        <f t="shared" si="1"/>
        <v>0</v>
      </c>
    </row>
    <row r="25" spans="1:389" ht="15.8" customHeight="1" x14ac:dyDescent="0.25">
      <c r="A25" s="41" t="s">
        <v>176</v>
      </c>
      <c r="B25" s="41"/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8"/>
      <c r="X25" s="67">
        <f t="shared" si="0"/>
        <v>0</v>
      </c>
      <c r="Y25" s="68">
        <f t="shared" si="1"/>
        <v>0</v>
      </c>
    </row>
    <row r="26" spans="1:389" ht="15.8" customHeight="1" x14ac:dyDescent="0.25">
      <c r="A26" s="41" t="s">
        <v>177</v>
      </c>
      <c r="B26" s="41"/>
      <c r="C26" s="46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8"/>
      <c r="X26" s="67">
        <f t="shared" si="0"/>
        <v>0</v>
      </c>
      <c r="Y26" s="68">
        <f t="shared" si="1"/>
        <v>0</v>
      </c>
    </row>
    <row r="27" spans="1:389" ht="15.8" customHeight="1" x14ac:dyDescent="0.25">
      <c r="A27" s="41" t="s">
        <v>188</v>
      </c>
      <c r="B27" s="41"/>
      <c r="C27" s="46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8"/>
      <c r="X27" s="67">
        <f t="shared" si="0"/>
        <v>0</v>
      </c>
      <c r="Y27" s="68">
        <f t="shared" si="1"/>
        <v>0</v>
      </c>
    </row>
    <row r="28" spans="1:389" ht="15.8" customHeight="1" x14ac:dyDescent="0.25">
      <c r="A28" s="41" t="s">
        <v>138</v>
      </c>
      <c r="B28" s="41"/>
      <c r="C28" s="54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8"/>
      <c r="X28" s="67">
        <f t="shared" si="0"/>
        <v>0</v>
      </c>
      <c r="Y28" s="68">
        <f t="shared" si="1"/>
        <v>0</v>
      </c>
    </row>
    <row r="29" spans="1:389" ht="15.8" customHeight="1" x14ac:dyDescent="0.25">
      <c r="A29" s="41" t="s">
        <v>189</v>
      </c>
      <c r="B29" s="41"/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8"/>
      <c r="X29" s="67">
        <f t="shared" si="0"/>
        <v>0</v>
      </c>
      <c r="Y29" s="68">
        <f t="shared" si="1"/>
        <v>0</v>
      </c>
    </row>
    <row r="30" spans="1:389" ht="15.8" customHeight="1" x14ac:dyDescent="0.25">
      <c r="A30" s="41" t="s">
        <v>192</v>
      </c>
      <c r="B30" s="41"/>
      <c r="C30" s="46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8"/>
      <c r="X30" s="67">
        <f t="shared" si="0"/>
        <v>0</v>
      </c>
      <c r="Y30" s="68">
        <f t="shared" si="1"/>
        <v>0</v>
      </c>
    </row>
    <row r="31" spans="1:389" ht="15.8" customHeight="1" x14ac:dyDescent="0.25">
      <c r="A31" s="41" t="s">
        <v>191</v>
      </c>
      <c r="B31" s="41"/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8"/>
      <c r="X31" s="67">
        <f t="shared" si="0"/>
        <v>0</v>
      </c>
      <c r="Y31" s="68">
        <f t="shared" si="1"/>
        <v>0</v>
      </c>
    </row>
    <row r="32" spans="1:389" s="59" customFormat="1" ht="15.8" customHeight="1" x14ac:dyDescent="0.25">
      <c r="A32" s="41" t="s">
        <v>140</v>
      </c>
      <c r="B32" s="41"/>
      <c r="C32" s="46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8"/>
      <c r="X32" s="67">
        <f t="shared" si="0"/>
        <v>0</v>
      </c>
      <c r="Y32" s="68">
        <f t="shared" si="1"/>
        <v>0</v>
      </c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</row>
    <row r="33" spans="1:25" ht="15.8" customHeight="1" x14ac:dyDescent="0.25">
      <c r="A33" s="41" t="s">
        <v>196</v>
      </c>
      <c r="B33" s="41"/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8"/>
      <c r="X33" s="67">
        <f t="shared" si="0"/>
        <v>0</v>
      </c>
      <c r="Y33" s="68">
        <f t="shared" si="1"/>
        <v>0</v>
      </c>
    </row>
    <row r="34" spans="1:25" ht="15.8" customHeight="1" x14ac:dyDescent="0.25">
      <c r="A34" s="41" t="s">
        <v>197</v>
      </c>
      <c r="B34" s="41"/>
      <c r="C34" s="46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8"/>
      <c r="X34" s="67">
        <f t="shared" si="0"/>
        <v>0</v>
      </c>
      <c r="Y34" s="68">
        <f t="shared" si="1"/>
        <v>0</v>
      </c>
    </row>
    <row r="35" spans="1:25" ht="15.8" customHeight="1" x14ac:dyDescent="0.25">
      <c r="A35" s="41" t="s">
        <v>141</v>
      </c>
      <c r="B35" s="41"/>
      <c r="C35" s="46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8"/>
      <c r="X35" s="67">
        <f t="shared" si="0"/>
        <v>0</v>
      </c>
      <c r="Y35" s="68">
        <f t="shared" si="1"/>
        <v>0</v>
      </c>
    </row>
    <row r="36" spans="1:25" ht="15.8" customHeight="1" x14ac:dyDescent="0.25">
      <c r="A36" s="41" t="s">
        <v>198</v>
      </c>
      <c r="B36" s="41"/>
      <c r="C36" s="46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8"/>
      <c r="X36" s="67">
        <f t="shared" si="0"/>
        <v>0</v>
      </c>
      <c r="Y36" s="68">
        <f t="shared" si="1"/>
        <v>0</v>
      </c>
    </row>
    <row r="37" spans="1:25" ht="15.8" customHeight="1" x14ac:dyDescent="0.25">
      <c r="A37" s="41" t="s">
        <v>142</v>
      </c>
      <c r="B37" s="41"/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8"/>
      <c r="X37" s="67">
        <f t="shared" ref="X37:X69" si="2">SUM(D37:W37)</f>
        <v>0</v>
      </c>
      <c r="Y37" s="68">
        <f t="shared" ref="Y37:Y69" si="3">C37-X37</f>
        <v>0</v>
      </c>
    </row>
    <row r="38" spans="1:25" ht="15.8" customHeight="1" x14ac:dyDescent="0.25">
      <c r="A38" s="41" t="s">
        <v>199</v>
      </c>
      <c r="B38" s="41"/>
      <c r="C38" s="46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8"/>
      <c r="X38" s="67">
        <f t="shared" si="2"/>
        <v>0</v>
      </c>
      <c r="Y38" s="68">
        <f t="shared" si="3"/>
        <v>0</v>
      </c>
    </row>
    <row r="39" spans="1:25" ht="15.8" customHeight="1" x14ac:dyDescent="0.25">
      <c r="A39" s="41" t="s">
        <v>200</v>
      </c>
      <c r="B39" s="41"/>
      <c r="C39" s="46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8"/>
      <c r="X39" s="67">
        <f t="shared" si="2"/>
        <v>0</v>
      </c>
      <c r="Y39" s="68">
        <f t="shared" si="3"/>
        <v>0</v>
      </c>
    </row>
    <row r="40" spans="1:25" ht="15.8" customHeight="1" x14ac:dyDescent="0.25">
      <c r="A40" s="41" t="s">
        <v>201</v>
      </c>
      <c r="B40" s="41"/>
      <c r="C40" s="46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8"/>
      <c r="X40" s="67">
        <f t="shared" si="2"/>
        <v>0</v>
      </c>
      <c r="Y40" s="68">
        <f t="shared" si="3"/>
        <v>0</v>
      </c>
    </row>
    <row r="41" spans="1:25" ht="15.8" customHeight="1" x14ac:dyDescent="0.25">
      <c r="A41" s="41" t="s">
        <v>202</v>
      </c>
      <c r="B41" s="41"/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8"/>
      <c r="X41" s="67">
        <f t="shared" si="2"/>
        <v>0</v>
      </c>
      <c r="Y41" s="68">
        <f t="shared" si="3"/>
        <v>0</v>
      </c>
    </row>
    <row r="42" spans="1:25" ht="15.8" customHeight="1" x14ac:dyDescent="0.25">
      <c r="A42" s="41" t="s">
        <v>203</v>
      </c>
      <c r="B42" s="41"/>
      <c r="C42" s="46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8"/>
      <c r="X42" s="67">
        <f t="shared" si="2"/>
        <v>0</v>
      </c>
      <c r="Y42" s="68">
        <f t="shared" si="3"/>
        <v>0</v>
      </c>
    </row>
    <row r="43" spans="1:25" ht="15.8" customHeight="1" x14ac:dyDescent="0.25">
      <c r="A43" s="41" t="s">
        <v>195</v>
      </c>
      <c r="B43" s="41"/>
      <c r="C43" s="46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8"/>
      <c r="X43" s="67">
        <f t="shared" si="2"/>
        <v>0</v>
      </c>
      <c r="Y43" s="68">
        <f t="shared" si="3"/>
        <v>0</v>
      </c>
    </row>
    <row r="44" spans="1:25" ht="15.8" customHeight="1" x14ac:dyDescent="0.25">
      <c r="A44" s="41" t="s">
        <v>194</v>
      </c>
      <c r="B44" s="41"/>
      <c r="C44" s="46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8"/>
      <c r="X44" s="67">
        <f t="shared" si="2"/>
        <v>0</v>
      </c>
      <c r="Y44" s="68">
        <f t="shared" si="3"/>
        <v>0</v>
      </c>
    </row>
    <row r="45" spans="1:25" ht="15.8" customHeight="1" x14ac:dyDescent="0.25">
      <c r="A45" s="55" t="s">
        <v>182</v>
      </c>
      <c r="B45" s="55"/>
      <c r="C45" s="56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8"/>
      <c r="X45" s="74">
        <f t="shared" si="2"/>
        <v>0</v>
      </c>
      <c r="Y45" s="75">
        <f t="shared" si="3"/>
        <v>0</v>
      </c>
    </row>
    <row r="46" spans="1:25" ht="15.8" customHeight="1" x14ac:dyDescent="0.25">
      <c r="A46" s="41" t="s">
        <v>193</v>
      </c>
      <c r="B46" s="41"/>
      <c r="C46" s="46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8"/>
      <c r="X46" s="67">
        <f t="shared" si="2"/>
        <v>0</v>
      </c>
      <c r="Y46" s="68">
        <f t="shared" si="3"/>
        <v>0</v>
      </c>
    </row>
    <row r="47" spans="1:25" ht="15.8" customHeight="1" x14ac:dyDescent="0.25">
      <c r="A47" s="41" t="s">
        <v>190</v>
      </c>
      <c r="B47" s="41"/>
      <c r="C47" s="46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8"/>
      <c r="X47" s="67">
        <f t="shared" si="2"/>
        <v>0</v>
      </c>
      <c r="Y47" s="68">
        <f t="shared" si="3"/>
        <v>0</v>
      </c>
    </row>
    <row r="48" spans="1:25" ht="15.8" customHeight="1" x14ac:dyDescent="0.25">
      <c r="A48" s="41" t="s">
        <v>146</v>
      </c>
      <c r="B48" s="41"/>
      <c r="C48" s="46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8"/>
      <c r="X48" s="67">
        <f t="shared" si="2"/>
        <v>0</v>
      </c>
      <c r="Y48" s="68">
        <f t="shared" si="3"/>
        <v>0</v>
      </c>
    </row>
    <row r="49" spans="1:25" ht="15.8" customHeight="1" x14ac:dyDescent="0.25">
      <c r="A49" s="41" t="s">
        <v>186</v>
      </c>
      <c r="B49" s="41"/>
      <c r="C49" s="46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8"/>
      <c r="X49" s="67">
        <f t="shared" si="2"/>
        <v>0</v>
      </c>
      <c r="Y49" s="68">
        <f t="shared" si="3"/>
        <v>0</v>
      </c>
    </row>
    <row r="50" spans="1:25" ht="15.8" customHeight="1" x14ac:dyDescent="0.25">
      <c r="A50" s="41" t="s">
        <v>147</v>
      </c>
      <c r="B50" s="41"/>
      <c r="C50" s="46"/>
      <c r="D50" s="47"/>
      <c r="E50" s="47"/>
      <c r="F50" s="47"/>
      <c r="G50" s="47"/>
      <c r="H50" s="47"/>
      <c r="I50" s="47"/>
      <c r="J50" s="47"/>
      <c r="K50" s="47"/>
      <c r="L50" s="64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8"/>
      <c r="X50" s="67">
        <f>SUM(D50:W50)</f>
        <v>0</v>
      </c>
      <c r="Y50" s="68">
        <f>C50-X50</f>
        <v>0</v>
      </c>
    </row>
    <row r="51" spans="1:25" ht="15.8" customHeight="1" x14ac:dyDescent="0.25">
      <c r="A51" s="41" t="s">
        <v>187</v>
      </c>
      <c r="B51" s="41"/>
      <c r="C51" s="56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8"/>
      <c r="X51" s="74">
        <f>SUM(D51:W51)</f>
        <v>0</v>
      </c>
      <c r="Y51" s="75">
        <f>C51-X51</f>
        <v>0</v>
      </c>
    </row>
    <row r="52" spans="1:25" ht="15.8" customHeight="1" x14ac:dyDescent="0.25">
      <c r="A52" s="41" t="s">
        <v>145</v>
      </c>
      <c r="B52" s="41"/>
      <c r="C52" s="46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8"/>
      <c r="X52" s="67">
        <f t="shared" si="2"/>
        <v>0</v>
      </c>
      <c r="Y52" s="68">
        <f t="shared" si="3"/>
        <v>0</v>
      </c>
    </row>
    <row r="53" spans="1:25" s="60" customFormat="1" ht="15.8" customHeight="1" x14ac:dyDescent="0.25">
      <c r="A53" s="41" t="s">
        <v>139</v>
      </c>
      <c r="B53" s="41"/>
      <c r="C53" s="46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8"/>
      <c r="X53" s="67">
        <f t="shared" si="2"/>
        <v>0</v>
      </c>
      <c r="Y53" s="68">
        <f t="shared" si="3"/>
        <v>0</v>
      </c>
    </row>
    <row r="54" spans="1:25" ht="15.8" customHeight="1" x14ac:dyDescent="0.25">
      <c r="A54" s="41" t="s">
        <v>185</v>
      </c>
      <c r="B54" s="41"/>
      <c r="C54" s="46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8"/>
      <c r="X54" s="67">
        <f t="shared" si="2"/>
        <v>0</v>
      </c>
      <c r="Y54" s="68">
        <f t="shared" si="3"/>
        <v>0</v>
      </c>
    </row>
    <row r="55" spans="1:25" ht="15.8" customHeight="1" x14ac:dyDescent="0.25">
      <c r="A55" s="41" t="s">
        <v>184</v>
      </c>
      <c r="B55" s="41"/>
      <c r="C55" s="46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8"/>
      <c r="X55" s="67">
        <f>SUM(D55:W55)</f>
        <v>0</v>
      </c>
      <c r="Y55" s="68">
        <f t="shared" si="3"/>
        <v>0</v>
      </c>
    </row>
    <row r="56" spans="1:25" ht="15.8" customHeight="1" x14ac:dyDescent="0.25">
      <c r="A56" s="41" t="s">
        <v>183</v>
      </c>
      <c r="B56" s="41"/>
      <c r="C56" s="46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8"/>
      <c r="X56" s="67">
        <f t="shared" si="2"/>
        <v>0</v>
      </c>
      <c r="Y56" s="68">
        <f t="shared" si="3"/>
        <v>0</v>
      </c>
    </row>
    <row r="57" spans="1:25" ht="15.8" customHeight="1" x14ac:dyDescent="0.25">
      <c r="A57" s="61" t="s">
        <v>131</v>
      </c>
      <c r="B57" s="41"/>
      <c r="C57" s="46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8"/>
      <c r="X57" s="67">
        <f t="shared" si="2"/>
        <v>0</v>
      </c>
      <c r="Y57" s="68">
        <f t="shared" si="3"/>
        <v>0</v>
      </c>
    </row>
    <row r="58" spans="1:25" ht="15.8" customHeight="1" x14ac:dyDescent="0.25">
      <c r="A58" s="55" t="s">
        <v>180</v>
      </c>
      <c r="B58" s="41"/>
      <c r="C58" s="56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8"/>
      <c r="X58" s="74">
        <f t="shared" si="2"/>
        <v>0</v>
      </c>
      <c r="Y58" s="75">
        <f t="shared" si="3"/>
        <v>0</v>
      </c>
    </row>
    <row r="59" spans="1:25" ht="15.8" customHeight="1" x14ac:dyDescent="0.25">
      <c r="A59" s="41" t="s">
        <v>181</v>
      </c>
      <c r="B59" s="41"/>
      <c r="C59" s="46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8"/>
      <c r="X59" s="67">
        <f t="shared" si="2"/>
        <v>0</v>
      </c>
      <c r="Y59" s="68">
        <f t="shared" si="3"/>
        <v>0</v>
      </c>
    </row>
    <row r="60" spans="1:25" ht="15.8" customHeight="1" x14ac:dyDescent="0.25">
      <c r="A60" s="55" t="s">
        <v>179</v>
      </c>
      <c r="B60" s="41"/>
      <c r="C60" s="56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8"/>
      <c r="X60" s="74">
        <f t="shared" si="2"/>
        <v>0</v>
      </c>
      <c r="Y60" s="75">
        <f t="shared" si="3"/>
        <v>0</v>
      </c>
    </row>
    <row r="61" spans="1:25" ht="15.8" customHeight="1" x14ac:dyDescent="0.25">
      <c r="A61" s="41" t="s">
        <v>172</v>
      </c>
      <c r="B61" s="41"/>
      <c r="C61" s="65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8"/>
      <c r="X61" s="67">
        <f t="shared" si="2"/>
        <v>0</v>
      </c>
      <c r="Y61" s="68">
        <f t="shared" si="3"/>
        <v>0</v>
      </c>
    </row>
    <row r="62" spans="1:25" ht="15.8" customHeight="1" x14ac:dyDescent="0.25">
      <c r="A62" s="41" t="s">
        <v>171</v>
      </c>
      <c r="B62" s="41"/>
      <c r="C62" s="46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8"/>
      <c r="X62" s="67">
        <f t="shared" si="2"/>
        <v>0</v>
      </c>
      <c r="Y62" s="68">
        <f t="shared" si="3"/>
        <v>0</v>
      </c>
    </row>
    <row r="63" spans="1:25" ht="15.8" customHeight="1" x14ac:dyDescent="0.25">
      <c r="A63" s="55" t="s">
        <v>178</v>
      </c>
      <c r="B63" s="41"/>
      <c r="C63" s="56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8"/>
      <c r="X63" s="74">
        <f t="shared" si="2"/>
        <v>0</v>
      </c>
      <c r="Y63" s="75">
        <f t="shared" si="3"/>
        <v>0</v>
      </c>
    </row>
    <row r="64" spans="1:25" ht="15.8" customHeight="1" x14ac:dyDescent="0.25">
      <c r="A64" s="41" t="s">
        <v>170</v>
      </c>
      <c r="B64" s="41"/>
      <c r="C64" s="46"/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8"/>
      <c r="X64" s="67">
        <f t="shared" si="2"/>
        <v>0</v>
      </c>
      <c r="Y64" s="68">
        <f t="shared" si="3"/>
        <v>0</v>
      </c>
    </row>
    <row r="65" spans="1:25" ht="15.8" customHeight="1" x14ac:dyDescent="0.25">
      <c r="A65" s="41" t="s">
        <v>169</v>
      </c>
      <c r="B65" s="41"/>
      <c r="C65" s="46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8"/>
      <c r="X65" s="67">
        <f t="shared" si="2"/>
        <v>0</v>
      </c>
      <c r="Y65" s="68">
        <f t="shared" si="3"/>
        <v>0</v>
      </c>
    </row>
    <row r="66" spans="1:25" ht="15.8" customHeight="1" x14ac:dyDescent="0.25">
      <c r="A66" s="41" t="s">
        <v>168</v>
      </c>
      <c r="B66" s="41"/>
      <c r="C66" s="46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8"/>
      <c r="X66" s="67">
        <f t="shared" si="2"/>
        <v>0</v>
      </c>
      <c r="Y66" s="68">
        <f t="shared" si="3"/>
        <v>0</v>
      </c>
    </row>
    <row r="67" spans="1:25" ht="15.8" customHeight="1" x14ac:dyDescent="0.25">
      <c r="A67" s="41" t="s">
        <v>167</v>
      </c>
      <c r="B67" s="41"/>
      <c r="C67" s="46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8"/>
      <c r="X67" s="67">
        <f t="shared" si="2"/>
        <v>0</v>
      </c>
      <c r="Y67" s="68">
        <f t="shared" si="3"/>
        <v>0</v>
      </c>
    </row>
    <row r="68" spans="1:25" ht="15.8" customHeight="1" x14ac:dyDescent="0.25">
      <c r="A68" s="41" t="s">
        <v>166</v>
      </c>
      <c r="B68" s="41"/>
      <c r="C68" s="46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8"/>
      <c r="X68" s="67">
        <f t="shared" si="2"/>
        <v>0</v>
      </c>
      <c r="Y68" s="68">
        <f t="shared" si="3"/>
        <v>0</v>
      </c>
    </row>
    <row r="69" spans="1:25" ht="15.8" customHeight="1" x14ac:dyDescent="0.25">
      <c r="A69" s="41" t="s">
        <v>133</v>
      </c>
      <c r="B69" s="41"/>
      <c r="C69" s="46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8"/>
      <c r="X69" s="67">
        <f t="shared" si="2"/>
        <v>0</v>
      </c>
      <c r="Y69" s="68">
        <f t="shared" si="3"/>
        <v>0</v>
      </c>
    </row>
    <row r="70" spans="1:25" ht="15.8" customHeight="1" x14ac:dyDescent="0.25">
      <c r="A70" s="41" t="s">
        <v>165</v>
      </c>
      <c r="B70" s="41"/>
      <c r="C70" s="46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8"/>
      <c r="X70" s="67">
        <f t="shared" ref="X70:X77" si="4">SUM(D70:W70)</f>
        <v>0</v>
      </c>
      <c r="Y70" s="68">
        <f t="shared" ref="Y70:Y77" si="5">C70-X70</f>
        <v>0</v>
      </c>
    </row>
    <row r="71" spans="1:25" ht="15.8" customHeight="1" x14ac:dyDescent="0.25">
      <c r="A71" s="41" t="s">
        <v>164</v>
      </c>
      <c r="B71" s="41"/>
      <c r="C71" s="46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8"/>
      <c r="X71" s="67">
        <f t="shared" si="4"/>
        <v>0</v>
      </c>
      <c r="Y71" s="68">
        <f t="shared" si="5"/>
        <v>0</v>
      </c>
    </row>
    <row r="72" spans="1:25" ht="15.8" customHeight="1" x14ac:dyDescent="0.25">
      <c r="A72" s="41" t="s">
        <v>143</v>
      </c>
      <c r="B72" s="41"/>
      <c r="C72" s="46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8"/>
      <c r="X72" s="67">
        <f t="shared" si="4"/>
        <v>0</v>
      </c>
      <c r="Y72" s="68">
        <f t="shared" si="5"/>
        <v>0</v>
      </c>
    </row>
    <row r="73" spans="1:25" ht="15.8" customHeight="1" x14ac:dyDescent="0.25">
      <c r="A73" s="41" t="s">
        <v>163</v>
      </c>
      <c r="B73" s="41"/>
      <c r="C73" s="46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8"/>
      <c r="X73" s="67">
        <f t="shared" si="4"/>
        <v>0</v>
      </c>
      <c r="Y73" s="68">
        <f t="shared" si="5"/>
        <v>0</v>
      </c>
    </row>
    <row r="74" spans="1:25" ht="15.8" customHeight="1" x14ac:dyDescent="0.25">
      <c r="A74" s="41" t="s">
        <v>162</v>
      </c>
      <c r="B74" s="41"/>
      <c r="C74" s="46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8"/>
      <c r="X74" s="67">
        <f t="shared" si="4"/>
        <v>0</v>
      </c>
      <c r="Y74" s="68">
        <f t="shared" si="5"/>
        <v>0</v>
      </c>
    </row>
    <row r="75" spans="1:25" ht="15.8" customHeight="1" x14ac:dyDescent="0.25">
      <c r="A75" s="66" t="s">
        <v>159</v>
      </c>
      <c r="B75" s="66"/>
      <c r="C75" s="46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8"/>
      <c r="X75" s="67">
        <f t="shared" si="4"/>
        <v>0</v>
      </c>
      <c r="Y75" s="68">
        <f t="shared" si="5"/>
        <v>0</v>
      </c>
    </row>
    <row r="76" spans="1:25" ht="15.8" customHeight="1" x14ac:dyDescent="0.25">
      <c r="A76" s="41" t="s">
        <v>130</v>
      </c>
      <c r="B76" s="41"/>
      <c r="C76" s="46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8"/>
      <c r="X76" s="67">
        <f t="shared" si="4"/>
        <v>0</v>
      </c>
      <c r="Y76" s="68">
        <f t="shared" si="5"/>
        <v>0</v>
      </c>
    </row>
    <row r="77" spans="1:25" ht="15.8" customHeight="1" thickBot="1" x14ac:dyDescent="0.3">
      <c r="A77" s="42" t="s">
        <v>144</v>
      </c>
      <c r="B77" s="41"/>
      <c r="C77" s="49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62"/>
      <c r="U77" s="50"/>
      <c r="V77" s="62"/>
      <c r="W77" s="51"/>
      <c r="X77" s="70">
        <f t="shared" si="4"/>
        <v>0</v>
      </c>
      <c r="Y77" s="71">
        <f t="shared" si="5"/>
        <v>0</v>
      </c>
    </row>
    <row r="78" spans="1:25" ht="14.95" thickBot="1" x14ac:dyDescent="0.3">
      <c r="A78" s="81" t="s">
        <v>123</v>
      </c>
      <c r="B78" s="82"/>
      <c r="C78" s="52">
        <f t="shared" ref="C78:Y78" si="6">SUM(C5:C77)</f>
        <v>0</v>
      </c>
      <c r="D78" s="52">
        <f t="shared" si="6"/>
        <v>0</v>
      </c>
      <c r="E78" s="52">
        <f t="shared" si="6"/>
        <v>0</v>
      </c>
      <c r="F78" s="52">
        <f t="shared" si="6"/>
        <v>0</v>
      </c>
      <c r="G78" s="52">
        <f t="shared" si="6"/>
        <v>0</v>
      </c>
      <c r="H78" s="52">
        <f t="shared" si="6"/>
        <v>0</v>
      </c>
      <c r="I78" s="52">
        <f t="shared" si="6"/>
        <v>0</v>
      </c>
      <c r="J78" s="52">
        <f t="shared" si="6"/>
        <v>0</v>
      </c>
      <c r="K78" s="52">
        <f t="shared" si="6"/>
        <v>0</v>
      </c>
      <c r="L78" s="52">
        <f t="shared" si="6"/>
        <v>0</v>
      </c>
      <c r="M78" s="52">
        <f t="shared" si="6"/>
        <v>0</v>
      </c>
      <c r="N78" s="52">
        <f t="shared" si="6"/>
        <v>0</v>
      </c>
      <c r="O78" s="52">
        <f t="shared" si="6"/>
        <v>0</v>
      </c>
      <c r="P78" s="52">
        <f t="shared" si="6"/>
        <v>0</v>
      </c>
      <c r="Q78" s="52">
        <f t="shared" si="6"/>
        <v>0</v>
      </c>
      <c r="R78" s="52">
        <f t="shared" si="6"/>
        <v>0</v>
      </c>
      <c r="S78" s="52">
        <f t="shared" si="6"/>
        <v>0</v>
      </c>
      <c r="T78" s="52">
        <f t="shared" si="6"/>
        <v>0</v>
      </c>
      <c r="U78" s="52">
        <f t="shared" si="6"/>
        <v>0</v>
      </c>
      <c r="V78" s="52">
        <f t="shared" si="6"/>
        <v>0</v>
      </c>
      <c r="W78" s="53">
        <f t="shared" si="6"/>
        <v>0</v>
      </c>
      <c r="X78" s="72">
        <f t="shared" si="6"/>
        <v>0</v>
      </c>
      <c r="Y78" s="73">
        <f t="shared" si="6"/>
        <v>0</v>
      </c>
    </row>
  </sheetData>
  <customSheetViews>
    <customSheetView guid="{7080792F-5A25-450C-B201-D9D51B7B4DCB}" scale="80" showAutoFilter="1" hiddenColumns="1">
      <pane xSplit="2" ySplit="4" topLeftCell="C5" activePane="bottomRight" state="frozen"/>
      <selection pane="bottomRight" activeCell="AG17" sqref="AG17"/>
      <pageMargins left="0.7" right="0.7" top="0.75" bottom="0.75" header="0.3" footer="0.3"/>
      <pageSetup paperSize="9" orientation="portrait" r:id="rId1"/>
      <autoFilter ref="AX4:BD78" xr:uid="{0EF6F845-7941-4036-8BDC-86B5DC68F4D5}"/>
    </customSheetView>
    <customSheetView guid="{693069F8-ECBF-4C5B-BCA7-C2784C7BE03F}" scale="80" showAutoFilter="1" hiddenColumns="1">
      <pane xSplit="2" ySplit="4" topLeftCell="C53" activePane="bottomRight" state="frozen"/>
      <selection pane="bottomRight" activeCell="B75" sqref="B75"/>
      <pageMargins left="0.7" right="0.7" top="0.75" bottom="0.75" header="0.3" footer="0.3"/>
      <pageSetup paperSize="9" orientation="portrait" r:id="rId2"/>
      <autoFilter ref="AX4:BD78" xr:uid="{08A54434-09F2-48B5-82AA-B0597E889D9E}"/>
    </customSheetView>
    <customSheetView guid="{B90A3D48-1D1D-4683-8599-DD622D55E550}">
      <pane xSplit="1" ySplit="4" topLeftCell="Y18" activePane="bottomRight" state="frozen"/>
      <selection pane="bottomRight" activeCell="AP41" sqref="AP41"/>
      <pageMargins left="0.7" right="0.7" top="0.75" bottom="0.75" header="0.3" footer="0.3"/>
      <pageSetup paperSize="9" orientation="portrait" r:id="rId3"/>
    </customSheetView>
    <customSheetView guid="{DE0D69E5-DA5B-426B-8AB0-406106DD69E3}">
      <pane xSplit="1" ySplit="4" topLeftCell="Y6" activePane="bottomRight" state="frozen"/>
      <selection pane="bottomRight" activeCell="AP30" sqref="AP30"/>
      <pageMargins left="0.7" right="0.7" top="0.75" bottom="0.75" header="0.3" footer="0.3"/>
      <pageSetup paperSize="9" orientation="portrait" r:id="rId4"/>
    </customSheetView>
    <customSheetView guid="{C95B1373-CC43-4527-AD9D-224B9746440C}">
      <pane xSplit="1" ySplit="4" topLeftCell="Y35" activePane="bottomRight" state="frozen"/>
      <selection pane="bottomRight" activeCell="AO53" sqref="AO53"/>
      <pageMargins left="0.7" right="0.7" top="0.75" bottom="0.75" header="0.3" footer="0.3"/>
      <pageSetup paperSize="9" orientation="portrait" r:id="rId5"/>
    </customSheetView>
    <customSheetView guid="{DB5F0370-759C-47E3-8F62-447994586787}">
      <pane xSplit="1" ySplit="4" topLeftCell="AJ19" activePane="bottomRight" state="frozen"/>
      <selection pane="bottomRight" activeCell="AQ30" sqref="AQ30"/>
      <pageMargins left="0.7" right="0.7" top="0.75" bottom="0.75" header="0.3" footer="0.3"/>
      <pageSetup paperSize="9" orientation="portrait" r:id="rId6"/>
    </customSheetView>
    <customSheetView guid="{8FF3D54B-F641-42FC-BA0D-115C220B1BB8}" scale="80" showPageBreaks="1" showAutoFilter="1" hiddenColumns="1">
      <pane xSplit="2" ySplit="4" topLeftCell="Z5" activePane="bottomRight" state="frozen"/>
      <selection pane="bottomRight" activeCell="AT29" sqref="AT29"/>
      <pageMargins left="0.7" right="0.7" top="0.75" bottom="0.75" header="0.3" footer="0.3"/>
      <pageSetup paperSize="9" orientation="portrait" r:id="rId7"/>
      <autoFilter ref="AX4:BD78" xr:uid="{F16F7F10-FB19-440A-9BDF-9A11FC174A26}"/>
    </customSheetView>
  </customSheetViews>
  <mergeCells count="6">
    <mergeCell ref="C2:Y2"/>
    <mergeCell ref="C3:C4"/>
    <mergeCell ref="D3:W3"/>
    <mergeCell ref="X3:X4"/>
    <mergeCell ref="Y3:Y4"/>
    <mergeCell ref="A78:B78"/>
  </mergeCell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COSIUM-SAGE</vt:lpstr>
      <vt:lpstr>BOUTONS</vt:lpstr>
      <vt:lpstr>FLUX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LE-BRAS Remy</dc:creator>
  <cp:lastModifiedBy>FOULET Clement</cp:lastModifiedBy>
  <cp:lastPrinted>2020-03-17T09:35:33Z</cp:lastPrinted>
  <dcterms:created xsi:type="dcterms:W3CDTF">2016-02-23T13:37:14Z</dcterms:created>
  <dcterms:modified xsi:type="dcterms:W3CDTF">2024-12-19T14:38:29Z</dcterms:modified>
</cp:coreProperties>
</file>