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always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Documents\Lyne\LYNE_Temporaire\Forum excel\"/>
    </mc:Choice>
  </mc:AlternateContent>
  <bookViews>
    <workbookView xWindow="0" yWindow="0" windowWidth="9930" windowHeight="5520"/>
  </bookViews>
  <sheets>
    <sheet name="2020-2021 matrice" sheetId="1" r:id="rId1"/>
    <sheet name="Télé comparaison" sheetId="3" state="hidden" r:id="rId2"/>
  </sheets>
  <externalReferences>
    <externalReference r:id="rId3"/>
  </externalReferences>
  <definedNames>
    <definedName name="DateDUséjour">'2020-2021 matrice'!$C$9</definedName>
    <definedName name="DateMatrice">'2020-2021 matrice'!$R$2</definedName>
    <definedName name="_xlnm.Print_Titles" localSheetId="1">'Télé comparaison'!$1:$9</definedName>
    <definedName name="Lits3NDsansDébord">'2020-2021 matrice'!$W$2</definedName>
    <definedName name="Lits3PCsansSurcapacité">'2020-2021 matrice'!$AC$1</definedName>
    <definedName name="Lits5PCsansDébord">'2020-2021 matrice'!$Z$1</definedName>
    <definedName name="Lits7PCsansdébord">'2020-2021 matrice'!$Z$2</definedName>
    <definedName name="NiveauxCombinés">'2020-2021 matrice'!$AF$8</definedName>
    <definedName name="NiveauxRésultats">'2020-2021 matrice'!$AP$2:$AS$22</definedName>
    <definedName name="OccupésLAveille">'2020-2021 matrice'!$A$24</definedName>
    <definedName name="Total_AdmissionUrgence">'2020-2021 matrice'!$AF$7</definedName>
    <definedName name="Total_admObConsul">'2020-2021 matrice'!$P$21</definedName>
    <definedName name="UHBdressés">'2020-2021 matrice'!$W$1</definedName>
    <definedName name="Z_110DB40D_F4CA_458A_95E6_6816F75273C1_.wvu.PrintArea" localSheetId="0" hidden="1">'2020-2021 matrice'!$A$1:$S$105</definedName>
    <definedName name="Z_110DB40D_F4CA_458A_95E6_6816F75273C1_.wvu.Rows" localSheetId="0" hidden="1">'2020-2021 matrice'!$26:$26,'2020-2021 matrice'!$57:$84</definedName>
    <definedName name="Z_31D77E1F_78BC_4675_BB0A_42AA7128B1FA_.wvu.PrintArea" localSheetId="0" hidden="1">'2020-2021 matrice'!$A$1:$S$105</definedName>
    <definedName name="Z_31D77E1F_78BC_4675_BB0A_42AA7128B1FA_.wvu.Rows" localSheetId="0" hidden="1">'2020-2021 matrice'!$26:$26,'2020-2021 matrice'!$57:$84</definedName>
    <definedName name="Z_51C96072_4594_4483_A1A1_7158A2375CB9_.wvu.PrintArea" localSheetId="0" hidden="1">'2020-2021 matrice'!$A$1:$S$105</definedName>
    <definedName name="Z_51C96072_4594_4483_A1A1_7158A2375CB9_.wvu.Rows" localSheetId="0" hidden="1">'2020-2021 matrice'!$26:$26,'2020-2021 matrice'!$57:$84</definedName>
    <definedName name="Z_594669C0_021E_435E_9622_04CC1731FCFE_.wvu.PrintArea" localSheetId="0" hidden="1">'2020-2021 matrice'!$A$1:$S$105</definedName>
    <definedName name="Z_594669C0_021E_435E_9622_04CC1731FCFE_.wvu.Rows" localSheetId="0" hidden="1">'2020-2021 matrice'!$26:$26,'2020-2021 matrice'!$57:$84</definedName>
    <definedName name="Z_6042E709_864E_41F7_B930_85BA88A30E56_.wvu.PrintArea" localSheetId="0" hidden="1">'2020-2021 matrice'!$A$1:$S$105</definedName>
    <definedName name="Z_6042E709_864E_41F7_B930_85BA88A30E56_.wvu.Rows" localSheetId="0" hidden="1">'2020-2021 matrice'!$26:$26,'2020-2021 matrice'!$57:$84</definedName>
    <definedName name="Z_74DE0198_A925_4AAF_8573_891142FB08A4_.wvu.PrintArea" localSheetId="0" hidden="1">'2020-2021 matrice'!$A$1:$S$105</definedName>
    <definedName name="Z_74DE0198_A925_4AAF_8573_891142FB08A4_.wvu.Rows" localSheetId="0" hidden="1">'2020-2021 matrice'!$26:$26,'2020-2021 matrice'!$57:$84</definedName>
    <definedName name="Z_9A83FE44_C642_4898_B4ED_E8EDFF7B0B19_.wvu.PrintArea" localSheetId="0" hidden="1">'2020-2021 matrice'!$A$1:$S$105</definedName>
    <definedName name="Z_9A83FE44_C642_4898_B4ED_E8EDFF7B0B19_.wvu.Rows" localSheetId="0" hidden="1">'2020-2021 matrice'!$26:$26,'2020-2021 matrice'!$57:$84</definedName>
    <definedName name="Z_AE60C7A0_7630_441C_A015_6A8BDFA11001_.wvu.PrintArea" localSheetId="0" hidden="1">'2020-2021 matrice'!$A$1:$S$105</definedName>
    <definedName name="Z_AE60C7A0_7630_441C_A015_6A8BDFA11001_.wvu.Rows" localSheetId="0" hidden="1">'2020-2021 matrice'!$26:$26,'2020-2021 matrice'!$57:$84</definedName>
    <definedName name="_xlnm.Print_Area" localSheetId="0">'2020-2021 matrice'!$A$1:$T$107</definedName>
  </definedNames>
  <calcPr calcId="152511"/>
  <customWorkbookViews>
    <customWorkbookView name="Fabien Gendron - Affichage personnalisé" guid="{31D77E1F-78BC-4675-BB0A-42AA7128B1FA}" mergeInterval="0" personalView="1" xWindow="2011" yWindow="45" windowWidth="1480" windowHeight="1012" activeSheetId="1"/>
    <customWorkbookView name="Andréanne Choinière - Affichage personnalisé" guid="{594669C0-021E-435E-9622-04CC1731FCFE}" mergeInterval="0" personalView="1" maximized="1" xWindow="-8" yWindow="-8" windowWidth="1936" windowHeight="1056" activeSheetId="1"/>
    <customWorkbookView name="Daniel Vigneault - Affichage personnalisé" guid="{110DB40D-F4CA-458A-95E6-6816F75273C1}" mergeInterval="0" personalView="1" maximized="1" xWindow="1672" yWindow="-8" windowWidth="1936" windowHeight="1096" activeSheetId="5"/>
    <customWorkbookView name="Mélanie Lemelin - Affichage personnalisé" guid="{6042E709-864E-41F7-B930-85BA88A30E56}" mergeInterval="0" personalView="1" maximized="1" xWindow="-8" yWindow="-8" windowWidth="1456" windowHeight="876" activeSheetId="10"/>
    <customWorkbookView name="Julien Ouellet - Affichage personnalisé" guid="{9A83FE44-C642-4898-B4ED-E8EDFF7B0B19}" mergeInterval="0" personalView="1" maximized="1" xWindow="-8" yWindow="-8" windowWidth="1696" windowHeight="1026" activeSheetId="1"/>
    <customWorkbookView name="Martin Boucher - Affichage personnalisé" guid="{51C96072-4594-4483-A1A1-7158A2375CB9}" mergeInterval="0" personalView="1" maximized="1" xWindow="-8" yWindow="-8" windowWidth="1936" windowHeight="1056" activeSheetId="1"/>
    <customWorkbookView name="Catherine-Melanie Pilon - Affichage personnalisé" guid="{AE60C7A0-7630-441C-A015-6A8BDFA11001}" mergeInterval="0" personalView="1" maximized="1" xWindow="-8" yWindow="-8" windowWidth="1696" windowHeight="1026" activeSheetId="1"/>
    <customWorkbookView name="Lyne Ouimet - Affichage personnalisé" guid="{74DE0198-A925-4AAF-8573-891142FB08A4}" mergeInterval="0" personalView="1" maximized="1" xWindow="-8" yWindow="-8" windowWidth="1696" windowHeight="102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69" i="1" l="1"/>
  <c r="Q69" i="1"/>
  <c r="S69" i="1" l="1"/>
  <c r="R65" i="1"/>
  <c r="Q65" i="1"/>
  <c r="R64" i="1"/>
  <c r="Q64" i="1"/>
  <c r="R63" i="1"/>
  <c r="Q63" i="1"/>
  <c r="R62" i="1"/>
  <c r="Q62" i="1"/>
  <c r="R61" i="1"/>
  <c r="Q61" i="1"/>
  <c r="R60" i="1"/>
  <c r="Q60" i="1"/>
  <c r="R59" i="1"/>
  <c r="Q59" i="1"/>
  <c r="R58" i="1"/>
  <c r="Q58" i="1"/>
  <c r="L66" i="1"/>
  <c r="K66" i="1"/>
  <c r="J66" i="1"/>
  <c r="I66" i="1"/>
  <c r="H66" i="1"/>
  <c r="G66" i="1"/>
  <c r="F66" i="1"/>
  <c r="E66" i="1"/>
  <c r="D66" i="1"/>
  <c r="C66" i="1"/>
  <c r="B66" i="1"/>
  <c r="M21" i="1" l="1"/>
  <c r="L21" i="1"/>
  <c r="K21" i="1"/>
  <c r="K27" i="1"/>
  <c r="H27" i="1"/>
  <c r="M66" i="1" l="1"/>
  <c r="J27" i="1" l="1"/>
  <c r="S62" i="1" l="1"/>
  <c r="S64" i="1"/>
  <c r="J21" i="1"/>
  <c r="H21" i="1"/>
  <c r="G21" i="1"/>
  <c r="F21" i="1"/>
  <c r="E21" i="1"/>
  <c r="S60" i="1" l="1"/>
  <c r="S59" i="1"/>
  <c r="S61" i="1"/>
  <c r="S63" i="1"/>
  <c r="S65" i="1"/>
  <c r="Q21" i="1" l="1"/>
  <c r="R66" i="1" l="1"/>
  <c r="Q66" i="1" l="1"/>
  <c r="S58" i="1"/>
  <c r="S66" i="1" s="1"/>
  <c r="AP22" i="1" l="1"/>
  <c r="AP21" i="1"/>
  <c r="AP20" i="1"/>
  <c r="AP19" i="1"/>
  <c r="AP18" i="1"/>
  <c r="AP17" i="1"/>
  <c r="AP16" i="1"/>
  <c r="AP15" i="1"/>
  <c r="AP14" i="1"/>
  <c r="AP13" i="1"/>
  <c r="AP12" i="1"/>
  <c r="AP11" i="1"/>
  <c r="AP10" i="1"/>
  <c r="AP9" i="1"/>
  <c r="AP8" i="1"/>
  <c r="AP7" i="1"/>
  <c r="AP6" i="1"/>
  <c r="AP5" i="1"/>
  <c r="AP4" i="1"/>
  <c r="AP3" i="1"/>
  <c r="R2" i="1" l="1"/>
  <c r="Z2" i="1"/>
  <c r="Z1" i="1"/>
  <c r="P20" i="1" l="1"/>
  <c r="P19" i="1"/>
  <c r="P18" i="1"/>
  <c r="P17" i="1"/>
  <c r="P16" i="1"/>
  <c r="P15" i="1"/>
  <c r="P14" i="1"/>
  <c r="P13" i="1"/>
  <c r="AF7" i="1" l="1"/>
  <c r="AH7" i="1" s="1"/>
  <c r="S92" i="1" l="1"/>
  <c r="P12" i="1" l="1"/>
  <c r="P21" i="1" s="1"/>
  <c r="AF6" i="1" l="1"/>
  <c r="AF8" i="1" s="1"/>
  <c r="A5" i="1" s="1"/>
  <c r="P27" i="1" l="1"/>
  <c r="C7" i="3" l="1"/>
  <c r="B140" i="3"/>
  <c r="C140" i="3"/>
  <c r="R27" i="1" l="1"/>
  <c r="N27" i="1"/>
  <c r="G27" i="1"/>
  <c r="C27" i="1" l="1"/>
  <c r="S88" i="1" l="1"/>
  <c r="S89" i="1"/>
  <c r="S99" i="1" l="1"/>
  <c r="S87" i="1" l="1"/>
  <c r="S90" i="1" l="1"/>
  <c r="S30" i="1"/>
  <c r="A24" i="1" l="1"/>
  <c r="AW43" i="1" s="1"/>
  <c r="AU43" i="1" l="1"/>
  <c r="AV43" i="1"/>
  <c r="AS43" i="1"/>
  <c r="AQ43" i="1"/>
  <c r="AR43" i="1"/>
  <c r="AN43" i="1"/>
  <c r="AO43" i="1"/>
  <c r="AM43" i="1"/>
  <c r="AK43" i="1"/>
  <c r="AL43" i="1"/>
  <c r="AJ43" i="1"/>
  <c r="AH43" i="1"/>
  <c r="AI43" i="1"/>
  <c r="AP39" i="1"/>
  <c r="AP35" i="1"/>
  <c r="AP31" i="1"/>
  <c r="AP38" i="1"/>
  <c r="AP34" i="1"/>
  <c r="AP37" i="1"/>
  <c r="AP33" i="1"/>
  <c r="AP36" i="1"/>
  <c r="AP32" i="1"/>
  <c r="AH33" i="1"/>
  <c r="AJ38" i="1"/>
  <c r="AU36" i="1"/>
  <c r="AV35" i="1"/>
  <c r="AI35" i="1"/>
  <c r="AV39" i="1"/>
  <c r="AM39" i="1"/>
  <c r="AI39" i="1"/>
  <c r="AS38" i="1"/>
  <c r="AT37" i="1"/>
  <c r="AF37" i="1"/>
  <c r="AL36" i="1"/>
  <c r="AM35" i="1"/>
  <c r="AT39" i="1"/>
  <c r="AO39" i="1"/>
  <c r="AK39" i="1"/>
  <c r="AF39" i="1"/>
  <c r="AU38" i="1"/>
  <c r="AQ38" i="1"/>
  <c r="AL38" i="1"/>
  <c r="AH38" i="1"/>
  <c r="AV37" i="1"/>
  <c r="AR37" i="1"/>
  <c r="AM37" i="1"/>
  <c r="AI37" i="1"/>
  <c r="AW36" i="1"/>
  <c r="AS36" i="1"/>
  <c r="AN36" i="1"/>
  <c r="AJ36" i="1"/>
  <c r="AE36" i="1"/>
  <c r="AT35" i="1"/>
  <c r="AO35" i="1"/>
  <c r="AK35" i="1"/>
  <c r="AF35" i="1"/>
  <c r="AU34" i="1"/>
  <c r="AQ34" i="1"/>
  <c r="AL34" i="1"/>
  <c r="AH34" i="1"/>
  <c r="AV33" i="1"/>
  <c r="AR33" i="1"/>
  <c r="AM33" i="1"/>
  <c r="AI33" i="1"/>
  <c r="AW32" i="1"/>
  <c r="AS32" i="1"/>
  <c r="AN32" i="1"/>
  <c r="AJ32" i="1"/>
  <c r="AE32" i="1"/>
  <c r="AT31" i="1"/>
  <c r="AO31" i="1"/>
  <c r="AK31" i="1"/>
  <c r="AF31" i="1"/>
  <c r="AW39" i="1"/>
  <c r="AS39" i="1"/>
  <c r="AN39" i="1"/>
  <c r="AJ39" i="1"/>
  <c r="AE39" i="1"/>
  <c r="AT38" i="1"/>
  <c r="AO38" i="1"/>
  <c r="AK38" i="1"/>
  <c r="AF38" i="1"/>
  <c r="AU37" i="1"/>
  <c r="AQ37" i="1"/>
  <c r="AL37" i="1"/>
  <c r="AH37" i="1"/>
  <c r="AV36" i="1"/>
  <c r="AR36" i="1"/>
  <c r="AM36" i="1"/>
  <c r="AI36" i="1"/>
  <c r="AW35" i="1"/>
  <c r="AS35" i="1"/>
  <c r="AN35" i="1"/>
  <c r="AJ35" i="1"/>
  <c r="AE35" i="1"/>
  <c r="AT34" i="1"/>
  <c r="AO34" i="1"/>
  <c r="AK34" i="1"/>
  <c r="AF34" i="1"/>
  <c r="AU33" i="1"/>
  <c r="AQ33" i="1"/>
  <c r="AL33" i="1"/>
  <c r="AV32" i="1"/>
  <c r="AR32" i="1"/>
  <c r="AM32" i="1"/>
  <c r="AI32" i="1"/>
  <c r="AW31" i="1"/>
  <c r="AS31" i="1"/>
  <c r="AN31" i="1"/>
  <c r="AJ31" i="1"/>
  <c r="AE31" i="1"/>
  <c r="AR39" i="1"/>
  <c r="AW38" i="1"/>
  <c r="AN38" i="1"/>
  <c r="AE38" i="1"/>
  <c r="AO37" i="1"/>
  <c r="AK37" i="1"/>
  <c r="AQ36" i="1"/>
  <c r="AH36" i="1"/>
  <c r="AR35" i="1"/>
  <c r="AH39" i="1"/>
  <c r="AI38" i="1"/>
  <c r="AJ37" i="1"/>
  <c r="AK36" i="1"/>
  <c r="AL35" i="1"/>
  <c r="AS34" i="1"/>
  <c r="AJ34" i="1"/>
  <c r="AT33" i="1"/>
  <c r="AK33" i="1"/>
  <c r="AU32" i="1"/>
  <c r="AL32" i="1"/>
  <c r="AV31" i="1"/>
  <c r="AM31" i="1"/>
  <c r="AU39" i="1"/>
  <c r="AV38" i="1"/>
  <c r="AW37" i="1"/>
  <c r="AE37" i="1"/>
  <c r="AF36" i="1"/>
  <c r="AH35" i="1"/>
  <c r="AR34" i="1"/>
  <c r="AI34" i="1"/>
  <c r="AS33" i="1"/>
  <c r="AJ33" i="1"/>
  <c r="AT32" i="1"/>
  <c r="AK32" i="1"/>
  <c r="AU31" i="1"/>
  <c r="AL31" i="1"/>
  <c r="AQ39" i="1"/>
  <c r="AR38" i="1"/>
  <c r="AS37" i="1"/>
  <c r="AT36" i="1"/>
  <c r="AU35" i="1"/>
  <c r="AW34" i="1"/>
  <c r="AN34" i="1"/>
  <c r="AE34" i="1"/>
  <c r="AO33" i="1"/>
  <c r="AF33" i="1"/>
  <c r="AQ32" i="1"/>
  <c r="AH32" i="1"/>
  <c r="AR31" i="1"/>
  <c r="AI31" i="1"/>
  <c r="AL39" i="1"/>
  <c r="AM38" i="1"/>
  <c r="AN37" i="1"/>
  <c r="AO36" i="1"/>
  <c r="AQ35" i="1"/>
  <c r="AV34" i="1"/>
  <c r="AM34" i="1"/>
  <c r="AW33" i="1"/>
  <c r="AN33" i="1"/>
  <c r="AE33" i="1"/>
  <c r="AO32" i="1"/>
  <c r="AF32" i="1"/>
  <c r="AQ31" i="1"/>
  <c r="AH31" i="1"/>
  <c r="AG29" i="1"/>
  <c r="S97" i="1"/>
  <c r="P43" i="1" l="1" a="1"/>
  <c r="L43" i="1" a="1"/>
  <c r="AX43" i="1"/>
  <c r="C43" i="1" a="1"/>
  <c r="C31" i="1" a="1"/>
  <c r="AP40" i="1"/>
  <c r="AV40" i="1"/>
  <c r="AN40" i="1"/>
  <c r="AL40" i="1"/>
  <c r="AH40" i="1"/>
  <c r="AM40" i="1"/>
  <c r="AJ40" i="1"/>
  <c r="AO40" i="1"/>
  <c r="AU40" i="1"/>
  <c r="AK40" i="1"/>
  <c r="AS40" i="1"/>
  <c r="AR40" i="1"/>
  <c r="AI40" i="1"/>
  <c r="AT40" i="1"/>
  <c r="AX39" i="1" s="1"/>
  <c r="AW40" i="1"/>
  <c r="AQ40" i="1"/>
  <c r="AX37" i="1"/>
  <c r="AX38" i="1"/>
  <c r="AX36" i="1"/>
  <c r="AX34" i="1"/>
  <c r="AX33" i="1"/>
  <c r="AX32" i="1"/>
  <c r="AX35" i="1"/>
  <c r="AX31" i="1"/>
  <c r="R43" i="1" l="1"/>
  <c r="P43" i="1"/>
  <c r="Q43" i="1"/>
  <c r="L43" i="1"/>
  <c r="M43" i="1"/>
  <c r="N43" i="1"/>
  <c r="D43" i="1"/>
  <c r="H43" i="1"/>
  <c r="J43" i="1"/>
  <c r="G43" i="1"/>
  <c r="E43" i="1"/>
  <c r="I43" i="1"/>
  <c r="F43" i="1"/>
  <c r="C43" i="1"/>
  <c r="E31" i="1"/>
  <c r="I31" i="1"/>
  <c r="M31" i="1"/>
  <c r="Q31" i="1"/>
  <c r="E32" i="1"/>
  <c r="I32" i="1"/>
  <c r="M32" i="1"/>
  <c r="Q32" i="1"/>
  <c r="E33" i="1"/>
  <c r="I33" i="1"/>
  <c r="M33" i="1"/>
  <c r="Q33" i="1"/>
  <c r="E34" i="1"/>
  <c r="I34" i="1"/>
  <c r="M34" i="1"/>
  <c r="Q34" i="1"/>
  <c r="E35" i="1"/>
  <c r="I35" i="1"/>
  <c r="M35" i="1"/>
  <c r="Q35" i="1"/>
  <c r="E36" i="1"/>
  <c r="I36" i="1"/>
  <c r="M36" i="1"/>
  <c r="Q36" i="1"/>
  <c r="E37" i="1"/>
  <c r="I37" i="1"/>
  <c r="M37" i="1"/>
  <c r="Q37" i="1"/>
  <c r="E38" i="1"/>
  <c r="I38" i="1"/>
  <c r="M38" i="1"/>
  <c r="Q38" i="1"/>
  <c r="F31" i="1"/>
  <c r="J31" i="1"/>
  <c r="N31" i="1"/>
  <c r="R31" i="1"/>
  <c r="F32" i="1"/>
  <c r="J32" i="1"/>
  <c r="N32" i="1"/>
  <c r="R32" i="1"/>
  <c r="F33" i="1"/>
  <c r="J33" i="1"/>
  <c r="N33" i="1"/>
  <c r="R33" i="1"/>
  <c r="F34" i="1"/>
  <c r="J34" i="1"/>
  <c r="N34" i="1"/>
  <c r="R34" i="1"/>
  <c r="F35" i="1"/>
  <c r="J35" i="1"/>
  <c r="N35" i="1"/>
  <c r="R35" i="1"/>
  <c r="F36" i="1"/>
  <c r="J36" i="1"/>
  <c r="N36" i="1"/>
  <c r="R36" i="1"/>
  <c r="F37" i="1"/>
  <c r="J37" i="1"/>
  <c r="N37" i="1"/>
  <c r="R37" i="1"/>
  <c r="F38" i="1"/>
  <c r="J38" i="1"/>
  <c r="N38" i="1"/>
  <c r="R38" i="1"/>
  <c r="C31" i="1"/>
  <c r="G31" i="1"/>
  <c r="K31" i="1"/>
  <c r="O31" i="1"/>
  <c r="C32" i="1"/>
  <c r="G32" i="1"/>
  <c r="K32" i="1"/>
  <c r="O32" i="1"/>
  <c r="C33" i="1"/>
  <c r="G33" i="1"/>
  <c r="K33" i="1"/>
  <c r="O33" i="1"/>
  <c r="C34" i="1"/>
  <c r="G34" i="1"/>
  <c r="K34" i="1"/>
  <c r="O34" i="1"/>
  <c r="C35" i="1"/>
  <c r="G35" i="1"/>
  <c r="K35" i="1"/>
  <c r="O35" i="1"/>
  <c r="P31" i="1"/>
  <c r="P32" i="1"/>
  <c r="P33" i="1"/>
  <c r="P34" i="1"/>
  <c r="P35" i="1"/>
  <c r="H36" i="1"/>
  <c r="P36" i="1"/>
  <c r="H37" i="1"/>
  <c r="P37" i="1"/>
  <c r="H38" i="1"/>
  <c r="P38" i="1"/>
  <c r="D31" i="1"/>
  <c r="D32" i="1"/>
  <c r="D33" i="1"/>
  <c r="D34" i="1"/>
  <c r="D35" i="1"/>
  <c r="C36" i="1"/>
  <c r="K36" i="1"/>
  <c r="C37" i="1"/>
  <c r="K37" i="1"/>
  <c r="C38" i="1"/>
  <c r="K38" i="1"/>
  <c r="H31" i="1"/>
  <c r="H32" i="1"/>
  <c r="H33" i="1"/>
  <c r="H34" i="1"/>
  <c r="H35" i="1"/>
  <c r="D36" i="1"/>
  <c r="L36" i="1"/>
  <c r="D37" i="1"/>
  <c r="L37" i="1"/>
  <c r="D38" i="1"/>
  <c r="L38" i="1"/>
  <c r="L31" i="1"/>
  <c r="L32" i="1"/>
  <c r="L33" i="1"/>
  <c r="L34" i="1"/>
  <c r="L35" i="1"/>
  <c r="G36" i="1"/>
  <c r="O36" i="1"/>
  <c r="G37" i="1"/>
  <c r="O37" i="1"/>
  <c r="G38" i="1"/>
  <c r="O38" i="1"/>
  <c r="AX40" i="1"/>
  <c r="S43" i="1" l="1"/>
  <c r="C39" i="1"/>
  <c r="C54" i="1" s="1"/>
  <c r="S53" i="1" s="1"/>
  <c r="S34" i="1"/>
  <c r="J42" i="1"/>
  <c r="M42" i="1"/>
  <c r="I39" i="1"/>
  <c r="R39" i="1"/>
  <c r="Q39" i="1"/>
  <c r="O39" i="1"/>
  <c r="S33" i="1"/>
  <c r="S37" i="1"/>
  <c r="P39" i="1"/>
  <c r="K42" i="1"/>
  <c r="N39" i="1"/>
  <c r="N48" i="1" s="1"/>
  <c r="S38" i="1"/>
  <c r="S35" i="1"/>
  <c r="S32" i="1"/>
  <c r="S31" i="1"/>
  <c r="E39" i="1"/>
  <c r="S36" i="1"/>
  <c r="K39" i="1"/>
  <c r="Q42" i="1"/>
  <c r="I42" i="1"/>
  <c r="M39" i="1"/>
  <c r="L39" i="1"/>
  <c r="J39" i="1"/>
  <c r="F28" i="1"/>
  <c r="F39" i="1"/>
  <c r="H39" i="1"/>
  <c r="G39" i="1"/>
  <c r="G50" i="1" s="1"/>
  <c r="D28" i="1"/>
  <c r="D39" i="1"/>
  <c r="B39" i="1"/>
  <c r="S93" i="1"/>
  <c r="S81" i="1"/>
  <c r="S80" i="1"/>
  <c r="R75" i="1"/>
  <c r="Q75" i="1"/>
  <c r="P75" i="1"/>
  <c r="N75" i="1"/>
  <c r="M75" i="1"/>
  <c r="L75" i="1"/>
  <c r="J75" i="1"/>
  <c r="H75" i="1"/>
  <c r="G75" i="1"/>
  <c r="F75" i="1"/>
  <c r="D75" i="1"/>
  <c r="S74" i="1"/>
  <c r="S73" i="1"/>
  <c r="S41" i="1"/>
  <c r="F27" i="1"/>
  <c r="E27" i="1"/>
  <c r="D27" i="1"/>
  <c r="S26" i="1"/>
  <c r="S48" i="1" l="1"/>
  <c r="S28" i="1"/>
  <c r="S39" i="1"/>
  <c r="S45" i="1" s="1"/>
  <c r="S42" i="1"/>
  <c r="S27" i="1"/>
  <c r="U39" i="1" s="1"/>
  <c r="S75" i="1"/>
  <c r="S82" i="1"/>
  <c r="H29" i="1" l="1"/>
  <c r="S44" i="1"/>
</calcChain>
</file>

<file path=xl/comments1.xml><?xml version="1.0" encoding="utf-8"?>
<comments xmlns="http://schemas.openxmlformats.org/spreadsheetml/2006/main">
  <authors>
    <author>Lyne Ouimet</author>
    <author>Daniel Vigneault</author>
  </authors>
  <commentList>
    <comment ref="Z1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depuis 2019-09-15 devenu 44 lits = 49-5</t>
        </r>
      </text>
    </comment>
    <comment ref="AE1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Observation</t>
        </r>
      </text>
    </comment>
    <comment ref="Z2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depuis 2019-09-15 devenu 27 = 22+5 lits</t>
        </r>
      </text>
    </comment>
    <comment ref="AP2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voir résultat de la cellule </t>
        </r>
        <r>
          <rPr>
            <b/>
            <sz val="9"/>
            <color indexed="81"/>
            <rFont val="Tahoma"/>
            <family val="2"/>
          </rPr>
          <t>AD8</t>
        </r>
      </text>
    </comment>
    <comment ref="AQ2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voir résultat de la cellule </t>
        </r>
        <r>
          <rPr>
            <b/>
            <sz val="9"/>
            <color indexed="81"/>
            <rFont val="Tahoma"/>
            <family val="2"/>
          </rPr>
          <t>AD6</t>
        </r>
      </text>
    </comment>
    <comment ref="AR2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voir résultat de la cellule </t>
        </r>
        <r>
          <rPr>
            <b/>
            <sz val="9"/>
            <color indexed="81"/>
            <rFont val="Tahoma"/>
            <family val="2"/>
          </rPr>
          <t>AF7</t>
        </r>
      </text>
    </comment>
    <comment ref="A9" authorId="0" shapeId="0">
      <text>
        <r>
          <rPr>
            <sz val="12"/>
            <color indexed="81"/>
            <rFont val="Tahoma"/>
            <family val="2"/>
          </rPr>
          <t xml:space="preserve">Rempli par l'assistant de nuit de l'urgence (avec </t>
        </r>
        <r>
          <rPr>
            <b/>
            <sz val="12"/>
            <color indexed="20"/>
            <rFont val="Tahoma"/>
            <family val="2"/>
          </rPr>
          <t>Siurge</t>
        </r>
        <r>
          <rPr>
            <sz val="12"/>
            <color indexed="81"/>
            <rFont val="Tahoma"/>
            <family val="2"/>
          </rPr>
          <t xml:space="preserve">)
Si section est </t>
        </r>
        <r>
          <rPr>
            <u/>
            <sz val="12"/>
            <color indexed="81"/>
            <rFont val="Tahoma"/>
            <family val="2"/>
          </rPr>
          <t>non remplie</t>
        </r>
        <r>
          <rPr>
            <sz val="12"/>
            <color indexed="81"/>
            <rFont val="Tahoma"/>
            <family val="2"/>
          </rPr>
          <t xml:space="preserve"> prendre les données dans Siurge.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LO:</t>
        </r>
        <r>
          <rPr>
            <sz val="9"/>
            <color indexed="81"/>
            <rFont val="Tahoma"/>
            <family val="2"/>
          </rPr>
          <t xml:space="preserve">
si cellule non_vide : alors couleur blanc sur </t>
        </r>
        <r>
          <rPr>
            <sz val="9"/>
            <color indexed="10"/>
            <rFont val="Tahoma"/>
            <family val="2"/>
          </rPr>
          <t>Rouge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>LO:</t>
        </r>
        <r>
          <rPr>
            <sz val="9"/>
            <color indexed="81"/>
            <rFont val="Tahoma"/>
            <family val="2"/>
          </rPr>
          <t xml:space="preserve">
si cellule non_vide : alors couleur blanc sur </t>
        </r>
        <r>
          <rPr>
            <sz val="9"/>
            <color indexed="10"/>
            <rFont val="Tahoma"/>
            <family val="2"/>
          </rPr>
          <t>Rouge</t>
        </r>
      </text>
    </comment>
    <comment ref="P11" authorId="0" shapeId="0">
      <text>
        <r>
          <rPr>
            <b/>
            <sz val="12"/>
            <color indexed="81"/>
            <rFont val="Tahoma"/>
            <family val="2"/>
          </rPr>
          <t>Lyne Ouimet:</t>
        </r>
        <r>
          <rPr>
            <sz val="12"/>
            <color indexed="81"/>
            <rFont val="Tahoma"/>
            <family val="2"/>
          </rPr>
          <t xml:space="preserve">
Section "</t>
        </r>
        <r>
          <rPr>
            <b/>
            <sz val="12"/>
            <color indexed="81"/>
            <rFont val="Tahoma"/>
            <family val="2"/>
          </rPr>
          <t>URGENCE</t>
        </r>
        <r>
          <rPr>
            <sz val="12"/>
            <color indexed="81"/>
            <rFont val="Tahoma"/>
            <family val="2"/>
          </rPr>
          <t>", cellule "</t>
        </r>
        <r>
          <rPr>
            <b/>
            <sz val="12"/>
            <color indexed="28"/>
            <rFont val="Tahoma"/>
            <family val="2"/>
          </rPr>
          <t>N21</t>
        </r>
        <r>
          <rPr>
            <sz val="12"/>
            <color indexed="81"/>
            <rFont val="Tahoma"/>
            <family val="2"/>
          </rPr>
          <t xml:space="preserve">" : Total (adm + obs) + att.consultation, !!! mais pas sur chaque ligne 12 à 20.
CORRECTON faite le 2019-04-02
</t>
        </r>
      </text>
    </comment>
    <comment ref="A12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Hauteur des lignes 30.00 </t>
        </r>
        <r>
          <rPr>
            <u/>
            <sz val="9"/>
            <color indexed="81"/>
            <rFont val="Tahoma"/>
            <family val="2"/>
          </rPr>
          <t>(sauf les Totaux)</t>
        </r>
      </text>
    </comment>
    <comment ref="Q12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10"/>
            <rFont val="Tahoma"/>
            <family val="2"/>
          </rPr>
          <t>NE DOIT PAS ÊTRE additionner</t>
        </r>
        <r>
          <rPr>
            <sz val="12"/>
            <color indexed="81"/>
            <rFont val="Tahoma"/>
            <family val="2"/>
          </rPr>
          <t xml:space="preserve"> dans le total de cette colonne</t>
        </r>
      </text>
    </comment>
    <comment ref="A20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>EOSS</t>
        </r>
        <r>
          <rPr>
            <sz val="12"/>
            <color indexed="81"/>
            <rFont val="Tahoma"/>
            <family val="2"/>
          </rPr>
          <t xml:space="preserve"> (va dans Autre)</t>
        </r>
      </text>
    </comment>
    <comment ref="G21" authorId="0" shapeId="0">
      <text>
        <r>
          <rPr>
            <b/>
            <sz val="9"/>
            <color indexed="81"/>
            <rFont val="Tahoma"/>
            <family val="2"/>
          </rPr>
          <t>LO:</t>
        </r>
        <r>
          <rPr>
            <sz val="9"/>
            <color indexed="81"/>
            <rFont val="Tahoma"/>
            <family val="2"/>
          </rPr>
          <t xml:space="preserve">
si cellule non_vide : alors couleur blanc sur </t>
        </r>
        <r>
          <rPr>
            <sz val="9"/>
            <color indexed="10"/>
            <rFont val="Tahoma"/>
            <family val="2"/>
          </rPr>
          <t xml:space="preserve">Rouge
</t>
        </r>
      </text>
    </comment>
    <comment ref="M21" authorId="0" shapeId="0">
      <text>
        <r>
          <rPr>
            <b/>
            <sz val="9"/>
            <color indexed="81"/>
            <rFont val="Tahoma"/>
            <family val="2"/>
          </rPr>
          <t>LO:</t>
        </r>
        <r>
          <rPr>
            <sz val="9"/>
            <color indexed="81"/>
            <rFont val="Tahoma"/>
            <family val="2"/>
          </rPr>
          <t xml:space="preserve">
si cellule non_vide : alors couleur blanc sur </t>
        </r>
        <r>
          <rPr>
            <sz val="9"/>
            <color indexed="10"/>
            <rFont val="Tahoma"/>
            <family val="2"/>
          </rPr>
          <t xml:space="preserve">Rouge
</t>
        </r>
      </text>
    </comment>
    <comment ref="H25" authorId="0" shapeId="0">
      <text>
        <r>
          <rPr>
            <b/>
            <sz val="12"/>
            <color indexed="81"/>
            <rFont val="Tahoma"/>
            <family val="2"/>
          </rPr>
          <t>Pandémie Covid-19 :  12 lits vont vers nouvelle unité =3SID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5" authorId="0" shapeId="0">
      <text>
        <r>
          <rPr>
            <b/>
            <sz val="12"/>
            <color indexed="81"/>
            <rFont val="Tahoma"/>
            <family val="2"/>
          </rPr>
          <t>Pandémie Covid-19 : modifié le 2020-03-31 demandé par DASP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5" authorId="0" shapeId="0">
      <text>
        <r>
          <rPr>
            <b/>
            <sz val="12"/>
            <color indexed="81"/>
            <rFont val="Tahoma"/>
            <family val="2"/>
          </rPr>
          <t>Pandémie Covid-19 : nouvelle unité 3SID =  12 lits viennent du 3PC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5" authorId="0" shapeId="0">
      <text>
        <r>
          <rPr>
            <b/>
            <sz val="12"/>
            <color indexed="81"/>
            <rFont val="Tahoma"/>
            <family val="2"/>
          </rPr>
          <t>Pandémie Covid-19 : modifié le 2020-03-30 demandé par V Tremblay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 xml:space="preserve">Lyne Ouimet:
</t>
        </r>
        <r>
          <rPr>
            <sz val="9"/>
            <color indexed="81"/>
            <rFont val="Tahoma"/>
            <family val="2"/>
          </rPr>
          <t xml:space="preserve">
= 1N_hem (9) + 1N_eep (12)</t>
        </r>
      </text>
    </comment>
    <comment ref="E26" authorId="0" shapeId="0">
      <text>
        <r>
          <rPr>
            <b/>
            <sz val="9"/>
            <color indexed="81"/>
            <rFont val="Tahoma"/>
            <family val="2"/>
          </rPr>
          <t xml:space="preserve">Lyne Ouimet:
</t>
        </r>
        <r>
          <rPr>
            <sz val="9"/>
            <color indexed="81"/>
            <rFont val="Tahoma"/>
            <family val="2"/>
          </rPr>
          <t xml:space="preserve">
= 2D CB (20) + 2d HE (12)</t>
        </r>
      </text>
    </comment>
    <comment ref="F26" authorId="0" shapeId="0">
      <text>
        <r>
          <rPr>
            <b/>
            <sz val="9"/>
            <color indexed="81"/>
            <rFont val="Tahoma"/>
            <family val="2"/>
          </rPr>
          <t xml:space="preserve">Lyne Ouimet:
</t>
        </r>
        <r>
          <rPr>
            <sz val="9"/>
            <color indexed="81"/>
            <rFont val="Tahoma"/>
            <family val="2"/>
          </rPr>
          <t xml:space="preserve">
= 2D CB (20) + 2d HE (12)</t>
        </r>
      </text>
    </comment>
    <comment ref="G26" authorId="0" shapeId="0">
      <text>
        <r>
          <rPr>
            <b/>
            <sz val="9"/>
            <color indexed="81"/>
            <rFont val="Tahoma"/>
            <family val="2"/>
          </rPr>
          <t xml:space="preserve">Lyne Ouimet:
</t>
        </r>
        <r>
          <rPr>
            <sz val="9"/>
            <color indexed="81"/>
            <rFont val="Tahoma"/>
            <family val="2"/>
          </rPr>
          <t xml:space="preserve">
= 3GE (14) + 3PA (5) + 3SA (8)</t>
        </r>
      </text>
    </comment>
    <comment ref="J26" authorId="0" shapeId="0">
      <text>
        <r>
          <rPr>
            <b/>
            <sz val="9"/>
            <color indexed="81"/>
            <rFont val="Tahoma"/>
            <family val="2"/>
          </rPr>
          <t xml:space="preserve">Lyne Ouimet:
</t>
        </r>
        <r>
          <rPr>
            <sz val="9"/>
            <color indexed="81"/>
            <rFont val="Tahoma"/>
            <family val="2"/>
          </rPr>
          <t xml:space="preserve">
= 3SIa (9) + 3SIb (8) + 3SIc (8)</t>
        </r>
      </text>
    </comment>
    <comment ref="A27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Lits dressés (sans les lits de débordement)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2018-04-27 nouvelle unité de soins créée</t>
        </r>
      </text>
    </comment>
    <comment ref="D27" authorId="0" shapeId="0">
      <text>
        <r>
          <rPr>
            <b/>
            <sz val="9"/>
            <color indexed="81"/>
            <rFont val="Tahoma"/>
            <family val="2"/>
          </rPr>
          <t xml:space="preserve">Lyne Ouimet:
</t>
        </r>
        <r>
          <rPr>
            <sz val="9"/>
            <color indexed="81"/>
            <rFont val="Tahoma"/>
            <family val="2"/>
          </rPr>
          <t xml:space="preserve">
= 1N_hem (9) + 1N_eep (12)</t>
        </r>
      </text>
    </comment>
    <comment ref="E27" authorId="0" shapeId="0">
      <text>
        <r>
          <rPr>
            <b/>
            <sz val="9"/>
            <color indexed="81"/>
            <rFont val="Tahoma"/>
            <family val="2"/>
          </rPr>
          <t xml:space="preserve">Lyne Ouimet:
</t>
        </r>
        <r>
          <rPr>
            <sz val="9"/>
            <color indexed="81"/>
            <rFont val="Tahoma"/>
            <family val="2"/>
          </rPr>
          <t xml:space="preserve">
= 2D CB (20) + 2d HE (12)</t>
        </r>
      </text>
    </comment>
    <comment ref="F27" authorId="0" shapeId="0">
      <text>
        <r>
          <rPr>
            <b/>
            <sz val="9"/>
            <color indexed="81"/>
            <rFont val="Tahoma"/>
            <family val="2"/>
          </rPr>
          <t xml:space="preserve">Lyne Ouimet:
</t>
        </r>
        <r>
          <rPr>
            <sz val="9"/>
            <color indexed="81"/>
            <rFont val="Tahoma"/>
            <family val="2"/>
          </rPr>
          <t xml:space="preserve">
= 2D CB (20) + 2d HE (12)</t>
        </r>
      </text>
    </comment>
    <comment ref="G27" authorId="0" shapeId="0">
      <text>
        <r>
          <rPr>
            <b/>
            <sz val="9"/>
            <color indexed="81"/>
            <rFont val="Tahoma"/>
            <family val="2"/>
          </rPr>
          <t xml:space="preserve">Lyne Ouimet:
</t>
        </r>
        <r>
          <rPr>
            <sz val="9"/>
            <color indexed="81"/>
            <rFont val="Tahoma"/>
            <family val="2"/>
          </rPr>
          <t xml:space="preserve">
= 3GE (14) + 3PA (5) + 3SA (8)</t>
        </r>
      </text>
    </comment>
    <comment ref="J27" authorId="0" shapeId="0">
      <text>
        <r>
          <rPr>
            <b/>
            <sz val="9"/>
            <color indexed="81"/>
            <rFont val="Tahoma"/>
            <family val="2"/>
          </rPr>
          <t xml:space="preserve">Lyne Ouimet:
</t>
        </r>
        <r>
          <rPr>
            <sz val="9"/>
            <color indexed="81"/>
            <rFont val="Tahoma"/>
            <family val="2"/>
          </rPr>
          <t xml:space="preserve">
= 3SIa (9) + 3SIb (8) + 3SIc (8)</t>
        </r>
      </text>
    </comment>
    <comment ref="S27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Lits dressés (</t>
        </r>
        <r>
          <rPr>
            <b/>
            <i/>
            <sz val="9"/>
            <color indexed="81"/>
            <rFont val="Tahoma"/>
            <family val="2"/>
          </rPr>
          <t>sans les lits de débordemen</t>
        </r>
        <r>
          <rPr>
            <sz val="9"/>
            <color indexed="81"/>
            <rFont val="Tahoma"/>
            <family val="2"/>
          </rPr>
          <t>t)</t>
        </r>
      </text>
    </comment>
    <comment ref="T28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"étoile" : 2019-11-28 ajouté à la demande du DASP</t>
        </r>
      </text>
    </comment>
    <comment ref="T29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"étoile" : 2019-11-29 ajouté à la demande du DASP</t>
        </r>
      </text>
    </comment>
    <comment ref="A30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avec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b/>
            <u/>
            <sz val="14"/>
            <color indexed="28"/>
            <rFont val="Tahoma"/>
            <family val="2"/>
          </rPr>
          <t>CHROME</t>
        </r>
        <r>
          <rPr>
            <sz val="14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Tahoma"/>
            <family val="2"/>
          </rPr>
          <t xml:space="preserve">absolument) voir la </t>
        </r>
        <r>
          <rPr>
            <sz val="12"/>
            <color indexed="81"/>
            <rFont val="Tahoma"/>
            <family val="2"/>
          </rPr>
          <t xml:space="preserve">cellule </t>
        </r>
        <r>
          <rPr>
            <b/>
            <sz val="12"/>
            <color indexed="28"/>
            <rFont val="Tahoma"/>
            <family val="2"/>
          </rPr>
          <t>T30</t>
        </r>
        <r>
          <rPr>
            <sz val="12"/>
            <color indexed="81"/>
            <rFont val="Tahoma"/>
            <family val="2"/>
          </rPr>
          <t xml:space="preserve"> pour l'</t>
        </r>
        <r>
          <rPr>
            <b/>
            <sz val="12"/>
            <color indexed="81"/>
            <rFont val="Tahoma"/>
            <family val="2"/>
          </rPr>
          <t>adresse du site</t>
        </r>
      </text>
    </comment>
    <comment ref="AG30" authorId="0" shapeId="0">
      <text>
        <r>
          <rPr>
            <b/>
            <sz val="9"/>
            <color indexed="81"/>
            <rFont val="Tahoma"/>
            <family val="2"/>
          </rPr>
          <t>\\Azote2\hopital\\Dsh\Acc-Adm\Recensement - Accueil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9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Nombre de lits occupés </t>
        </r>
        <r>
          <rPr>
            <b/>
            <sz val="9"/>
            <color indexed="36"/>
            <rFont val="Tahoma"/>
            <family val="2"/>
          </rPr>
          <t>incluant</t>
        </r>
        <r>
          <rPr>
            <sz val="9"/>
            <color indexed="81"/>
            <rFont val="Tahoma"/>
            <family val="2"/>
          </rPr>
          <t xml:space="preserve"> les lits de débordement</t>
        </r>
      </text>
    </comment>
    <comment ref="G39" authorId="1" shapeId="0">
      <text>
        <r>
          <rPr>
            <b/>
            <sz val="9"/>
            <color indexed="81"/>
            <rFont val="Tahoma"/>
            <family val="2"/>
          </rPr>
          <t>L Ouimet:</t>
        </r>
        <r>
          <rPr>
            <sz val="9"/>
            <color indexed="81"/>
            <rFont val="Tahoma"/>
            <family val="2"/>
          </rPr>
          <t xml:space="preserve">
Écrira Lits de débordement plus bas : Format de cellule = si somme &gt;27 alors écrire 27, sinon donner la somme
OU surcapacité à la ligne 54</t>
        </r>
      </text>
    </comment>
    <comment ref="N39" authorId="1" shapeId="0">
      <text>
        <r>
          <rPr>
            <b/>
            <sz val="9"/>
            <color indexed="81"/>
            <rFont val="Tahoma"/>
            <family val="2"/>
          </rPr>
          <t>L Ouimet:</t>
        </r>
        <r>
          <rPr>
            <sz val="9"/>
            <color indexed="81"/>
            <rFont val="Tahoma"/>
            <family val="2"/>
          </rPr>
          <t xml:space="preserve">
Écrira Lits de débordement plus bas : Format de cellule = si somme &gt;49 alors écrire 49, sinon donner la somme</t>
        </r>
      </text>
    </comment>
    <comment ref="S39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Nombre de lits occupés </t>
        </r>
        <r>
          <rPr>
            <b/>
            <i/>
            <sz val="9"/>
            <color indexed="36"/>
            <rFont val="Tahoma"/>
            <family val="2"/>
          </rPr>
          <t>incluant</t>
        </r>
        <r>
          <rPr>
            <sz val="9"/>
            <color indexed="81"/>
            <rFont val="Tahoma"/>
            <family val="2"/>
          </rPr>
          <t xml:space="preserve"> les lits de débordement</t>
        </r>
      </text>
    </comment>
    <comment ref="U39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2018-09-12  nouvelle répartition des lits de débordement devient 5 (7PC), 0 (6PC), 4 (5PC), 2 (3ND) à partir du 2018-09-12    [avant était 5 (7PC), 9 (6PC)]
+
devient 327 lits dressés = 318 + 9  (=6PC +9 lits dressés)</t>
        </r>
      </text>
    </comment>
    <comment ref="A42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cette ligne est déjà inclus à travers les services ci-dessus</t>
        </r>
      </text>
    </comment>
    <comment ref="O42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Pendant Covid-19, pourra inscrire un chiffre manuellement (et penser à l'effacer le lendemain)</t>
        </r>
      </text>
    </comment>
    <comment ref="P42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Pendant Covid-19, pourra inscrire un chiffre manuellement (et penser à l'effacer le lendemain)</t>
        </r>
      </text>
    </comment>
    <comment ref="B43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2019-06-26 cette ligne ajoutée - fermetures de lits par unités</t>
        </r>
      </text>
    </comment>
    <comment ref="M44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=Occupés - surcapacité-Débordement +33 civières</t>
        </r>
      </text>
    </comment>
    <comment ref="M45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= Occupés +33 civières</t>
        </r>
      </text>
    </comment>
    <comment ref="R47" authorId="0" shapeId="0">
      <text>
        <r>
          <rPr>
            <b/>
            <sz val="12"/>
            <color indexed="81"/>
            <rFont val="Tahoma"/>
            <family val="2"/>
          </rPr>
          <t>Lyne Ouimet:</t>
        </r>
        <r>
          <rPr>
            <sz val="12"/>
            <color indexed="81"/>
            <rFont val="Tahoma"/>
            <family val="2"/>
          </rPr>
          <t xml:space="preserve">
avant le 2019-09-15
=SI(P39&gt;Lits7PCsansdébord;P39-Lits7PCsansdébord;0)</t>
        </r>
      </text>
    </comment>
    <comment ref="B49" authorId="0" shapeId="0">
      <text>
        <r>
          <rPr>
            <b/>
            <sz val="9"/>
            <color indexed="81"/>
            <rFont val="Tahoma"/>
            <family val="2"/>
          </rPr>
          <t>depuis 2018-09-12   au 6PC n'a plus de lits de débordement</t>
        </r>
      </text>
    </comment>
    <comment ref="G54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si besoin calculer surcapacité :
=SI(G39&gt;0;SI(G39&gt;Lits3NDsansDébord;G39-Lits3NDsansDébord;"");"")</t>
        </r>
      </text>
    </comment>
    <comment ref="D57" authorId="0" shapeId="0">
      <text>
        <r>
          <rPr>
            <b/>
            <sz val="12"/>
            <color indexed="81"/>
            <rFont val="Tahoma"/>
            <family val="2"/>
          </rPr>
          <t>avant covid était 4UC</t>
        </r>
        <r>
          <rPr>
            <sz val="12"/>
            <color indexed="81"/>
            <rFont val="Tahoma"/>
            <family val="2"/>
          </rPr>
          <t xml:space="preserve">
</t>
        </r>
      </text>
    </comment>
    <comment ref="E57" authorId="0" shapeId="0">
      <text>
        <r>
          <rPr>
            <b/>
            <sz val="12"/>
            <color indexed="81"/>
            <rFont val="Tahoma"/>
            <family val="2"/>
          </rPr>
          <t>avant covid était 4UC</t>
        </r>
        <r>
          <rPr>
            <sz val="12"/>
            <color indexed="81"/>
            <rFont val="Tahoma"/>
            <family val="2"/>
          </rPr>
          <t xml:space="preserve">
</t>
        </r>
      </text>
    </comment>
    <comment ref="A87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appeler à l'</t>
        </r>
        <r>
          <rPr>
            <b/>
            <u/>
            <sz val="12"/>
            <color indexed="28"/>
            <rFont val="Tahoma"/>
            <family val="2"/>
          </rPr>
          <t>admission</t>
        </r>
        <r>
          <rPr>
            <sz val="12"/>
            <color indexed="81"/>
            <rFont val="Tahoma"/>
            <family val="2"/>
          </rPr>
          <t xml:space="preserve"> poste </t>
        </r>
        <r>
          <rPr>
            <b/>
            <sz val="12"/>
            <color indexed="28"/>
            <rFont val="Tahoma"/>
            <family val="2"/>
          </rPr>
          <t>5074,</t>
        </r>
        <r>
          <rPr>
            <sz val="12"/>
            <color indexed="81"/>
            <rFont val="Tahoma"/>
            <family val="2"/>
          </rPr>
          <t xml:space="preserve"> pour ces chiffres</t>
        </r>
      </text>
    </comment>
    <comment ref="A88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appeler à l'</t>
        </r>
        <r>
          <rPr>
            <b/>
            <u/>
            <sz val="12"/>
            <color indexed="28"/>
            <rFont val="Tahoma"/>
            <family val="2"/>
          </rPr>
          <t>admission</t>
        </r>
        <r>
          <rPr>
            <sz val="12"/>
            <color indexed="81"/>
            <rFont val="Tahoma"/>
            <family val="2"/>
          </rPr>
          <t xml:space="preserve"> poste </t>
        </r>
        <r>
          <rPr>
            <b/>
            <sz val="12"/>
            <color indexed="28"/>
            <rFont val="Tahoma"/>
            <family val="2"/>
          </rPr>
          <t>5074,</t>
        </r>
        <r>
          <rPr>
            <sz val="12"/>
            <color indexed="81"/>
            <rFont val="Tahoma"/>
            <family val="2"/>
          </rPr>
          <t xml:space="preserve"> pour ces chiffres</t>
        </r>
      </text>
    </comment>
    <comment ref="A89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 xml:space="preserve">rempli par le </t>
        </r>
        <r>
          <rPr>
            <b/>
            <sz val="12"/>
            <color indexed="81"/>
            <rFont val="Tahoma"/>
            <family val="2"/>
          </rPr>
          <t>Coordonnateur d'</t>
        </r>
        <r>
          <rPr>
            <b/>
            <u/>
            <sz val="12"/>
            <color indexed="81"/>
            <rFont val="Tahoma"/>
            <family val="2"/>
          </rPr>
          <t xml:space="preserve">activités </t>
        </r>
        <r>
          <rPr>
            <sz val="12"/>
            <color indexed="81"/>
            <rFont val="Tahoma"/>
            <family val="2"/>
          </rPr>
          <t>(de nuit)</t>
        </r>
      </text>
    </comment>
    <comment ref="A92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 xml:space="preserve">rempli par le </t>
        </r>
        <r>
          <rPr>
            <b/>
            <sz val="12"/>
            <color indexed="81"/>
            <rFont val="Tahoma"/>
            <family val="2"/>
          </rPr>
          <t>Coordonnateur d'</t>
        </r>
        <r>
          <rPr>
            <b/>
            <u/>
            <sz val="12"/>
            <color indexed="81"/>
            <rFont val="Tahoma"/>
            <family val="2"/>
          </rPr>
          <t xml:space="preserve">activités </t>
        </r>
        <r>
          <rPr>
            <sz val="12"/>
            <color indexed="81"/>
            <rFont val="Tahoma"/>
            <family val="2"/>
          </rPr>
          <t>(de nuit)</t>
        </r>
      </text>
    </comment>
    <comment ref="A97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à masquer, n'est plus nécessaire 2019-06-06 8:38  demandé par Fabien Gendron
</t>
        </r>
      </text>
    </comment>
    <comment ref="A98" authorId="0" shapeId="0">
      <text>
        <r>
          <rPr>
            <b/>
            <sz val="9"/>
            <color indexed="81"/>
            <rFont val="Tahoma"/>
            <family val="2"/>
          </rPr>
          <t>Lyne Ouimet:</t>
        </r>
        <r>
          <rPr>
            <sz val="9"/>
            <color indexed="81"/>
            <rFont val="Tahoma"/>
            <family val="2"/>
          </rPr>
          <t xml:space="preserve">
à masquer, n'est plus nécessaire 2018-11-30
</t>
        </r>
      </text>
    </comment>
  </commentList>
</comments>
</file>

<file path=xl/sharedStrings.xml><?xml version="1.0" encoding="utf-8"?>
<sst xmlns="http://schemas.openxmlformats.org/spreadsheetml/2006/main" count="355" uniqueCount="215">
  <si>
    <t>1D</t>
  </si>
  <si>
    <t>2D</t>
  </si>
  <si>
    <t>3D</t>
  </si>
  <si>
    <t>3C</t>
  </si>
  <si>
    <t>3SI</t>
  </si>
  <si>
    <t>4C</t>
  </si>
  <si>
    <t>4UC</t>
  </si>
  <si>
    <t>5C</t>
  </si>
  <si>
    <t>6C</t>
  </si>
  <si>
    <t>6SI</t>
  </si>
  <si>
    <t>7C</t>
  </si>
  <si>
    <t>Total</t>
  </si>
  <si>
    <t>Départs prévus</t>
  </si>
  <si>
    <t>Télés en cours</t>
  </si>
  <si>
    <t>Isolements noso</t>
  </si>
  <si>
    <t>télé</t>
  </si>
  <si>
    <t>&gt; 24h</t>
  </si>
  <si>
    <t>URGENCE</t>
  </si>
  <si>
    <t>admissions</t>
  </si>
  <si>
    <t>observations</t>
  </si>
  <si>
    <t xml:space="preserve">Télés à venir </t>
  </si>
  <si>
    <t>Lits dressés / unité</t>
  </si>
  <si>
    <t>18h - 24h</t>
  </si>
  <si>
    <t>0h -18h</t>
  </si>
  <si>
    <t>0h - 12h</t>
  </si>
  <si>
    <t>12h - 18h</t>
  </si>
  <si>
    <t>Débordement 6PC</t>
  </si>
  <si>
    <t>Débordement 7PC</t>
  </si>
  <si>
    <t>attente de
consultation</t>
  </si>
  <si>
    <t>Spécialités</t>
  </si>
  <si>
    <t>Cardiologie</t>
  </si>
  <si>
    <t>Urgence</t>
  </si>
  <si>
    <t>Pneumologie</t>
  </si>
  <si>
    <t>Médecine interne</t>
  </si>
  <si>
    <t>Gériatrie</t>
  </si>
  <si>
    <t>Chirurgie bariatrique (générale)</t>
  </si>
  <si>
    <t>Chirurgie cardiaque</t>
  </si>
  <si>
    <t>Chirurgie thoracique</t>
  </si>
  <si>
    <t>Autre</t>
  </si>
  <si>
    <t>1D/21</t>
  </si>
  <si>
    <t>2D/32</t>
  </si>
  <si>
    <t>3D/27</t>
  </si>
  <si>
    <t>3C/39</t>
  </si>
  <si>
    <t>3SI/25</t>
  </si>
  <si>
    <t>4C/56</t>
  </si>
  <si>
    <t>4UC/7</t>
  </si>
  <si>
    <t>5C/49</t>
  </si>
  <si>
    <t>6C/26</t>
  </si>
  <si>
    <t>6SI/10</t>
  </si>
  <si>
    <t>7C/22</t>
  </si>
  <si>
    <t>Unité</t>
  </si>
  <si>
    <t>Soins palliatifs</t>
  </si>
  <si>
    <t>PRÉVISIONS DE LA JOURNÉE - IUCPQ-UL</t>
  </si>
  <si>
    <t>ÉTAT DE SITUATION - OCCUPATION HOSPITALIÈRE  -  IUCPQ-UL</t>
  </si>
  <si>
    <t>Admissions électives</t>
  </si>
  <si>
    <t>Admissions 07</t>
  </si>
  <si>
    <t>Infirmière</t>
  </si>
  <si>
    <t>Préposé au bénéficiaire</t>
  </si>
  <si>
    <t>Date:</t>
  </si>
  <si>
    <t>Heure:</t>
  </si>
  <si>
    <t>Inhalothérapeute</t>
  </si>
  <si>
    <t>Ergothérapeute</t>
  </si>
  <si>
    <t>Commentaires :</t>
  </si>
  <si>
    <t>Portrait des ressources - DSI (jour)</t>
  </si>
  <si>
    <t>Portrait des ressources - DSM (jour)</t>
  </si>
  <si>
    <t>Physiothérapeute / TRP</t>
  </si>
  <si>
    <t>2D_CB</t>
  </si>
  <si>
    <t>CSJ</t>
  </si>
  <si>
    <t>Civières du CSJ</t>
  </si>
  <si>
    <r>
      <t xml:space="preserve">CSJ
</t>
    </r>
    <r>
      <rPr>
        <b/>
        <sz val="7"/>
        <color rgb="FF7030A0"/>
        <rFont val="Arial"/>
        <family val="2"/>
      </rPr>
      <t>civière</t>
    </r>
  </si>
  <si>
    <t>Nombre de NSA</t>
  </si>
  <si>
    <t>Civières plateau technique- HémoEEP</t>
  </si>
  <si>
    <t>Civières vocation autre (long séjour)</t>
  </si>
  <si>
    <t>=Lits libres</t>
  </si>
  <si>
    <t>Usagers en attente Clairière</t>
  </si>
  <si>
    <t>à 23:59</t>
  </si>
  <si>
    <t>Nombre d'usgers à la Clairière /5</t>
  </si>
  <si>
    <t>UHB</t>
  </si>
  <si>
    <t>Débordement 5PC</t>
  </si>
  <si>
    <t>Débordement 3ND</t>
  </si>
  <si>
    <t>OCCUPATION DES UNITÉS DE SOINS</t>
  </si>
  <si>
    <t>UHB lits dressés :</t>
  </si>
  <si>
    <t>3 ND sans débord:</t>
  </si>
  <si>
    <t>7 PC sans débord:</t>
  </si>
  <si>
    <t>5 PC sans débord:</t>
  </si>
  <si>
    <t>Télés
en cours</t>
  </si>
  <si>
    <t xml:space="preserve">Télés
à venir </t>
  </si>
  <si>
    <t>Date</t>
  </si>
  <si>
    <t>*</t>
  </si>
  <si>
    <t>Analyse des Télémétries</t>
  </si>
  <si>
    <t>Entre 2018-11-29 et 2018-07-23</t>
  </si>
  <si>
    <t>Moyenne télé :</t>
  </si>
  <si>
    <t>Nbr jours de données :</t>
  </si>
  <si>
    <t>Médiane :</t>
  </si>
  <si>
    <t>Moyenne</t>
  </si>
  <si>
    <r>
      <rPr>
        <b/>
        <sz val="11"/>
        <color rgb="FF0000FF"/>
        <rFont val="Wingdings 2"/>
        <family val="1"/>
        <charset val="2"/>
      </rPr>
      <t>*</t>
    </r>
    <r>
      <rPr>
        <b/>
        <sz val="11"/>
        <color rgb="FF0000FF"/>
        <rFont val="Arial"/>
        <family val="2"/>
      </rPr>
      <t xml:space="preserve"> Lits occupés (unités)</t>
    </r>
  </si>
  <si>
    <r>
      <rPr>
        <b/>
        <sz val="14"/>
        <color rgb="FF0000FF"/>
        <rFont val="Wingdings 2"/>
        <family val="1"/>
        <charset val="2"/>
      </rPr>
      <t>*</t>
    </r>
    <r>
      <rPr>
        <b/>
        <sz val="14"/>
        <color rgb="FF0000FF"/>
        <rFont val="Arial"/>
        <family val="2"/>
      </rPr>
      <t xml:space="preserve"> Grand total des lits ( /338) :</t>
    </r>
  </si>
  <si>
    <r>
      <rPr>
        <b/>
        <sz val="14"/>
        <color rgb="FF0000FF"/>
        <rFont val="Wingdings 2"/>
        <family val="1"/>
        <charset val="2"/>
      </rPr>
      <t>*</t>
    </r>
    <r>
      <rPr>
        <b/>
        <sz val="14"/>
        <color rgb="FF0000FF"/>
        <rFont val="Arial"/>
        <family val="2"/>
      </rPr>
      <t xml:space="preserve"> Lits dressés occupés ( /327) :</t>
    </r>
  </si>
  <si>
    <t>Outil interne de gestion des lits</t>
  </si>
  <si>
    <t>* Excluant les admissions planifiées et les transferts à venir ou confirmés</t>
  </si>
  <si>
    <t>(déjà inclus dans lits occupés)</t>
  </si>
  <si>
    <r>
      <t xml:space="preserve">Lits de surcapacité
</t>
    </r>
    <r>
      <rPr>
        <sz val="7"/>
        <color theme="1"/>
        <rFont val="Arial"/>
        <family val="2"/>
      </rPr>
      <t>(déjà inclus dans lits occupés)</t>
    </r>
  </si>
  <si>
    <r>
      <t xml:space="preserve">Soins intensifs
</t>
    </r>
    <r>
      <rPr>
        <sz val="7"/>
        <color theme="1"/>
        <rFont val="Arial"/>
        <family val="2"/>
      </rPr>
      <t>(déjà inclus dans lits occupés)</t>
    </r>
  </si>
  <si>
    <t>3 PC sans surcapacité:</t>
  </si>
  <si>
    <t>6CC</t>
  </si>
  <si>
    <t>6PC</t>
  </si>
  <si>
    <r>
      <t xml:space="preserve">Total
</t>
    </r>
    <r>
      <rPr>
        <b/>
        <sz val="6"/>
        <color rgb="FF0000FF"/>
        <rFont val="Arial"/>
        <family val="2"/>
      </rPr>
      <t>adm. + obs
+ at.consul.</t>
    </r>
  </si>
  <si>
    <t>Lits fermés / unité</t>
  </si>
  <si>
    <t>Lien ci-dessous : NSA</t>
  </si>
  <si>
    <r>
      <rPr>
        <b/>
        <sz val="11"/>
        <color rgb="FFCC0099"/>
        <rFont val="Arial"/>
        <family val="2"/>
      </rPr>
      <t>H+SER Année en cours.xlsm</t>
    </r>
    <r>
      <rPr>
        <sz val="11"/>
        <color theme="1"/>
        <rFont val="Arial"/>
        <family val="2"/>
      </rPr>
      <t xml:space="preserve"> (H:\Dsh\Acc-Adm\Recensement - Accueil)</t>
    </r>
  </si>
  <si>
    <t>NSA (web)</t>
  </si>
  <si>
    <t>Niveau:</t>
  </si>
  <si>
    <t>couleur Bleu</t>
  </si>
  <si>
    <t>couleur Jaune</t>
  </si>
  <si>
    <t>couleur Rouge</t>
  </si>
  <si>
    <t>Cellule N21 &gt; 29</t>
  </si>
  <si>
    <t>Cellule N21 &lt;= 20</t>
  </si>
  <si>
    <t>Cellule N21 &gt;=21  &lt;= 24</t>
  </si>
  <si>
    <t>Cellule N21 &gt;=25  &lt;= 29</t>
  </si>
  <si>
    <t>Rien</t>
  </si>
  <si>
    <t>Cellule N21 = 0</t>
  </si>
  <si>
    <t>couleur Vert</t>
  </si>
  <si>
    <t>cellule blanc sur blanc</t>
  </si>
  <si>
    <t>Niveau : Optimal</t>
  </si>
  <si>
    <t>Niveau : 1</t>
  </si>
  <si>
    <t>Niveau : 2</t>
  </si>
  <si>
    <t>Niveau : 3</t>
  </si>
  <si>
    <t>https://radium.ss.hlaval.reg03.rtss.qc.ca/medipatient/gestion_lits.php</t>
  </si>
  <si>
    <r>
      <t xml:space="preserve">Cellule </t>
    </r>
    <r>
      <rPr>
        <b/>
        <u/>
        <sz val="11"/>
        <color rgb="FFCC0099"/>
        <rFont val="Arial"/>
        <family val="2"/>
      </rPr>
      <t>D24</t>
    </r>
    <r>
      <rPr>
        <sz val="11"/>
        <color rgb="FFCC0099"/>
        <rFont val="Arial"/>
        <family val="2"/>
      </rPr>
      <t xml:space="preserve"> =Lien à gauche vers le fichier : </t>
    </r>
  </si>
  <si>
    <r>
      <t xml:space="preserve">Cellule </t>
    </r>
    <r>
      <rPr>
        <b/>
        <u/>
        <sz val="11"/>
        <color rgb="FFCC0099"/>
        <rFont val="Arial"/>
        <family val="2"/>
      </rPr>
      <t>A99</t>
    </r>
    <r>
      <rPr>
        <sz val="11"/>
        <color rgb="FFCC0099"/>
        <rFont val="Arial"/>
        <family val="2"/>
      </rPr>
      <t xml:space="preserve"> =Lien à gauche vers le fichier : </t>
    </r>
  </si>
  <si>
    <t>https://radium.ss.hlaval.reg03.rtss.qc.ca/medipatient/nsav2.php</t>
  </si>
  <si>
    <t>pour la ligne30 : Civières vocation autre (long séjour)</t>
  </si>
  <si>
    <r>
      <t xml:space="preserve">Accéder à : </t>
    </r>
    <r>
      <rPr>
        <b/>
        <sz val="11"/>
        <color rgb="FF7030A0"/>
        <rFont val="Arial"/>
        <family val="2"/>
      </rPr>
      <t>SIURGE</t>
    </r>
    <r>
      <rPr>
        <sz val="11"/>
        <color theme="1"/>
        <rFont val="Arial"/>
        <family val="2"/>
      </rPr>
      <t xml:space="preserve"> pour remplir cette section</t>
    </r>
  </si>
  <si>
    <t>Lien à droite vers le fichier</t>
  </si>
  <si>
    <r>
      <t xml:space="preserve">appeler à l'admission poste </t>
    </r>
    <r>
      <rPr>
        <b/>
        <sz val="11"/>
        <color rgb="FFCC0099"/>
        <rFont val="Arial"/>
        <family val="2"/>
      </rPr>
      <t>5074,</t>
    </r>
    <r>
      <rPr>
        <sz val="11"/>
        <color theme="1"/>
        <rFont val="Arial"/>
        <family val="2"/>
      </rPr>
      <t xml:space="preserve"> pour ces chiffres</t>
    </r>
  </si>
  <si>
    <r>
      <t xml:space="preserve">rempli par le </t>
    </r>
    <r>
      <rPr>
        <b/>
        <sz val="11"/>
        <color rgb="FFCC0099"/>
        <rFont val="Arial"/>
        <family val="2"/>
      </rPr>
      <t>Coordonnateur d'activités (de nuit)</t>
    </r>
  </si>
  <si>
    <r>
      <rPr>
        <b/>
        <sz val="16"/>
        <color rgb="FF00B050"/>
        <rFont val="Arial"/>
        <family val="2"/>
      </rPr>
      <t>&amp;</t>
    </r>
    <r>
      <rPr>
        <sz val="11"/>
        <color theme="1"/>
        <rFont val="Arial"/>
        <family val="2"/>
      </rPr>
      <t xml:space="preserve"> = calcul automatique
</t>
    </r>
  </si>
  <si>
    <r>
      <rPr>
        <u/>
        <sz val="11"/>
        <color rgb="FFFF0000"/>
        <rFont val="Arial"/>
        <family val="2"/>
      </rPr>
      <t>NE DOIT PAS ÊTRE additionner</t>
    </r>
    <r>
      <rPr>
        <sz val="11"/>
        <rFont val="Arial"/>
        <family val="2"/>
      </rPr>
      <t xml:space="preserve"> dans le total de cette colonne</t>
    </r>
  </si>
  <si>
    <t>Instruction à droite vers le fichier</t>
  </si>
  <si>
    <t>V:\ÉTAT SITUATION - Gestion des lits\Instructions Matrice gestion des lits - à partir du fichier Hser_Année_en_cours.pdf</t>
  </si>
  <si>
    <r>
      <t xml:space="preserve">Avec </t>
    </r>
    <r>
      <rPr>
        <b/>
        <u/>
        <sz val="11"/>
        <color theme="0"/>
        <rFont val="Arial"/>
        <family val="2"/>
      </rPr>
      <t>CHROME</t>
    </r>
    <r>
      <rPr>
        <sz val="11"/>
        <color theme="0"/>
        <rFont val="Arial"/>
        <family val="2"/>
      </rPr>
      <t xml:space="preserve"> : </t>
    </r>
  </si>
  <si>
    <r>
      <t xml:space="preserve">Instructions pour remplir la matrice : </t>
    </r>
    <r>
      <rPr>
        <b/>
        <u/>
        <sz val="11"/>
        <color theme="1"/>
        <rFont val="Arial"/>
        <family val="2"/>
      </rPr>
      <t>en l’absence du coordonnateur à la gestion des lits et des trajectoires chirurgicales</t>
    </r>
    <r>
      <rPr>
        <sz val="11"/>
        <color theme="1"/>
        <rFont val="Arial"/>
        <family val="2"/>
      </rPr>
      <t xml:space="preserve"> ou </t>
    </r>
    <r>
      <rPr>
        <b/>
        <u/>
        <sz val="11"/>
        <color theme="1"/>
        <rFont val="Arial"/>
        <family val="2"/>
      </rPr>
      <t>de son remplaçant habileté</t>
    </r>
    <r>
      <rPr>
        <sz val="11"/>
        <color theme="1"/>
        <rFont val="Arial"/>
        <family val="2"/>
      </rPr>
      <t>.</t>
    </r>
  </si>
  <si>
    <t>V:\ÉTAT SITUATION - Gestion des lits\Matrice gestion des lits - fichier excel quotidien.pdf</t>
  </si>
  <si>
    <t>Admission:</t>
  </si>
  <si>
    <t>si (SOMME(E21:G21))</t>
  </si>
  <si>
    <t>&gt;=0   et &lt;=4</t>
  </si>
  <si>
    <t>&gt;=5   et &lt;=10</t>
  </si>
  <si>
    <t>&gt;=11   et &lt;=15</t>
  </si>
  <si>
    <t>&gt;=16</t>
  </si>
  <si>
    <t>: 2ème réponse pour le Niveau (admission)</t>
  </si>
  <si>
    <t>: 1ère réponse pour le Niveau (observation)</t>
  </si>
  <si>
    <t>Observation</t>
  </si>
  <si>
    <t>Admission</t>
  </si>
  <si>
    <t>Combinaison (Obser+Adm)</t>
  </si>
  <si>
    <t>Niveaux combinés</t>
  </si>
  <si>
    <t>Résultat final pour la cellule A5</t>
  </si>
  <si>
    <t>: NiveauxCombinés</t>
  </si>
  <si>
    <t xml:space="preserve">Total Covid-19 </t>
  </si>
  <si>
    <t>Spécialité / 
     Suspicion / Confirmé</t>
  </si>
  <si>
    <t>sous-total
Susp.</t>
  </si>
  <si>
    <t>sous-total
Conf.</t>
  </si>
  <si>
    <t>4SI
Susp.</t>
  </si>
  <si>
    <t>4SI
Conf.</t>
  </si>
  <si>
    <t>6C
Susp.</t>
  </si>
  <si>
    <t>6C
Conf.</t>
  </si>
  <si>
    <t>6SI
Susp.</t>
  </si>
  <si>
    <t>6SI
Conf.</t>
  </si>
  <si>
    <t>7C
Susp.</t>
  </si>
  <si>
    <t>7C
Conf.</t>
  </si>
  <si>
    <t>4SI</t>
  </si>
  <si>
    <t>3UC</t>
  </si>
  <si>
    <t>2020-2021</t>
  </si>
  <si>
    <t>3SID
Susp.</t>
  </si>
  <si>
    <t>3SID
Conf.</t>
  </si>
  <si>
    <t>5c
Susp.</t>
  </si>
  <si>
    <t>5c
Conf.</t>
  </si>
  <si>
    <t>3SID</t>
  </si>
  <si>
    <t>2D_hé</t>
  </si>
  <si>
    <t>Les cas NSA, sont déjà inclus dans le tableau ci-dessus Covid-19</t>
  </si>
  <si>
    <t>NSA (Covid-19)</t>
  </si>
  <si>
    <t xml:space="preserve">4 SP </t>
  </si>
  <si>
    <t xml:space="preserve">3D PA </t>
  </si>
  <si>
    <t xml:space="preserve">3 SIC </t>
  </si>
  <si>
    <t xml:space="preserve">4 DES </t>
  </si>
  <si>
    <t xml:space="preserve">UHB </t>
  </si>
  <si>
    <t xml:space="preserve">1 ND </t>
  </si>
  <si>
    <t xml:space="preserve">2D CB </t>
  </si>
  <si>
    <t xml:space="preserve">2D HE </t>
  </si>
  <si>
    <t xml:space="preserve">3D GE </t>
  </si>
  <si>
    <t xml:space="preserve">3 PC </t>
  </si>
  <si>
    <t xml:space="preserve">3 SIA </t>
  </si>
  <si>
    <t xml:space="preserve">3 SIB </t>
  </si>
  <si>
    <t xml:space="preserve">4 PC </t>
  </si>
  <si>
    <t xml:space="preserve">4 UC </t>
  </si>
  <si>
    <t xml:space="preserve">5 PC </t>
  </si>
  <si>
    <t xml:space="preserve">6 CC </t>
  </si>
  <si>
    <t xml:space="preserve">6 PC </t>
  </si>
  <si>
    <t xml:space="preserve">6 SI </t>
  </si>
  <si>
    <t xml:space="preserve">7 PC </t>
  </si>
  <si>
    <t xml:space="preserve">FICT </t>
  </si>
  <si>
    <t xml:space="preserve">2 PR </t>
  </si>
  <si>
    <t>cardiologie</t>
  </si>
  <si>
    <t>chir cardiaque</t>
  </si>
  <si>
    <t>chir générale</t>
  </si>
  <si>
    <t>chir thoracique</t>
  </si>
  <si>
    <t>gériatrie</t>
  </si>
  <si>
    <t>md interne</t>
  </si>
  <si>
    <t>pneumologie</t>
  </si>
  <si>
    <t>soins palliatifs</t>
  </si>
  <si>
    <t>orl</t>
  </si>
  <si>
    <r>
      <t xml:space="preserve">Total
</t>
    </r>
    <r>
      <rPr>
        <b/>
        <sz val="11"/>
        <color rgb="FFFF0000"/>
        <rFont val="Arial"/>
        <family val="2"/>
      </rPr>
      <t>sauf 2PR et Fict</t>
    </r>
  </si>
  <si>
    <t xml:space="preserve">4 SI </t>
  </si>
  <si>
    <r>
      <t xml:space="preserve">Lits fermés
</t>
    </r>
    <r>
      <rPr>
        <b/>
        <sz val="12"/>
        <color rgb="FFFF0000"/>
        <rFont val="Arial"/>
        <family val="2"/>
      </rPr>
      <t>SAUF 2PR</t>
    </r>
  </si>
  <si>
    <t xml:space="preserve">3 SID </t>
  </si>
  <si>
    <t>https://radium.ss.hlaval.reg03.rtss.qc.ca/medipatient/nsav3.php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</si>
</sst>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h:mm;@"/>
  </numFmts>
  <fonts count="8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FF"/>
      <name val="Arial"/>
      <family val="2"/>
    </font>
    <font>
      <sz val="7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0000FF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10"/>
      <name val="Tahoma"/>
      <family val="2"/>
    </font>
    <font>
      <b/>
      <sz val="14"/>
      <color theme="1"/>
      <name val="Arial"/>
      <family val="2"/>
    </font>
    <font>
      <b/>
      <u/>
      <sz val="11"/>
      <color theme="1"/>
      <name val="Arial"/>
      <family val="2"/>
    </font>
    <font>
      <u/>
      <sz val="11"/>
      <color rgb="FF002060"/>
      <name val="Arial Black"/>
      <family val="2"/>
    </font>
    <font>
      <sz val="11"/>
      <color rgb="FF002060"/>
      <name val="Arial"/>
      <family val="2"/>
    </font>
    <font>
      <b/>
      <sz val="11"/>
      <color rgb="FF7030A0"/>
      <name val="Arial"/>
      <family val="2"/>
    </font>
    <font>
      <sz val="11"/>
      <color rgb="FF0000FF"/>
      <name val="Arial Black"/>
      <family val="2"/>
    </font>
    <font>
      <sz val="11"/>
      <color theme="1"/>
      <name val="Arial Black"/>
      <family val="2"/>
    </font>
    <font>
      <b/>
      <sz val="11"/>
      <color rgb="FF0000FF"/>
      <name val="Arial Black"/>
      <family val="2"/>
    </font>
    <font>
      <b/>
      <sz val="7"/>
      <color rgb="FF7030A0"/>
      <name val="Arial"/>
      <family val="2"/>
    </font>
    <font>
      <b/>
      <sz val="6"/>
      <color rgb="FF0000FF"/>
      <name val="Arial"/>
      <family val="2"/>
    </font>
    <font>
      <u/>
      <sz val="9"/>
      <color indexed="81"/>
      <name val="Tahoma"/>
      <family val="2"/>
    </font>
    <font>
      <b/>
      <sz val="11"/>
      <color theme="9" tint="-0.499984740745262"/>
      <name val="Arial"/>
      <family val="2"/>
    </font>
    <font>
      <b/>
      <sz val="11"/>
      <color indexed="12"/>
      <name val="Arial"/>
      <family val="2"/>
    </font>
    <font>
      <b/>
      <sz val="11"/>
      <color rgb="FFFF0000"/>
      <name val="Arial"/>
      <family val="2"/>
    </font>
    <font>
      <b/>
      <sz val="11"/>
      <color indexed="10"/>
      <name val="Arial"/>
      <family val="2"/>
    </font>
    <font>
      <b/>
      <sz val="11"/>
      <color theme="0"/>
      <name val="Arial"/>
      <family val="2"/>
    </font>
    <font>
      <sz val="11"/>
      <color rgb="FF7030A0"/>
      <name val="Arial Black"/>
      <family val="2"/>
    </font>
    <font>
      <sz val="11"/>
      <color theme="0"/>
      <name val="Arial"/>
      <family val="2"/>
    </font>
    <font>
      <b/>
      <sz val="9"/>
      <color indexed="36"/>
      <name val="Tahoma"/>
      <family val="2"/>
    </font>
    <font>
      <b/>
      <i/>
      <sz val="9"/>
      <color indexed="81"/>
      <name val="Tahoma"/>
      <family val="2"/>
    </font>
    <font>
      <b/>
      <i/>
      <sz val="9"/>
      <color indexed="36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rgb="FF0000FF"/>
      <name val="Wingdings 2"/>
      <family val="1"/>
      <charset val="2"/>
    </font>
    <font>
      <sz val="14"/>
      <color theme="1"/>
      <name val="Arial"/>
      <family val="2"/>
    </font>
    <font>
      <b/>
      <sz val="14"/>
      <color rgb="FF0000FF"/>
      <name val="Arial"/>
      <family val="2"/>
    </font>
    <font>
      <b/>
      <sz val="14"/>
      <color rgb="FF0000FF"/>
      <name val="Wingdings 2"/>
      <family val="1"/>
      <charset val="2"/>
    </font>
    <font>
      <sz val="11"/>
      <color rgb="FFFF0000"/>
      <name val="Arial"/>
      <family val="2"/>
    </font>
    <font>
      <b/>
      <sz val="11"/>
      <color rgb="FFFF0000"/>
      <name val="Arial Black"/>
      <family val="2"/>
    </font>
    <font>
      <sz val="14"/>
      <color theme="1"/>
      <name val="Arial Black"/>
      <family val="2"/>
    </font>
    <font>
      <b/>
      <sz val="18"/>
      <color rgb="FF002060"/>
      <name val="Arial Black"/>
      <family val="2"/>
    </font>
    <font>
      <sz val="11"/>
      <name val="Arial Black"/>
      <family val="2"/>
    </font>
    <font>
      <u/>
      <sz val="11"/>
      <color theme="10"/>
      <name val="Calibri"/>
      <family val="2"/>
      <scheme val="minor"/>
    </font>
    <font>
      <sz val="9"/>
      <color theme="1"/>
      <name val="Arial"/>
      <family val="2"/>
    </font>
    <font>
      <u/>
      <sz val="16"/>
      <color rgb="FFCC0099"/>
      <name val="Calibri"/>
      <family val="2"/>
      <scheme val="minor"/>
    </font>
    <font>
      <u/>
      <sz val="12"/>
      <color rgb="FFCC0099"/>
      <name val="Calibri"/>
      <family val="2"/>
      <scheme val="minor"/>
    </font>
    <font>
      <b/>
      <sz val="11"/>
      <color rgb="FFCC0099"/>
      <name val="Arial"/>
      <family val="2"/>
    </font>
    <font>
      <b/>
      <sz val="12"/>
      <color rgb="FF0070C0"/>
      <name val="Arial"/>
      <family val="2"/>
    </font>
    <font>
      <b/>
      <sz val="12"/>
      <color rgb="FF0000FF"/>
      <name val="Arial"/>
      <family val="2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b/>
      <sz val="16"/>
      <color theme="1"/>
      <name val="Arial"/>
      <family val="2"/>
    </font>
    <font>
      <sz val="12"/>
      <color indexed="0"/>
      <name val="Arial"/>
      <family val="2"/>
    </font>
    <font>
      <sz val="14"/>
      <color indexed="81"/>
      <name val="Tahoma"/>
      <family val="2"/>
    </font>
    <font>
      <b/>
      <u/>
      <sz val="14"/>
      <color indexed="28"/>
      <name val="Tahoma"/>
      <family val="2"/>
    </font>
    <font>
      <b/>
      <sz val="12"/>
      <color indexed="28"/>
      <name val="Tahoma"/>
      <family val="2"/>
    </font>
    <font>
      <sz val="11"/>
      <color rgb="FFCC0099"/>
      <name val="Arial"/>
      <family val="2"/>
    </font>
    <font>
      <b/>
      <u/>
      <sz val="11"/>
      <color rgb="FFCC0099"/>
      <name val="Arial"/>
      <family val="2"/>
    </font>
    <font>
      <u/>
      <sz val="11"/>
      <color rgb="FFCC0099"/>
      <name val="Calibri"/>
      <family val="2"/>
      <scheme val="minor"/>
    </font>
    <font>
      <b/>
      <sz val="12"/>
      <color indexed="39"/>
      <name val="Tahoma"/>
      <family val="2"/>
    </font>
    <font>
      <b/>
      <u/>
      <sz val="12"/>
      <color indexed="81"/>
      <name val="Tahoma"/>
      <family val="2"/>
    </font>
    <font>
      <b/>
      <u/>
      <sz val="12"/>
      <color indexed="28"/>
      <name val="Tahoma"/>
      <family val="2"/>
    </font>
    <font>
      <b/>
      <sz val="12"/>
      <color indexed="20"/>
      <name val="Tahoma"/>
      <family val="2"/>
    </font>
    <font>
      <u/>
      <sz val="12"/>
      <color indexed="81"/>
      <name val="Tahoma"/>
      <family val="2"/>
    </font>
    <font>
      <b/>
      <sz val="16"/>
      <color rgb="FF00B050"/>
      <name val="Arial"/>
      <family val="2"/>
    </font>
    <font>
      <sz val="12"/>
      <color indexed="10"/>
      <name val="Tahoma"/>
      <family val="2"/>
    </font>
    <font>
      <u/>
      <sz val="11"/>
      <color rgb="FFFF0000"/>
      <name val="Arial"/>
      <family val="2"/>
    </font>
    <font>
      <b/>
      <sz val="11"/>
      <color theme="10"/>
      <name val="Calibri"/>
      <family val="2"/>
      <scheme val="minor"/>
    </font>
    <font>
      <b/>
      <u/>
      <sz val="11"/>
      <color theme="0"/>
      <name val="Arial"/>
      <family val="2"/>
    </font>
    <font>
      <sz val="11"/>
      <color rgb="FF7030A0"/>
      <name val="Arial"/>
      <family val="2"/>
    </font>
    <font>
      <sz val="12"/>
      <color rgb="FFFF0000"/>
      <name val="Arial"/>
      <family val="2"/>
    </font>
    <font>
      <b/>
      <sz val="12"/>
      <color rgb="FF7030A0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11"/>
      <color rgb="FFFF0000"/>
      <name val="Arial Black"/>
      <family val="2"/>
    </font>
    <font>
      <b/>
      <sz val="12"/>
      <name val="Arial"/>
      <family val="2"/>
    </font>
    <font>
      <b/>
      <sz val="12"/>
      <color rgb="FFCC0099"/>
      <name val="Arial"/>
      <family val="2"/>
    </font>
    <font>
      <b/>
      <sz val="12"/>
      <color theme="0"/>
      <name val="Arial"/>
      <family val="2"/>
    </font>
    <font>
      <sz val="6"/>
      <color theme="1"/>
      <name val="Arial"/>
      <family val="2"/>
    </font>
    <font>
      <sz val="6"/>
      <color rgb="FF0000FF"/>
      <name val="Arial"/>
      <family val="2"/>
    </font>
    <font>
      <b/>
      <sz val="6"/>
      <color rgb="FF7030A0"/>
      <name val="Arial"/>
      <family val="2"/>
    </font>
    <font>
      <sz val="6"/>
      <name val="Arial"/>
      <family val="2"/>
    </font>
    <font>
      <b/>
      <sz val="12"/>
      <color indexed="0"/>
      <name val="Arial"/>
      <family val="2"/>
    </font>
    <font>
      <sz val="10"/>
      <color indexed="0"/>
      <name val="Arial"/>
      <family val="2"/>
    </font>
    <font>
      <sz val="10"/>
      <color theme="0"/>
      <name val="Arial"/>
      <family val="2"/>
    </font>
    <font>
      <b/>
      <sz val="12"/>
      <color rgb="FFFF000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0099"/>
        <bgColor indexed="64"/>
      </patternFill>
    </fill>
    <fill>
      <patternFill patternType="gray0625"/>
    </fill>
    <fill>
      <patternFill patternType="solid">
        <fgColor rgb="FF0000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6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FF"/>
      </bottom>
      <diagonal/>
    </border>
    <border>
      <left style="medium">
        <color rgb="FF0000FF"/>
      </left>
      <right/>
      <top style="medium">
        <color rgb="FF0000FF"/>
      </top>
      <bottom/>
      <diagonal/>
    </border>
    <border>
      <left/>
      <right/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theme="1"/>
      </top>
      <bottom style="medium">
        <color auto="1"/>
      </bottom>
      <diagonal/>
    </border>
    <border>
      <left/>
      <right style="medium">
        <color auto="1"/>
      </right>
      <top style="medium">
        <color theme="1"/>
      </top>
      <bottom style="medium">
        <color auto="1"/>
      </bottom>
      <diagonal/>
    </border>
    <border>
      <left style="medium">
        <color rgb="FF0000FF"/>
      </left>
      <right style="medium">
        <color indexed="64"/>
      </right>
      <top style="medium">
        <color indexed="64"/>
      </top>
      <bottom style="medium">
        <color theme="1"/>
      </bottom>
      <diagonal/>
    </border>
    <border>
      <left style="medium">
        <color rgb="FF0000FF"/>
      </left>
      <right/>
      <top/>
      <bottom style="medium">
        <color rgb="FF0000FF"/>
      </bottom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double">
        <color theme="1"/>
      </left>
      <right/>
      <top style="double">
        <color theme="1"/>
      </top>
      <bottom/>
      <diagonal/>
    </border>
    <border>
      <left/>
      <right/>
      <top style="double">
        <color theme="1"/>
      </top>
      <bottom/>
      <diagonal/>
    </border>
    <border>
      <left/>
      <right style="double">
        <color theme="1"/>
      </right>
      <top style="double">
        <color theme="1"/>
      </top>
      <bottom/>
      <diagonal/>
    </border>
    <border>
      <left style="double">
        <color theme="1"/>
      </left>
      <right/>
      <top/>
      <bottom/>
      <diagonal/>
    </border>
    <border>
      <left/>
      <right style="double">
        <color theme="1"/>
      </right>
      <top/>
      <bottom/>
      <diagonal/>
    </border>
    <border>
      <left style="double">
        <color theme="1"/>
      </left>
      <right/>
      <top/>
      <bottom style="double">
        <color theme="1"/>
      </bottom>
      <diagonal/>
    </border>
    <border>
      <left/>
      <right/>
      <top/>
      <bottom style="double">
        <color theme="1"/>
      </bottom>
      <diagonal/>
    </border>
    <border>
      <left/>
      <right style="double">
        <color theme="1"/>
      </right>
      <top/>
      <bottom style="double">
        <color theme="1"/>
      </bottom>
      <diagonal/>
    </border>
    <border>
      <left/>
      <right style="medium">
        <color rgb="FF0000FF"/>
      </right>
      <top style="medium">
        <color indexed="64"/>
      </top>
      <bottom style="medium">
        <color indexed="64"/>
      </bottom>
      <diagonal/>
    </border>
    <border>
      <left style="medium">
        <color rgb="FF0000F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thin">
        <color indexed="64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medium">
        <color rgb="FF0000FF"/>
      </left>
      <right style="medium">
        <color indexed="64"/>
      </right>
      <top style="medium">
        <color auto="1"/>
      </top>
      <bottom style="hair">
        <color auto="1"/>
      </bottom>
      <diagonal/>
    </border>
    <border>
      <left style="medium">
        <color rgb="FF0000FF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rgb="FF0000FF"/>
      </left>
      <right style="medium">
        <color indexed="64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hair">
        <color auto="1"/>
      </top>
      <bottom style="medium">
        <color auto="1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rgb="FF0000FF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medium">
        <color rgb="FF0000FF"/>
      </top>
      <bottom style="medium">
        <color rgb="FF0000FF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 style="medium">
        <color rgb="FF0000FF"/>
      </left>
      <right/>
      <top style="medium">
        <color rgb="FF0000FF"/>
      </top>
      <bottom style="medium">
        <color rgb="FF0000FF"/>
      </bottom>
      <diagonal/>
    </border>
    <border>
      <left style="medium">
        <color rgb="FF0000FF"/>
      </left>
      <right style="medium">
        <color indexed="64"/>
      </right>
      <top/>
      <bottom/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theme="1"/>
      </bottom>
      <diagonal/>
    </border>
    <border>
      <left/>
      <right/>
      <top style="hair">
        <color auto="1"/>
      </top>
      <bottom style="medium">
        <color theme="1"/>
      </bottom>
      <diagonal/>
    </border>
    <border>
      <left/>
      <right style="medium">
        <color indexed="64"/>
      </right>
      <top style="hair">
        <color auto="1"/>
      </top>
      <bottom style="medium">
        <color theme="1"/>
      </bottom>
      <diagonal/>
    </border>
    <border>
      <left style="medium">
        <color indexed="64"/>
      </left>
      <right/>
      <top style="medium">
        <color theme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rgb="FF0000FF"/>
      </bottom>
      <diagonal/>
    </border>
    <border>
      <left style="thin">
        <color indexed="64"/>
      </left>
      <right style="thin">
        <color rgb="FF7030A0"/>
      </right>
      <top style="medium">
        <color indexed="64"/>
      </top>
      <bottom/>
      <diagonal/>
    </border>
    <border>
      <left style="thin">
        <color rgb="FF7030A0"/>
      </left>
      <right/>
      <top style="medium">
        <color indexed="64"/>
      </top>
      <bottom/>
      <diagonal/>
    </border>
    <border>
      <left style="thin">
        <color indexed="64"/>
      </left>
      <right style="thin">
        <color rgb="FF7030A0"/>
      </right>
      <top/>
      <bottom/>
      <diagonal/>
    </border>
    <border>
      <left style="thin">
        <color rgb="FF7030A0"/>
      </left>
      <right/>
      <top/>
      <bottom/>
      <diagonal/>
    </border>
    <border>
      <left style="thin">
        <color indexed="64"/>
      </left>
      <right style="thin">
        <color rgb="FF7030A0"/>
      </right>
      <top style="medium">
        <color auto="1"/>
      </top>
      <bottom style="hair">
        <color auto="1"/>
      </bottom>
      <diagonal/>
    </border>
    <border>
      <left style="thin">
        <color rgb="FF7030A0"/>
      </left>
      <right/>
      <top style="medium">
        <color auto="1"/>
      </top>
      <bottom style="hair">
        <color auto="1"/>
      </bottom>
      <diagonal/>
    </border>
    <border>
      <left style="thin">
        <color indexed="64"/>
      </left>
      <right style="thin">
        <color rgb="FF7030A0"/>
      </right>
      <top style="hair">
        <color auto="1"/>
      </top>
      <bottom style="medium">
        <color indexed="64"/>
      </bottom>
      <diagonal/>
    </border>
    <border>
      <left style="thin">
        <color rgb="FF7030A0"/>
      </left>
      <right/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rgb="FF7030A0"/>
      </right>
      <top style="medium">
        <color rgb="FF0000FF"/>
      </top>
      <bottom style="medium">
        <color rgb="FF0000FF"/>
      </bottom>
      <diagonal/>
    </border>
    <border>
      <left style="medium">
        <color rgb="FF0000FF"/>
      </left>
      <right/>
      <top/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/>
      <right style="medium">
        <color rgb="FF0000FF"/>
      </right>
      <top style="medium">
        <color rgb="FF0000FF"/>
      </top>
      <bottom/>
      <diagonal/>
    </border>
    <border>
      <left/>
      <right style="medium">
        <color rgb="FF0000FF"/>
      </right>
      <top/>
      <bottom/>
      <diagonal/>
    </border>
    <border>
      <left/>
      <right style="medium">
        <color rgb="FF0000FF"/>
      </right>
      <top/>
      <bottom style="medium">
        <color rgb="FF0000FF"/>
      </bottom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 style="medium">
        <color rgb="FF0000FF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030A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 style="hair">
        <color rgb="FFFF0000"/>
      </left>
      <right style="hair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theme="1"/>
      </left>
      <right style="medium">
        <color auto="1"/>
      </right>
      <top/>
      <bottom/>
      <diagonal/>
    </border>
    <border>
      <left style="double">
        <color rgb="FF0000FF"/>
      </left>
      <right/>
      <top style="double">
        <color rgb="FF0000FF"/>
      </top>
      <bottom style="double">
        <color rgb="FF0000FF"/>
      </bottom>
      <diagonal/>
    </border>
    <border>
      <left style="thin">
        <color rgb="FFABABAB"/>
      </left>
      <right/>
      <top style="double">
        <color rgb="FF0000FF"/>
      </top>
      <bottom style="double">
        <color rgb="FF0000FF"/>
      </bottom>
      <diagonal/>
    </border>
    <border>
      <left style="medium">
        <color indexed="64"/>
      </left>
      <right/>
      <top style="double">
        <color rgb="FF0000FF"/>
      </top>
      <bottom style="medium">
        <color indexed="64"/>
      </bottom>
      <diagonal/>
    </border>
    <border>
      <left/>
      <right/>
      <top style="double">
        <color rgb="FF0000FF"/>
      </top>
      <bottom style="double">
        <color rgb="FF0000FF"/>
      </bottom>
      <diagonal/>
    </border>
    <border>
      <left style="double">
        <color rgb="FF0000FF"/>
      </left>
      <right style="double">
        <color rgb="FF0000FF"/>
      </right>
      <top style="double">
        <color rgb="FF0000FF"/>
      </top>
      <bottom style="double">
        <color rgb="FF0000FF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 style="thin">
        <color indexed="64"/>
      </left>
      <right style="thin">
        <color rgb="FF7030A0"/>
      </right>
      <top style="medium">
        <color rgb="FFFF0000"/>
      </top>
      <bottom/>
      <diagonal/>
    </border>
    <border>
      <left/>
      <right style="double">
        <color rgb="FF0000FF"/>
      </right>
      <top style="double">
        <color rgb="FF0000FF"/>
      </top>
      <bottom style="double">
        <color rgb="FF0000FF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030A0"/>
      </left>
      <right style="thin">
        <color theme="0" tint="-0.14996795556505021"/>
      </right>
      <top style="medium">
        <color rgb="FF0000FF"/>
      </top>
      <bottom style="medium">
        <color rgb="FF0000FF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rgb="FF0000FF"/>
      </top>
      <bottom style="medium">
        <color rgb="FF0000FF"/>
      </bottom>
      <diagonal/>
    </border>
    <border>
      <left style="thin">
        <color theme="0" tint="-0.14996795556505021"/>
      </left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 style="medium">
        <color auto="1"/>
      </left>
      <right/>
      <top style="medium">
        <color auto="1"/>
      </top>
      <bottom style="hair">
        <color theme="0" tint="-0.14996795556505021"/>
      </bottom>
      <diagonal/>
    </border>
    <border>
      <left style="thin">
        <color indexed="64"/>
      </left>
      <right style="thin">
        <color rgb="FF7030A0"/>
      </right>
      <top style="medium">
        <color auto="1"/>
      </top>
      <bottom style="hair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medium">
        <color indexed="64"/>
      </top>
      <bottom style="hair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hair">
        <color theme="0" tint="-0.14996795556505021"/>
      </bottom>
      <diagonal/>
    </border>
    <border>
      <left style="thin">
        <color theme="0" tint="-0.14996795556505021"/>
      </left>
      <right style="medium">
        <color rgb="FF0000FF"/>
      </right>
      <top style="medium">
        <color indexed="64"/>
      </top>
      <bottom style="hair">
        <color theme="0" tint="-0.14996795556505021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hair">
        <color theme="0" tint="-0.14996795556505021"/>
      </bottom>
      <diagonal/>
    </border>
    <border>
      <left style="medium">
        <color auto="1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indexed="64"/>
      </left>
      <right style="thin">
        <color rgb="FF7030A0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theme="0" tint="-0.14996795556505021"/>
      </left>
      <right style="medium">
        <color rgb="FF0000FF"/>
      </right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rgb="FF0000FF"/>
      </left>
      <right style="medium">
        <color rgb="FF0000FF"/>
      </right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auto="1"/>
      </left>
      <right/>
      <top style="hair">
        <color theme="0" tint="-0.14996795556505021"/>
      </top>
      <bottom style="medium">
        <color rgb="FF0000FF"/>
      </bottom>
      <diagonal/>
    </border>
    <border>
      <left style="thin">
        <color indexed="64"/>
      </left>
      <right style="thin">
        <color rgb="FF7030A0"/>
      </right>
      <top style="hair">
        <color theme="0" tint="-0.14996795556505021"/>
      </top>
      <bottom style="medium">
        <color rgb="FF0000FF"/>
      </bottom>
      <diagonal/>
    </border>
    <border>
      <left style="thin">
        <color indexed="64"/>
      </left>
      <right style="thin">
        <color theme="0" tint="-0.14996795556505021"/>
      </right>
      <top style="hair">
        <color theme="0" tint="-0.14996795556505021"/>
      </top>
      <bottom style="medium">
        <color rgb="FF0000FF"/>
      </bottom>
      <diagonal/>
    </border>
    <border>
      <left style="thin">
        <color theme="0" tint="-0.14996795556505021"/>
      </left>
      <right style="thin">
        <color theme="0" tint="-0.14996795556505021"/>
      </right>
      <top style="hair">
        <color theme="0" tint="-0.14996795556505021"/>
      </top>
      <bottom style="medium">
        <color rgb="FF0000FF"/>
      </bottom>
      <diagonal/>
    </border>
    <border>
      <left style="thin">
        <color theme="0" tint="-0.14996795556505021"/>
      </left>
      <right style="medium">
        <color rgb="FF0000FF"/>
      </right>
      <top style="hair">
        <color theme="0" tint="-0.14996795556505021"/>
      </top>
      <bottom style="medium">
        <color rgb="FF0000FF"/>
      </bottom>
      <diagonal/>
    </border>
    <border>
      <left style="medium">
        <color rgb="FF0000FF"/>
      </left>
      <right style="medium">
        <color rgb="FF0000FF"/>
      </right>
      <top style="hair">
        <color theme="0" tint="-0.14996795556505021"/>
      </top>
      <bottom style="medium">
        <color rgb="FF0000FF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2" fillId="0" borderId="0" applyNumberFormat="0" applyFill="0" applyBorder="0" applyAlignment="0" applyProtection="0"/>
    <xf numFmtId="0" fontId="83" fillId="0" borderId="0" applyNumberFormat="0" applyFill="0" applyBorder="0" applyAlignment="0" applyProtection="0"/>
  </cellStyleXfs>
  <cellXfs count="531">
    <xf numFmtId="0" fontId="0" fillId="0" borderId="0" xfId="0"/>
    <xf numFmtId="0" fontId="2" fillId="0" borderId="0" xfId="0" applyFont="1" applyAlignment="1" applyProtection="1">
      <alignment vertical="center" wrapText="1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0" fontId="5" fillId="0" borderId="0" xfId="0" applyFont="1" applyFill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vertical="center" wrapText="1"/>
      <protection locked="0"/>
    </xf>
    <xf numFmtId="0" fontId="2" fillId="0" borderId="0" xfId="0" applyFont="1" applyFill="1" applyBorder="1" applyAlignment="1" applyProtection="1">
      <alignment vertical="center" wrapText="1"/>
      <protection locked="0"/>
    </xf>
    <xf numFmtId="0" fontId="4" fillId="0" borderId="0" xfId="0" applyFont="1" applyFill="1" applyAlignment="1" applyProtection="1">
      <alignment vertical="center" wrapText="1"/>
      <protection locked="0"/>
    </xf>
    <xf numFmtId="0" fontId="16" fillId="0" borderId="2" xfId="0" applyFont="1" applyBorder="1" applyAlignment="1" applyProtection="1">
      <alignment horizontal="center" vertical="center" wrapText="1"/>
    </xf>
    <xf numFmtId="0" fontId="16" fillId="0" borderId="2" xfId="0" applyFont="1" applyFill="1" applyBorder="1" applyAlignment="1" applyProtection="1">
      <alignment horizontal="center" vertical="center" wrapText="1"/>
    </xf>
    <xf numFmtId="0" fontId="16" fillId="0" borderId="3" xfId="0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  <protection locked="0"/>
    </xf>
    <xf numFmtId="0" fontId="2" fillId="0" borderId="36" xfId="0" applyFont="1" applyFill="1" applyBorder="1" applyAlignment="1" applyProtection="1">
      <alignment horizontal="center" vertical="center" wrapText="1"/>
      <protection locked="0"/>
    </xf>
    <xf numFmtId="0" fontId="2" fillId="0" borderId="41" xfId="0" applyFont="1" applyBorder="1" applyAlignment="1" applyProtection="1">
      <alignment horizontal="center" vertical="center" wrapText="1"/>
      <protection locked="0"/>
    </xf>
    <xf numFmtId="0" fontId="2" fillId="0" borderId="42" xfId="0" applyFont="1" applyFill="1" applyBorder="1" applyAlignment="1" applyProtection="1">
      <alignment horizontal="center" vertical="center" wrapText="1"/>
      <protection locked="0"/>
    </xf>
    <xf numFmtId="0" fontId="2" fillId="0" borderId="43" xfId="0" applyFont="1" applyBorder="1" applyAlignment="1" applyProtection="1">
      <alignment horizontal="center" vertical="center" wrapText="1"/>
      <protection locked="0"/>
    </xf>
    <xf numFmtId="0" fontId="2" fillId="0" borderId="46" xfId="0" applyFont="1" applyBorder="1" applyAlignment="1" applyProtection="1">
      <alignment horizontal="center" vertical="center" wrapText="1"/>
      <protection locked="0"/>
    </xf>
    <xf numFmtId="0" fontId="2" fillId="0" borderId="47" xfId="0" applyFont="1" applyFill="1" applyBorder="1" applyAlignment="1" applyProtection="1">
      <alignment horizontal="center" vertical="center" wrapText="1"/>
      <protection locked="0"/>
    </xf>
    <xf numFmtId="0" fontId="2" fillId="0" borderId="48" xfId="0" applyFont="1" applyBorder="1" applyAlignment="1" applyProtection="1">
      <alignment horizontal="center" vertical="center" wrapText="1"/>
      <protection locked="0"/>
    </xf>
    <xf numFmtId="0" fontId="2" fillId="0" borderId="50" xfId="0" applyFont="1" applyBorder="1" applyAlignment="1" applyProtection="1">
      <alignment horizontal="center" vertical="center" wrapText="1"/>
      <protection locked="0"/>
    </xf>
    <xf numFmtId="0" fontId="2" fillId="0" borderId="53" xfId="0" applyFont="1" applyBorder="1" applyAlignment="1" applyProtection="1">
      <alignment horizontal="center" vertical="center" wrapText="1"/>
      <protection locked="0"/>
    </xf>
    <xf numFmtId="0" fontId="18" fillId="0" borderId="55" xfId="0" applyFont="1" applyBorder="1" applyAlignment="1" applyProtection="1">
      <alignment horizontal="center" vertical="center" wrapText="1"/>
    </xf>
    <xf numFmtId="0" fontId="18" fillId="0" borderId="57" xfId="0" applyFont="1" applyBorder="1" applyAlignment="1" applyProtection="1">
      <alignment horizontal="center" vertical="center" wrapText="1"/>
    </xf>
    <xf numFmtId="0" fontId="2" fillId="5" borderId="53" xfId="0" applyFont="1" applyFill="1" applyBorder="1" applyAlignment="1" applyProtection="1">
      <alignment horizontal="center" vertical="center" wrapText="1"/>
      <protection locked="0"/>
    </xf>
    <xf numFmtId="0" fontId="2" fillId="5" borderId="48" xfId="0" applyFont="1" applyFill="1" applyBorder="1" applyAlignment="1" applyProtection="1">
      <alignment horizontal="center" vertical="center" wrapText="1"/>
      <protection locked="0"/>
    </xf>
    <xf numFmtId="0" fontId="2" fillId="0" borderId="48" xfId="0" applyFont="1" applyFill="1" applyBorder="1" applyAlignment="1" applyProtection="1">
      <alignment horizontal="center" vertical="center" wrapText="1"/>
      <protection locked="0"/>
    </xf>
    <xf numFmtId="0" fontId="18" fillId="0" borderId="57" xfId="0" applyFont="1" applyFill="1" applyBorder="1" applyAlignment="1" applyProtection="1">
      <alignment horizontal="center" vertical="center" wrapText="1"/>
    </xf>
    <xf numFmtId="0" fontId="1" fillId="0" borderId="42" xfId="0" applyFont="1" applyBorder="1" applyAlignment="1" applyProtection="1">
      <alignment horizontal="center" vertical="center" wrapText="1"/>
      <protection locked="0"/>
    </xf>
    <xf numFmtId="0" fontId="1" fillId="5" borderId="53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1" fillId="0" borderId="53" xfId="0" applyFont="1" applyBorder="1" applyAlignment="1" applyProtection="1">
      <alignment horizontal="center" vertical="center" wrapText="1"/>
      <protection locked="0"/>
    </xf>
    <xf numFmtId="0" fontId="1" fillId="5" borderId="48" xfId="0" applyFont="1" applyFill="1" applyBorder="1" applyAlignment="1" applyProtection="1">
      <alignment horizontal="center" vertical="center" wrapText="1"/>
      <protection locked="0"/>
    </xf>
    <xf numFmtId="0" fontId="16" fillId="0" borderId="6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7" fillId="5" borderId="23" xfId="0" applyFont="1" applyFill="1" applyBorder="1" applyAlignment="1" applyProtection="1">
      <alignment horizontal="center" vertical="center" wrapText="1"/>
    </xf>
    <xf numFmtId="0" fontId="3" fillId="0" borderId="51" xfId="0" applyFont="1" applyBorder="1" applyAlignment="1" applyProtection="1">
      <alignment horizontal="center" vertical="center" wrapText="1"/>
    </xf>
    <xf numFmtId="0" fontId="18" fillId="3" borderId="69" xfId="0" applyFont="1" applyFill="1" applyBorder="1" applyAlignment="1" applyProtection="1">
      <alignment horizontal="center" vertical="center" wrapText="1"/>
    </xf>
    <xf numFmtId="0" fontId="2" fillId="0" borderId="53" xfId="0" applyFont="1" applyFill="1" applyBorder="1" applyAlignment="1" applyProtection="1">
      <alignment horizontal="center" vertical="center" wrapText="1"/>
      <protection locked="0"/>
    </xf>
    <xf numFmtId="0" fontId="23" fillId="0" borderId="38" xfId="0" applyFont="1" applyBorder="1" applyAlignment="1" applyProtection="1">
      <alignment horizontal="center" vertical="center" wrapText="1"/>
    </xf>
    <xf numFmtId="0" fontId="2" fillId="5" borderId="42" xfId="0" applyFont="1" applyFill="1" applyBorder="1" applyAlignment="1" applyProtection="1">
      <alignment horizontal="center" vertical="center" wrapText="1"/>
      <protection locked="0"/>
    </xf>
    <xf numFmtId="0" fontId="1" fillId="0" borderId="48" xfId="0" applyFont="1" applyFill="1" applyBorder="1" applyAlignment="1" applyProtection="1">
      <alignment horizontal="center" vertical="center" wrapText="1"/>
      <protection locked="0"/>
    </xf>
    <xf numFmtId="0" fontId="2" fillId="0" borderId="36" xfId="0" applyFont="1" applyBorder="1" applyAlignment="1" applyProtection="1">
      <alignment horizontal="center" vertical="center" wrapText="1"/>
      <protection locked="0"/>
    </xf>
    <xf numFmtId="0" fontId="2" fillId="0" borderId="47" xfId="0" applyFont="1" applyBorder="1" applyAlignment="1" applyProtection="1">
      <alignment horizontal="center" vertical="center" wrapText="1"/>
      <protection locked="0"/>
    </xf>
    <xf numFmtId="0" fontId="18" fillId="0" borderId="54" xfId="0" applyFont="1" applyFill="1" applyBorder="1" applyAlignment="1" applyProtection="1">
      <alignment horizontal="center" vertical="center" wrapText="1"/>
    </xf>
    <xf numFmtId="0" fontId="1" fillId="0" borderId="82" xfId="0" applyFont="1" applyBorder="1" applyAlignment="1" applyProtection="1">
      <alignment horizontal="center" vertical="center" wrapText="1"/>
      <protection locked="0"/>
    </xf>
    <xf numFmtId="0" fontId="1" fillId="0" borderId="86" xfId="0" applyFont="1" applyBorder="1" applyAlignment="1" applyProtection="1">
      <alignment horizontal="center" vertical="center" wrapText="1"/>
      <protection locked="0"/>
    </xf>
    <xf numFmtId="0" fontId="3" fillId="0" borderId="88" xfId="0" applyFont="1" applyBorder="1" applyAlignment="1" applyProtection="1">
      <alignment horizontal="center" vertical="center" wrapText="1"/>
    </xf>
    <xf numFmtId="0" fontId="1" fillId="5" borderId="42" xfId="0" applyFont="1" applyFill="1" applyBorder="1" applyAlignment="1" applyProtection="1">
      <alignment horizontal="center" vertical="center" wrapText="1"/>
      <protection locked="0"/>
    </xf>
    <xf numFmtId="0" fontId="24" fillId="0" borderId="69" xfId="0" applyFont="1" applyFill="1" applyBorder="1" applyAlignment="1" applyProtection="1">
      <alignment horizontal="center" vertical="center" wrapText="1"/>
    </xf>
    <xf numFmtId="0" fontId="28" fillId="9" borderId="0" xfId="0" applyFont="1" applyFill="1" applyAlignment="1" applyProtection="1">
      <alignment horizontal="right" vertical="center" wrapText="1"/>
      <protection locked="0"/>
    </xf>
    <xf numFmtId="0" fontId="0" fillId="0" borderId="0" xfId="0" applyAlignment="1"/>
    <xf numFmtId="0" fontId="2" fillId="0" borderId="0" xfId="0" applyFont="1" applyAlignment="1">
      <alignment horizontal="center"/>
    </xf>
    <xf numFmtId="0" fontId="2" fillId="0" borderId="95" xfId="0" applyFont="1" applyBorder="1" applyAlignment="1" applyProtection="1">
      <alignment horizontal="center" vertical="center" wrapText="1"/>
      <protection locked="0"/>
    </xf>
    <xf numFmtId="14" fontId="2" fillId="0" borderId="73" xfId="0" applyNumberFormat="1" applyFont="1" applyBorder="1" applyAlignment="1" applyProtection="1">
      <alignment horizontal="center" vertical="center" wrapText="1"/>
      <protection locked="0"/>
    </xf>
    <xf numFmtId="14" fontId="2" fillId="0" borderId="42" xfId="0" applyNumberFormat="1" applyFont="1" applyBorder="1" applyAlignment="1" applyProtection="1">
      <alignment horizontal="center" vertical="center" wrapText="1"/>
      <protection locked="0"/>
    </xf>
    <xf numFmtId="0" fontId="2" fillId="0" borderId="94" xfId="0" applyFont="1" applyBorder="1" applyAlignment="1" applyProtection="1">
      <alignment horizontal="center" vertical="center" wrapText="1"/>
      <protection locked="0"/>
    </xf>
    <xf numFmtId="0" fontId="1" fillId="0" borderId="96" xfId="0" applyFont="1" applyFill="1" applyBorder="1" applyAlignment="1" applyProtection="1">
      <alignment horizontal="center" vertical="center" wrapText="1"/>
      <protection locked="0"/>
    </xf>
    <xf numFmtId="0" fontId="1" fillId="0" borderId="97" xfId="0" applyFont="1" applyFill="1" applyBorder="1" applyAlignment="1" applyProtection="1">
      <alignment horizontal="center" vertical="center" wrapText="1"/>
      <protection locked="0"/>
    </xf>
    <xf numFmtId="0" fontId="1" fillId="0" borderId="98" xfId="0" applyFont="1" applyFill="1" applyBorder="1" applyAlignment="1" applyProtection="1">
      <alignment horizontal="center" vertical="center" wrapText="1"/>
      <protection locked="0"/>
    </xf>
    <xf numFmtId="14" fontId="2" fillId="0" borderId="47" xfId="0" applyNumberFormat="1" applyFont="1" applyBorder="1" applyAlignment="1" applyProtection="1">
      <alignment horizontal="center" vertical="center" wrapText="1"/>
      <protection locked="0"/>
    </xf>
    <xf numFmtId="0" fontId="2" fillId="0" borderId="99" xfId="0" applyFont="1" applyBorder="1" applyAlignment="1" applyProtection="1">
      <alignment horizontal="center" vertical="center" wrapText="1"/>
      <protection locked="0"/>
    </xf>
    <xf numFmtId="0" fontId="32" fillId="0" borderId="0" xfId="0" applyFont="1" applyAlignment="1">
      <alignment horizontal="center"/>
    </xf>
    <xf numFmtId="0" fontId="0" fillId="4" borderId="0" xfId="0" applyFill="1" applyAlignment="1"/>
    <xf numFmtId="0" fontId="32" fillId="4" borderId="0" xfId="0" applyFont="1" applyFill="1" applyAlignment="1">
      <alignment horizontal="right"/>
    </xf>
    <xf numFmtId="0" fontId="32" fillId="4" borderId="0" xfId="0" applyFont="1" applyFill="1" applyAlignment="1">
      <alignment horizontal="left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18" fillId="0" borderId="33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164" fontId="2" fillId="0" borderId="61" xfId="0" applyNumberFormat="1" applyFont="1" applyBorder="1" applyAlignment="1" applyProtection="1">
      <alignment horizontal="center" vertical="center" wrapText="1"/>
      <protection locked="0"/>
    </xf>
    <xf numFmtId="0" fontId="2" fillId="0" borderId="101" xfId="0" applyFont="1" applyBorder="1" applyAlignment="1" applyProtection="1">
      <alignment horizontal="center" vertical="center" wrapText="1"/>
      <protection locked="0"/>
    </xf>
    <xf numFmtId="0" fontId="24" fillId="0" borderId="0" xfId="0" applyFont="1" applyFill="1" applyBorder="1" applyAlignment="1" applyProtection="1">
      <alignment horizontal="center" vertical="center" wrapText="1"/>
    </xf>
    <xf numFmtId="1" fontId="25" fillId="0" borderId="104" xfId="0" applyNumberFormat="1" applyFont="1" applyBorder="1" applyAlignment="1" applyProtection="1">
      <alignment horizontal="center" vertical="center" wrapText="1"/>
    </xf>
    <xf numFmtId="1" fontId="24" fillId="0" borderId="104" xfId="0" applyNumberFormat="1" applyFont="1" applyBorder="1" applyAlignment="1" applyProtection="1">
      <alignment horizontal="center" vertical="center" wrapText="1"/>
    </xf>
    <xf numFmtId="0" fontId="28" fillId="7" borderId="0" xfId="0" applyFont="1" applyFill="1" applyAlignment="1" applyProtection="1">
      <alignment horizontal="right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vertical="center" wrapText="1"/>
      <protection locked="0"/>
    </xf>
    <xf numFmtId="0" fontId="40" fillId="0" borderId="0" xfId="0" applyFont="1" applyFill="1" applyAlignment="1" applyProtection="1">
      <alignment horizontal="left" vertical="center" wrapText="1"/>
      <protection locked="0"/>
    </xf>
    <xf numFmtId="0" fontId="1" fillId="0" borderId="0" xfId="0" applyNumberFormat="1" applyFont="1" applyFill="1" applyAlignment="1" applyProtection="1">
      <alignment horizontal="center" vertical="center" wrapText="1"/>
    </xf>
    <xf numFmtId="14" fontId="3" fillId="6" borderId="1" xfId="0" applyNumberFormat="1" applyFont="1" applyFill="1" applyBorder="1" applyAlignment="1" applyProtection="1">
      <alignment vertical="center" wrapText="1"/>
    </xf>
    <xf numFmtId="0" fontId="26" fillId="7" borderId="83" xfId="0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2" fillId="2" borderId="0" xfId="0" applyFont="1" applyFill="1" applyAlignment="1" applyProtection="1">
      <alignment vertical="center" wrapText="1"/>
      <protection locked="0"/>
    </xf>
    <xf numFmtId="0" fontId="4" fillId="2" borderId="0" xfId="0" applyFont="1" applyFill="1" applyAlignment="1" applyProtection="1">
      <alignment vertical="center" wrapText="1"/>
      <protection locked="0"/>
    </xf>
    <xf numFmtId="0" fontId="7" fillId="2" borderId="0" xfId="0" applyFont="1" applyFill="1" applyAlignment="1" applyProtection="1">
      <alignment vertical="center" wrapText="1"/>
      <protection locked="0"/>
    </xf>
    <xf numFmtId="0" fontId="2" fillId="0" borderId="42" xfId="0" applyFont="1" applyBorder="1" applyAlignment="1" applyProtection="1">
      <alignment horizontal="center" vertical="center" wrapText="1"/>
      <protection locked="0"/>
    </xf>
    <xf numFmtId="0" fontId="41" fillId="5" borderId="2" xfId="0" applyFont="1" applyFill="1" applyBorder="1" applyAlignment="1" applyProtection="1">
      <alignment horizontal="center" vertical="center" wrapText="1"/>
    </xf>
    <xf numFmtId="0" fontId="16" fillId="10" borderId="44" xfId="0" applyFont="1" applyFill="1" applyBorder="1" applyAlignment="1" applyProtection="1">
      <alignment horizontal="center" vertical="center" wrapText="1"/>
    </xf>
    <xf numFmtId="0" fontId="18" fillId="10" borderId="6" xfId="0" applyFont="1" applyFill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34" fillId="0" borderId="0" xfId="0" applyFont="1" applyFill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14" fillId="0" borderId="0" xfId="0" applyFont="1" applyBorder="1" applyAlignment="1" applyProtection="1">
      <alignment horizontal="left" vertical="center" wrapText="1"/>
      <protection locked="0"/>
    </xf>
    <xf numFmtId="22" fontId="1" fillId="0" borderId="0" xfId="0" applyNumberFormat="1" applyFont="1" applyFill="1" applyAlignment="1" applyProtection="1">
      <alignment horizontal="right" vertical="center" wrapText="1"/>
      <protection locked="0"/>
    </xf>
    <xf numFmtId="22" fontId="3" fillId="0" borderId="0" xfId="0" applyNumberFormat="1" applyFont="1" applyFill="1" applyAlignment="1" applyProtection="1">
      <alignment horizontal="right" vertical="center" wrapText="1"/>
      <protection locked="0"/>
    </xf>
    <xf numFmtId="22" fontId="3" fillId="0" borderId="0" xfId="0" applyNumberFormat="1" applyFont="1" applyFill="1" applyAlignment="1" applyProtection="1">
      <alignment horizontal="center" vertical="center" wrapText="1"/>
      <protection locked="0"/>
    </xf>
    <xf numFmtId="0" fontId="5" fillId="0" borderId="11" xfId="0" applyFont="1" applyBorder="1" applyAlignment="1" applyProtection="1">
      <alignment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vertical="center" wrapText="1"/>
      <protection locked="0"/>
    </xf>
    <xf numFmtId="0" fontId="5" fillId="0" borderId="12" xfId="0" applyFont="1" applyBorder="1" applyAlignment="1" applyProtection="1">
      <alignment vertical="center" wrapText="1"/>
      <protection locked="0"/>
    </xf>
    <xf numFmtId="0" fontId="5" fillId="0" borderId="13" xfId="0" applyFont="1" applyBorder="1" applyAlignment="1" applyProtection="1">
      <alignment vertical="center" wrapText="1"/>
      <protection locked="0"/>
    </xf>
    <xf numFmtId="0" fontId="1" fillId="5" borderId="66" xfId="0" applyFont="1" applyFill="1" applyBorder="1" applyAlignment="1" applyProtection="1">
      <alignment horizontal="center" vertical="center" wrapText="1"/>
      <protection locked="0"/>
    </xf>
    <xf numFmtId="0" fontId="1" fillId="5" borderId="64" xfId="0" applyFont="1" applyFill="1" applyBorder="1" applyAlignment="1" applyProtection="1">
      <alignment horizontal="center" vertical="center" wrapText="1"/>
      <protection locked="0"/>
    </xf>
    <xf numFmtId="0" fontId="3" fillId="10" borderId="62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horizontal="left" vertical="center" wrapText="1"/>
      <protection locked="0"/>
    </xf>
    <xf numFmtId="0" fontId="1" fillId="0" borderId="61" xfId="0" applyFont="1" applyBorder="1" applyAlignment="1" applyProtection="1">
      <alignment horizontal="left" vertical="center" wrapText="1"/>
      <protection locked="0"/>
    </xf>
    <xf numFmtId="0" fontId="16" fillId="0" borderId="2" xfId="0" applyFont="1" applyBorder="1" applyAlignment="1" applyProtection="1">
      <alignment horizontal="center" vertical="center" wrapText="1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1" fillId="6" borderId="2" xfId="0" applyFont="1" applyFill="1" applyBorder="1" applyAlignment="1" applyProtection="1">
      <alignment vertical="center" wrapText="1"/>
      <protection locked="0"/>
    </xf>
    <xf numFmtId="0" fontId="6" fillId="5" borderId="14" xfId="0" applyFont="1" applyFill="1" applyBorder="1" applyAlignment="1" applyProtection="1">
      <alignment horizontal="right" vertical="center" wrapText="1"/>
      <protection locked="0"/>
    </xf>
    <xf numFmtId="0" fontId="15" fillId="5" borderId="80" xfId="0" applyFont="1" applyFill="1" applyBorder="1" applyAlignment="1" applyProtection="1">
      <alignment horizontal="center" vertical="center" wrapText="1"/>
      <protection locked="0"/>
    </xf>
    <xf numFmtId="0" fontId="26" fillId="7" borderId="81" xfId="0" applyFont="1" applyFill="1" applyBorder="1" applyAlignment="1" applyProtection="1">
      <alignment horizontal="center" vertical="center" wrapText="1"/>
      <protection locked="0"/>
    </xf>
    <xf numFmtId="0" fontId="1" fillId="5" borderId="0" xfId="0" applyFont="1" applyFill="1" applyBorder="1" applyAlignment="1" applyProtection="1">
      <alignment horizontal="center" vertical="center" wrapText="1"/>
      <protection locked="0"/>
    </xf>
    <xf numFmtId="0" fontId="24" fillId="5" borderId="0" xfId="0" applyFont="1" applyFill="1" applyBorder="1" applyAlignment="1" applyProtection="1">
      <alignment horizontal="center" vertical="center" wrapText="1"/>
      <protection locked="0"/>
    </xf>
    <xf numFmtId="164" fontId="3" fillId="5" borderId="79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4" xfId="0" applyFont="1" applyFill="1" applyBorder="1" applyAlignment="1" applyProtection="1">
      <alignment horizontal="right" vertical="center" wrapText="1"/>
      <protection locked="0"/>
    </xf>
    <xf numFmtId="0" fontId="1" fillId="2" borderId="82" xfId="0" applyFont="1" applyFill="1" applyBorder="1" applyAlignment="1" applyProtection="1">
      <alignment horizontal="center" vertical="center" wrapText="1"/>
      <protection locked="0"/>
    </xf>
    <xf numFmtId="0" fontId="26" fillId="7" borderId="83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68" xfId="0" applyFont="1" applyFill="1" applyBorder="1" applyAlignment="1" applyProtection="1">
      <alignment horizontal="center" vertical="center" wrapText="1"/>
      <protection locked="0"/>
    </xf>
    <xf numFmtId="0" fontId="6" fillId="0" borderId="14" xfId="0" applyFont="1" applyFill="1" applyBorder="1" applyAlignment="1" applyProtection="1">
      <alignment horizontal="right" vertical="center" wrapText="1"/>
      <protection locked="0"/>
    </xf>
    <xf numFmtId="0" fontId="15" fillId="0" borderId="82" xfId="0" applyFont="1" applyFill="1" applyBorder="1" applyAlignment="1" applyProtection="1">
      <alignment horizontal="center" vertical="center" wrapText="1"/>
      <protection locked="0"/>
    </xf>
    <xf numFmtId="0" fontId="24" fillId="0" borderId="0" xfId="0" applyFont="1" applyFill="1" applyBorder="1" applyAlignment="1" applyProtection="1">
      <alignment horizontal="center" vertical="center" wrapText="1"/>
      <protection locked="0"/>
    </xf>
    <xf numFmtId="0" fontId="1" fillId="5" borderId="84" xfId="0" applyFont="1" applyFill="1" applyBorder="1" applyAlignment="1" applyProtection="1">
      <alignment horizontal="center" vertical="center" wrapText="1"/>
      <protection locked="0"/>
    </xf>
    <xf numFmtId="0" fontId="1" fillId="5" borderId="85" xfId="0" applyFont="1" applyFill="1" applyBorder="1" applyAlignment="1" applyProtection="1">
      <alignment horizontal="center" vertical="center" wrapText="1"/>
      <protection locked="0"/>
    </xf>
    <xf numFmtId="0" fontId="2" fillId="5" borderId="12" xfId="0" applyFont="1" applyFill="1" applyBorder="1" applyAlignment="1" applyProtection="1">
      <alignment horizontal="center" vertical="center" wrapText="1"/>
      <protection locked="0"/>
    </xf>
    <xf numFmtId="0" fontId="1" fillId="5" borderId="83" xfId="0" applyFont="1" applyFill="1" applyBorder="1" applyAlignment="1" applyProtection="1">
      <alignment horizontal="center" vertical="center" wrapText="1"/>
      <protection locked="0"/>
    </xf>
    <xf numFmtId="0" fontId="2" fillId="5" borderId="0" xfId="0" applyFont="1" applyFill="1" applyBorder="1" applyAlignment="1" applyProtection="1">
      <alignment horizontal="center" vertical="center" wrapText="1"/>
      <protection locked="0"/>
    </xf>
    <xf numFmtId="0" fontId="1" fillId="5" borderId="87" xfId="0" applyFont="1" applyFill="1" applyBorder="1" applyAlignment="1" applyProtection="1">
      <alignment horizontal="center" vertical="center" wrapText="1"/>
      <protection locked="0"/>
    </xf>
    <xf numFmtId="0" fontId="2" fillId="5" borderId="5" xfId="0" applyFont="1" applyFill="1" applyBorder="1" applyAlignment="1" applyProtection="1">
      <alignment horizontal="center" vertical="center" wrapText="1"/>
      <protection locked="0"/>
    </xf>
    <xf numFmtId="0" fontId="3" fillId="0" borderId="70" xfId="0" applyFont="1" applyBorder="1" applyAlignment="1" applyProtection="1">
      <alignment vertical="center" wrapText="1"/>
      <protection locked="0"/>
    </xf>
    <xf numFmtId="0" fontId="24" fillId="0" borderId="0" xfId="0" applyFont="1" applyAlignment="1" applyProtection="1">
      <alignment horizontal="center" vertical="center" wrapText="1"/>
      <protection locked="0"/>
    </xf>
    <xf numFmtId="0" fontId="22" fillId="0" borderId="0" xfId="0" quotePrefix="1" applyFont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vertical="center" wrapText="1"/>
      <protection locked="0"/>
    </xf>
    <xf numFmtId="0" fontId="7" fillId="0" borderId="105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1" fillId="5" borderId="102" xfId="0" applyFont="1" applyFill="1" applyBorder="1" applyAlignment="1" applyProtection="1">
      <alignment horizontal="center" vertical="center" wrapText="1"/>
      <protection locked="0"/>
    </xf>
    <xf numFmtId="0" fontId="2" fillId="5" borderId="103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center" vertical="center" wrapText="1"/>
      <protection locked="0"/>
    </xf>
    <xf numFmtId="0" fontId="34" fillId="0" borderId="0" xfId="0" applyFont="1" applyFill="1" applyBorder="1" applyAlignment="1" applyProtection="1">
      <alignment horizontal="center" vertical="center" wrapText="1"/>
      <protection locked="0"/>
    </xf>
    <xf numFmtId="1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5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1" fontId="25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2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5" borderId="9" xfId="0" applyFont="1" applyFill="1" applyBorder="1" applyAlignment="1" applyProtection="1">
      <alignment horizontal="center" vertical="center" wrapText="1"/>
      <protection locked="0"/>
    </xf>
    <xf numFmtId="0" fontId="16" fillId="0" borderId="91" xfId="0" applyFont="1" applyBorder="1" applyAlignment="1" applyProtection="1">
      <alignment horizontal="center" vertical="center" wrapText="1"/>
      <protection locked="0"/>
    </xf>
    <xf numFmtId="0" fontId="2" fillId="5" borderId="92" xfId="0" applyFont="1" applyFill="1" applyBorder="1" applyAlignment="1" applyProtection="1">
      <alignment horizontal="center" vertical="center" wrapText="1"/>
      <protection locked="0"/>
    </xf>
    <xf numFmtId="0" fontId="1" fillId="8" borderId="89" xfId="0" applyFont="1" applyFill="1" applyBorder="1" applyAlignment="1" applyProtection="1">
      <alignment vertical="center" wrapText="1"/>
      <protection locked="0"/>
    </xf>
    <xf numFmtId="0" fontId="1" fillId="8" borderId="0" xfId="0" applyFont="1" applyFill="1" applyBorder="1" applyAlignment="1" applyProtection="1">
      <alignment horizontal="center" vertical="center" wrapText="1"/>
      <protection locked="0"/>
    </xf>
    <xf numFmtId="0" fontId="2" fillId="5" borderId="7" xfId="0" applyFont="1" applyFill="1" applyBorder="1" applyAlignment="1" applyProtection="1">
      <alignment horizontal="center" vertical="center" wrapText="1"/>
      <protection locked="0"/>
    </xf>
    <xf numFmtId="0" fontId="2" fillId="5" borderId="93" xfId="0" applyFont="1" applyFill="1" applyBorder="1" applyAlignment="1" applyProtection="1">
      <alignment horizontal="center" vertical="center" wrapText="1"/>
      <protection locked="0"/>
    </xf>
    <xf numFmtId="0" fontId="1" fillId="0" borderId="9" xfId="0" applyFont="1" applyFill="1" applyBorder="1" applyAlignment="1" applyProtection="1">
      <alignment horizontal="center" vertical="center" wrapText="1"/>
      <protection locked="0"/>
    </xf>
    <xf numFmtId="0" fontId="15" fillId="0" borderId="9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 applyAlignment="1" applyProtection="1">
      <alignment horizontal="center" vertical="center" wrapText="1"/>
      <protection locked="0"/>
    </xf>
    <xf numFmtId="0" fontId="1" fillId="5" borderId="12" xfId="0" applyFont="1" applyFill="1" applyBorder="1" applyAlignment="1" applyProtection="1">
      <alignment horizontal="center" vertical="center" wrapText="1"/>
      <protection locked="0"/>
    </xf>
    <xf numFmtId="0" fontId="1" fillId="5" borderId="13" xfId="0" applyFont="1" applyFill="1" applyBorder="1" applyAlignment="1" applyProtection="1">
      <alignment horizontal="center" vertical="center" wrapText="1"/>
      <protection locked="0"/>
    </xf>
    <xf numFmtId="0" fontId="3" fillId="5" borderId="19" xfId="0" applyFont="1" applyFill="1" applyBorder="1" applyAlignment="1" applyProtection="1">
      <alignment horizontal="center" vertical="center" wrapText="1"/>
      <protection locked="0"/>
    </xf>
    <xf numFmtId="0" fontId="1" fillId="2" borderId="34" xfId="0" applyFont="1" applyFill="1" applyBorder="1" applyAlignment="1" applyProtection="1">
      <alignment horizontal="left" vertical="center" wrapText="1"/>
      <protection locked="0"/>
    </xf>
    <xf numFmtId="0" fontId="1" fillId="0" borderId="36" xfId="0" applyFont="1" applyBorder="1" applyAlignment="1" applyProtection="1">
      <alignment horizontal="center" vertical="center" wrapText="1"/>
      <protection locked="0"/>
    </xf>
    <xf numFmtId="0" fontId="2" fillId="0" borderId="39" xfId="0" applyFont="1" applyBorder="1" applyAlignment="1" applyProtection="1">
      <alignment horizontal="center" vertical="center" wrapText="1"/>
      <protection locked="0"/>
    </xf>
    <xf numFmtId="0" fontId="18" fillId="0" borderId="38" xfId="0" applyFont="1" applyFill="1" applyBorder="1" applyAlignment="1" applyProtection="1">
      <alignment horizontal="center" vertical="center" wrapText="1"/>
      <protection locked="0"/>
    </xf>
    <xf numFmtId="0" fontId="1" fillId="2" borderId="56" xfId="0" applyFont="1" applyFill="1" applyBorder="1" applyAlignment="1" applyProtection="1">
      <alignment horizontal="left" vertical="center" wrapText="1"/>
      <protection locked="0"/>
    </xf>
    <xf numFmtId="0" fontId="1" fillId="0" borderId="48" xfId="0" applyFont="1" applyBorder="1" applyAlignment="1" applyProtection="1">
      <alignment horizontal="center" vertical="center" wrapText="1"/>
      <protection locked="0"/>
    </xf>
    <xf numFmtId="0" fontId="2" fillId="0" borderId="59" xfId="0" applyFont="1" applyBorder="1" applyAlignment="1" applyProtection="1">
      <alignment horizontal="center" vertical="center" wrapText="1"/>
      <protection locked="0"/>
    </xf>
    <xf numFmtId="0" fontId="18" fillId="0" borderId="58" xfId="0" applyFont="1" applyFill="1" applyBorder="1" applyAlignment="1" applyProtection="1">
      <alignment horizontal="center" vertical="center" wrapText="1"/>
      <protection locked="0"/>
    </xf>
    <xf numFmtId="0" fontId="1" fillId="2" borderId="14" xfId="0" applyFont="1" applyFill="1" applyBorder="1" applyAlignment="1" applyProtection="1">
      <alignment horizontal="left" vertical="center" wrapText="1"/>
      <protection locked="0"/>
    </xf>
    <xf numFmtId="0" fontId="18" fillId="0" borderId="6" xfId="0" applyFont="1" applyFill="1" applyBorder="1" applyAlignment="1" applyProtection="1">
      <alignment horizontal="center" vertical="center" wrapText="1"/>
      <protection locked="0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0" fontId="12" fillId="5" borderId="12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center" vertical="center" wrapText="1"/>
      <protection locked="0"/>
    </xf>
    <xf numFmtId="0" fontId="18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vertical="center" wrapText="1"/>
      <protection locked="0"/>
    </xf>
    <xf numFmtId="0" fontId="2" fillId="5" borderId="13" xfId="0" applyFont="1" applyFill="1" applyBorder="1" applyAlignment="1" applyProtection="1">
      <alignment horizontal="center" vertical="center" wrapText="1"/>
      <protection locked="0"/>
    </xf>
    <xf numFmtId="0" fontId="7" fillId="5" borderId="22" xfId="0" applyFont="1" applyFill="1" applyBorder="1" applyAlignment="1" applyProtection="1">
      <alignment horizontal="center" vertical="center" wrapText="1"/>
      <protection locked="0"/>
    </xf>
    <xf numFmtId="0" fontId="1" fillId="2" borderId="40" xfId="0" applyFont="1" applyFill="1" applyBorder="1" applyAlignment="1" applyProtection="1">
      <alignment horizontal="left" vertical="center" wrapText="1"/>
      <protection locked="0"/>
    </xf>
    <xf numFmtId="0" fontId="2" fillId="0" borderId="45" xfId="0" applyFont="1" applyBorder="1" applyAlignment="1" applyProtection="1">
      <alignment horizontal="center" vertical="center" wrapText="1"/>
      <protection locked="0"/>
    </xf>
    <xf numFmtId="0" fontId="18" fillId="0" borderId="44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16" fillId="0" borderId="32" xfId="0" applyFont="1" applyBorder="1" applyAlignment="1" applyProtection="1">
      <alignment horizontal="center" vertical="center" wrapText="1"/>
      <protection locked="0"/>
    </xf>
    <xf numFmtId="0" fontId="18" fillId="3" borderId="33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left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3" fillId="0" borderId="12" xfId="0" applyFont="1" applyFill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2" fillId="5" borderId="14" xfId="0" applyFont="1" applyFill="1" applyBorder="1" applyAlignment="1" applyProtection="1">
      <alignment vertical="center" wrapText="1"/>
      <protection locked="0"/>
    </xf>
    <xf numFmtId="0" fontId="15" fillId="5" borderId="0" xfId="0" applyFont="1" applyFill="1" applyBorder="1" applyAlignment="1" applyProtection="1">
      <alignment horizontal="center" vertical="center" wrapText="1"/>
      <protection locked="0"/>
    </xf>
    <xf numFmtId="0" fontId="3" fillId="5" borderId="60" xfId="0" applyFont="1" applyFill="1" applyBorder="1" applyAlignment="1" applyProtection="1">
      <alignment horizontal="center" vertical="center" wrapText="1"/>
      <protection locked="0"/>
    </xf>
    <xf numFmtId="0" fontId="1" fillId="0" borderId="52" xfId="0" applyFont="1" applyBorder="1" applyAlignment="1" applyProtection="1">
      <alignment horizontal="left" vertical="center" wrapText="1"/>
      <protection locked="0"/>
    </xf>
    <xf numFmtId="0" fontId="1" fillId="0" borderId="40" xfId="0" applyFont="1" applyBorder="1" applyAlignment="1" applyProtection="1">
      <alignment horizontal="left" vertical="center" wrapText="1"/>
      <protection locked="0"/>
    </xf>
    <xf numFmtId="0" fontId="1" fillId="0" borderId="56" xfId="0" applyFont="1" applyBorder="1" applyAlignment="1" applyProtection="1">
      <alignment horizontal="left" vertical="center" wrapText="1"/>
      <protection locked="0"/>
    </xf>
    <xf numFmtId="0" fontId="2" fillId="0" borderId="12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16" fillId="0" borderId="5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0" fontId="1" fillId="0" borderId="16" xfId="0" applyFont="1" applyFill="1" applyBorder="1" applyAlignment="1" applyProtection="1">
      <alignment horizontal="left" vertical="center" wrapText="1"/>
      <protection locked="0"/>
    </xf>
    <xf numFmtId="0" fontId="18" fillId="0" borderId="100" xfId="0" applyFont="1" applyFill="1" applyBorder="1" applyAlignment="1" applyProtection="1">
      <alignment horizontal="center" vertical="center" wrapText="1"/>
      <protection locked="0"/>
    </xf>
    <xf numFmtId="0" fontId="43" fillId="0" borderId="5" xfId="0" applyFont="1" applyBorder="1" applyAlignment="1" applyProtection="1">
      <alignment horizontal="left" wrapText="1"/>
      <protection locked="0"/>
    </xf>
    <xf numFmtId="0" fontId="24" fillId="0" borderId="52" xfId="0" applyFont="1" applyBorder="1" applyAlignment="1" applyProtection="1">
      <alignment horizontal="left" vertical="center" wrapText="1"/>
      <protection locked="0"/>
    </xf>
    <xf numFmtId="0" fontId="18" fillId="0" borderId="54" xfId="0" applyFont="1" applyBorder="1" applyAlignment="1" applyProtection="1">
      <alignment horizontal="center" vertical="center" wrapText="1"/>
      <protection locked="0"/>
    </xf>
    <xf numFmtId="0" fontId="24" fillId="0" borderId="14" xfId="0" applyFont="1" applyBorder="1" applyAlignment="1" applyProtection="1">
      <alignment horizontal="left" vertical="center" wrapText="1"/>
      <protection locked="0"/>
    </xf>
    <xf numFmtId="0" fontId="37" fillId="5" borderId="0" xfId="0" applyFont="1" applyFill="1" applyBorder="1" applyAlignment="1" applyProtection="1">
      <alignment horizontal="center" vertical="center" wrapText="1"/>
      <protection locked="0"/>
    </xf>
    <xf numFmtId="0" fontId="38" fillId="0" borderId="71" xfId="0" applyFont="1" applyBorder="1" applyAlignment="1" applyProtection="1">
      <alignment horizontal="center" vertical="center" wrapText="1"/>
      <protection locked="0"/>
    </xf>
    <xf numFmtId="0" fontId="44" fillId="0" borderId="56" xfId="1" applyFont="1" applyBorder="1" applyAlignment="1" applyProtection="1">
      <alignment horizontal="left" vertical="center" wrapText="1"/>
      <protection locked="0"/>
    </xf>
    <xf numFmtId="0" fontId="13" fillId="0" borderId="24" xfId="0" applyFont="1" applyBorder="1" applyAlignment="1" applyProtection="1">
      <alignment horizontal="center" vertical="center" wrapText="1"/>
      <protection locked="0"/>
    </xf>
    <xf numFmtId="0" fontId="28" fillId="9" borderId="0" xfId="0" applyFont="1" applyFill="1" applyAlignment="1" applyProtection="1">
      <alignment horizontal="center" vertical="center" wrapText="1"/>
    </xf>
    <xf numFmtId="0" fontId="28" fillId="7" borderId="0" xfId="0" applyFont="1" applyFill="1" applyAlignment="1" applyProtection="1">
      <alignment horizontal="center" vertical="center" wrapText="1"/>
    </xf>
    <xf numFmtId="1" fontId="47" fillId="5" borderId="108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 wrapText="1"/>
    </xf>
    <xf numFmtId="0" fontId="7" fillId="0" borderId="53" xfId="0" applyFont="1" applyBorder="1" applyAlignment="1" applyProtection="1">
      <alignment horizontal="center" vertical="center" wrapText="1"/>
    </xf>
    <xf numFmtId="0" fontId="18" fillId="0" borderId="10" xfId="0" applyFont="1" applyBorder="1" applyAlignment="1" applyProtection="1">
      <alignment vertical="center" wrapText="1"/>
    </xf>
    <xf numFmtId="0" fontId="1" fillId="8" borderId="7" xfId="0" applyFont="1" applyFill="1" applyBorder="1" applyAlignment="1" applyProtection="1">
      <alignment horizontal="center" vertical="center" wrapText="1"/>
      <protection locked="0"/>
    </xf>
    <xf numFmtId="0" fontId="1" fillId="8" borderId="8" xfId="0" applyFont="1" applyFill="1" applyBorder="1" applyAlignment="1" applyProtection="1">
      <alignment vertical="center" wrapText="1"/>
      <protection locked="0"/>
    </xf>
    <xf numFmtId="0" fontId="1" fillId="8" borderId="9" xfId="0" applyFont="1" applyFill="1" applyBorder="1" applyAlignment="1" applyProtection="1">
      <alignment horizontal="center" vertical="center" wrapText="1"/>
      <protection locked="0"/>
    </xf>
    <xf numFmtId="0" fontId="1" fillId="0" borderId="112" xfId="0" applyFont="1" applyBorder="1" applyAlignment="1" applyProtection="1">
      <alignment vertical="center" wrapText="1"/>
      <protection locked="0"/>
    </xf>
    <xf numFmtId="0" fontId="1" fillId="5" borderId="113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2" fillId="5" borderId="91" xfId="0" applyFont="1" applyFill="1" applyBorder="1" applyAlignment="1" applyProtection="1">
      <alignment horizontal="center" vertical="center" wrapText="1"/>
      <protection locked="0"/>
    </xf>
    <xf numFmtId="0" fontId="16" fillId="0" borderId="9" xfId="0" applyFont="1" applyFill="1" applyBorder="1" applyAlignment="1" applyProtection="1">
      <alignment horizontal="center" vertical="center" wrapText="1"/>
    </xf>
    <xf numFmtId="0" fontId="16" fillId="0" borderId="7" xfId="0" applyFont="1" applyFill="1" applyBorder="1" applyAlignment="1" applyProtection="1">
      <alignment horizontal="center" vertical="center" wrapText="1"/>
    </xf>
    <xf numFmtId="0" fontId="1" fillId="0" borderId="20" xfId="0" applyFont="1" applyFill="1" applyBorder="1" applyAlignment="1" applyProtection="1">
      <alignment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34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28" fillId="2" borderId="0" xfId="0" applyFont="1" applyFill="1" applyAlignment="1" applyProtection="1">
      <alignment horizontal="left" vertical="center" wrapText="1"/>
      <protection locked="0"/>
    </xf>
    <xf numFmtId="0" fontId="26" fillId="14" borderId="106" xfId="0" applyFont="1" applyFill="1" applyBorder="1" applyAlignment="1" applyProtection="1">
      <alignment horizontal="right" vertical="center" wrapText="1"/>
      <protection locked="0"/>
    </xf>
    <xf numFmtId="0" fontId="26" fillId="14" borderId="114" xfId="0" applyFont="1" applyFill="1" applyBorder="1" applyAlignment="1" applyProtection="1">
      <alignment horizontal="right" vertical="center"/>
      <protection locked="0"/>
    </xf>
    <xf numFmtId="0" fontId="26" fillId="14" borderId="110" xfId="0" applyFont="1" applyFill="1" applyBorder="1" applyAlignment="1" applyProtection="1">
      <alignment horizontal="center" vertical="center" wrapText="1"/>
    </xf>
    <xf numFmtId="0" fontId="56" fillId="0" borderId="0" xfId="0" applyFont="1" applyAlignment="1" applyProtection="1">
      <alignment horizontal="left" vertical="center"/>
      <protection locked="0"/>
    </xf>
    <xf numFmtId="0" fontId="46" fillId="0" borderId="0" xfId="0" applyFont="1" applyAlignment="1" applyProtection="1">
      <alignment horizontal="right" vertical="center" wrapText="1"/>
      <protection locked="0"/>
    </xf>
    <xf numFmtId="0" fontId="1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42" fillId="0" borderId="0" xfId="1" applyAlignment="1" applyProtection="1">
      <alignment horizontal="left" vertical="center"/>
      <protection locked="0"/>
    </xf>
    <xf numFmtId="0" fontId="58" fillId="0" borderId="115" xfId="1" applyFont="1" applyBorder="1" applyAlignment="1" applyProtection="1">
      <alignment horizontal="left"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42" fillId="0" borderId="0" xfId="1" applyAlignment="1" applyProtection="1">
      <alignment vertical="center" wrapText="1"/>
      <protection locked="0"/>
    </xf>
    <xf numFmtId="0" fontId="67" fillId="0" borderId="0" xfId="1" applyFont="1" applyAlignment="1" applyProtection="1">
      <alignment horizontal="left" vertical="center"/>
      <protection locked="0"/>
    </xf>
    <xf numFmtId="0" fontId="28" fillId="15" borderId="0" xfId="0" applyFont="1" applyFill="1" applyAlignment="1" applyProtection="1">
      <alignment horizontal="right" vertical="center" wrapText="1"/>
      <protection locked="0"/>
    </xf>
    <xf numFmtId="0" fontId="1" fillId="0" borderId="116" xfId="0" applyFont="1" applyBorder="1" applyAlignment="1" applyProtection="1">
      <alignment vertical="center" wrapText="1"/>
      <protection locked="0"/>
    </xf>
    <xf numFmtId="0" fontId="32" fillId="0" borderId="117" xfId="0" applyFont="1" applyBorder="1" applyAlignment="1">
      <alignment vertical="center"/>
    </xf>
    <xf numFmtId="0" fontId="32" fillId="0" borderId="118" xfId="0" applyFont="1" applyBorder="1" applyAlignment="1">
      <alignment vertical="center" wrapText="1"/>
    </xf>
    <xf numFmtId="0" fontId="17" fillId="0" borderId="2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vertical="center" wrapText="1"/>
      <protection locked="0"/>
    </xf>
    <xf numFmtId="0" fontId="28" fillId="11" borderId="119" xfId="0" applyFont="1" applyFill="1" applyBorder="1" applyAlignment="1" applyProtection="1">
      <alignment horizontal="right" vertical="center" wrapText="1"/>
      <protection locked="0"/>
    </xf>
    <xf numFmtId="0" fontId="28" fillId="11" borderId="120" xfId="0" applyFont="1" applyFill="1" applyBorder="1" applyAlignment="1" applyProtection="1">
      <alignment horizontal="right" vertical="center" wrapText="1"/>
      <protection locked="0"/>
    </xf>
    <xf numFmtId="0" fontId="2" fillId="16" borderId="35" xfId="0" applyFont="1" applyFill="1" applyBorder="1" applyAlignment="1" applyProtection="1">
      <alignment horizontal="center" vertical="center" wrapText="1"/>
    </xf>
    <xf numFmtId="0" fontId="2" fillId="16" borderId="36" xfId="0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vertical="center"/>
      <protection locked="0"/>
    </xf>
    <xf numFmtId="0" fontId="2" fillId="12" borderId="0" xfId="0" applyFont="1" applyFill="1" applyAlignment="1" applyProtection="1">
      <alignment vertical="center" wrapText="1"/>
      <protection locked="0"/>
    </xf>
    <xf numFmtId="0" fontId="2" fillId="12" borderId="0" xfId="0" applyFont="1" applyFill="1" applyAlignment="1" applyProtection="1">
      <alignment vertical="center"/>
      <protection locked="0"/>
    </xf>
    <xf numFmtId="0" fontId="69" fillId="0" borderId="4" xfId="0" applyFont="1" applyFill="1" applyBorder="1" applyAlignment="1" applyProtection="1">
      <alignment vertical="center"/>
      <protection locked="0"/>
    </xf>
    <xf numFmtId="0" fontId="28" fillId="7" borderId="2" xfId="0" applyFont="1" applyFill="1" applyBorder="1" applyAlignment="1" applyProtection="1">
      <alignment horizontal="center" vertical="center" wrapText="1"/>
    </xf>
    <xf numFmtId="0" fontId="2" fillId="12" borderId="119" xfId="0" applyFont="1" applyFill="1" applyBorder="1" applyAlignment="1" applyProtection="1">
      <alignment vertical="center" wrapText="1"/>
      <protection locked="0"/>
    </xf>
    <xf numFmtId="0" fontId="28" fillId="19" borderId="2" xfId="0" applyFont="1" applyFill="1" applyBorder="1" applyAlignment="1" applyProtection="1">
      <alignment horizontal="center" vertical="center" wrapText="1"/>
    </xf>
    <xf numFmtId="0" fontId="28" fillId="19" borderId="0" xfId="0" applyFont="1" applyFill="1" applyAlignment="1" applyProtection="1">
      <alignment vertical="center" wrapText="1"/>
      <protection locked="0"/>
    </xf>
    <xf numFmtId="0" fontId="28" fillId="19" borderId="119" xfId="0" applyFont="1" applyFill="1" applyBorder="1" applyAlignment="1" applyProtection="1">
      <alignment vertical="center" wrapText="1"/>
      <protection locked="0"/>
    </xf>
    <xf numFmtId="0" fontId="28" fillId="17" borderId="0" xfId="0" applyFont="1" applyFill="1" applyAlignment="1" applyProtection="1">
      <alignment vertical="center" wrapText="1"/>
      <protection locked="0"/>
    </xf>
    <xf numFmtId="0" fontId="15" fillId="14" borderId="6" xfId="0" applyFont="1" applyFill="1" applyBorder="1" applyAlignment="1" applyProtection="1">
      <alignment horizontal="center" vertical="center"/>
    </xf>
    <xf numFmtId="0" fontId="28" fillId="7" borderId="15" xfId="0" applyFont="1" applyFill="1" applyBorder="1" applyAlignment="1" applyProtection="1">
      <alignment horizontal="center" vertical="center" wrapText="1"/>
    </xf>
    <xf numFmtId="0" fontId="38" fillId="0" borderId="6" xfId="0" applyFont="1" applyFill="1" applyBorder="1" applyAlignment="1" applyProtection="1">
      <alignment horizontal="center" vertical="center" wrapText="1"/>
    </xf>
    <xf numFmtId="1" fontId="52" fillId="0" borderId="0" xfId="0" applyNumberFormat="1" applyFont="1" applyBorder="1" applyAlignment="1" applyProtection="1">
      <alignment horizontal="center" vertical="center" wrapText="1"/>
      <protection locked="0"/>
    </xf>
    <xf numFmtId="1" fontId="52" fillId="0" borderId="131" xfId="0" applyNumberFormat="1" applyFont="1" applyBorder="1" applyAlignment="1" applyProtection="1">
      <alignment horizontal="center" vertical="center" wrapText="1"/>
      <protection locked="0"/>
    </xf>
    <xf numFmtId="0" fontId="24" fillId="0" borderId="1" xfId="0" applyFont="1" applyBorder="1" applyAlignment="1" applyProtection="1">
      <alignment horizontal="left" vertical="center" wrapText="1"/>
      <protection locked="0"/>
    </xf>
    <xf numFmtId="1" fontId="71" fillId="0" borderId="132" xfId="0" applyNumberFormat="1" applyFont="1" applyBorder="1" applyAlignment="1" applyProtection="1">
      <alignment horizontal="center" vertical="center" wrapText="1"/>
      <protection locked="0"/>
    </xf>
    <xf numFmtId="1" fontId="71" fillId="0" borderId="133" xfId="0" applyNumberFormat="1" applyFont="1" applyBorder="1" applyAlignment="1" applyProtection="1">
      <alignment horizontal="center" vertical="center" wrapText="1"/>
      <protection locked="0"/>
    </xf>
    <xf numFmtId="1" fontId="71" fillId="0" borderId="134" xfId="0" applyNumberFormat="1" applyFont="1" applyBorder="1" applyAlignment="1" applyProtection="1">
      <alignment horizontal="center" vertical="center" wrapText="1"/>
      <protection locked="0"/>
    </xf>
    <xf numFmtId="1" fontId="72" fillId="0" borderId="128" xfId="0" applyNumberFormat="1" applyFont="1" applyBorder="1" applyAlignment="1" applyProtection="1">
      <alignment horizontal="center" vertical="center" wrapText="1"/>
      <protection locked="0"/>
    </xf>
    <xf numFmtId="1" fontId="72" fillId="0" borderId="127" xfId="0" applyNumberFormat="1" applyFont="1" applyBorder="1" applyAlignment="1" applyProtection="1">
      <alignment horizontal="center" vertical="center" wrapText="1"/>
      <protection locked="0"/>
    </xf>
    <xf numFmtId="1" fontId="72" fillId="0" borderId="129" xfId="0" applyNumberFormat="1" applyFont="1" applyBorder="1" applyAlignment="1" applyProtection="1">
      <alignment horizontal="center" vertical="center" wrapText="1"/>
      <protection locked="0"/>
    </xf>
    <xf numFmtId="0" fontId="15" fillId="0" borderId="136" xfId="0" applyFont="1" applyFill="1" applyBorder="1" applyAlignment="1" applyProtection="1">
      <alignment horizontal="center" vertical="center" wrapText="1"/>
      <protection locked="0"/>
    </xf>
    <xf numFmtId="0" fontId="1" fillId="0" borderId="130" xfId="0" applyFont="1" applyFill="1" applyBorder="1" applyAlignment="1" applyProtection="1">
      <alignment horizontal="center" vertical="center" wrapText="1"/>
      <protection locked="0"/>
    </xf>
    <xf numFmtId="0" fontId="15" fillId="0" borderId="137" xfId="0" applyFont="1" applyFill="1" applyBorder="1" applyAlignment="1" applyProtection="1">
      <alignment horizontal="center" vertical="center" wrapText="1"/>
      <protection locked="0"/>
    </xf>
    <xf numFmtId="0" fontId="24" fillId="0" borderId="1" xfId="0" applyFont="1" applyFill="1" applyBorder="1" applyAlignment="1" applyProtection="1">
      <alignment horizontal="left" vertical="center" wrapText="1"/>
      <protection locked="0"/>
    </xf>
    <xf numFmtId="1" fontId="38" fillId="0" borderId="38" xfId="0" applyNumberFormat="1" applyFont="1" applyFill="1" applyBorder="1" applyAlignment="1" applyProtection="1">
      <alignment horizontal="center" vertical="center" wrapText="1"/>
    </xf>
    <xf numFmtId="1" fontId="72" fillId="0" borderId="130" xfId="0" applyNumberFormat="1" applyFont="1" applyBorder="1" applyAlignment="1" applyProtection="1">
      <alignment horizontal="center" vertical="center" wrapText="1"/>
    </xf>
    <xf numFmtId="1" fontId="70" fillId="0" borderId="0" xfId="0" applyNumberFormat="1" applyFont="1" applyBorder="1" applyAlignment="1" applyProtection="1">
      <alignment horizontal="center" vertical="center" wrapText="1"/>
    </xf>
    <xf numFmtId="1" fontId="72" fillId="0" borderId="135" xfId="0" applyNumberFormat="1" applyFont="1" applyBorder="1" applyAlignment="1" applyProtection="1">
      <alignment horizontal="center" vertical="center" wrapText="1"/>
    </xf>
    <xf numFmtId="0" fontId="24" fillId="0" borderId="34" xfId="0" applyFont="1" applyBorder="1" applyAlignment="1" applyProtection="1">
      <alignment vertical="center" wrapText="1"/>
      <protection locked="0"/>
    </xf>
    <xf numFmtId="0" fontId="24" fillId="0" borderId="40" xfId="0" applyFont="1" applyBorder="1" applyAlignment="1" applyProtection="1">
      <alignment vertical="center" wrapText="1"/>
      <protection locked="0"/>
    </xf>
    <xf numFmtId="0" fontId="24" fillId="0" borderId="56" xfId="0" applyFont="1" applyBorder="1" applyAlignment="1" applyProtection="1">
      <alignment vertical="center" wrapText="1"/>
      <protection locked="0"/>
    </xf>
    <xf numFmtId="0" fontId="1" fillId="6" borderId="135" xfId="0" applyFont="1" applyFill="1" applyBorder="1" applyAlignment="1" applyProtection="1">
      <alignment horizontal="center" vertical="center" wrapText="1"/>
      <protection locked="0"/>
    </xf>
    <xf numFmtId="0" fontId="15" fillId="6" borderId="136" xfId="0" applyFont="1" applyFill="1" applyBorder="1" applyAlignment="1" applyProtection="1">
      <alignment horizontal="center" vertical="center" wrapText="1"/>
      <protection locked="0"/>
    </xf>
    <xf numFmtId="0" fontId="24" fillId="6" borderId="33" xfId="0" applyFont="1" applyFill="1" applyBorder="1" applyAlignment="1" applyProtection="1">
      <alignment horizontal="center" vertical="center" wrapText="1"/>
      <protection locked="0"/>
    </xf>
    <xf numFmtId="1" fontId="71" fillId="0" borderId="137" xfId="0" applyNumberFormat="1" applyFont="1" applyBorder="1" applyAlignment="1" applyProtection="1">
      <alignment horizontal="center" vertical="center" wrapText="1"/>
    </xf>
    <xf numFmtId="1" fontId="71" fillId="0" borderId="136" xfId="0" applyNumberFormat="1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left" vertical="center" wrapText="1"/>
      <protection locked="0"/>
    </xf>
    <xf numFmtId="1" fontId="72" fillId="0" borderId="128" xfId="0" applyNumberFormat="1" applyFont="1" applyBorder="1" applyAlignment="1" applyProtection="1">
      <alignment horizontal="center" vertical="center" wrapText="1"/>
    </xf>
    <xf numFmtId="1" fontId="71" fillId="0" borderId="132" xfId="0" applyNumberFormat="1" applyFont="1" applyBorder="1" applyAlignment="1" applyProtection="1">
      <alignment horizontal="center" vertical="center" wrapText="1"/>
    </xf>
    <xf numFmtId="1" fontId="72" fillId="0" borderId="127" xfId="0" applyNumberFormat="1" applyFont="1" applyBorder="1" applyAlignment="1" applyProtection="1">
      <alignment horizontal="center" vertical="center" wrapText="1"/>
    </xf>
    <xf numFmtId="1" fontId="71" fillId="0" borderId="133" xfId="0" applyNumberFormat="1" applyFont="1" applyBorder="1" applyAlignment="1" applyProtection="1">
      <alignment horizontal="center" vertical="center" wrapText="1"/>
    </xf>
    <xf numFmtId="1" fontId="72" fillId="0" borderId="129" xfId="0" applyNumberFormat="1" applyFont="1" applyBorder="1" applyAlignment="1" applyProtection="1">
      <alignment horizontal="center" vertical="center" wrapText="1"/>
    </xf>
    <xf numFmtId="1" fontId="71" fillId="0" borderId="134" xfId="0" applyNumberFormat="1" applyFont="1" applyBorder="1" applyAlignment="1" applyProtection="1">
      <alignment horizontal="center" vertical="center" wrapText="1"/>
    </xf>
    <xf numFmtId="0" fontId="1" fillId="5" borderId="64" xfId="0" applyFont="1" applyFill="1" applyBorder="1" applyAlignment="1" applyProtection="1">
      <alignment horizontal="center" vertical="center" wrapText="1"/>
    </xf>
    <xf numFmtId="0" fontId="2" fillId="5" borderId="36" xfId="0" applyFont="1" applyFill="1" applyBorder="1" applyAlignment="1" applyProtection="1">
      <alignment horizontal="center" vertical="center" wrapText="1"/>
    </xf>
    <xf numFmtId="0" fontId="2" fillId="5" borderId="42" xfId="0" applyFont="1" applyFill="1" applyBorder="1" applyAlignment="1" applyProtection="1">
      <alignment horizontal="center" vertical="center" wrapText="1"/>
    </xf>
    <xf numFmtId="0" fontId="2" fillId="5" borderId="47" xfId="0" applyFont="1" applyFill="1" applyBorder="1" applyAlignment="1" applyProtection="1">
      <alignment horizontal="center" vertical="center" wrapText="1"/>
    </xf>
    <xf numFmtId="1" fontId="24" fillId="0" borderId="111" xfId="0" applyNumberFormat="1" applyFont="1" applyBorder="1" applyAlignment="1" applyProtection="1">
      <alignment horizontal="center" vertical="center" wrapText="1"/>
    </xf>
    <xf numFmtId="0" fontId="24" fillId="0" borderId="103" xfId="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 applyProtection="1">
      <alignment horizontal="left" vertical="center" wrapText="1"/>
      <protection locked="0"/>
    </xf>
    <xf numFmtId="0" fontId="24" fillId="2" borderId="0" xfId="0" applyFont="1" applyFill="1" applyBorder="1" applyAlignment="1" applyProtection="1">
      <alignment horizontal="center" vertical="center" wrapText="1"/>
      <protection locked="0"/>
    </xf>
    <xf numFmtId="0" fontId="37" fillId="5" borderId="9" xfId="0" applyFont="1" applyFill="1" applyBorder="1" applyAlignment="1" applyProtection="1">
      <alignment horizontal="center" vertical="center" wrapText="1"/>
      <protection locked="0"/>
    </xf>
    <xf numFmtId="0" fontId="37" fillId="5" borderId="7" xfId="0" applyFont="1" applyFill="1" applyBorder="1" applyAlignment="1" applyProtection="1">
      <alignment horizontal="center" vertical="center" wrapText="1"/>
      <protection locked="0"/>
    </xf>
    <xf numFmtId="0" fontId="73" fillId="5" borderId="0" xfId="0" applyFont="1" applyFill="1" applyBorder="1" applyAlignment="1" applyProtection="1">
      <alignment horizontal="center" vertical="center" wrapText="1"/>
      <protection locked="0"/>
    </xf>
    <xf numFmtId="0" fontId="17" fillId="5" borderId="2" xfId="0" applyFont="1" applyFill="1" applyBorder="1" applyAlignment="1" applyProtection="1">
      <alignment horizontal="center" vertical="center" wrapText="1"/>
    </xf>
    <xf numFmtId="0" fontId="37" fillId="5" borderId="53" xfId="0" applyFont="1" applyFill="1" applyBorder="1" applyAlignment="1" applyProtection="1">
      <alignment horizontal="center" vertical="center" wrapText="1"/>
      <protection locked="0"/>
    </xf>
    <xf numFmtId="0" fontId="37" fillId="5" borderId="42" xfId="0" applyFont="1" applyFill="1" applyBorder="1" applyAlignment="1" applyProtection="1">
      <alignment horizontal="center" vertical="center" wrapText="1"/>
      <protection locked="0"/>
    </xf>
    <xf numFmtId="0" fontId="24" fillId="5" borderId="48" xfId="0" applyFont="1" applyFill="1" applyBorder="1" applyAlignment="1" applyProtection="1">
      <alignment horizontal="center" vertical="center" wrapText="1"/>
      <protection locked="0"/>
    </xf>
    <xf numFmtId="0" fontId="24" fillId="0" borderId="130" xfId="0" applyFont="1" applyFill="1" applyBorder="1" applyAlignment="1" applyProtection="1">
      <alignment horizontal="center" vertical="center" wrapText="1"/>
      <protection locked="0"/>
    </xf>
    <xf numFmtId="0" fontId="46" fillId="0" borderId="1" xfId="0" applyFont="1" applyBorder="1" applyAlignment="1" applyProtection="1">
      <alignment horizontal="left" vertical="center" wrapText="1"/>
      <protection locked="0"/>
    </xf>
    <xf numFmtId="1" fontId="76" fillId="0" borderId="137" xfId="0" applyNumberFormat="1" applyFont="1" applyBorder="1" applyAlignment="1" applyProtection="1">
      <alignment horizontal="center" vertical="center" wrapText="1"/>
    </xf>
    <xf numFmtId="0" fontId="6" fillId="0" borderId="0" xfId="0" applyFont="1" applyFill="1" applyAlignment="1" applyProtection="1">
      <alignment vertical="center" wrapText="1"/>
      <protection locked="0"/>
    </xf>
    <xf numFmtId="1" fontId="75" fillId="0" borderId="130" xfId="0" applyNumberFormat="1" applyFont="1" applyBorder="1" applyAlignment="1" applyProtection="1">
      <alignment horizontal="center" vertical="center" wrapText="1"/>
      <protection locked="0"/>
    </xf>
    <xf numFmtId="1" fontId="76" fillId="0" borderId="136" xfId="0" applyNumberFormat="1" applyFont="1" applyBorder="1" applyAlignment="1" applyProtection="1">
      <alignment horizontal="center" vertical="center" wrapText="1"/>
      <protection locked="0"/>
    </xf>
    <xf numFmtId="1" fontId="76" fillId="0" borderId="137" xfId="0" applyNumberFormat="1" applyFont="1" applyBorder="1" applyAlignment="1" applyProtection="1">
      <alignment horizontal="center" vertical="center" wrapText="1"/>
      <protection locked="0"/>
    </xf>
    <xf numFmtId="1" fontId="75" fillId="0" borderId="0" xfId="0" applyNumberFormat="1" applyFont="1" applyBorder="1" applyAlignment="1" applyProtection="1">
      <alignment horizontal="center" vertical="center" wrapText="1"/>
      <protection locked="0"/>
    </xf>
    <xf numFmtId="0" fontId="78" fillId="0" borderId="12" xfId="0" applyFont="1" applyBorder="1" applyAlignment="1" applyProtection="1">
      <alignment horizontal="left" vertical="center" wrapText="1"/>
      <protection locked="0"/>
    </xf>
    <xf numFmtId="0" fontId="78" fillId="0" borderId="12" xfId="0" applyFont="1" applyBorder="1" applyAlignment="1" applyProtection="1">
      <alignment horizontal="center" vertical="center" wrapText="1"/>
      <protection locked="0"/>
    </xf>
    <xf numFmtId="0" fontId="79" fillId="0" borderId="12" xfId="0" applyFont="1" applyBorder="1" applyAlignment="1" applyProtection="1">
      <alignment horizontal="center" vertical="center" wrapText="1"/>
      <protection locked="0"/>
    </xf>
    <xf numFmtId="0" fontId="78" fillId="0" borderId="0" xfId="0" applyFont="1" applyFill="1" applyAlignment="1" applyProtection="1">
      <alignment vertical="center" wrapText="1"/>
      <protection locked="0"/>
    </xf>
    <xf numFmtId="0" fontId="78" fillId="0" borderId="0" xfId="0" applyFont="1" applyAlignment="1" applyProtection="1">
      <alignment vertical="center" wrapText="1"/>
      <protection locked="0"/>
    </xf>
    <xf numFmtId="0" fontId="78" fillId="0" borderId="0" xfId="0" applyFont="1" applyAlignment="1" applyProtection="1">
      <alignment horizontal="center" vertical="center" wrapText="1"/>
      <protection locked="0"/>
    </xf>
    <xf numFmtId="0" fontId="78" fillId="0" borderId="0" xfId="0" applyFont="1" applyBorder="1" applyAlignment="1" applyProtection="1">
      <alignment horizontal="left" vertical="center" wrapText="1"/>
      <protection locked="0"/>
    </xf>
    <xf numFmtId="0" fontId="78" fillId="0" borderId="0" xfId="0" applyFont="1" applyBorder="1" applyAlignment="1" applyProtection="1">
      <alignment horizontal="center" vertical="center" wrapText="1"/>
      <protection locked="0"/>
    </xf>
    <xf numFmtId="0" fontId="79" fillId="0" borderId="0" xfId="0" applyFont="1" applyBorder="1" applyAlignment="1" applyProtection="1">
      <alignment horizontal="center" vertical="center" wrapText="1"/>
      <protection locked="0"/>
    </xf>
    <xf numFmtId="0" fontId="78" fillId="0" borderId="30" xfId="0" applyFont="1" applyBorder="1" applyAlignment="1" applyProtection="1">
      <alignment vertical="center" wrapText="1"/>
      <protection locked="0"/>
    </xf>
    <xf numFmtId="0" fontId="78" fillId="0" borderId="30" xfId="0" applyFont="1" applyBorder="1" applyAlignment="1" applyProtection="1">
      <alignment horizontal="center" vertical="center" wrapText="1"/>
      <protection locked="0"/>
    </xf>
    <xf numFmtId="0" fontId="78" fillId="0" borderId="0" xfId="0" applyFont="1" applyFill="1" applyBorder="1" applyAlignment="1" applyProtection="1">
      <alignment horizontal="center" vertical="center" wrapText="1"/>
      <protection locked="0"/>
    </xf>
    <xf numFmtId="0" fontId="79" fillId="0" borderId="0" xfId="0" applyFont="1" applyFill="1" applyBorder="1" applyAlignment="1" applyProtection="1">
      <alignment horizontal="center" vertical="center" wrapText="1"/>
      <protection locked="0"/>
    </xf>
    <xf numFmtId="0" fontId="80" fillId="0" borderId="0" xfId="0" applyFont="1" applyBorder="1" applyAlignment="1" applyProtection="1">
      <alignment horizontal="center" vertical="center" wrapText="1"/>
      <protection locked="0"/>
    </xf>
    <xf numFmtId="0" fontId="78" fillId="0" borderId="0" xfId="0" applyFont="1" applyBorder="1" applyAlignment="1" applyProtection="1">
      <alignment vertical="center" wrapText="1"/>
      <protection locked="0"/>
    </xf>
    <xf numFmtId="0" fontId="78" fillId="0" borderId="0" xfId="0" applyFont="1" applyFill="1" applyBorder="1" applyAlignment="1" applyProtection="1">
      <alignment vertical="center" wrapText="1"/>
      <protection locked="0"/>
    </xf>
    <xf numFmtId="0" fontId="81" fillId="0" borderId="0" xfId="0" applyFont="1" applyFill="1" applyBorder="1" applyAlignment="1" applyProtection="1">
      <alignment vertical="center" wrapText="1"/>
      <protection locked="0"/>
    </xf>
    <xf numFmtId="0" fontId="81" fillId="0" borderId="0" xfId="0" applyFont="1" applyFill="1" applyBorder="1" applyAlignment="1" applyProtection="1">
      <alignment horizontal="center" vertical="center" wrapText="1"/>
      <protection locked="0"/>
    </xf>
    <xf numFmtId="0" fontId="81" fillId="0" borderId="0" xfId="0" applyFont="1" applyFill="1" applyAlignment="1" applyProtection="1">
      <alignment horizontal="center" vertical="center" wrapText="1"/>
      <protection locked="0"/>
    </xf>
    <xf numFmtId="0" fontId="81" fillId="0" borderId="0" xfId="0" applyFont="1" applyFill="1" applyAlignment="1" applyProtection="1">
      <alignment vertical="center" wrapText="1"/>
      <protection locked="0"/>
    </xf>
    <xf numFmtId="22" fontId="79" fillId="0" borderId="0" xfId="0" applyNumberFormat="1" applyFont="1" applyFill="1" applyBorder="1" applyAlignment="1" applyProtection="1">
      <alignment horizontal="center" vertical="center" wrapText="1"/>
      <protection locked="0"/>
    </xf>
    <xf numFmtId="22" fontId="79" fillId="0" borderId="0" xfId="0" applyNumberFormat="1" applyFont="1" applyFill="1" applyAlignment="1" applyProtection="1">
      <alignment horizontal="right" vertical="center" wrapText="1"/>
      <protection locked="0"/>
    </xf>
    <xf numFmtId="22" fontId="79" fillId="0" borderId="0" xfId="0" applyNumberFormat="1" applyFont="1" applyFill="1" applyAlignment="1" applyProtection="1">
      <alignment horizontal="center" vertical="center" wrapText="1"/>
      <protection locked="0"/>
    </xf>
    <xf numFmtId="0" fontId="27" fillId="0" borderId="138" xfId="0" applyFont="1" applyBorder="1" applyAlignment="1" applyProtection="1">
      <alignment horizontal="center" vertical="center" wrapText="1"/>
    </xf>
    <xf numFmtId="0" fontId="16" fillId="0" borderId="139" xfId="0" applyFont="1" applyBorder="1" applyAlignment="1" applyProtection="1">
      <alignment horizontal="center" vertical="center" wrapText="1"/>
    </xf>
    <xf numFmtId="0" fontId="74" fillId="0" borderId="139" xfId="0" applyFont="1" applyBorder="1" applyAlignment="1" applyProtection="1">
      <alignment horizontal="center" vertical="center" wrapText="1"/>
    </xf>
    <xf numFmtId="1" fontId="16" fillId="0" borderId="139" xfId="0" applyNumberFormat="1" applyFont="1" applyBorder="1" applyAlignment="1" applyProtection="1">
      <alignment horizontal="center" vertical="center" wrapText="1"/>
    </xf>
    <xf numFmtId="0" fontId="16" fillId="0" borderId="140" xfId="0" applyFont="1" applyBorder="1" applyAlignment="1" applyProtection="1">
      <alignment horizontal="center" vertical="center" wrapText="1"/>
    </xf>
    <xf numFmtId="0" fontId="1" fillId="0" borderId="141" xfId="0" applyFont="1" applyBorder="1" applyAlignment="1" applyProtection="1">
      <alignment vertical="center" wrapText="1"/>
      <protection locked="0"/>
    </xf>
    <xf numFmtId="0" fontId="7" fillId="0" borderId="146" xfId="0" applyFont="1" applyBorder="1" applyAlignment="1" applyProtection="1">
      <alignment horizontal="center" vertical="center" wrapText="1"/>
    </xf>
    <xf numFmtId="0" fontId="1" fillId="0" borderId="147" xfId="0" applyFont="1" applyBorder="1" applyAlignment="1" applyProtection="1">
      <alignment vertical="center" wrapText="1"/>
      <protection locked="0"/>
    </xf>
    <xf numFmtId="0" fontId="7" fillId="0" borderId="152" xfId="0" applyFont="1" applyBorder="1" applyAlignment="1" applyProtection="1">
      <alignment horizontal="center" vertical="center" wrapText="1"/>
    </xf>
    <xf numFmtId="0" fontId="1" fillId="0" borderId="153" xfId="0" applyFont="1" applyBorder="1" applyAlignment="1" applyProtection="1">
      <alignment vertical="center" wrapText="1"/>
      <protection locked="0"/>
    </xf>
    <xf numFmtId="0" fontId="7" fillId="0" borderId="158" xfId="0" applyFont="1" applyBorder="1" applyAlignment="1" applyProtection="1">
      <alignment horizontal="center" vertical="center" wrapText="1"/>
    </xf>
    <xf numFmtId="0" fontId="0" fillId="0" borderId="0" xfId="0" applyFill="1" applyAlignment="1">
      <alignment horizontal="center"/>
    </xf>
    <xf numFmtId="0" fontId="14" fillId="19" borderId="0" xfId="0" applyFont="1" applyFill="1" applyAlignment="1" applyProtection="1">
      <alignment horizontal="right" vertical="center"/>
      <protection locked="0"/>
    </xf>
    <xf numFmtId="0" fontId="28" fillId="11" borderId="119" xfId="0" applyFont="1" applyFill="1" applyBorder="1" applyAlignment="1" applyProtection="1">
      <alignment horizontal="right" vertical="center"/>
      <protection locked="0"/>
    </xf>
    <xf numFmtId="0" fontId="2" fillId="13" borderId="0" xfId="0" applyFont="1" applyFill="1" applyAlignment="1" applyProtection="1">
      <alignment horizontal="left" vertical="center"/>
      <protection locked="0"/>
    </xf>
    <xf numFmtId="0" fontId="7" fillId="12" borderId="0" xfId="0" applyFont="1" applyFill="1" applyAlignment="1" applyProtection="1">
      <alignment horizontal="right" vertical="center"/>
      <protection locked="0"/>
    </xf>
    <xf numFmtId="0" fontId="28" fillId="19" borderId="0" xfId="0" applyFont="1" applyFill="1" applyAlignment="1" applyProtection="1">
      <alignment vertical="center"/>
      <protection locked="0"/>
    </xf>
    <xf numFmtId="0" fontId="2" fillId="14" borderId="0" xfId="0" applyFont="1" applyFill="1" applyAlignment="1" applyProtection="1">
      <alignment horizontal="left" vertical="center"/>
      <protection locked="0"/>
    </xf>
    <xf numFmtId="0" fontId="15" fillId="14" borderId="126" xfId="0" applyFont="1" applyFill="1" applyBorder="1" applyAlignment="1" applyProtection="1">
      <alignment horizontal="center" vertical="center"/>
      <protection locked="0"/>
    </xf>
    <xf numFmtId="0" fontId="1" fillId="18" borderId="61" xfId="0" applyFont="1" applyFill="1" applyBorder="1" applyAlignment="1" applyProtection="1">
      <alignment horizontal="center" vertical="center"/>
      <protection locked="0"/>
    </xf>
    <xf numFmtId="0" fontId="1" fillId="12" borderId="3" xfId="0" applyFont="1" applyFill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2" fillId="12" borderId="0" xfId="0" applyFont="1" applyFill="1" applyAlignment="1" applyProtection="1">
      <alignment horizontal="left" vertical="center"/>
      <protection locked="0"/>
    </xf>
    <xf numFmtId="0" fontId="15" fillId="14" borderId="97" xfId="0" applyFont="1" applyFill="1" applyBorder="1" applyAlignment="1" applyProtection="1">
      <alignment vertical="center"/>
    </xf>
    <xf numFmtId="0" fontId="2" fillId="18" borderId="0" xfId="0" applyFont="1" applyFill="1" applyBorder="1" applyAlignment="1" applyProtection="1">
      <alignment horizontal="center" vertical="center"/>
    </xf>
    <xf numFmtId="0" fontId="2" fillId="12" borderId="0" xfId="0" applyFont="1" applyFill="1" applyBorder="1" applyAlignment="1" applyProtection="1">
      <alignment horizontal="center" vertical="center"/>
    </xf>
    <xf numFmtId="0" fontId="2" fillId="0" borderId="23" xfId="0" applyFont="1" applyBorder="1" applyAlignment="1" applyProtection="1">
      <alignment horizontal="center" vertical="center"/>
    </xf>
    <xf numFmtId="0" fontId="15" fillId="14" borderId="119" xfId="0" applyFont="1" applyFill="1" applyBorder="1" applyAlignment="1" applyProtection="1">
      <alignment vertical="center"/>
    </xf>
    <xf numFmtId="0" fontId="2" fillId="18" borderId="122" xfId="0" applyFont="1" applyFill="1" applyBorder="1" applyAlignment="1" applyProtection="1">
      <alignment horizontal="center" vertical="center"/>
    </xf>
    <xf numFmtId="0" fontId="2" fillId="12" borderId="122" xfId="0" applyFont="1" applyFill="1" applyBorder="1" applyAlignment="1" applyProtection="1">
      <alignment horizontal="center" vertical="center"/>
    </xf>
    <xf numFmtId="0" fontId="2" fillId="0" borderId="124" xfId="0" applyFont="1" applyBorder="1" applyAlignment="1" applyProtection="1">
      <alignment horizontal="center" vertical="center"/>
    </xf>
    <xf numFmtId="0" fontId="2" fillId="18" borderId="121" xfId="0" applyFont="1" applyFill="1" applyBorder="1" applyAlignment="1" applyProtection="1">
      <alignment horizontal="center" vertical="center"/>
    </xf>
    <xf numFmtId="0" fontId="2" fillId="12" borderId="121" xfId="0" applyFont="1" applyFill="1" applyBorder="1" applyAlignment="1" applyProtection="1">
      <alignment horizontal="center" vertical="center"/>
    </xf>
    <xf numFmtId="0" fontId="2" fillId="0" borderId="123" xfId="0" applyFont="1" applyBorder="1" applyAlignment="1" applyProtection="1">
      <alignment horizontal="center" vertical="center"/>
    </xf>
    <xf numFmtId="0" fontId="5" fillId="12" borderId="121" xfId="0" applyFont="1" applyFill="1" applyBorder="1" applyAlignment="1" applyProtection="1">
      <alignment horizontal="center" vertical="center"/>
    </xf>
    <xf numFmtId="0" fontId="5" fillId="0" borderId="123" xfId="0" applyFont="1" applyFill="1" applyBorder="1" applyAlignment="1" applyProtection="1">
      <alignment horizontal="center" vertical="center"/>
    </xf>
    <xf numFmtId="0" fontId="2" fillId="0" borderId="125" xfId="0" applyFont="1" applyBorder="1" applyAlignment="1" applyProtection="1">
      <alignment horizontal="center" vertical="center"/>
    </xf>
    <xf numFmtId="0" fontId="2" fillId="0" borderId="0" xfId="0" applyFont="1" applyFill="1" applyAlignment="1" applyProtection="1">
      <alignment vertical="center" wrapText="1"/>
    </xf>
    <xf numFmtId="0" fontId="0" fillId="0" borderId="0" xfId="0" applyFill="1" applyAlignment="1" applyProtection="1">
      <alignment horizontal="center"/>
    </xf>
    <xf numFmtId="0" fontId="84" fillId="2" borderId="159" xfId="2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vertical="center" wrapText="1"/>
    </xf>
    <xf numFmtId="0" fontId="37" fillId="0" borderId="0" xfId="0" applyFont="1" applyFill="1" applyAlignment="1" applyProtection="1">
      <alignment horizontal="center" vertical="center" wrapText="1"/>
    </xf>
    <xf numFmtId="0" fontId="2" fillId="0" borderId="0" xfId="0" applyFont="1" applyAlignment="1" applyProtection="1">
      <alignment horizontal="right" vertical="center"/>
    </xf>
    <xf numFmtId="0" fontId="1" fillId="20" borderId="23" xfId="0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8" fillId="2" borderId="0" xfId="0" applyFont="1" applyFill="1" applyAlignment="1" applyProtection="1">
      <alignment horizontal="right" vertical="center"/>
    </xf>
    <xf numFmtId="0" fontId="37" fillId="0" borderId="14" xfId="0" applyFont="1" applyFill="1" applyBorder="1" applyAlignment="1" applyProtection="1">
      <alignment horizontal="center" vertical="center" wrapText="1"/>
    </xf>
    <xf numFmtId="0" fontId="37" fillId="0" borderId="0" xfId="0" applyFont="1" applyFill="1" applyBorder="1" applyAlignment="1" applyProtection="1">
      <alignment horizontal="center" vertical="center" wrapText="1"/>
    </xf>
    <xf numFmtId="0" fontId="37" fillId="0" borderId="160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right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20" borderId="6" xfId="0" applyFont="1" applyFill="1" applyBorder="1" applyAlignment="1" applyProtection="1">
      <alignment horizontal="center" vertical="center" wrapText="1"/>
    </xf>
    <xf numFmtId="14" fontId="28" fillId="7" borderId="0" xfId="0" applyNumberFormat="1" applyFont="1" applyFill="1" applyAlignment="1" applyProtection="1">
      <alignment horizontal="center" vertical="center" wrapText="1"/>
    </xf>
    <xf numFmtId="0" fontId="73" fillId="0" borderId="119" xfId="2" applyFont="1" applyFill="1" applyBorder="1" applyAlignment="1" applyProtection="1">
      <alignment horizontal="center" vertical="center"/>
    </xf>
    <xf numFmtId="0" fontId="73" fillId="0" borderId="120" xfId="2" applyFont="1" applyFill="1" applyBorder="1" applyAlignment="1" applyProtection="1">
      <alignment horizontal="center" vertical="center"/>
    </xf>
    <xf numFmtId="0" fontId="2" fillId="10" borderId="14" xfId="0" applyFont="1" applyFill="1" applyBorder="1" applyAlignment="1" applyProtection="1">
      <alignment horizontal="center" vertical="center" wrapText="1"/>
    </xf>
    <xf numFmtId="0" fontId="2" fillId="10" borderId="0" xfId="0" applyFont="1" applyFill="1" applyBorder="1" applyAlignment="1" applyProtection="1">
      <alignment horizontal="center" vertical="center" wrapText="1"/>
    </xf>
    <xf numFmtId="0" fontId="2" fillId="10" borderId="160" xfId="0" applyFont="1" applyFill="1" applyBorder="1" applyAlignment="1" applyProtection="1">
      <alignment horizontal="center" vertical="center" wrapText="1"/>
    </xf>
    <xf numFmtId="0" fontId="37" fillId="0" borderId="23" xfId="0" applyFont="1" applyFill="1" applyBorder="1" applyAlignment="1" applyProtection="1">
      <alignment horizontal="center" vertical="center" wrapText="1"/>
    </xf>
    <xf numFmtId="0" fontId="73" fillId="0" borderId="11" xfId="2" applyFont="1" applyFill="1" applyBorder="1" applyAlignment="1" applyProtection="1">
      <alignment horizontal="center" vertical="center"/>
    </xf>
    <xf numFmtId="0" fontId="73" fillId="0" borderId="12" xfId="2" applyFont="1" applyFill="1" applyBorder="1" applyAlignment="1" applyProtection="1">
      <alignment horizontal="center" vertical="center"/>
    </xf>
    <xf numFmtId="0" fontId="73" fillId="0" borderId="161" xfId="2" applyFont="1" applyFill="1" applyBorder="1" applyAlignment="1" applyProtection="1">
      <alignment horizontal="center" vertical="center"/>
    </xf>
    <xf numFmtId="0" fontId="73" fillId="0" borderId="13" xfId="2" applyFont="1" applyFill="1" applyBorder="1" applyAlignment="1" applyProtection="1">
      <alignment horizontal="center" vertical="center"/>
    </xf>
    <xf numFmtId="0" fontId="1" fillId="20" borderId="22" xfId="0" applyFont="1" applyFill="1" applyBorder="1" applyAlignment="1" applyProtection="1">
      <alignment horizontal="center" vertical="center" wrapText="1"/>
    </xf>
    <xf numFmtId="0" fontId="2" fillId="10" borderId="16" xfId="0" applyFont="1" applyFill="1" applyBorder="1" applyAlignment="1" applyProtection="1">
      <alignment horizontal="center" vertical="center" wrapText="1"/>
    </xf>
    <xf numFmtId="0" fontId="2" fillId="10" borderId="5" xfId="0" applyFont="1" applyFill="1" applyBorder="1" applyAlignment="1" applyProtection="1">
      <alignment horizontal="center" vertical="center" wrapText="1"/>
    </xf>
    <xf numFmtId="0" fontId="2" fillId="10" borderId="15" xfId="0" applyFont="1" applyFill="1" applyBorder="1" applyAlignment="1" applyProtection="1">
      <alignment horizontal="center" vertical="center" wrapText="1"/>
    </xf>
    <xf numFmtId="0" fontId="1" fillId="20" borderId="125" xfId="0" applyFont="1" applyFill="1" applyBorder="1" applyAlignment="1" applyProtection="1">
      <alignment horizontal="center" vertical="center" wrapText="1"/>
    </xf>
    <xf numFmtId="0" fontId="2" fillId="0" borderId="0" xfId="0" quotePrefix="1" applyFont="1" applyFill="1" applyAlignment="1" applyProtection="1">
      <alignment horizontal="left" vertical="center" wrapText="1"/>
      <protection locked="0"/>
    </xf>
    <xf numFmtId="0" fontId="1" fillId="5" borderId="142" xfId="0" applyFont="1" applyFill="1" applyBorder="1" applyAlignment="1" applyProtection="1">
      <alignment horizontal="center" vertical="center" wrapText="1"/>
    </xf>
    <xf numFmtId="1" fontId="52" fillId="0" borderId="143" xfId="0" applyNumberFormat="1" applyFont="1" applyBorder="1" applyAlignment="1" applyProtection="1">
      <alignment horizontal="center" vertical="center" wrapText="1"/>
    </xf>
    <xf numFmtId="0" fontId="82" fillId="0" borderId="144" xfId="0" applyNumberFormat="1" applyFont="1" applyBorder="1" applyAlignment="1" applyProtection="1">
      <alignment horizontal="center" vertical="center"/>
    </xf>
    <xf numFmtId="1" fontId="70" fillId="0" borderId="144" xfId="0" applyNumberFormat="1" applyFont="1" applyBorder="1" applyAlignment="1" applyProtection="1">
      <alignment horizontal="center" vertical="center" wrapText="1"/>
    </xf>
    <xf numFmtId="0" fontId="82" fillId="0" borderId="145" xfId="0" applyNumberFormat="1" applyFont="1" applyBorder="1" applyAlignment="1" applyProtection="1">
      <alignment horizontal="center" vertical="center"/>
    </xf>
    <xf numFmtId="0" fontId="1" fillId="5" borderId="148" xfId="0" applyFont="1" applyFill="1" applyBorder="1" applyAlignment="1" applyProtection="1">
      <alignment horizontal="center" vertical="center" wrapText="1"/>
    </xf>
    <xf numFmtId="1" fontId="52" fillId="0" borderId="149" xfId="0" applyNumberFormat="1" applyFont="1" applyBorder="1" applyAlignment="1" applyProtection="1">
      <alignment horizontal="center" vertical="center" wrapText="1"/>
    </xf>
    <xf numFmtId="0" fontId="82" fillId="0" borderId="150" xfId="0" applyNumberFormat="1" applyFont="1" applyBorder="1" applyAlignment="1" applyProtection="1">
      <alignment horizontal="center" vertical="center"/>
    </xf>
    <xf numFmtId="1" fontId="70" fillId="0" borderId="150" xfId="0" applyNumberFormat="1" applyFont="1" applyBorder="1" applyAlignment="1" applyProtection="1">
      <alignment horizontal="center" vertical="center" wrapText="1"/>
    </xf>
    <xf numFmtId="0" fontId="82" fillId="0" borderId="151" xfId="0" applyNumberFormat="1" applyFont="1" applyBorder="1" applyAlignment="1" applyProtection="1">
      <alignment horizontal="center" vertical="center"/>
    </xf>
    <xf numFmtId="0" fontId="1" fillId="5" borderId="154" xfId="0" applyFont="1" applyFill="1" applyBorder="1" applyAlignment="1" applyProtection="1">
      <alignment horizontal="center" vertical="center" wrapText="1"/>
    </xf>
    <xf numFmtId="1" fontId="52" fillId="0" borderId="155" xfId="0" applyNumberFormat="1" applyFont="1" applyBorder="1" applyAlignment="1" applyProtection="1">
      <alignment horizontal="center" vertical="center" wrapText="1"/>
    </xf>
    <xf numFmtId="0" fontId="82" fillId="0" borderId="156" xfId="0" applyNumberFormat="1" applyFont="1" applyBorder="1" applyAlignment="1" applyProtection="1">
      <alignment horizontal="center" vertical="center"/>
    </xf>
    <xf numFmtId="1" fontId="70" fillId="0" borderId="156" xfId="0" applyNumberFormat="1" applyFont="1" applyBorder="1" applyAlignment="1" applyProtection="1">
      <alignment horizontal="center" vertical="center" wrapText="1"/>
    </xf>
    <xf numFmtId="0" fontId="82" fillId="0" borderId="157" xfId="0" applyNumberFormat="1" applyFont="1" applyBorder="1" applyAlignment="1" applyProtection="1">
      <alignment horizontal="center" vertical="center"/>
    </xf>
    <xf numFmtId="0" fontId="2" fillId="10" borderId="11" xfId="0" applyFont="1" applyFill="1" applyBorder="1" applyAlignment="1" applyProtection="1">
      <alignment horizontal="center" vertical="center" wrapText="1"/>
    </xf>
    <xf numFmtId="0" fontId="2" fillId="10" borderId="12" xfId="0" applyFont="1" applyFill="1" applyBorder="1" applyAlignment="1" applyProtection="1">
      <alignment horizontal="center" vertical="center" wrapText="1"/>
    </xf>
    <xf numFmtId="0" fontId="2" fillId="10" borderId="13" xfId="0" applyFont="1" applyFill="1" applyBorder="1" applyAlignment="1" applyProtection="1">
      <alignment horizontal="center" vertical="center" wrapText="1"/>
    </xf>
    <xf numFmtId="0" fontId="73" fillId="1" borderId="161" xfId="2" applyFont="1" applyFill="1" applyBorder="1" applyAlignment="1" applyProtection="1">
      <alignment horizontal="center" vertical="center"/>
    </xf>
    <xf numFmtId="0" fontId="0" fillId="1" borderId="12" xfId="0" applyFill="1" applyBorder="1" applyAlignment="1" applyProtection="1">
      <alignment horizontal="center" vertical="center"/>
    </xf>
    <xf numFmtId="0" fontId="48" fillId="14" borderId="106" xfId="0" applyFont="1" applyFill="1" applyBorder="1" applyAlignment="1">
      <alignment horizontal="center" vertical="center" wrapText="1"/>
    </xf>
    <xf numFmtId="0" fontId="7" fillId="0" borderId="162" xfId="0" applyFont="1" applyFill="1" applyBorder="1" applyAlignment="1" applyProtection="1">
      <alignment horizontal="center" vertical="center" wrapText="1"/>
    </xf>
    <xf numFmtId="0" fontId="7" fillId="0" borderId="163" xfId="0" applyFont="1" applyFill="1" applyBorder="1" applyAlignment="1" applyProtection="1">
      <alignment horizontal="center" vertical="center" wrapText="1"/>
    </xf>
    <xf numFmtId="0" fontId="7" fillId="1" borderId="163" xfId="0" applyFont="1" applyFill="1" applyBorder="1" applyAlignment="1" applyProtection="1">
      <alignment horizontal="center" vertical="center" wrapText="1"/>
    </xf>
    <xf numFmtId="0" fontId="26" fillId="14" borderId="6" xfId="0" applyFont="1" applyFill="1" applyBorder="1" applyAlignment="1" applyProtection="1">
      <alignment horizontal="center" vertical="center" wrapText="1"/>
    </xf>
    <xf numFmtId="1" fontId="48" fillId="0" borderId="106" xfId="0" applyNumberFormat="1" applyFont="1" applyBorder="1" applyAlignment="1" applyProtection="1">
      <alignment horizontal="center" vertical="center" wrapText="1"/>
    </xf>
    <xf numFmtId="1" fontId="48" fillId="0" borderId="107" xfId="0" applyNumberFormat="1" applyFont="1" applyBorder="1" applyAlignment="1" applyProtection="1">
      <alignment horizontal="center" vertical="center" wrapText="1"/>
    </xf>
    <xf numFmtId="1" fontId="48" fillId="0" borderId="109" xfId="0" applyNumberFormat="1" applyFont="1" applyBorder="1" applyAlignment="1" applyProtection="1">
      <alignment horizontal="center" vertical="center" wrapText="1"/>
    </xf>
    <xf numFmtId="0" fontId="58" fillId="0" borderId="115" xfId="1" applyFont="1" applyBorder="1" applyAlignment="1" applyProtection="1">
      <alignment horizontal="left" vertical="center" wrapText="1"/>
      <protection locked="0"/>
    </xf>
    <xf numFmtId="0" fontId="58" fillId="0" borderId="0" xfId="1" applyFont="1" applyBorder="1" applyAlignment="1" applyProtection="1">
      <alignment horizontal="left" vertical="center" wrapText="1"/>
      <protection locked="0"/>
    </xf>
    <xf numFmtId="0" fontId="2" fillId="0" borderId="115" xfId="0" applyFont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13" fillId="0" borderId="25" xfId="0" applyFont="1" applyBorder="1" applyAlignment="1" applyProtection="1">
      <alignment horizontal="left" vertical="center" wrapText="1"/>
      <protection locked="0"/>
    </xf>
    <xf numFmtId="0" fontId="13" fillId="0" borderId="26" xfId="0" applyFont="1" applyBorder="1" applyAlignment="1" applyProtection="1">
      <alignment horizontal="left" vertical="center" wrapText="1"/>
      <protection locked="0"/>
    </xf>
    <xf numFmtId="0" fontId="39" fillId="0" borderId="0" xfId="0" applyFont="1" applyBorder="1" applyAlignment="1" applyProtection="1">
      <alignment horizontal="left" vertical="center" wrapText="1"/>
      <protection locked="0"/>
    </xf>
    <xf numFmtId="0" fontId="1" fillId="0" borderId="40" xfId="0" applyFont="1" applyBorder="1" applyAlignment="1" applyProtection="1">
      <alignment horizontal="left" vertical="center" wrapText="1"/>
      <protection locked="0"/>
    </xf>
    <xf numFmtId="0" fontId="1" fillId="0" borderId="42" xfId="0" applyFont="1" applyBorder="1" applyAlignment="1" applyProtection="1">
      <alignment horizontal="left" vertical="center" wrapText="1"/>
      <protection locked="0"/>
    </xf>
    <xf numFmtId="0" fontId="1" fillId="0" borderId="43" xfId="0" applyFont="1" applyBorder="1" applyAlignment="1" applyProtection="1">
      <alignment horizontal="left" vertical="center" wrapText="1"/>
      <protection locked="0"/>
    </xf>
    <xf numFmtId="0" fontId="2" fillId="10" borderId="40" xfId="0" applyFont="1" applyFill="1" applyBorder="1" applyAlignment="1" applyProtection="1">
      <alignment horizontal="center" vertical="center" wrapText="1"/>
      <protection locked="0"/>
    </xf>
    <xf numFmtId="0" fontId="2" fillId="10" borderId="42" xfId="0" applyFont="1" applyFill="1" applyBorder="1" applyAlignment="1" applyProtection="1">
      <alignment horizontal="center" vertical="center" wrapText="1"/>
      <protection locked="0"/>
    </xf>
    <xf numFmtId="0" fontId="2" fillId="10" borderId="45" xfId="0" applyFont="1" applyFill="1" applyBorder="1" applyAlignment="1" applyProtection="1">
      <alignment horizontal="center" vertical="center" wrapText="1"/>
      <protection locked="0"/>
    </xf>
    <xf numFmtId="0" fontId="14" fillId="0" borderId="29" xfId="0" applyFont="1" applyBorder="1" applyAlignment="1" applyProtection="1">
      <alignment horizontal="left" vertical="center" wrapText="1"/>
      <protection locked="0"/>
    </xf>
    <xf numFmtId="0" fontId="14" fillId="0" borderId="30" xfId="0" applyFont="1" applyBorder="1" applyAlignment="1" applyProtection="1">
      <alignment horizontal="left" vertical="center" wrapText="1"/>
      <protection locked="0"/>
    </xf>
    <xf numFmtId="0" fontId="14" fillId="0" borderId="3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4" fillId="0" borderId="27" xfId="0" applyFont="1" applyBorder="1" applyAlignment="1" applyProtection="1">
      <alignment horizontal="left" vertical="center" wrapText="1"/>
      <protection locked="0"/>
    </xf>
    <xf numFmtId="0" fontId="14" fillId="0" borderId="0" xfId="0" applyFont="1" applyBorder="1" applyAlignment="1" applyProtection="1">
      <alignment horizontal="left" vertical="center" wrapText="1"/>
      <protection locked="0"/>
    </xf>
    <xf numFmtId="0" fontId="14" fillId="0" borderId="28" xfId="0" applyFont="1" applyBorder="1" applyAlignment="1" applyProtection="1">
      <alignment horizontal="left" vertical="center" wrapText="1"/>
      <protection locked="0"/>
    </xf>
    <xf numFmtId="0" fontId="1" fillId="0" borderId="8" xfId="0" applyFont="1" applyFill="1" applyBorder="1" applyAlignment="1" applyProtection="1">
      <alignment horizontal="left" vertical="center" wrapText="1"/>
      <protection locked="0"/>
    </xf>
    <xf numFmtId="0" fontId="1" fillId="0" borderId="20" xfId="0" applyFont="1" applyFill="1" applyBorder="1" applyAlignment="1" applyProtection="1">
      <alignment horizontal="left" vertical="center" wrapText="1"/>
      <protection locked="0"/>
    </xf>
    <xf numFmtId="0" fontId="18" fillId="0" borderId="10" xfId="0" applyFont="1" applyFill="1" applyBorder="1" applyAlignment="1" applyProtection="1">
      <alignment horizontal="center" vertical="center" wrapText="1"/>
    </xf>
    <xf numFmtId="0" fontId="18" fillId="0" borderId="21" xfId="0" applyFont="1" applyFill="1" applyBorder="1" applyAlignment="1" applyProtection="1">
      <alignment horizontal="center" vertical="center" wrapText="1"/>
    </xf>
    <xf numFmtId="0" fontId="1" fillId="0" borderId="56" xfId="0" applyFont="1" applyBorder="1" applyAlignment="1" applyProtection="1">
      <alignment horizontal="left" vertical="center" wrapText="1"/>
      <protection locked="0"/>
    </xf>
    <xf numFmtId="0" fontId="1" fillId="0" borderId="48" xfId="0" applyFont="1" applyBorder="1" applyAlignment="1" applyProtection="1">
      <alignment horizontal="left" vertical="center" wrapText="1"/>
      <protection locked="0"/>
    </xf>
    <xf numFmtId="0" fontId="1" fillId="0" borderId="49" xfId="0" applyFont="1" applyBorder="1" applyAlignment="1" applyProtection="1">
      <alignment horizontal="left" vertical="center" wrapText="1"/>
      <protection locked="0"/>
    </xf>
    <xf numFmtId="0" fontId="77" fillId="15" borderId="0" xfId="0" applyFont="1" applyFill="1" applyBorder="1" applyAlignment="1" applyProtection="1">
      <alignment horizontal="center" vertical="center" wrapText="1"/>
      <protection locked="0"/>
    </xf>
    <xf numFmtId="0" fontId="11" fillId="4" borderId="0" xfId="0" applyFont="1" applyFill="1" applyAlignment="1" applyProtection="1">
      <alignment horizontal="center" vertical="center" wrapText="1"/>
      <protection locked="0"/>
    </xf>
    <xf numFmtId="14" fontId="3" fillId="2" borderId="0" xfId="0" applyNumberFormat="1" applyFont="1" applyFill="1" applyAlignment="1" applyProtection="1">
      <alignment horizontal="center" vertical="center" wrapText="1"/>
    </xf>
    <xf numFmtId="165" fontId="1" fillId="2" borderId="0" xfId="0" applyNumberFormat="1" applyFont="1" applyFill="1" applyAlignment="1" applyProtection="1">
      <alignment horizontal="center" vertical="center" wrapText="1"/>
      <protection locked="0"/>
    </xf>
    <xf numFmtId="22" fontId="11" fillId="0" borderId="0" xfId="0" applyNumberFormat="1" applyFont="1" applyFill="1" applyAlignment="1" applyProtection="1">
      <alignment horizontal="center" vertical="center" wrapText="1"/>
      <protection locked="0"/>
    </xf>
    <xf numFmtId="0" fontId="51" fillId="0" borderId="11" xfId="0" applyNumberFormat="1" applyFont="1" applyFill="1" applyBorder="1" applyAlignment="1" applyProtection="1">
      <alignment horizontal="center" vertical="center" wrapText="1"/>
    </xf>
    <xf numFmtId="0" fontId="51" fillId="0" borderId="12" xfId="0" applyNumberFormat="1" applyFont="1" applyFill="1" applyBorder="1" applyAlignment="1" applyProtection="1">
      <alignment horizontal="center" vertical="center" wrapText="1"/>
    </xf>
    <xf numFmtId="0" fontId="51" fillId="0" borderId="13" xfId="0" applyNumberFormat="1" applyFont="1" applyFill="1" applyBorder="1" applyAlignment="1" applyProtection="1">
      <alignment horizontal="center" vertical="center" wrapText="1"/>
    </xf>
    <xf numFmtId="0" fontId="51" fillId="0" borderId="16" xfId="0" applyNumberFormat="1" applyFont="1" applyFill="1" applyBorder="1" applyAlignment="1" applyProtection="1">
      <alignment horizontal="center" vertical="center" wrapText="1"/>
    </xf>
    <xf numFmtId="0" fontId="51" fillId="0" borderId="5" xfId="0" applyNumberFormat="1" applyFont="1" applyFill="1" applyBorder="1" applyAlignment="1" applyProtection="1">
      <alignment horizontal="center" vertical="center" wrapText="1"/>
    </xf>
    <xf numFmtId="0" fontId="51" fillId="0" borderId="15" xfId="0" applyNumberFormat="1" applyFont="1" applyFill="1" applyBorder="1" applyAlignment="1" applyProtection="1">
      <alignment horizontal="center" vertical="center" wrapText="1"/>
    </xf>
    <xf numFmtId="0" fontId="12" fillId="5" borderId="63" xfId="0" applyFont="1" applyFill="1" applyBorder="1" applyAlignment="1" applyProtection="1">
      <alignment horizontal="center" vertical="center" wrapText="1"/>
      <protection locked="0"/>
    </xf>
    <xf numFmtId="0" fontId="12" fillId="5" borderId="64" xfId="0" applyFont="1" applyFill="1" applyBorder="1" applyAlignment="1" applyProtection="1">
      <alignment horizontal="center" vertical="center" wrapText="1"/>
      <protection locked="0"/>
    </xf>
    <xf numFmtId="0" fontId="12" fillId="5" borderId="65" xfId="0" applyFont="1" applyFill="1" applyBorder="1" applyAlignment="1" applyProtection="1">
      <alignment horizontal="center" vertical="center" wrapText="1"/>
      <protection locked="0"/>
    </xf>
    <xf numFmtId="0" fontId="2" fillId="5" borderId="64" xfId="0" applyFont="1" applyFill="1" applyBorder="1" applyAlignment="1" applyProtection="1">
      <alignment horizontal="center" vertical="center" wrapText="1"/>
      <protection locked="0"/>
    </xf>
    <xf numFmtId="0" fontId="2" fillId="5" borderId="67" xfId="0" applyFont="1" applyFill="1" applyBorder="1" applyAlignment="1" applyProtection="1">
      <alignment horizontal="center" vertical="center" wrapText="1"/>
      <protection locked="0"/>
    </xf>
    <xf numFmtId="0" fontId="1" fillId="0" borderId="34" xfId="0" applyFont="1" applyBorder="1" applyAlignment="1" applyProtection="1">
      <alignment horizontal="left" vertical="center" wrapText="1"/>
      <protection locked="0"/>
    </xf>
    <xf numFmtId="0" fontId="1" fillId="0" borderId="36" xfId="0" applyFont="1" applyBorder="1" applyAlignment="1" applyProtection="1">
      <alignment horizontal="left" vertical="center" wrapText="1"/>
      <protection locked="0"/>
    </xf>
    <xf numFmtId="0" fontId="1" fillId="0" borderId="37" xfId="0" applyFont="1" applyBorder="1" applyAlignment="1" applyProtection="1">
      <alignment horizontal="left" vertical="center" wrapText="1"/>
      <protection locked="0"/>
    </xf>
    <xf numFmtId="0" fontId="2" fillId="0" borderId="72" xfId="0" applyFont="1" applyFill="1" applyBorder="1" applyAlignment="1" applyProtection="1">
      <alignment horizontal="center" vertical="center" wrapText="1"/>
      <protection locked="0"/>
    </xf>
    <xf numFmtId="0" fontId="2" fillId="0" borderId="73" xfId="0" applyFont="1" applyFill="1" applyBorder="1" applyAlignment="1" applyProtection="1">
      <alignment horizontal="center" vertical="center" wrapText="1"/>
      <protection locked="0"/>
    </xf>
    <xf numFmtId="0" fontId="2" fillId="0" borderId="74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6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35" fillId="0" borderId="0" xfId="0" applyFont="1" applyBorder="1" applyAlignment="1" applyProtection="1">
      <alignment horizontal="right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8" fillId="0" borderId="10" xfId="0" applyFont="1" applyBorder="1" applyAlignment="1" applyProtection="1">
      <alignment horizontal="center" vertical="center" wrapText="1"/>
    </xf>
    <xf numFmtId="0" fontId="18" fillId="0" borderId="90" xfId="0" applyFont="1" applyBorder="1" applyAlignment="1" applyProtection="1">
      <alignment horizontal="center" vertical="center" wrapText="1"/>
    </xf>
    <xf numFmtId="0" fontId="18" fillId="0" borderId="21" xfId="0" applyFont="1" applyBorder="1" applyAlignment="1" applyProtection="1">
      <alignment horizontal="center" vertical="center" wrapText="1"/>
    </xf>
    <xf numFmtId="0" fontId="45" fillId="0" borderId="2" xfId="1" applyFont="1" applyBorder="1" applyAlignment="1" applyProtection="1">
      <alignment horizontal="center" vertical="center"/>
      <protection locked="0"/>
    </xf>
    <xf numFmtId="0" fontId="45" fillId="0" borderId="4" xfId="1" applyFont="1" applyBorder="1" applyAlignment="1" applyProtection="1">
      <alignment horizontal="center" vertical="center"/>
      <protection locked="0"/>
    </xf>
    <xf numFmtId="0" fontId="2" fillId="10" borderId="75" xfId="0" applyFont="1" applyFill="1" applyBorder="1" applyAlignment="1" applyProtection="1">
      <alignment horizontal="center" vertical="center" wrapText="1"/>
      <protection locked="0"/>
    </xf>
    <xf numFmtId="0" fontId="2" fillId="10" borderId="76" xfId="0" applyFont="1" applyFill="1" applyBorder="1" applyAlignment="1" applyProtection="1">
      <alignment horizontal="center" vertical="center" wrapText="1"/>
      <protection locked="0"/>
    </xf>
    <xf numFmtId="0" fontId="2" fillId="10" borderId="77" xfId="0" applyFont="1" applyFill="1" applyBorder="1" applyAlignment="1" applyProtection="1">
      <alignment horizontal="center" vertical="center" wrapText="1"/>
      <protection locked="0"/>
    </xf>
    <xf numFmtId="0" fontId="18" fillId="10" borderId="78" xfId="0" applyNumberFormat="1" applyFont="1" applyFill="1" applyBorder="1" applyAlignment="1" applyProtection="1">
      <alignment horizontal="center" vertical="center" wrapText="1"/>
    </xf>
    <xf numFmtId="0" fontId="18" fillId="10" borderId="17" xfId="0" applyNumberFormat="1" applyFont="1" applyFill="1" applyBorder="1" applyAlignment="1" applyProtection="1">
      <alignment horizontal="center" vertical="center" wrapText="1"/>
    </xf>
    <xf numFmtId="0" fontId="18" fillId="10" borderId="18" xfId="0" applyNumberFormat="1" applyFont="1" applyFill="1" applyBorder="1" applyAlignment="1" applyProtection="1">
      <alignment horizontal="center" vertical="center" wrapText="1"/>
    </xf>
    <xf numFmtId="0" fontId="17" fillId="0" borderId="0" xfId="0" applyFont="1" applyAlignment="1">
      <alignment horizontal="center"/>
    </xf>
    <xf numFmtId="0" fontId="32" fillId="0" borderId="0" xfId="0" applyFont="1" applyAlignment="1">
      <alignment horizontal="center"/>
    </xf>
  </cellXfs>
  <cellStyles count="3">
    <cellStyle name="Lien hypertexte" xfId="1" builtinId="8"/>
    <cellStyle name="Normal" xfId="0" builtinId="0"/>
    <cellStyle name="Normal 2" xfId="2"/>
  </cellStyles>
  <dxfs count="4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hair">
          <color auto="1"/>
        </top>
        <bottom style="hair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0.0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hair">
          <color auto="1"/>
        </top>
        <bottom style="hair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yyyy/mm/dd"/>
      <alignment horizontal="center" vertical="center" textRotation="0" wrapText="1" indent="0" justifyLastLine="0" shrinkToFit="0" readingOrder="0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  <protection locked="0" hidden="0"/>
    </dxf>
    <dxf>
      <border>
        <top style="medium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hair">
          <color auto="1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color theme="0"/>
      </font>
      <fill>
        <patternFill>
          <bgColor rgb="FFFF0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strike val="0"/>
      </font>
      <fill>
        <patternFill>
          <bgColor theme="7" tint="0.79998168889431442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strike val="0"/>
      </font>
      <fill>
        <patternFill patternType="solid">
          <bgColor theme="9" tint="0.79998168889431442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strike val="0"/>
      </font>
      <fill>
        <patternFill>
          <bgColor theme="7" tint="0.79998168889431442"/>
        </patternFill>
      </fill>
    </dxf>
    <dxf>
      <font>
        <b/>
        <i/>
        <strike val="0"/>
      </font>
      <fill>
        <patternFill>
          <bgColor theme="7" tint="0.79998168889431442"/>
        </patternFill>
      </fill>
    </dxf>
    <dxf>
      <font>
        <strike val="0"/>
      </font>
      <fill>
        <patternFill>
          <bgColor theme="7" tint="0.79998168889431442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strike val="0"/>
      </font>
      <fill>
        <patternFill>
          <bgColor theme="4" tint="0.39994506668294322"/>
        </patternFill>
      </fill>
    </dxf>
    <dxf>
      <font>
        <strike val="0"/>
      </font>
      <fill>
        <patternFill>
          <bgColor rgb="FF92D05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5" tint="-0.24994659260841701"/>
        </patternFill>
      </fill>
    </dxf>
    <dxf>
      <font>
        <strike val="0"/>
      </font>
      <fill>
        <patternFill>
          <bgColor theme="7" tint="0.79998168889431442"/>
        </patternFill>
      </fill>
    </dxf>
    <dxf>
      <font>
        <strike val="0"/>
      </font>
      <fill>
        <patternFill>
          <bgColor theme="7" tint="0.79998168889431442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strike val="0"/>
        <color rgb="FF0000FF"/>
      </font>
      <fill>
        <patternFill>
          <bgColor theme="7" tint="0.79998168889431442"/>
        </patternFill>
      </fill>
    </dxf>
    <dxf>
      <font>
        <strike val="0"/>
        <color rgb="FF0000FF"/>
      </font>
      <fill>
        <patternFill patternType="none">
          <bgColor auto="1"/>
        </patternFill>
      </fill>
    </dxf>
    <dxf>
      <font>
        <strike val="0"/>
        <color rgb="FFFF0000"/>
      </font>
      <fill>
        <patternFill>
          <bgColor theme="7" tint="0.79998168889431442"/>
        </patternFill>
      </fill>
    </dxf>
    <dxf>
      <font>
        <strike val="0"/>
        <color theme="0"/>
      </font>
      <fill>
        <patternFill>
          <bgColor rgb="FF7030A0"/>
        </patternFill>
      </fill>
    </dxf>
    <dxf>
      <font>
        <strike val="0"/>
        <color theme="0"/>
      </font>
      <fill>
        <patternFill>
          <bgColor rgb="FF7030A0"/>
        </patternFill>
      </fill>
    </dxf>
    <dxf>
      <font>
        <b/>
        <i val="0"/>
        <strike val="0"/>
      </font>
      <fill>
        <patternFill>
          <bgColor rgb="FFF2F8A0"/>
        </patternFill>
      </fill>
    </dxf>
    <dxf>
      <font>
        <strike val="0"/>
        <color theme="1"/>
      </font>
      <fill>
        <patternFill patternType="none">
          <bgColor auto="1"/>
        </patternFill>
      </fill>
    </dxf>
    <dxf>
      <font>
        <strike val="0"/>
        <color theme="0"/>
      </font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2F8A0"/>
        </patternFill>
      </fill>
    </dxf>
    <dxf>
      <font>
        <strike val="0"/>
      </font>
      <fill>
        <patternFill>
          <bgColor theme="7" tint="0.79998168889431442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strike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  <color rgb="FFCC0099"/>
      <color rgb="FFF2F8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81229</xdr:colOff>
      <xdr:row>11</xdr:row>
      <xdr:rowOff>196775</xdr:rowOff>
    </xdr:from>
    <xdr:to>
      <xdr:col>35</xdr:col>
      <xdr:colOff>274206</xdr:colOff>
      <xdr:row>13</xdr:row>
      <xdr:rowOff>181488</xdr:rowOff>
    </xdr:to>
    <xdr:sp macro="" textlink="">
      <xdr:nvSpPr>
        <xdr:cNvPr id="4" name="ZoneTexte 3"/>
        <xdr:cNvSpPr txBox="1"/>
      </xdr:nvSpPr>
      <xdr:spPr>
        <a:xfrm>
          <a:off x="19796674" y="3093419"/>
          <a:ext cx="5151196" cy="741494"/>
        </a:xfrm>
        <a:prstGeom prst="rect">
          <a:avLst/>
        </a:prstGeom>
        <a:solidFill>
          <a:schemeClr val="lt1"/>
        </a:solidFill>
        <a:ln w="127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2000">
              <a:solidFill>
                <a:schemeClr val="tx1"/>
              </a:solidFill>
              <a:latin typeface="Arial Black" panose="020B0A04020102020204" pitchFamily="34" charset="0"/>
            </a:rPr>
            <a:t>UHB</a:t>
          </a:r>
          <a:r>
            <a:rPr lang="fr-CA" sz="1100"/>
            <a:t> sera nouvelle unité de soins (</a:t>
          </a:r>
          <a:r>
            <a:rPr lang="fr-CA" sz="1100">
              <a:solidFill>
                <a:srgbClr val="7030A0"/>
              </a:solidFill>
              <a:latin typeface="Arial Black" panose="020B0A04020102020204" pitchFamily="34" charset="0"/>
            </a:rPr>
            <a:t>4 lits</a:t>
          </a:r>
          <a:r>
            <a:rPr lang="fr-CA" sz="1100"/>
            <a:t>) à partir du </a:t>
          </a:r>
          <a:r>
            <a:rPr lang="fr-CA" sz="1100" b="1"/>
            <a:t>2018-04-27 </a:t>
          </a:r>
          <a:r>
            <a:rPr lang="fr-CA" sz="1100"/>
            <a:t>colonne "</a:t>
          </a:r>
          <a:r>
            <a:rPr lang="fr-CA" sz="1100" b="1">
              <a:solidFill>
                <a:srgbClr val="7030A0"/>
              </a:solidFill>
              <a:latin typeface="Arial Black" panose="020B0A04020102020204" pitchFamily="34" charset="0"/>
            </a:rPr>
            <a:t>C</a:t>
          </a:r>
          <a:r>
            <a:rPr lang="fr-CA" sz="1100"/>
            <a:t>"</a:t>
          </a:r>
        </a:p>
        <a:p>
          <a:r>
            <a:rPr lang="fr-CA" sz="2000">
              <a:solidFill>
                <a:schemeClr val="tx1"/>
              </a:solidFill>
              <a:latin typeface="Arial Black" panose="020B0A04020102020204" pitchFamily="34" charset="0"/>
              <a:ea typeface="+mn-ea"/>
              <a:cs typeface="+mn-cs"/>
            </a:rPr>
            <a:t>6cc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sera nouvelle unité de soins (9 lits) à partir du </a:t>
          </a:r>
          <a:r>
            <a:rPr lang="fr-CA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2019-04-01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colonne "</a:t>
          </a:r>
          <a:r>
            <a:rPr lang="fr-CA" sz="1100" b="1">
              <a:solidFill>
                <a:srgbClr val="7030A0"/>
              </a:solidFill>
              <a:effectLst/>
              <a:latin typeface="Arial Black" panose="020B0A04020102020204" pitchFamily="34" charset="0"/>
              <a:ea typeface="+mn-ea"/>
              <a:cs typeface="+mn-cs"/>
            </a:rPr>
            <a:t>M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endParaRPr lang="fr-CA">
            <a:effectLst/>
          </a:endParaRPr>
        </a:p>
      </xdr:txBody>
    </xdr:sp>
    <xdr:clientData/>
  </xdr:twoCellAnchor>
  <xdr:twoCellAnchor>
    <xdr:from>
      <xdr:col>31</xdr:col>
      <xdr:colOff>104749</xdr:colOff>
      <xdr:row>8</xdr:row>
      <xdr:rowOff>193067</xdr:rowOff>
    </xdr:from>
    <xdr:to>
      <xdr:col>35</xdr:col>
      <xdr:colOff>287054</xdr:colOff>
      <xdr:row>10</xdr:row>
      <xdr:rowOff>411409</xdr:rowOff>
    </xdr:to>
    <xdr:sp macro="" textlink="">
      <xdr:nvSpPr>
        <xdr:cNvPr id="5" name="ZoneTexte 4"/>
        <xdr:cNvSpPr txBox="1"/>
      </xdr:nvSpPr>
      <xdr:spPr>
        <a:xfrm>
          <a:off x="19493996" y="1706629"/>
          <a:ext cx="5910353" cy="818547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600">
              <a:solidFill>
                <a:srgbClr val="7030A0"/>
              </a:solidFill>
              <a:latin typeface="Arial Black" panose="020B0A04020102020204" pitchFamily="34" charset="0"/>
            </a:rPr>
            <a:t>2018-09-12</a:t>
          </a:r>
          <a:r>
            <a:rPr lang="fr-CA" sz="2000">
              <a:solidFill>
                <a:srgbClr val="7030A0"/>
              </a:solidFill>
              <a:latin typeface="Arial Black" panose="020B0A04020102020204" pitchFamily="34" charset="0"/>
            </a:rPr>
            <a:t> </a:t>
          </a:r>
          <a:r>
            <a:rPr lang="fr-CA" sz="1100"/>
            <a:t> nouvelle répartition des lits</a:t>
          </a:r>
          <a:r>
            <a:rPr lang="fr-CA" sz="1100" baseline="0"/>
            <a:t> </a:t>
          </a:r>
          <a:r>
            <a:rPr lang="fr-CA" sz="1100"/>
            <a:t>de débordement</a:t>
          </a:r>
          <a:r>
            <a:rPr lang="fr-CA" sz="1100" baseline="0"/>
            <a:t> devient </a:t>
          </a:r>
          <a:r>
            <a:rPr lang="fr-CA" sz="1100" b="1" baseline="0"/>
            <a:t>5 (7PC), 0 (6PC), 4 (5PC), 2 (3ND) </a:t>
          </a:r>
          <a:r>
            <a:rPr lang="fr-CA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à partir du 2018-09-12           </a:t>
          </a:r>
          <a:r>
            <a:rPr lang="fr-CA" sz="1100">
              <a:solidFill>
                <a:srgbClr val="7030A0"/>
              </a:solidFill>
              <a:latin typeface="Arial Black" panose="020B0A04020102020204" pitchFamily="34" charset="0"/>
              <a:ea typeface="+mn-ea"/>
              <a:cs typeface="+mn-cs"/>
            </a:rPr>
            <a:t>+ </a:t>
          </a:r>
          <a:r>
            <a:rPr lang="fr-CA" sz="1100" b="0" baseline="0"/>
            <a:t>devient </a:t>
          </a:r>
          <a:r>
            <a:rPr lang="fr-CA" sz="1100" b="0" baseline="0">
              <a:solidFill>
                <a:srgbClr val="7030A0"/>
              </a:solidFill>
              <a:latin typeface="Arial Black" panose="020B0A04020102020204" pitchFamily="34" charset="0"/>
            </a:rPr>
            <a:t>327 </a:t>
          </a:r>
          <a:r>
            <a:rPr lang="fr-CA" sz="1100" b="0" baseline="0">
              <a:latin typeface="Arial Black" panose="020B0A04020102020204" pitchFamily="34" charset="0"/>
            </a:rPr>
            <a:t>lits dressés</a:t>
          </a:r>
          <a:r>
            <a:rPr lang="fr-CA" sz="1100" b="0" baseline="0"/>
            <a:t> = 318 + 9  (=6PC +9 lits dressés) </a:t>
          </a:r>
          <a:r>
            <a:rPr lang="fr-CA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</a:t>
          </a:r>
          <a:r>
            <a:rPr lang="fr-CA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avant était 5 (7PC), 9 (6PC)]  </a:t>
          </a:r>
          <a:endParaRPr lang="fr-CA" sz="1100" b="0" baseline="0"/>
        </a:p>
      </xdr:txBody>
    </xdr:sp>
    <xdr:clientData/>
  </xdr:twoCellAnchor>
  <xdr:twoCellAnchor>
    <xdr:from>
      <xdr:col>31</xdr:col>
      <xdr:colOff>101024</xdr:colOff>
      <xdr:row>13</xdr:row>
      <xdr:rowOff>300105</xdr:rowOff>
    </xdr:from>
    <xdr:to>
      <xdr:col>34</xdr:col>
      <xdr:colOff>371989</xdr:colOff>
      <xdr:row>17</xdr:row>
      <xdr:rowOff>213406</xdr:rowOff>
    </xdr:to>
    <xdr:sp macro="" textlink="">
      <xdr:nvSpPr>
        <xdr:cNvPr id="6" name="ZoneTexte 5"/>
        <xdr:cNvSpPr txBox="1"/>
      </xdr:nvSpPr>
      <xdr:spPr>
        <a:xfrm>
          <a:off x="19816469" y="3953530"/>
          <a:ext cx="4472404" cy="1426862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2000">
              <a:solidFill>
                <a:srgbClr val="FF0000"/>
              </a:solidFill>
            </a:rPr>
            <a:t>2019-01-10 16:45</a:t>
          </a:r>
        </a:p>
        <a:p>
          <a:r>
            <a:rPr lang="fr-CA" sz="1100"/>
            <a:t>Voir cellule </a:t>
          </a:r>
          <a:r>
            <a:rPr lang="fr-CA" sz="1600">
              <a:solidFill>
                <a:srgbClr val="7030A0"/>
              </a:solidFill>
            </a:rPr>
            <a:t>H54:</a:t>
          </a:r>
        </a:p>
        <a:p>
          <a:endParaRPr lang="fr-CA" sz="1100"/>
        </a:p>
        <a:p>
          <a:r>
            <a:rPr lang="fr-CA" sz="1100"/>
            <a:t>j'ai ajouté la formule pour </a:t>
          </a:r>
          <a:r>
            <a:rPr lang="fr-CA" sz="1600">
              <a:solidFill>
                <a:srgbClr val="7030A0"/>
              </a:solidFill>
            </a:rPr>
            <a:t>calculer surcapacité au 3PC</a:t>
          </a:r>
        </a:p>
        <a:p>
          <a:r>
            <a:rPr lang="fr-CA" sz="1100"/>
            <a:t>(selon le courriel de Véronique Tremblay).  L Ouimet poste 5001</a:t>
          </a:r>
        </a:p>
      </xdr:txBody>
    </xdr:sp>
    <xdr:clientData/>
  </xdr:twoCellAnchor>
  <xdr:twoCellAnchor>
    <xdr:from>
      <xdr:col>20</xdr:col>
      <xdr:colOff>52192</xdr:colOff>
      <xdr:row>4</xdr:row>
      <xdr:rowOff>26096</xdr:rowOff>
    </xdr:from>
    <xdr:to>
      <xdr:col>21</xdr:col>
      <xdr:colOff>743734</xdr:colOff>
      <xdr:row>5</xdr:row>
      <xdr:rowOff>169624</xdr:rowOff>
    </xdr:to>
    <xdr:sp macro="" textlink="">
      <xdr:nvSpPr>
        <xdr:cNvPr id="2" name="ZoneTexte 1"/>
        <xdr:cNvSpPr txBox="1"/>
      </xdr:nvSpPr>
      <xdr:spPr>
        <a:xfrm>
          <a:off x="12004110" y="1017740"/>
          <a:ext cx="1539658" cy="3392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400" b="1">
              <a:solidFill>
                <a:srgbClr val="00B050"/>
              </a:solidFill>
            </a:rPr>
            <a:t>&amp;</a:t>
          </a:r>
          <a:r>
            <a:rPr lang="fr-CA" sz="1100"/>
            <a:t> = calcul automatique</a:t>
          </a:r>
        </a:p>
      </xdr:txBody>
    </xdr:sp>
    <xdr:clientData/>
  </xdr:twoCellAnchor>
  <xdr:twoCellAnchor>
    <xdr:from>
      <xdr:col>20</xdr:col>
      <xdr:colOff>39144</xdr:colOff>
      <xdr:row>20</xdr:row>
      <xdr:rowOff>0</xdr:rowOff>
    </xdr:from>
    <xdr:to>
      <xdr:col>21</xdr:col>
      <xdr:colOff>730686</xdr:colOff>
      <xdr:row>21</xdr:row>
      <xdr:rowOff>1</xdr:rowOff>
    </xdr:to>
    <xdr:sp macro="" textlink="">
      <xdr:nvSpPr>
        <xdr:cNvPr id="9" name="ZoneTexte 8"/>
        <xdr:cNvSpPr txBox="1"/>
      </xdr:nvSpPr>
      <xdr:spPr>
        <a:xfrm>
          <a:off x="11991062" y="6289110"/>
          <a:ext cx="1539658" cy="3392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400" b="1">
              <a:solidFill>
                <a:srgbClr val="00B050"/>
              </a:solidFill>
            </a:rPr>
            <a:t>&amp;</a:t>
          </a:r>
          <a:r>
            <a:rPr lang="fr-CA" sz="1100"/>
            <a:t> = calcul automatique</a:t>
          </a:r>
        </a:p>
      </xdr:txBody>
    </xdr:sp>
    <xdr:clientData/>
  </xdr:twoCellAnchor>
  <xdr:twoCellAnchor>
    <xdr:from>
      <xdr:col>22</xdr:col>
      <xdr:colOff>13048</xdr:colOff>
      <xdr:row>38</xdr:row>
      <xdr:rowOff>26096</xdr:rowOff>
    </xdr:from>
    <xdr:to>
      <xdr:col>24</xdr:col>
      <xdr:colOff>952501</xdr:colOff>
      <xdr:row>40</xdr:row>
      <xdr:rowOff>13048</xdr:rowOff>
    </xdr:to>
    <xdr:sp macro="" textlink="">
      <xdr:nvSpPr>
        <xdr:cNvPr id="10" name="ZoneTexte 9"/>
        <xdr:cNvSpPr txBox="1"/>
      </xdr:nvSpPr>
      <xdr:spPr>
        <a:xfrm>
          <a:off x="14104829" y="11899726"/>
          <a:ext cx="1539658" cy="3392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400" b="1">
              <a:solidFill>
                <a:srgbClr val="00B050"/>
              </a:solidFill>
            </a:rPr>
            <a:t>&amp;</a:t>
          </a:r>
          <a:r>
            <a:rPr lang="fr-CA" sz="1100"/>
            <a:t> = calcul automatique</a:t>
          </a:r>
        </a:p>
      </xdr:txBody>
    </xdr:sp>
    <xdr:clientData/>
  </xdr:twoCellAnchor>
  <xdr:twoCellAnchor>
    <xdr:from>
      <xdr:col>20</xdr:col>
      <xdr:colOff>36969</xdr:colOff>
      <xdr:row>0</xdr:row>
      <xdr:rowOff>352296</xdr:rowOff>
    </xdr:from>
    <xdr:to>
      <xdr:col>21</xdr:col>
      <xdr:colOff>15875</xdr:colOff>
      <xdr:row>3</xdr:row>
      <xdr:rowOff>130480</xdr:rowOff>
    </xdr:to>
    <xdr:sp macro="" textlink="">
      <xdr:nvSpPr>
        <xdr:cNvPr id="11" name="ZoneTexte 10"/>
        <xdr:cNvSpPr txBox="1"/>
      </xdr:nvSpPr>
      <xdr:spPr>
        <a:xfrm>
          <a:off x="12101969" y="352296"/>
          <a:ext cx="820281" cy="55605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400" b="1">
              <a:solidFill>
                <a:srgbClr val="00B050"/>
              </a:solidFill>
            </a:rPr>
            <a:t>&amp;</a:t>
          </a:r>
          <a:r>
            <a:rPr lang="fr-CA" sz="1100"/>
            <a:t> = utoma-tique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03.rtss.qc.ca\E35-Users\lyn-oui01\Documents\Lyne\LYNE_Temporaire\Forum%20excel\H+SER%20Ann&#233;e%20en%20cou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cupés et RQSUCH"/>
      <sheetName val="Services JrPrésence_JOUR"/>
      <sheetName val="Fermeture de LITS"/>
      <sheetName val="DONNÉES Hser 2020-2021"/>
      <sheetName val="Légende"/>
      <sheetName val="Période Légend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ables/table1.xml><?xml version="1.0" encoding="utf-8"?>
<table xmlns="http://schemas.openxmlformats.org/spreadsheetml/2006/main" id="1" name="Télémétrie" displayName="Télémétrie" ref="A9:C140" totalsRowCount="1" headerRowDxfId="9" headerRowBorderDxfId="8" tableBorderDxfId="7" totalsRowBorderDxfId="6">
  <autoFilter ref="A9:C139"/>
  <tableColumns count="3">
    <tableColumn id="1" name="Date" totalsRowLabel="Moyenne" dataDxfId="5" totalsRowDxfId="4"/>
    <tableColumn id="2" name="Télés_x000a_en cours" totalsRowFunction="average" dataDxfId="3" totalsRowDxfId="2"/>
    <tableColumn id="3" name="Télés_x000a_à venir " totalsRowFunction="count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hyperlink" Target="file:///\\Azote3\lyn-oui01$\Lyne\Backups%20LO\Instructions%20Matrice%20gestion%20des%20lits%20-%20&#224;%20partir%20du%20fichier%20Hser_Ann&#233;e_en_cours.pdf" TargetMode="External"/><Relationship Id="rId18" Type="http://schemas.openxmlformats.org/officeDocument/2006/relationships/drawing" Target="../drawings/drawing1.x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hyperlink" Target="https://radium.ss.hlaval.reg03.rtss.qc.ca/medipatient/nsav2.php" TargetMode="External"/><Relationship Id="rId17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2.bin"/><Relationship Id="rId16" Type="http://schemas.openxmlformats.org/officeDocument/2006/relationships/hyperlink" Target="https://radium.ss.hlaval.reg03.rtss.qc.ca/medipatient/gestion_lits.php" TargetMode="External"/><Relationship Id="rId20" Type="http://schemas.openxmlformats.org/officeDocument/2006/relationships/comments" Target="../comments1.xml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hyperlink" Target="https://radium.ss.hlaval.reg03.rtss.qc.ca/medipatient/gestion_lits.php" TargetMode="External"/><Relationship Id="rId5" Type="http://schemas.openxmlformats.org/officeDocument/2006/relationships/printerSettings" Target="../printerSettings/printerSettings5.bin"/><Relationship Id="rId15" Type="http://schemas.openxmlformats.org/officeDocument/2006/relationships/hyperlink" Target="file:///\\Azote3\lyn-oui01$\Lyne\Backups%20LO\Matrice%20gestion%20des%20lits%20-%20fichier%20excel%20quotidien.pdf" TargetMode="External"/><Relationship Id="rId10" Type="http://schemas.openxmlformats.org/officeDocument/2006/relationships/hyperlink" Target="file:///\\Azote2\hopital\Dsh\Acc-Adm\Recensement%20-%20Accueil\H+SER%20Ann&#233;e%20en%20cours.xlsm" TargetMode="External"/><Relationship Id="rId19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4.bin"/><Relationship Id="rId9" Type="http://schemas.openxmlformats.org/officeDocument/2006/relationships/hyperlink" Target="https://radium.ss.hlaval.reg03.rtss.qc.ca/medipatient/nsav2.php" TargetMode="External"/><Relationship Id="rId14" Type="http://schemas.openxmlformats.org/officeDocument/2006/relationships/hyperlink" Target="file:///\\Azote3\lyn-oui01$\Lyne\Backups%20LO\Instructions%20Matrice%20gestion%20des%20lits%20-%20&#224;%20partir%20du%20fichier%20Hser_Ann&#233;e_en_cours.pdf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0">
    <pageSetUpPr fitToPage="1"/>
  </sheetPr>
  <dimension ref="A1:AX113"/>
  <sheetViews>
    <sheetView showZeros="0" tabSelected="1" zoomScale="73" zoomScaleNormal="73" workbookViewId="0">
      <pane xSplit="1" ySplit="3" topLeftCell="X25" activePane="bottomRight" state="frozen"/>
      <selection pane="topRight" activeCell="B1" sqref="B1"/>
      <selection pane="bottomLeft" activeCell="A4" sqref="A4"/>
      <selection pane="bottomRight" activeCell="AH31" sqref="AH31"/>
    </sheetView>
  </sheetViews>
  <sheetFormatPr baseColWidth="10" defaultRowHeight="14.25" x14ac:dyDescent="0.25"/>
  <cols>
    <col min="1" max="1" width="26.42578125" style="1" customWidth="1"/>
    <col min="2" max="2" width="8.42578125" style="35" customWidth="1"/>
    <col min="3" max="3" width="8" style="35" customWidth="1"/>
    <col min="4" max="19" width="8" style="1" customWidth="1"/>
    <col min="20" max="20" width="3.140625" style="2" customWidth="1"/>
    <col min="21" max="21" width="12.7109375" style="1" customWidth="1"/>
    <col min="22" max="22" width="19.28515625" style="1" bestFit="1" customWidth="1"/>
    <col min="23" max="23" width="6.7109375" style="1" customWidth="1"/>
    <col min="24" max="24" width="2.28515625" style="1" customWidth="1"/>
    <col min="25" max="25" width="19.28515625" style="1" bestFit="1" customWidth="1"/>
    <col min="26" max="26" width="6.7109375" style="1" customWidth="1"/>
    <col min="27" max="27" width="2.28515625" style="1" customWidth="1"/>
    <col min="28" max="28" width="12.85546875" style="1" bestFit="1" customWidth="1"/>
    <col min="29" max="30" width="11.42578125" style="1"/>
    <col min="31" max="31" width="8.7109375" style="1" customWidth="1"/>
    <col min="32" max="32" width="8.7109375" style="35" customWidth="1"/>
    <col min="33" max="33" width="16" style="1" customWidth="1"/>
    <col min="34" max="49" width="11.140625" style="1" customWidth="1"/>
    <col min="50" max="16384" width="11.42578125" style="1"/>
  </cols>
  <sheetData>
    <row r="1" spans="1:45" ht="30.75" customHeight="1" thickBot="1" x14ac:dyDescent="0.3">
      <c r="A1" s="487" t="s">
        <v>53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V1" s="51" t="s">
        <v>81</v>
      </c>
      <c r="W1" s="222">
        <v>4</v>
      </c>
      <c r="Y1" s="51" t="s">
        <v>84</v>
      </c>
      <c r="Z1" s="222">
        <f>49-5</f>
        <v>44</v>
      </c>
      <c r="AB1" s="75" t="s">
        <v>103</v>
      </c>
      <c r="AC1" s="223">
        <v>39</v>
      </c>
      <c r="AE1" s="370" t="s">
        <v>111</v>
      </c>
      <c r="AF1" s="371" t="s">
        <v>123</v>
      </c>
      <c r="AG1" s="372" t="s">
        <v>112</v>
      </c>
      <c r="AH1" s="243" t="s">
        <v>116</v>
      </c>
      <c r="AI1" s="251"/>
      <c r="AJ1" s="373" t="s">
        <v>143</v>
      </c>
      <c r="AK1" s="371" t="s">
        <v>123</v>
      </c>
      <c r="AL1" s="372" t="s">
        <v>112</v>
      </c>
      <c r="AM1" s="251" t="s">
        <v>145</v>
      </c>
      <c r="AN1" s="269" t="s">
        <v>144</v>
      </c>
      <c r="AO1" s="251"/>
      <c r="AP1" s="511" t="s">
        <v>154</v>
      </c>
      <c r="AQ1" s="512"/>
      <c r="AR1" s="512"/>
      <c r="AS1" s="513"/>
    </row>
    <row r="2" spans="1:45" s="2" customFormat="1" ht="18.75" thickBot="1" x14ac:dyDescent="0.3">
      <c r="A2" s="79" t="s">
        <v>171</v>
      </c>
      <c r="B2" s="490" t="s">
        <v>98</v>
      </c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95" t="s">
        <v>58</v>
      </c>
      <c r="R2" s="488">
        <f ca="1">TODAY()</f>
        <v>43964</v>
      </c>
      <c r="S2" s="488"/>
      <c r="V2" s="51" t="s">
        <v>82</v>
      </c>
      <c r="W2" s="222">
        <v>27</v>
      </c>
      <c r="Y2" s="51" t="s">
        <v>83</v>
      </c>
      <c r="Z2" s="222">
        <f>22+5</f>
        <v>27</v>
      </c>
      <c r="AE2" s="374"/>
      <c r="AF2" s="371" t="s">
        <v>124</v>
      </c>
      <c r="AG2" s="375" t="s">
        <v>121</v>
      </c>
      <c r="AH2" s="243" t="s">
        <v>117</v>
      </c>
      <c r="AI2" s="243"/>
      <c r="AJ2" s="269"/>
      <c r="AK2" s="371" t="s">
        <v>124</v>
      </c>
      <c r="AL2" s="375" t="s">
        <v>121</v>
      </c>
      <c r="AM2" s="251" t="s">
        <v>146</v>
      </c>
      <c r="AN2" s="269"/>
      <c r="AO2" s="243"/>
      <c r="AP2" s="376" t="s">
        <v>153</v>
      </c>
      <c r="AQ2" s="377" t="s">
        <v>151</v>
      </c>
      <c r="AR2" s="378" t="s">
        <v>152</v>
      </c>
      <c r="AS2" s="379" t="s">
        <v>155</v>
      </c>
    </row>
    <row r="3" spans="1:45" s="2" customFormat="1" ht="15" x14ac:dyDescent="0.25">
      <c r="A3" s="96"/>
      <c r="B3" s="97"/>
      <c r="C3" s="97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5" t="s">
        <v>59</v>
      </c>
      <c r="R3" s="489">
        <v>0.29166666666666669</v>
      </c>
      <c r="S3" s="489"/>
      <c r="AE3" s="374"/>
      <c r="AF3" s="371" t="s">
        <v>125</v>
      </c>
      <c r="AG3" s="380" t="s">
        <v>113</v>
      </c>
      <c r="AH3" s="243" t="s">
        <v>118</v>
      </c>
      <c r="AI3" s="243"/>
      <c r="AJ3" s="269"/>
      <c r="AK3" s="371" t="s">
        <v>125</v>
      </c>
      <c r="AL3" s="380" t="s">
        <v>113</v>
      </c>
      <c r="AM3" s="251" t="s">
        <v>147</v>
      </c>
      <c r="AN3" s="269"/>
      <c r="AO3" s="243"/>
      <c r="AP3" s="381" t="str">
        <f>AQ3&amp;"/"&amp;AR3</f>
        <v>Niveau : Optimal/Niveau : Optimal</v>
      </c>
      <c r="AQ3" s="382" t="s">
        <v>123</v>
      </c>
      <c r="AR3" s="383" t="s">
        <v>123</v>
      </c>
      <c r="AS3" s="384" t="s">
        <v>123</v>
      </c>
    </row>
    <row r="4" spans="1:45" s="2" customFormat="1" ht="13.5" customHeight="1" thickBot="1" x14ac:dyDescent="0.3">
      <c r="A4" s="356"/>
      <c r="B4" s="357"/>
      <c r="C4" s="357"/>
      <c r="D4" s="356"/>
      <c r="E4" s="356"/>
      <c r="F4" s="356"/>
      <c r="G4" s="356"/>
      <c r="H4" s="356"/>
      <c r="I4" s="356"/>
      <c r="J4" s="356"/>
      <c r="K4" s="356"/>
      <c r="L4" s="356"/>
      <c r="M4" s="356"/>
      <c r="N4" s="356"/>
      <c r="O4" s="356"/>
      <c r="P4" s="356"/>
      <c r="Q4" s="356"/>
      <c r="R4" s="356"/>
      <c r="S4" s="356"/>
      <c r="AE4" s="274"/>
      <c r="AF4" s="263" t="s">
        <v>126</v>
      </c>
      <c r="AG4" s="244" t="s">
        <v>114</v>
      </c>
      <c r="AH4" s="243" t="s">
        <v>115</v>
      </c>
      <c r="AJ4" s="268"/>
      <c r="AK4" s="263" t="s">
        <v>126</v>
      </c>
      <c r="AL4" s="244" t="s">
        <v>114</v>
      </c>
      <c r="AM4" s="251" t="s">
        <v>148</v>
      </c>
      <c r="AN4" s="269"/>
      <c r="AP4" s="385" t="str">
        <f t="shared" ref="AP4:AP22" si="0">AQ4&amp;"/"&amp;AR4</f>
        <v>Niveau : Optimal/Niveau : 1</v>
      </c>
      <c r="AQ4" s="382" t="s">
        <v>123</v>
      </c>
      <c r="AR4" s="383" t="s">
        <v>124</v>
      </c>
      <c r="AS4" s="384" t="s">
        <v>124</v>
      </c>
    </row>
    <row r="5" spans="1:45" s="2" customFormat="1" ht="15" customHeight="1" thickBot="1" x14ac:dyDescent="0.3">
      <c r="A5" s="491" t="str">
        <f>VLOOKUP(AF8,NiveauxRésultats,4,FALSE)</f>
        <v>Niveau : Optimal</v>
      </c>
      <c r="B5" s="492"/>
      <c r="C5" s="492"/>
      <c r="D5" s="492"/>
      <c r="E5" s="492"/>
      <c r="F5" s="492"/>
      <c r="G5" s="492"/>
      <c r="H5" s="492"/>
      <c r="I5" s="492"/>
      <c r="J5" s="492"/>
      <c r="K5" s="492"/>
      <c r="L5" s="492"/>
      <c r="M5" s="492"/>
      <c r="N5" s="492"/>
      <c r="O5" s="492"/>
      <c r="P5" s="492"/>
      <c r="Q5" s="492"/>
      <c r="R5" s="492"/>
      <c r="S5" s="493"/>
      <c r="AE5" s="274"/>
      <c r="AF5" s="264" t="s">
        <v>119</v>
      </c>
      <c r="AG5" s="93" t="s">
        <v>122</v>
      </c>
      <c r="AH5" s="243" t="s">
        <v>120</v>
      </c>
      <c r="AN5" s="243"/>
      <c r="AP5" s="385" t="str">
        <f t="shared" si="0"/>
        <v>Niveau : Optimal/Niveau : 2</v>
      </c>
      <c r="AQ5" s="382" t="s">
        <v>123</v>
      </c>
      <c r="AR5" s="383" t="s">
        <v>125</v>
      </c>
      <c r="AS5" s="384" t="s">
        <v>125</v>
      </c>
    </row>
    <row r="6" spans="1:45" s="2" customFormat="1" ht="15.75" customHeight="1" thickBot="1" x14ac:dyDescent="0.3">
      <c r="A6" s="494"/>
      <c r="B6" s="495"/>
      <c r="C6" s="495"/>
      <c r="D6" s="495"/>
      <c r="E6" s="495"/>
      <c r="F6" s="495"/>
      <c r="G6" s="495"/>
      <c r="H6" s="495"/>
      <c r="I6" s="495"/>
      <c r="J6" s="495"/>
      <c r="K6" s="495"/>
      <c r="L6" s="495"/>
      <c r="M6" s="495"/>
      <c r="N6" s="495"/>
      <c r="O6" s="495"/>
      <c r="P6" s="495"/>
      <c r="Q6" s="495"/>
      <c r="R6" s="495"/>
      <c r="S6" s="496"/>
      <c r="AE6" s="275"/>
      <c r="AF6" s="273" t="str">
        <f>IF(Total_admObConsul=0,"rien",IF(Total_admObConsul&gt;29,"Niveau : 3",IF(Total_admObConsul&gt;=25,"Niveau : 2",IF(Total_admObConsul&gt;=21,"Niveau : 1","Niveau : Optimal"))))</f>
        <v>Niveau : Optimal</v>
      </c>
      <c r="AG6" s="267" t="s">
        <v>150</v>
      </c>
      <c r="AH6" s="262"/>
      <c r="AP6" s="385" t="str">
        <f t="shared" si="0"/>
        <v>Niveau : Optimal/Niveau : 3</v>
      </c>
      <c r="AQ6" s="386" t="s">
        <v>123</v>
      </c>
      <c r="AR6" s="387" t="s">
        <v>126</v>
      </c>
      <c r="AS6" s="388" t="s">
        <v>126</v>
      </c>
    </row>
    <row r="7" spans="1:45" s="2" customFormat="1" ht="6" customHeight="1" thickBot="1" x14ac:dyDescent="0.3">
      <c r="A7" s="338"/>
      <c r="B7" s="338"/>
      <c r="C7" s="338"/>
      <c r="D7" s="338"/>
      <c r="E7" s="338"/>
      <c r="F7" s="338"/>
      <c r="G7" s="338"/>
      <c r="H7" s="338"/>
      <c r="I7" s="338"/>
      <c r="J7" s="338"/>
      <c r="K7" s="338"/>
      <c r="L7" s="338"/>
      <c r="M7" s="338"/>
      <c r="N7" s="338"/>
      <c r="O7" s="338"/>
      <c r="P7" s="355"/>
      <c r="Q7" s="355"/>
      <c r="R7" s="355"/>
      <c r="S7" s="355"/>
      <c r="AE7" s="272"/>
      <c r="AF7" s="271">
        <f>SUM(E21:G21)</f>
        <v>0</v>
      </c>
      <c r="AG7" s="270" t="s">
        <v>149</v>
      </c>
      <c r="AH7" s="278" t="str">
        <f>IF(Total_AdmissionUrgence&gt;15,"Niveau : 3",IF(Total_AdmissionUrgence&gt;=11,"Niveau : 2",IF(Total_AdmissionUrgence&gt;=5,"Niveau : 1","Niveau : Optimal")))</f>
        <v>Niveau : Optimal</v>
      </c>
      <c r="AP7" s="385" t="str">
        <f t="shared" si="0"/>
        <v>Niveau : 1/Niveau : Optimal</v>
      </c>
      <c r="AQ7" s="389" t="s">
        <v>124</v>
      </c>
      <c r="AR7" s="390" t="s">
        <v>123</v>
      </c>
      <c r="AS7" s="391" t="s">
        <v>124</v>
      </c>
    </row>
    <row r="8" spans="1:45" ht="6" customHeight="1" thickBot="1" x14ac:dyDescent="0.3">
      <c r="A8" s="339"/>
      <c r="B8" s="340"/>
      <c r="C8" s="340"/>
      <c r="D8" s="339"/>
      <c r="E8" s="339"/>
      <c r="F8" s="339"/>
      <c r="G8" s="339"/>
      <c r="H8" s="339"/>
      <c r="I8" s="339"/>
      <c r="J8" s="339"/>
      <c r="K8" s="339"/>
      <c r="L8" s="339"/>
      <c r="M8" s="339"/>
      <c r="N8" s="339"/>
      <c r="O8" s="339"/>
      <c r="P8" s="339"/>
      <c r="Q8" s="339"/>
      <c r="R8" s="339"/>
      <c r="S8" s="339"/>
      <c r="AF8" s="277" t="str">
        <f>AF6&amp;"/"&amp;AH7</f>
        <v>Niveau : Optimal/Niveau : Optimal</v>
      </c>
      <c r="AG8" s="276" t="s">
        <v>156</v>
      </c>
      <c r="AP8" s="385" t="str">
        <f t="shared" si="0"/>
        <v>Niveau : 1/Niveau : 1</v>
      </c>
      <c r="AQ8" s="382" t="s">
        <v>124</v>
      </c>
      <c r="AR8" s="383" t="s">
        <v>124</v>
      </c>
      <c r="AS8" s="384" t="s">
        <v>124</v>
      </c>
    </row>
    <row r="9" spans="1:45" ht="20.25" customHeight="1" thickBot="1" x14ac:dyDescent="0.3">
      <c r="A9" s="473" t="s">
        <v>17</v>
      </c>
      <c r="B9" s="474"/>
      <c r="C9" s="474"/>
      <c r="D9" s="474"/>
      <c r="E9" s="474"/>
      <c r="F9" s="474"/>
      <c r="G9" s="474"/>
      <c r="H9" s="474"/>
      <c r="I9" s="474"/>
      <c r="J9" s="474"/>
      <c r="K9" s="474"/>
      <c r="L9" s="474"/>
      <c r="M9" s="474"/>
      <c r="N9" s="474"/>
      <c r="O9" s="474"/>
      <c r="P9" s="474"/>
      <c r="Q9" s="474"/>
      <c r="R9" s="474"/>
      <c r="S9" s="475"/>
      <c r="U9" s="251" t="s">
        <v>132</v>
      </c>
      <c r="AP9" s="385" t="str">
        <f t="shared" si="0"/>
        <v>Niveau : 1/Niveau : 2</v>
      </c>
      <c r="AQ9" s="382" t="s">
        <v>124</v>
      </c>
      <c r="AR9" s="383" t="s">
        <v>125</v>
      </c>
      <c r="AS9" s="384" t="s">
        <v>125</v>
      </c>
    </row>
    <row r="10" spans="1:45" ht="27" customHeight="1" thickBot="1" x14ac:dyDescent="0.3">
      <c r="A10" s="98"/>
      <c r="B10" s="99"/>
      <c r="C10" s="100"/>
      <c r="E10" s="508" t="s">
        <v>18</v>
      </c>
      <c r="F10" s="509"/>
      <c r="G10" s="509"/>
      <c r="H10" s="509"/>
      <c r="I10" s="510"/>
      <c r="J10" s="508" t="s">
        <v>19</v>
      </c>
      <c r="K10" s="509"/>
      <c r="L10" s="509"/>
      <c r="M10" s="509"/>
      <c r="N10" s="509"/>
      <c r="O10" s="509"/>
      <c r="P10" s="101"/>
      <c r="Q10" s="102"/>
      <c r="R10" s="102"/>
      <c r="S10" s="103"/>
      <c r="AP10" s="385" t="str">
        <f t="shared" si="0"/>
        <v>Niveau : 1/Niveau : 3</v>
      </c>
      <c r="AQ10" s="386" t="s">
        <v>124</v>
      </c>
      <c r="AR10" s="387" t="s">
        <v>126</v>
      </c>
      <c r="AS10" s="388" t="s">
        <v>126</v>
      </c>
    </row>
    <row r="11" spans="1:45" ht="41.25" customHeight="1" x14ac:dyDescent="0.25">
      <c r="A11" s="497" t="s">
        <v>29</v>
      </c>
      <c r="B11" s="498"/>
      <c r="C11" s="498"/>
      <c r="D11" s="499"/>
      <c r="E11" s="104" t="s">
        <v>23</v>
      </c>
      <c r="F11" s="105" t="s">
        <v>22</v>
      </c>
      <c r="G11" s="105" t="s">
        <v>16</v>
      </c>
      <c r="H11" s="105" t="s">
        <v>15</v>
      </c>
      <c r="I11" s="312"/>
      <c r="J11" s="104" t="s">
        <v>24</v>
      </c>
      <c r="K11" s="105" t="s">
        <v>25</v>
      </c>
      <c r="L11" s="105" t="s">
        <v>22</v>
      </c>
      <c r="M11" s="105" t="s">
        <v>16</v>
      </c>
      <c r="N11" s="312"/>
      <c r="O11" s="312"/>
      <c r="P11" s="106" t="s">
        <v>106</v>
      </c>
      <c r="Q11" s="500" t="s">
        <v>28</v>
      </c>
      <c r="R11" s="500"/>
      <c r="S11" s="501"/>
      <c r="U11" s="3"/>
      <c r="V11" s="3"/>
      <c r="W11" s="3"/>
      <c r="X11" s="3"/>
      <c r="AP11" s="385" t="str">
        <f t="shared" si="0"/>
        <v>Niveau : 2/Niveau : Optimal</v>
      </c>
      <c r="AQ11" s="389" t="s">
        <v>125</v>
      </c>
      <c r="AR11" s="392" t="s">
        <v>123</v>
      </c>
      <c r="AS11" s="393" t="s">
        <v>125</v>
      </c>
    </row>
    <row r="12" spans="1:45" ht="27.75" customHeight="1" x14ac:dyDescent="0.25">
      <c r="A12" s="502" t="s">
        <v>31</v>
      </c>
      <c r="B12" s="503"/>
      <c r="C12" s="503"/>
      <c r="D12" s="504"/>
      <c r="E12" s="265"/>
      <c r="F12" s="266"/>
      <c r="G12" s="266"/>
      <c r="H12" s="43"/>
      <c r="I12" s="313"/>
      <c r="J12" s="13">
        <v>2</v>
      </c>
      <c r="K12" s="14">
        <v>1</v>
      </c>
      <c r="L12" s="14">
        <v>0</v>
      </c>
      <c r="M12" s="43"/>
      <c r="N12" s="313"/>
      <c r="O12" s="313"/>
      <c r="P12" s="89">
        <f t="shared" ref="P12:P20" si="1">SUM(E12:N12)-H12</f>
        <v>3</v>
      </c>
      <c r="Q12" s="505"/>
      <c r="R12" s="506"/>
      <c r="S12" s="507"/>
      <c r="U12" s="254" t="s">
        <v>137</v>
      </c>
      <c r="V12" s="3"/>
      <c r="W12" s="3"/>
      <c r="X12" s="3"/>
      <c r="AP12" s="385" t="str">
        <f t="shared" si="0"/>
        <v>Niveau : 2/Niveau : 1</v>
      </c>
      <c r="AQ12" s="382" t="s">
        <v>125</v>
      </c>
      <c r="AR12" s="383" t="s">
        <v>124</v>
      </c>
      <c r="AS12" s="384" t="s">
        <v>125</v>
      </c>
    </row>
    <row r="13" spans="1:45" ht="27.75" customHeight="1" x14ac:dyDescent="0.25">
      <c r="A13" s="464" t="s">
        <v>30</v>
      </c>
      <c r="B13" s="465"/>
      <c r="C13" s="465"/>
      <c r="D13" s="466"/>
      <c r="E13" s="15">
        <v>0</v>
      </c>
      <c r="F13" s="16"/>
      <c r="G13" s="87"/>
      <c r="H13" s="87"/>
      <c r="I13" s="314"/>
      <c r="J13" s="15"/>
      <c r="K13" s="16"/>
      <c r="L13" s="16"/>
      <c r="M13" s="87"/>
      <c r="N13" s="314"/>
      <c r="O13" s="314"/>
      <c r="P13" s="89">
        <f t="shared" si="1"/>
        <v>0</v>
      </c>
      <c r="Q13" s="467">
        <v>1</v>
      </c>
      <c r="R13" s="468"/>
      <c r="S13" s="469"/>
      <c r="U13" s="3"/>
      <c r="V13" s="3"/>
      <c r="W13" s="3"/>
      <c r="X13" s="3"/>
      <c r="AP13" s="385" t="str">
        <f t="shared" si="0"/>
        <v>Niveau : 2/Niveau : 2</v>
      </c>
      <c r="AQ13" s="382" t="s">
        <v>125</v>
      </c>
      <c r="AR13" s="383" t="s">
        <v>125</v>
      </c>
      <c r="AS13" s="384" t="s">
        <v>125</v>
      </c>
    </row>
    <row r="14" spans="1:45" ht="27.75" customHeight="1" x14ac:dyDescent="0.25">
      <c r="A14" s="464" t="s">
        <v>32</v>
      </c>
      <c r="B14" s="465"/>
      <c r="C14" s="465"/>
      <c r="D14" s="466"/>
      <c r="E14" s="15"/>
      <c r="F14" s="16">
        <v>0</v>
      </c>
      <c r="G14" s="87"/>
      <c r="H14" s="87">
        <v>0</v>
      </c>
      <c r="I14" s="314"/>
      <c r="J14" s="15">
        <v>0</v>
      </c>
      <c r="K14" s="16"/>
      <c r="L14" s="16"/>
      <c r="M14" s="87"/>
      <c r="N14" s="314"/>
      <c r="O14" s="314"/>
      <c r="P14" s="89">
        <f t="shared" si="1"/>
        <v>0</v>
      </c>
      <c r="Q14" s="467">
        <v>0</v>
      </c>
      <c r="R14" s="468"/>
      <c r="S14" s="469"/>
      <c r="U14" s="3"/>
      <c r="V14" s="3"/>
      <c r="W14" s="3"/>
      <c r="X14" s="3"/>
      <c r="AP14" s="385" t="str">
        <f t="shared" si="0"/>
        <v>Niveau : 2/Niveau : 3</v>
      </c>
      <c r="AQ14" s="386" t="s">
        <v>125</v>
      </c>
      <c r="AR14" s="387" t="s">
        <v>126</v>
      </c>
      <c r="AS14" s="388" t="s">
        <v>126</v>
      </c>
    </row>
    <row r="15" spans="1:45" ht="27.75" customHeight="1" x14ac:dyDescent="0.25">
      <c r="A15" s="464" t="s">
        <v>33</v>
      </c>
      <c r="B15" s="465"/>
      <c r="C15" s="465"/>
      <c r="D15" s="466"/>
      <c r="E15" s="15"/>
      <c r="F15" s="16"/>
      <c r="G15" s="87"/>
      <c r="H15" s="87"/>
      <c r="I15" s="314"/>
      <c r="J15" s="15"/>
      <c r="K15" s="16">
        <v>0</v>
      </c>
      <c r="L15" s="16">
        <v>0</v>
      </c>
      <c r="M15" s="87"/>
      <c r="N15" s="314"/>
      <c r="O15" s="314"/>
      <c r="P15" s="89">
        <f t="shared" si="1"/>
        <v>0</v>
      </c>
      <c r="Q15" s="467">
        <v>2</v>
      </c>
      <c r="R15" s="468"/>
      <c r="S15" s="469"/>
      <c r="AP15" s="385" t="str">
        <f t="shared" si="0"/>
        <v>Niveau : 3/Niveau : Optimal</v>
      </c>
      <c r="AQ15" s="389" t="s">
        <v>126</v>
      </c>
      <c r="AR15" s="392" t="s">
        <v>123</v>
      </c>
      <c r="AS15" s="391" t="s">
        <v>126</v>
      </c>
    </row>
    <row r="16" spans="1:45" ht="27.75" customHeight="1" x14ac:dyDescent="0.25">
      <c r="A16" s="464" t="s">
        <v>34</v>
      </c>
      <c r="B16" s="465"/>
      <c r="C16" s="465"/>
      <c r="D16" s="466"/>
      <c r="E16" s="15"/>
      <c r="F16" s="16"/>
      <c r="G16" s="87"/>
      <c r="H16" s="87"/>
      <c r="I16" s="314"/>
      <c r="J16" s="15"/>
      <c r="K16" s="16"/>
      <c r="L16" s="16"/>
      <c r="M16" s="87"/>
      <c r="N16" s="314"/>
      <c r="O16" s="314"/>
      <c r="P16" s="89">
        <f t="shared" si="1"/>
        <v>0</v>
      </c>
      <c r="Q16" s="467">
        <v>2</v>
      </c>
      <c r="R16" s="468"/>
      <c r="S16" s="469"/>
      <c r="V16" s="225"/>
      <c r="AP16" s="385" t="str">
        <f t="shared" si="0"/>
        <v>Niveau : 3/Niveau : 1</v>
      </c>
      <c r="AQ16" s="382" t="s">
        <v>126</v>
      </c>
      <c r="AR16" s="383" t="s">
        <v>124</v>
      </c>
      <c r="AS16" s="384" t="s">
        <v>126</v>
      </c>
    </row>
    <row r="17" spans="1:50" ht="27.75" customHeight="1" x14ac:dyDescent="0.25">
      <c r="A17" s="464" t="s">
        <v>35</v>
      </c>
      <c r="B17" s="465"/>
      <c r="C17" s="465"/>
      <c r="D17" s="466"/>
      <c r="E17" s="15"/>
      <c r="F17" s="16"/>
      <c r="G17" s="87"/>
      <c r="H17" s="87"/>
      <c r="I17" s="314"/>
      <c r="J17" s="15"/>
      <c r="K17" s="16"/>
      <c r="L17" s="16"/>
      <c r="M17" s="87"/>
      <c r="N17" s="314"/>
      <c r="O17" s="314"/>
      <c r="P17" s="89">
        <f t="shared" si="1"/>
        <v>0</v>
      </c>
      <c r="Q17" s="467"/>
      <c r="R17" s="468"/>
      <c r="S17" s="469"/>
      <c r="AP17" s="385" t="str">
        <f t="shared" si="0"/>
        <v>Niveau : 3/Niveau : 2</v>
      </c>
      <c r="AQ17" s="382" t="s">
        <v>126</v>
      </c>
      <c r="AR17" s="383" t="s">
        <v>125</v>
      </c>
      <c r="AS17" s="384" t="s">
        <v>126</v>
      </c>
    </row>
    <row r="18" spans="1:50" ht="27.75" customHeight="1" x14ac:dyDescent="0.25">
      <c r="A18" s="464" t="s">
        <v>36</v>
      </c>
      <c r="B18" s="465"/>
      <c r="C18" s="465"/>
      <c r="D18" s="466"/>
      <c r="E18" s="15"/>
      <c r="F18" s="16"/>
      <c r="G18" s="87"/>
      <c r="H18" s="87"/>
      <c r="I18" s="314"/>
      <c r="J18" s="15"/>
      <c r="K18" s="16"/>
      <c r="L18" s="16"/>
      <c r="M18" s="87"/>
      <c r="N18" s="314"/>
      <c r="O18" s="314"/>
      <c r="P18" s="89">
        <f t="shared" si="1"/>
        <v>0</v>
      </c>
      <c r="Q18" s="467"/>
      <c r="R18" s="468"/>
      <c r="S18" s="469"/>
      <c r="AP18" s="385" t="str">
        <f t="shared" si="0"/>
        <v>Niveau : 3/Niveau : 3</v>
      </c>
      <c r="AQ18" s="386" t="s">
        <v>126</v>
      </c>
      <c r="AR18" s="387" t="s">
        <v>126</v>
      </c>
      <c r="AS18" s="388" t="s">
        <v>126</v>
      </c>
    </row>
    <row r="19" spans="1:50" ht="27.75" customHeight="1" x14ac:dyDescent="0.25">
      <c r="A19" s="464" t="s">
        <v>37</v>
      </c>
      <c r="B19" s="465"/>
      <c r="C19" s="465"/>
      <c r="D19" s="466"/>
      <c r="E19" s="15"/>
      <c r="F19" s="16"/>
      <c r="G19" s="87"/>
      <c r="H19" s="87"/>
      <c r="I19" s="314"/>
      <c r="J19" s="15"/>
      <c r="K19" s="16"/>
      <c r="L19" s="16"/>
      <c r="M19" s="87"/>
      <c r="N19" s="314"/>
      <c r="O19" s="314"/>
      <c r="P19" s="89">
        <f t="shared" si="1"/>
        <v>0</v>
      </c>
      <c r="Q19" s="467"/>
      <c r="R19" s="468"/>
      <c r="S19" s="469"/>
      <c r="AP19" s="385" t="str">
        <f t="shared" si="0"/>
        <v>Rien/Niveau : Optimal</v>
      </c>
      <c r="AQ19" s="389" t="s">
        <v>119</v>
      </c>
      <c r="AR19" s="390" t="s">
        <v>123</v>
      </c>
      <c r="AS19" s="391" t="s">
        <v>123</v>
      </c>
    </row>
    <row r="20" spans="1:50" ht="27.75" customHeight="1" thickBot="1" x14ac:dyDescent="0.3">
      <c r="A20" s="483" t="s">
        <v>38</v>
      </c>
      <c r="B20" s="484"/>
      <c r="C20" s="484"/>
      <c r="D20" s="485"/>
      <c r="E20" s="18"/>
      <c r="F20" s="19"/>
      <c r="G20" s="20"/>
      <c r="H20" s="20"/>
      <c r="I20" s="315"/>
      <c r="J20" s="21">
        <v>0</v>
      </c>
      <c r="K20" s="19"/>
      <c r="L20" s="19"/>
      <c r="M20" s="44"/>
      <c r="N20" s="315"/>
      <c r="O20" s="315"/>
      <c r="P20" s="89">
        <f t="shared" si="1"/>
        <v>0</v>
      </c>
      <c r="Q20" s="523">
        <v>0</v>
      </c>
      <c r="R20" s="524"/>
      <c r="S20" s="525"/>
      <c r="AP20" s="385" t="str">
        <f t="shared" si="0"/>
        <v>Rien/Niveau : 1</v>
      </c>
      <c r="AQ20" s="382" t="s">
        <v>119</v>
      </c>
      <c r="AR20" s="383" t="s">
        <v>124</v>
      </c>
      <c r="AS20" s="384" t="s">
        <v>124</v>
      </c>
    </row>
    <row r="21" spans="1:50" ht="27" customHeight="1" thickBot="1" x14ac:dyDescent="0.3">
      <c r="A21" s="107" t="s">
        <v>11</v>
      </c>
      <c r="B21" s="108"/>
      <c r="C21" s="108"/>
      <c r="D21" s="109"/>
      <c r="E21" s="10">
        <f>SUM(E13:E20)</f>
        <v>0</v>
      </c>
      <c r="F21" s="11">
        <f t="shared" ref="F21:G21" si="2">SUM(F13:F20)</f>
        <v>0</v>
      </c>
      <c r="G21" s="261">
        <f t="shared" si="2"/>
        <v>0</v>
      </c>
      <c r="H21" s="11">
        <f t="shared" ref="H21:J21" si="3">SUM(H12:H20)</f>
        <v>0</v>
      </c>
      <c r="I21" s="88"/>
      <c r="J21" s="12">
        <f t="shared" si="3"/>
        <v>2</v>
      </c>
      <c r="K21" s="11">
        <f t="shared" ref="K21:M21" si="4">SUM(K12:K20)</f>
        <v>1</v>
      </c>
      <c r="L21" s="11">
        <f t="shared" si="4"/>
        <v>0</v>
      </c>
      <c r="M21" s="261">
        <f t="shared" si="4"/>
        <v>0</v>
      </c>
      <c r="N21" s="323"/>
      <c r="O21" s="88"/>
      <c r="P21" s="90">
        <f>SUM(P12:P20)+Q21</f>
        <v>8</v>
      </c>
      <c r="Q21" s="526">
        <f>SUM(Q13:S20)</f>
        <v>5</v>
      </c>
      <c r="R21" s="527"/>
      <c r="S21" s="528"/>
      <c r="AP21" s="385" t="str">
        <f t="shared" si="0"/>
        <v>Rien/Niveau : 2</v>
      </c>
      <c r="AQ21" s="382" t="s">
        <v>119</v>
      </c>
      <c r="AR21" s="383" t="s">
        <v>125</v>
      </c>
      <c r="AS21" s="384" t="s">
        <v>125</v>
      </c>
    </row>
    <row r="22" spans="1:50" s="3" customFormat="1" ht="6" customHeight="1" thickBot="1" x14ac:dyDescent="0.3">
      <c r="A22" s="351"/>
      <c r="B22" s="352"/>
      <c r="C22" s="352"/>
      <c r="D22" s="352"/>
      <c r="E22" s="352"/>
      <c r="F22" s="352"/>
      <c r="G22" s="352"/>
      <c r="H22" s="352"/>
      <c r="I22" s="352"/>
      <c r="J22" s="352"/>
      <c r="K22" s="352"/>
      <c r="L22" s="352"/>
      <c r="M22" s="352"/>
      <c r="N22" s="352"/>
      <c r="O22" s="352"/>
      <c r="P22" s="352"/>
      <c r="Q22" s="353"/>
      <c r="R22" s="354"/>
      <c r="S22" s="352"/>
      <c r="AF22" s="111"/>
      <c r="AI22" s="1"/>
      <c r="AP22" s="385" t="str">
        <f t="shared" si="0"/>
        <v>Rien/Niveau : 3</v>
      </c>
      <c r="AQ22" s="386" t="s">
        <v>119</v>
      </c>
      <c r="AR22" s="387" t="s">
        <v>126</v>
      </c>
      <c r="AS22" s="394" t="s">
        <v>126</v>
      </c>
    </row>
    <row r="23" spans="1:50" ht="6" customHeight="1" thickBot="1" x14ac:dyDescent="0.3">
      <c r="A23" s="339"/>
      <c r="B23" s="340"/>
      <c r="C23" s="340"/>
      <c r="D23" s="339"/>
      <c r="E23" s="339"/>
      <c r="F23" s="339"/>
      <c r="G23" s="339"/>
      <c r="H23" s="339"/>
      <c r="I23" s="339"/>
      <c r="J23" s="339"/>
      <c r="K23" s="339"/>
      <c r="L23" s="339"/>
      <c r="M23" s="339"/>
      <c r="N23" s="339"/>
      <c r="O23" s="339"/>
      <c r="P23" s="339"/>
      <c r="Q23" s="339"/>
      <c r="R23" s="339"/>
      <c r="S23" s="339"/>
      <c r="U23" s="248" t="s">
        <v>128</v>
      </c>
    </row>
    <row r="24" spans="1:50" ht="15.75" customHeight="1" thickBot="1" x14ac:dyDescent="0.3">
      <c r="A24" s="80">
        <f ca="1">R2-1</f>
        <v>43963</v>
      </c>
      <c r="B24" s="112" t="s">
        <v>75</v>
      </c>
      <c r="C24" s="112"/>
      <c r="D24" s="521" t="s">
        <v>80</v>
      </c>
      <c r="E24" s="521"/>
      <c r="F24" s="521"/>
      <c r="G24" s="521"/>
      <c r="H24" s="521"/>
      <c r="I24" s="521"/>
      <c r="J24" s="521"/>
      <c r="K24" s="521"/>
      <c r="L24" s="521"/>
      <c r="M24" s="521"/>
      <c r="N24" s="521"/>
      <c r="O24" s="521"/>
      <c r="P24" s="521"/>
      <c r="Q24" s="521"/>
      <c r="R24" s="521"/>
      <c r="S24" s="522"/>
      <c r="V24" s="93" t="s">
        <v>109</v>
      </c>
      <c r="AP24" s="4"/>
      <c r="AQ24" s="4"/>
      <c r="AR24" s="4"/>
      <c r="AS24" s="4"/>
    </row>
    <row r="25" spans="1:50" s="4" customFormat="1" ht="24.75" thickBot="1" x14ac:dyDescent="0.3">
      <c r="A25" s="113" t="s">
        <v>50</v>
      </c>
      <c r="B25" s="114" t="s">
        <v>69</v>
      </c>
      <c r="C25" s="115" t="s">
        <v>77</v>
      </c>
      <c r="D25" s="116" t="s">
        <v>0</v>
      </c>
      <c r="E25" s="131" t="s">
        <v>66</v>
      </c>
      <c r="F25" s="116" t="s">
        <v>177</v>
      </c>
      <c r="G25" s="116" t="s">
        <v>2</v>
      </c>
      <c r="H25" s="116" t="s">
        <v>3</v>
      </c>
      <c r="I25" s="116" t="s">
        <v>170</v>
      </c>
      <c r="J25" s="116" t="s">
        <v>4</v>
      </c>
      <c r="K25" s="117" t="s">
        <v>176</v>
      </c>
      <c r="L25" s="116" t="s">
        <v>5</v>
      </c>
      <c r="M25" s="116" t="s">
        <v>169</v>
      </c>
      <c r="N25" s="116" t="s">
        <v>7</v>
      </c>
      <c r="O25" s="116" t="s">
        <v>104</v>
      </c>
      <c r="P25" s="117" t="s">
        <v>105</v>
      </c>
      <c r="Q25" s="116" t="s">
        <v>9</v>
      </c>
      <c r="R25" s="116" t="s">
        <v>10</v>
      </c>
      <c r="S25" s="118"/>
      <c r="T25" s="77"/>
      <c r="AF25" s="239"/>
      <c r="AP25" s="5"/>
      <c r="AQ25" s="5"/>
      <c r="AR25" s="5"/>
      <c r="AS25" s="5"/>
    </row>
    <row r="26" spans="1:50" s="5" customFormat="1" ht="15.75" hidden="1" thickBot="1" x14ac:dyDescent="0.3">
      <c r="A26" s="119" t="s">
        <v>21</v>
      </c>
      <c r="B26" s="120"/>
      <c r="C26" s="121"/>
      <c r="D26" s="122" t="s">
        <v>39</v>
      </c>
      <c r="E26" s="122" t="s">
        <v>40</v>
      </c>
      <c r="F26" s="122" t="s">
        <v>40</v>
      </c>
      <c r="G26" s="122" t="s">
        <v>41</v>
      </c>
      <c r="H26" s="122" t="s">
        <v>42</v>
      </c>
      <c r="I26" s="122"/>
      <c r="J26" s="122" t="s">
        <v>43</v>
      </c>
      <c r="K26" s="319"/>
      <c r="L26" s="122" t="s">
        <v>44</v>
      </c>
      <c r="M26" s="122" t="s">
        <v>45</v>
      </c>
      <c r="N26" s="122" t="s">
        <v>46</v>
      </c>
      <c r="O26" s="122"/>
      <c r="P26" s="122" t="s">
        <v>47</v>
      </c>
      <c r="Q26" s="122" t="s">
        <v>48</v>
      </c>
      <c r="R26" s="122" t="s">
        <v>49</v>
      </c>
      <c r="S26" s="123">
        <f>SUM(D26:R26)</f>
        <v>0</v>
      </c>
      <c r="T26" s="85"/>
      <c r="AF26" s="240"/>
    </row>
    <row r="27" spans="1:50" s="5" customFormat="1" ht="15.75" thickBot="1" x14ac:dyDescent="0.3">
      <c r="A27" s="124" t="s">
        <v>21</v>
      </c>
      <c r="B27" s="125">
        <v>13</v>
      </c>
      <c r="C27" s="81">
        <f>UHBdressés</f>
        <v>4</v>
      </c>
      <c r="D27" s="82">
        <f>9+12</f>
        <v>21</v>
      </c>
      <c r="E27" s="82">
        <f>20</f>
        <v>20</v>
      </c>
      <c r="F27" s="82">
        <f>12</f>
        <v>12</v>
      </c>
      <c r="G27" s="83">
        <f>Lits3NDsansDébord</f>
        <v>27</v>
      </c>
      <c r="H27" s="82">
        <f>39-12</f>
        <v>27</v>
      </c>
      <c r="I27" s="82">
        <v>9</v>
      </c>
      <c r="J27" s="82">
        <f>9+8+8-9</f>
        <v>16</v>
      </c>
      <c r="K27" s="72">
        <f>0+12</f>
        <v>12</v>
      </c>
      <c r="L27" s="82">
        <v>56</v>
      </c>
      <c r="M27" s="82">
        <v>7</v>
      </c>
      <c r="N27" s="83">
        <f>Lits5PCsansDébord</f>
        <v>44</v>
      </c>
      <c r="O27" s="83">
        <v>9</v>
      </c>
      <c r="P27" s="72">
        <f>26+9-9</f>
        <v>26</v>
      </c>
      <c r="Q27" s="82">
        <v>10</v>
      </c>
      <c r="R27" s="83">
        <f>Lits7PCsansdébord</f>
        <v>27</v>
      </c>
      <c r="S27" s="50">
        <f>SUM(C27:R27)</f>
        <v>327</v>
      </c>
      <c r="T27" s="9"/>
      <c r="AF27" s="240"/>
      <c r="AP27" s="1"/>
      <c r="AQ27" s="1"/>
      <c r="AR27" s="1"/>
      <c r="AS27" s="1"/>
    </row>
    <row r="28" spans="1:50" ht="30.75" customHeight="1" thickBot="1" x14ac:dyDescent="0.3">
      <c r="A28" s="258" t="s">
        <v>71</v>
      </c>
      <c r="B28" s="127"/>
      <c r="C28" s="128"/>
      <c r="D28" s="226">
        <f ca="1">IF(D31="",0,D31-D30)</f>
        <v>10</v>
      </c>
      <c r="E28" s="25"/>
      <c r="F28" s="226">
        <f ca="1">IF(F31="",0,F31-F30)</f>
        <v>4</v>
      </c>
      <c r="G28" s="25"/>
      <c r="H28" s="129"/>
      <c r="I28" s="129"/>
      <c r="J28" s="129"/>
      <c r="K28" s="129"/>
      <c r="L28" s="129"/>
      <c r="M28" s="129"/>
      <c r="N28" s="129"/>
      <c r="O28" s="129"/>
      <c r="P28" s="129"/>
      <c r="Q28" s="25"/>
      <c r="R28" s="25"/>
      <c r="S28" s="40">
        <f t="shared" ref="S28:S30" ca="1" si="5">SUM(D28:R28)</f>
        <v>14</v>
      </c>
      <c r="T28" s="78" t="s">
        <v>88</v>
      </c>
      <c r="AB28" s="255"/>
      <c r="AE28" s="395"/>
      <c r="AF28" s="395"/>
      <c r="AG28" s="395"/>
      <c r="AH28" s="396"/>
      <c r="AI28" s="396"/>
      <c r="AJ28" s="396"/>
      <c r="AK28" s="396"/>
      <c r="AL28" s="396"/>
      <c r="AM28" s="396"/>
      <c r="AN28" s="396"/>
      <c r="AO28" s="396"/>
      <c r="AQ28" s="413" t="s">
        <v>180</v>
      </c>
      <c r="AR28" s="396"/>
      <c r="AS28" s="396"/>
      <c r="AT28" s="396"/>
      <c r="AU28" s="396"/>
      <c r="AV28" s="396"/>
      <c r="AW28" s="396"/>
      <c r="AX28" s="396"/>
    </row>
    <row r="29" spans="1:50" ht="27.75" customHeight="1" thickBot="1" x14ac:dyDescent="0.3">
      <c r="A29" s="259" t="s">
        <v>68</v>
      </c>
      <c r="B29" s="46"/>
      <c r="C29" s="130"/>
      <c r="D29" s="131"/>
      <c r="E29" s="131"/>
      <c r="F29" s="131"/>
      <c r="G29" s="131"/>
      <c r="H29" s="515" t="str">
        <f ca="1">"Nombre de civières occupées :  "&amp;IF(S39=0,0,SUM(C28:F30))&amp;" /33"</f>
        <v>Nombre de civières occupées :  14 /33</v>
      </c>
      <c r="I29" s="516"/>
      <c r="J29" s="516"/>
      <c r="K29" s="516"/>
      <c r="L29" s="516"/>
      <c r="M29" s="516"/>
      <c r="N29" s="516"/>
      <c r="O29" s="516"/>
      <c r="P29" s="517"/>
      <c r="Q29" s="131"/>
      <c r="R29" s="131"/>
      <c r="S29" s="36"/>
      <c r="T29" s="78" t="s">
        <v>88</v>
      </c>
      <c r="U29" s="250" t="s">
        <v>131</v>
      </c>
      <c r="AE29" s="225"/>
      <c r="AF29" s="225"/>
      <c r="AG29" s="412">
        <f ca="1">OccupésLAveille</f>
        <v>43963</v>
      </c>
      <c r="AH29" s="396"/>
      <c r="AI29" s="396"/>
      <c r="AJ29" s="396"/>
      <c r="AK29" s="396"/>
      <c r="AL29" s="414" t="s">
        <v>181</v>
      </c>
      <c r="AM29" s="396"/>
      <c r="AN29" s="396"/>
      <c r="AO29" s="414" t="s">
        <v>182</v>
      </c>
      <c r="AQ29" s="414" t="s">
        <v>183</v>
      </c>
      <c r="AR29" s="414" t="s">
        <v>211</v>
      </c>
      <c r="AS29" s="396"/>
      <c r="AT29" s="396"/>
      <c r="AU29" s="396"/>
      <c r="AV29" s="396"/>
      <c r="AW29" s="396"/>
      <c r="AX29" s="396"/>
    </row>
    <row r="30" spans="1:50" ht="30" customHeight="1" thickBot="1" x14ac:dyDescent="0.3">
      <c r="A30" s="260" t="s">
        <v>72</v>
      </c>
      <c r="B30" s="47"/>
      <c r="C30" s="132"/>
      <c r="D30" s="20"/>
      <c r="E30" s="26"/>
      <c r="F30" s="20"/>
      <c r="G30" s="26"/>
      <c r="H30" s="133"/>
      <c r="I30" s="133"/>
      <c r="J30" s="133"/>
      <c r="K30" s="133"/>
      <c r="L30" s="133"/>
      <c r="M30" s="133"/>
      <c r="N30" s="133"/>
      <c r="O30" s="133"/>
      <c r="P30" s="133"/>
      <c r="Q30" s="26"/>
      <c r="R30" s="26"/>
      <c r="S30" s="37">
        <f t="shared" si="5"/>
        <v>0</v>
      </c>
      <c r="U30" s="257" t="s">
        <v>140</v>
      </c>
      <c r="V30" s="256" t="s">
        <v>127</v>
      </c>
      <c r="W30" s="2"/>
      <c r="AE30" s="397" t="s">
        <v>199</v>
      </c>
      <c r="AF30" s="397" t="s">
        <v>200</v>
      </c>
      <c r="AG30" s="398"/>
      <c r="AH30" s="419" t="s">
        <v>184</v>
      </c>
      <c r="AI30" s="420" t="s">
        <v>185</v>
      </c>
      <c r="AJ30" s="420" t="s">
        <v>186</v>
      </c>
      <c r="AK30" s="420" t="s">
        <v>187</v>
      </c>
      <c r="AL30" s="421" t="s">
        <v>188</v>
      </c>
      <c r="AM30" s="420" t="s">
        <v>189</v>
      </c>
      <c r="AN30" s="420" t="s">
        <v>190</v>
      </c>
      <c r="AO30" s="421" t="s">
        <v>191</v>
      </c>
      <c r="AP30" s="447" t="s">
        <v>213</v>
      </c>
      <c r="AQ30" s="421" t="s">
        <v>192</v>
      </c>
      <c r="AR30" s="421" t="s">
        <v>193</v>
      </c>
      <c r="AS30" s="420" t="s">
        <v>194</v>
      </c>
      <c r="AT30" s="448" t="s">
        <v>195</v>
      </c>
      <c r="AU30" s="420" t="s">
        <v>196</v>
      </c>
      <c r="AV30" s="420" t="s">
        <v>197</v>
      </c>
      <c r="AW30" s="422" t="s">
        <v>198</v>
      </c>
      <c r="AX30" s="423" t="s">
        <v>210</v>
      </c>
    </row>
    <row r="31" spans="1:50" ht="27.75" customHeight="1" x14ac:dyDescent="0.25">
      <c r="A31" s="363" t="s">
        <v>30</v>
      </c>
      <c r="B31" s="429"/>
      <c r="C31" s="430">
        <f t="array" aca="1" ref="C31:R38" ca="1">AH31:AW38</f>
        <v>0</v>
      </c>
      <c r="D31" s="431">
        <f ca="1"/>
        <v>10</v>
      </c>
      <c r="E31" s="431">
        <f ca="1"/>
        <v>0</v>
      </c>
      <c r="F31" s="431">
        <f ca="1"/>
        <v>4</v>
      </c>
      <c r="G31" s="431">
        <f ca="1"/>
        <v>0</v>
      </c>
      <c r="H31" s="431">
        <f ca="1"/>
        <v>0</v>
      </c>
      <c r="I31" s="431">
        <f ca="1"/>
        <v>5</v>
      </c>
      <c r="J31" s="431">
        <f ca="1"/>
        <v>0</v>
      </c>
      <c r="K31" s="432">
        <f ca="1"/>
        <v>0</v>
      </c>
      <c r="L31" s="431">
        <f ca="1"/>
        <v>53</v>
      </c>
      <c r="M31" s="431">
        <f ca="1"/>
        <v>0</v>
      </c>
      <c r="N31" s="431">
        <f ca="1"/>
        <v>9</v>
      </c>
      <c r="O31" s="431">
        <f ca="1"/>
        <v>0</v>
      </c>
      <c r="P31" s="431">
        <f ca="1"/>
        <v>0</v>
      </c>
      <c r="Q31" s="431">
        <f ca="1"/>
        <v>0</v>
      </c>
      <c r="R31" s="433">
        <f ca="1"/>
        <v>0</v>
      </c>
      <c r="S31" s="364">
        <f ca="1">SUM(C31:R31)</f>
        <v>81</v>
      </c>
      <c r="V31" s="457" t="s">
        <v>139</v>
      </c>
      <c r="W31" s="458"/>
      <c r="X31" s="458"/>
      <c r="Y31" s="458"/>
      <c r="Z31" s="458"/>
      <c r="AE31" s="399">
        <f ca="1">SUMIFS([1]!Global[Occupé],[1]!Global[Date du séjour],OccupésLAveille,[1]!Global[Unité],AE$30,[1]!Global[Service abrév],$AG31)</f>
        <v>0</v>
      </c>
      <c r="AF31" s="399">
        <f ca="1">SUMIFS([1]!Global[Occupé],[1]!Global[Date du séjour],OccupésLAveille,[1]!Global[Unité],AF$30,[1]!Global[Service abrév],$AG31)</f>
        <v>0</v>
      </c>
      <c r="AG31" s="400" t="s">
        <v>201</v>
      </c>
      <c r="AH31" s="444">
        <f ca="1">SUMIFS([1]!Global[Occupé],[1]!Global[Date du séjour],OccupésLAveille,[1]!Global[Unité],AH$30,[1]!Global[Service abrév],$AG31)</f>
        <v>0</v>
      </c>
      <c r="AI31" s="445">
        <f ca="1">SUMIFS([1]!Global[Occupé],[1]!Global[Date du séjour],OccupésLAveille,[1]!Global[Unité],AI$30,[1]!Global[Service abrév],$AG31)</f>
        <v>10</v>
      </c>
      <c r="AJ31" s="445">
        <f ca="1">SUMIFS([1]!Global[Occupé],[1]!Global[Date du séjour],OccupésLAveille,[1]!Global[Unité],AJ$30,[1]!Global[Service abrév],$AG31)</f>
        <v>0</v>
      </c>
      <c r="AK31" s="445">
        <f ca="1">SUMIFS([1]!Global[Occupé],[1]!Global[Date du séjour],OccupésLAveille,[1]!Global[Unité],AK$30,[1]!Global[Service abrév],$AG31)</f>
        <v>4</v>
      </c>
      <c r="AL31" s="445">
        <f ca="1">SUMIFS([1]!Global[Occupé],[1]!Global[Date du séjour],OccupésLAveille,[1]!Global[Unité],AL$30,[1]!Global[Service abrév],$AG31)+SUMIFS([1]!Global[Occupé],[1]!Global[Date du séjour],OccupésLAveille,[1]!Global[Unité],AL$29,[1]!Global[Service abrév],$AG31)</f>
        <v>0</v>
      </c>
      <c r="AM31" s="445">
        <f ca="1">SUMIFS([1]!Global[Occupé],[1]!Global[Date du séjour],OccupésLAveille,[1]!Global[Unité],AM$30,[1]!Global[Service abrév],$AG31)</f>
        <v>0</v>
      </c>
      <c r="AN31" s="445">
        <f ca="1">SUMIFS([1]!Global[Occupé],[1]!Global[Date du séjour],OccupésLAveille,[1]!Global[Unité],AN$30,[1]!Global[Service abrév],$AG31)</f>
        <v>5</v>
      </c>
      <c r="AO31" s="445">
        <f ca="1">SUMIFS([1]!Global[Occupé],[1]!Global[Date du séjour],OccupésLAveille,[1]!Global[Unité],AO$30,[1]!Global[Service abrév],$AG31)+SUMIFS([1]!Global[Occupé],[1]!Global[Date du séjour],OccupésLAveille,[1]!Global[Unité],AO$29,[1]!Global[Service abrév],$AG31)</f>
        <v>0</v>
      </c>
      <c r="AP31" s="445">
        <f ca="1">SUMIFS([1]!Global[Occupé],[1]!Global[Date du séjour],OccupésLAveille,[1]!Global[Unité],AP$30,[1]!Global[Service abrév],$AG31)+SUMIFS([1]!Global[Occupé],[1]!Global[Date du séjour],OccupésLAveille,[1]!Global[Unité],AP$29,[1]!Global[Service abrév],$AG31)</f>
        <v>0</v>
      </c>
      <c r="AQ31" s="445">
        <f ca="1">SUMIFS([1]!Global[Occupé],[1]!Global[Date du séjour],OccupésLAveille,[1]!Global[Unité],AQ$30,[1]!Global[Service abrév],$AG31)+SUMIFS([1]!Global[Occupé],[1]!Global[Date du séjour],OccupésLAveille,[1]!Global[Unité],AQ$29,[1]!Global[Service abrév],$AG31)+SUMIFS([1]!Global[Occupé],[1]!Global[Date du séjour],OccupésLAveille,[1]!Global[Unité],AQ$28,[1]!Global[Service abrév],$AG31)</f>
        <v>53</v>
      </c>
      <c r="AR31" s="445">
        <f ca="1">SUMIFS([1]!Global[Occupé],[1]!Global[Date du séjour],OccupésLAveille,[1]!Global[Unité],AR$30,[1]!Global[Service abrév],$AG31)+SUMIFS([1]!Global[Occupé],[1]!Global[Date du séjour],OccupésLAveille,[1]!Global[Unité],AR$29,[1]!Global[Service abrév],$AG31)</f>
        <v>0</v>
      </c>
      <c r="AS31" s="445">
        <f ca="1">SUMIFS([1]!Global[Occupé],[1]!Global[Date du séjour],OccupésLAveille,[1]!Global[Unité],AS$30,[1]!Global[Service abrév],$AG31)</f>
        <v>9</v>
      </c>
      <c r="AT31" s="445">
        <f ca="1">SUMIFS([1]!Global[Occupé],[1]!Global[Date du séjour],OccupésLAveille,[1]!Global[Unité],AT$30,[1]!Global[Service abrév],$AG31)</f>
        <v>0</v>
      </c>
      <c r="AU31" s="445">
        <f ca="1">SUMIFS([1]!Global[Occupé],[1]!Global[Date du séjour],OccupésLAveille,[1]!Global[Unité],AU$30,[1]!Global[Service abrév],$AG31)</f>
        <v>0</v>
      </c>
      <c r="AV31" s="445">
        <f ca="1">SUMIFS([1]!Global[Occupé],[1]!Global[Date du séjour],OccupésLAveille,[1]!Global[Unité],AV$30,[1]!Global[Service abrév],$AG31)</f>
        <v>0</v>
      </c>
      <c r="AW31" s="446">
        <f ca="1">SUMIFS([1]!Global[Occupé],[1]!Global[Date du séjour],OccupésLAveille,[1]!Global[Unité],AW$30,[1]!Global[Service abrév],$AG31)</f>
        <v>0</v>
      </c>
      <c r="AX31" s="423">
        <f t="shared" ref="AX31:AX39" ca="1" si="6">SUM(AH31:AW31)</f>
        <v>81</v>
      </c>
    </row>
    <row r="32" spans="1:50" ht="27.75" customHeight="1" x14ac:dyDescent="0.25">
      <c r="A32" s="365" t="s">
        <v>36</v>
      </c>
      <c r="B32" s="434"/>
      <c r="C32" s="435">
        <f ca="1"/>
        <v>0</v>
      </c>
      <c r="D32" s="436">
        <f ca="1"/>
        <v>0</v>
      </c>
      <c r="E32" s="436">
        <f ca="1"/>
        <v>0</v>
      </c>
      <c r="F32" s="436">
        <f ca="1"/>
        <v>0</v>
      </c>
      <c r="G32" s="436">
        <f ca="1"/>
        <v>0</v>
      </c>
      <c r="H32" s="436">
        <f ca="1"/>
        <v>23</v>
      </c>
      <c r="I32" s="436">
        <f ca="1"/>
        <v>0</v>
      </c>
      <c r="J32" s="436">
        <f ca="1"/>
        <v>11</v>
      </c>
      <c r="K32" s="437">
        <f ca="1"/>
        <v>7</v>
      </c>
      <c r="L32" s="436">
        <f ca="1"/>
        <v>0</v>
      </c>
      <c r="M32" s="436">
        <f ca="1"/>
        <v>0</v>
      </c>
      <c r="N32" s="436">
        <f ca="1"/>
        <v>0</v>
      </c>
      <c r="O32" s="436">
        <f ca="1"/>
        <v>0</v>
      </c>
      <c r="P32" s="436">
        <f ca="1"/>
        <v>0</v>
      </c>
      <c r="Q32" s="436">
        <f ca="1"/>
        <v>0</v>
      </c>
      <c r="R32" s="438">
        <f ca="1"/>
        <v>0</v>
      </c>
      <c r="S32" s="366">
        <f t="shared" ref="S32:S38" ca="1" si="7">SUM(C32:R32)</f>
        <v>41</v>
      </c>
      <c r="V32" s="457"/>
      <c r="W32" s="458"/>
      <c r="X32" s="458"/>
      <c r="Y32" s="458"/>
      <c r="Z32" s="458"/>
      <c r="AE32" s="399">
        <f ca="1">SUMIFS([1]!Global[Occupé],[1]!Global[Date du séjour],OccupésLAveille,[1]!Global[Unité],AE$30,[1]!Global[Service abrév],$AG32)</f>
        <v>0</v>
      </c>
      <c r="AF32" s="399">
        <f ca="1">SUMIFS([1]!Global[Occupé],[1]!Global[Date du séjour],OccupésLAveille,[1]!Global[Unité],AF$30,[1]!Global[Service abrév],$AG32)</f>
        <v>0</v>
      </c>
      <c r="AG32" s="400" t="s">
        <v>202</v>
      </c>
      <c r="AH32" s="415">
        <f ca="1">SUMIFS([1]!Global[Occupé],[1]!Global[Date du séjour],OccupésLAveille,[1]!Global[Unité],AH$30,[1]!Global[Service abrév],$AG32)</f>
        <v>0</v>
      </c>
      <c r="AI32" s="416">
        <f ca="1">SUMIFS([1]!Global[Occupé],[1]!Global[Date du séjour],OccupésLAveille,[1]!Global[Unité],AI$30,[1]!Global[Service abrév],$AG32)</f>
        <v>0</v>
      </c>
      <c r="AJ32" s="416">
        <f ca="1">SUMIFS([1]!Global[Occupé],[1]!Global[Date du séjour],OccupésLAveille,[1]!Global[Unité],AJ$30,[1]!Global[Service abrév],$AG32)</f>
        <v>0</v>
      </c>
      <c r="AK32" s="416">
        <f ca="1">SUMIFS([1]!Global[Occupé],[1]!Global[Date du séjour],OccupésLAveille,[1]!Global[Unité],AK$30,[1]!Global[Service abrév],$AG32)</f>
        <v>0</v>
      </c>
      <c r="AL32" s="416">
        <f ca="1">SUMIFS([1]!Global[Occupé],[1]!Global[Date du séjour],OccupésLAveille,[1]!Global[Unité],AL$30,[1]!Global[Service abrév],$AG32)+SUMIFS([1]!Global[Occupé],[1]!Global[Date du séjour],OccupésLAveille,[1]!Global[Unité],AL$29,[1]!Global[Service abrév],$AG32)</f>
        <v>0</v>
      </c>
      <c r="AM32" s="416">
        <f ca="1">SUMIFS([1]!Global[Occupé],[1]!Global[Date du séjour],OccupésLAveille,[1]!Global[Unité],AM$30,[1]!Global[Service abrév],$AG32)</f>
        <v>23</v>
      </c>
      <c r="AN32" s="416">
        <f ca="1">SUMIFS([1]!Global[Occupé],[1]!Global[Date du séjour],OccupésLAveille,[1]!Global[Unité],AN$30,[1]!Global[Service abrév],$AG32)</f>
        <v>0</v>
      </c>
      <c r="AO32" s="416">
        <f ca="1">SUMIFS([1]!Global[Occupé],[1]!Global[Date du séjour],OccupésLAveille,[1]!Global[Unité],AO$30,[1]!Global[Service abrév],$AG32)+SUMIFS([1]!Global[Occupé],[1]!Global[Date du séjour],OccupésLAveille,[1]!Global[Unité],AO$29,[1]!Global[Service abrév],$AG32)</f>
        <v>11</v>
      </c>
      <c r="AP32" s="416">
        <f ca="1">SUMIFS([1]!Global[Occupé],[1]!Global[Date du séjour],OccupésLAveille,[1]!Global[Unité],AP$30,[1]!Global[Service abrév],$AG32)+SUMIFS([1]!Global[Occupé],[1]!Global[Date du séjour],OccupésLAveille,[1]!Global[Unité],AP$29,[1]!Global[Service abrév],$AG32)</f>
        <v>7</v>
      </c>
      <c r="AQ32" s="416">
        <f ca="1">SUMIFS([1]!Global[Occupé],[1]!Global[Date du séjour],OccupésLAveille,[1]!Global[Unité],AQ$30,[1]!Global[Service abrév],$AG32)+SUMIFS([1]!Global[Occupé],[1]!Global[Date du séjour],OccupésLAveille,[1]!Global[Unité],AQ$29,[1]!Global[Service abrév],$AG32)+SUMIFS([1]!Global[Occupé],[1]!Global[Date du séjour],OccupésLAveille,[1]!Global[Unité],AQ$28,[1]!Global[Service abrév],$AG32)</f>
        <v>0</v>
      </c>
      <c r="AR32" s="416">
        <f ca="1">SUMIFS([1]!Global[Occupé],[1]!Global[Date du séjour],OccupésLAveille,[1]!Global[Unité],AR$30,[1]!Global[Service abrév],$AG32)+SUMIFS([1]!Global[Occupé],[1]!Global[Date du séjour],OccupésLAveille,[1]!Global[Unité],AR$29,[1]!Global[Service abrév],$AG32)</f>
        <v>0</v>
      </c>
      <c r="AS32" s="416">
        <f ca="1">SUMIFS([1]!Global[Occupé],[1]!Global[Date du séjour],OccupésLAveille,[1]!Global[Unité],AS$30,[1]!Global[Service abrév],$AG32)</f>
        <v>0</v>
      </c>
      <c r="AT32" s="416">
        <f ca="1">SUMIFS([1]!Global[Occupé],[1]!Global[Date du séjour],OccupésLAveille,[1]!Global[Unité],AT$30,[1]!Global[Service abrév],$AG32)</f>
        <v>0</v>
      </c>
      <c r="AU32" s="416">
        <f ca="1">SUMIFS([1]!Global[Occupé],[1]!Global[Date du séjour],OccupésLAveille,[1]!Global[Unité],AU$30,[1]!Global[Service abrév],$AG32)</f>
        <v>0</v>
      </c>
      <c r="AV32" s="416">
        <f ca="1">SUMIFS([1]!Global[Occupé],[1]!Global[Date du séjour],OccupésLAveille,[1]!Global[Unité],AV$30,[1]!Global[Service abrév],$AG32)</f>
        <v>0</v>
      </c>
      <c r="AW32" s="417">
        <f ca="1">SUMIFS([1]!Global[Occupé],[1]!Global[Date du séjour],OccupésLAveille,[1]!Global[Unité],AW$30,[1]!Global[Service abrév],$AG32)</f>
        <v>0</v>
      </c>
      <c r="AX32" s="401">
        <f t="shared" ca="1" si="6"/>
        <v>41</v>
      </c>
    </row>
    <row r="33" spans="1:50" ht="27.75" customHeight="1" x14ac:dyDescent="0.25">
      <c r="A33" s="365" t="s">
        <v>35</v>
      </c>
      <c r="B33" s="434"/>
      <c r="C33" s="435">
        <f ca="1"/>
        <v>0</v>
      </c>
      <c r="D33" s="436">
        <f ca="1"/>
        <v>0</v>
      </c>
      <c r="E33" s="436">
        <f ca="1"/>
        <v>6</v>
      </c>
      <c r="F33" s="436">
        <f ca="1"/>
        <v>0</v>
      </c>
      <c r="G33" s="436">
        <f ca="1"/>
        <v>0</v>
      </c>
      <c r="H33" s="436">
        <f ca="1"/>
        <v>0</v>
      </c>
      <c r="I33" s="436">
        <f ca="1"/>
        <v>0</v>
      </c>
      <c r="J33" s="436">
        <f ca="1"/>
        <v>0</v>
      </c>
      <c r="K33" s="437">
        <f ca="1"/>
        <v>0</v>
      </c>
      <c r="L33" s="436">
        <f ca="1"/>
        <v>0</v>
      </c>
      <c r="M33" s="436">
        <f ca="1"/>
        <v>0</v>
      </c>
      <c r="N33" s="436">
        <f ca="1"/>
        <v>0</v>
      </c>
      <c r="O33" s="436">
        <f ca="1"/>
        <v>0</v>
      </c>
      <c r="P33" s="436">
        <f ca="1"/>
        <v>0</v>
      </c>
      <c r="Q33" s="436">
        <f ca="1"/>
        <v>0</v>
      </c>
      <c r="R33" s="438">
        <f ca="1"/>
        <v>0</v>
      </c>
      <c r="S33" s="366">
        <f t="shared" ca="1" si="7"/>
        <v>6</v>
      </c>
      <c r="V33" s="457"/>
      <c r="W33" s="458"/>
      <c r="X33" s="458"/>
      <c r="Y33" s="458"/>
      <c r="Z33" s="458"/>
      <c r="AE33" s="399">
        <f ca="1">SUMIFS([1]!Global[Occupé],[1]!Global[Date du séjour],OccupésLAveille,[1]!Global[Unité],AE$30,[1]!Global[Service abrév],$AG33)</f>
        <v>0</v>
      </c>
      <c r="AF33" s="399">
        <f ca="1">SUMIFS([1]!Global[Occupé],[1]!Global[Date du séjour],OccupésLAveille,[1]!Global[Unité],AF$30,[1]!Global[Service abrév],$AG33)</f>
        <v>0</v>
      </c>
      <c r="AG33" s="402" t="s">
        <v>203</v>
      </c>
      <c r="AH33" s="415">
        <f ca="1">SUMIFS([1]!Global[Occupé],[1]!Global[Date du séjour],OccupésLAveille,[1]!Global[Unité],AH$30,[1]!Global[Service abrév],$AG33)</f>
        <v>0</v>
      </c>
      <c r="AI33" s="416">
        <f ca="1">SUMIFS([1]!Global[Occupé],[1]!Global[Date du séjour],OccupésLAveille,[1]!Global[Unité],AI$30,[1]!Global[Service abrév],$AG33)</f>
        <v>0</v>
      </c>
      <c r="AJ33" s="416">
        <f ca="1">SUMIFS([1]!Global[Occupé],[1]!Global[Date du séjour],OccupésLAveille,[1]!Global[Unité],AJ$30,[1]!Global[Service abrév],$AG33)</f>
        <v>6</v>
      </c>
      <c r="AK33" s="416">
        <f ca="1">SUMIFS([1]!Global[Occupé],[1]!Global[Date du séjour],OccupésLAveille,[1]!Global[Unité],AK$30,[1]!Global[Service abrév],$AG33)</f>
        <v>0</v>
      </c>
      <c r="AL33" s="416">
        <f ca="1">SUMIFS([1]!Global[Occupé],[1]!Global[Date du séjour],OccupésLAveille,[1]!Global[Unité],AL$30,[1]!Global[Service abrév],$AG33)+SUMIFS([1]!Global[Occupé],[1]!Global[Date du séjour],OccupésLAveille,[1]!Global[Unité],AL$29,[1]!Global[Service abrév],$AG33)</f>
        <v>0</v>
      </c>
      <c r="AM33" s="416">
        <f ca="1">SUMIFS([1]!Global[Occupé],[1]!Global[Date du séjour],OccupésLAveille,[1]!Global[Unité],AM$30,[1]!Global[Service abrév],$AG33)</f>
        <v>0</v>
      </c>
      <c r="AN33" s="416">
        <f ca="1">SUMIFS([1]!Global[Occupé],[1]!Global[Date du séjour],OccupésLAveille,[1]!Global[Unité],AN$30,[1]!Global[Service abrév],$AG33)</f>
        <v>0</v>
      </c>
      <c r="AO33" s="416">
        <f ca="1">SUMIFS([1]!Global[Occupé],[1]!Global[Date du séjour],OccupésLAveille,[1]!Global[Unité],AO$30,[1]!Global[Service abrév],$AG33)+SUMIFS([1]!Global[Occupé],[1]!Global[Date du séjour],OccupésLAveille,[1]!Global[Unité],AO$29,[1]!Global[Service abrév],$AG33)</f>
        <v>0</v>
      </c>
      <c r="AP33" s="416">
        <f ca="1">SUMIFS([1]!Global[Occupé],[1]!Global[Date du séjour],OccupésLAveille,[1]!Global[Unité],AP$30,[1]!Global[Service abrév],$AG33)+SUMIFS([1]!Global[Occupé],[1]!Global[Date du séjour],OccupésLAveille,[1]!Global[Unité],AP$29,[1]!Global[Service abrév],$AG33)</f>
        <v>0</v>
      </c>
      <c r="AQ33" s="416">
        <f ca="1">SUMIFS([1]!Global[Occupé],[1]!Global[Date du séjour],OccupésLAveille,[1]!Global[Unité],AQ$30,[1]!Global[Service abrév],$AG33)+SUMIFS([1]!Global[Occupé],[1]!Global[Date du séjour],OccupésLAveille,[1]!Global[Unité],AQ$29,[1]!Global[Service abrév],$AG33)+SUMIFS([1]!Global[Occupé],[1]!Global[Date du séjour],OccupésLAveille,[1]!Global[Unité],AQ$28,[1]!Global[Service abrév],$AG33)</f>
        <v>0</v>
      </c>
      <c r="AR33" s="416">
        <f ca="1">SUMIFS([1]!Global[Occupé],[1]!Global[Date du séjour],OccupésLAveille,[1]!Global[Unité],AR$30,[1]!Global[Service abrév],$AG33)+SUMIFS([1]!Global[Occupé],[1]!Global[Date du séjour],OccupésLAveille,[1]!Global[Unité],AR$29,[1]!Global[Service abrév],$AG33)</f>
        <v>0</v>
      </c>
      <c r="AS33" s="416">
        <f ca="1">SUMIFS([1]!Global[Occupé],[1]!Global[Date du séjour],OccupésLAveille,[1]!Global[Unité],AS$30,[1]!Global[Service abrév],$AG33)</f>
        <v>0</v>
      </c>
      <c r="AT33" s="416">
        <f ca="1">SUMIFS([1]!Global[Occupé],[1]!Global[Date du séjour],OccupésLAveille,[1]!Global[Unité],AT$30,[1]!Global[Service abrév],$AG33)</f>
        <v>0</v>
      </c>
      <c r="AU33" s="416">
        <f ca="1">SUMIFS([1]!Global[Occupé],[1]!Global[Date du séjour],OccupésLAveille,[1]!Global[Unité],AU$30,[1]!Global[Service abrév],$AG33)</f>
        <v>0</v>
      </c>
      <c r="AV33" s="416">
        <f ca="1">SUMIFS([1]!Global[Occupé],[1]!Global[Date du séjour],OccupésLAveille,[1]!Global[Unité],AV$30,[1]!Global[Service abrév],$AG33)</f>
        <v>0</v>
      </c>
      <c r="AW33" s="417">
        <f ca="1">SUMIFS([1]!Global[Occupé],[1]!Global[Date du séjour],OccupésLAveille,[1]!Global[Unité],AW$30,[1]!Global[Service abrév],$AG33)</f>
        <v>0</v>
      </c>
      <c r="AX33" s="401">
        <f t="shared" ca="1" si="6"/>
        <v>6</v>
      </c>
    </row>
    <row r="34" spans="1:50" ht="27.75" customHeight="1" x14ac:dyDescent="0.25">
      <c r="A34" s="365" t="s">
        <v>37</v>
      </c>
      <c r="B34" s="434"/>
      <c r="C34" s="435">
        <f ca="1"/>
        <v>0</v>
      </c>
      <c r="D34" s="436">
        <f ca="1"/>
        <v>0</v>
      </c>
      <c r="E34" s="436">
        <f ca="1"/>
        <v>11</v>
      </c>
      <c r="F34" s="436">
        <f ca="1"/>
        <v>0</v>
      </c>
      <c r="G34" s="436">
        <f ca="1"/>
        <v>0</v>
      </c>
      <c r="H34" s="436">
        <f ca="1"/>
        <v>0</v>
      </c>
      <c r="I34" s="436">
        <f ca="1"/>
        <v>0</v>
      </c>
      <c r="J34" s="436">
        <f ca="1"/>
        <v>0</v>
      </c>
      <c r="K34" s="437">
        <f ca="1"/>
        <v>0</v>
      </c>
      <c r="L34" s="436">
        <f ca="1"/>
        <v>0</v>
      </c>
      <c r="M34" s="436">
        <f ca="1"/>
        <v>1</v>
      </c>
      <c r="N34" s="436">
        <f ca="1"/>
        <v>0</v>
      </c>
      <c r="O34" s="436">
        <f ca="1"/>
        <v>0</v>
      </c>
      <c r="P34" s="436">
        <f ca="1"/>
        <v>0</v>
      </c>
      <c r="Q34" s="436">
        <f ca="1"/>
        <v>0</v>
      </c>
      <c r="R34" s="438">
        <f ca="1"/>
        <v>0</v>
      </c>
      <c r="S34" s="366">
        <f t="shared" ca="1" si="7"/>
        <v>12</v>
      </c>
      <c r="U34" s="251" t="s">
        <v>138</v>
      </c>
      <c r="V34" s="457"/>
      <c r="W34" s="458"/>
      <c r="X34" s="458"/>
      <c r="Y34" s="458"/>
      <c r="Z34" s="458"/>
      <c r="AE34" s="399">
        <f ca="1">SUMIFS([1]!Global[Occupé],[1]!Global[Date du séjour],OccupésLAveille,[1]!Global[Unité],AE$30,[1]!Global[Service abrév],$AG34)</f>
        <v>0</v>
      </c>
      <c r="AF34" s="399">
        <f ca="1">SUMIFS([1]!Global[Occupé],[1]!Global[Date du séjour],OccupésLAveille,[1]!Global[Unité],AF$30,[1]!Global[Service abrév],$AG34)</f>
        <v>0</v>
      </c>
      <c r="AG34" s="400" t="s">
        <v>204</v>
      </c>
      <c r="AH34" s="415">
        <f ca="1">SUMIFS([1]!Global[Occupé],[1]!Global[Date du séjour],OccupésLAveille,[1]!Global[Unité],AH$30,[1]!Global[Service abrév],$AG34)</f>
        <v>0</v>
      </c>
      <c r="AI34" s="416">
        <f ca="1">SUMIFS([1]!Global[Occupé],[1]!Global[Date du séjour],OccupésLAveille,[1]!Global[Unité],AI$30,[1]!Global[Service abrév],$AG34)</f>
        <v>0</v>
      </c>
      <c r="AJ34" s="416">
        <f ca="1">SUMIFS([1]!Global[Occupé],[1]!Global[Date du séjour],OccupésLAveille,[1]!Global[Unité],AJ$30,[1]!Global[Service abrév],$AG34)</f>
        <v>11</v>
      </c>
      <c r="AK34" s="416">
        <f ca="1">SUMIFS([1]!Global[Occupé],[1]!Global[Date du séjour],OccupésLAveille,[1]!Global[Unité],AK$30,[1]!Global[Service abrév],$AG34)</f>
        <v>0</v>
      </c>
      <c r="AL34" s="416">
        <f ca="1">SUMIFS([1]!Global[Occupé],[1]!Global[Date du séjour],OccupésLAveille,[1]!Global[Unité],AL$30,[1]!Global[Service abrév],$AG34)+SUMIFS([1]!Global[Occupé],[1]!Global[Date du séjour],OccupésLAveille,[1]!Global[Unité],AL$29,[1]!Global[Service abrév],$AG34)</f>
        <v>0</v>
      </c>
      <c r="AM34" s="416">
        <f ca="1">SUMIFS([1]!Global[Occupé],[1]!Global[Date du séjour],OccupésLAveille,[1]!Global[Unité],AM$30,[1]!Global[Service abrév],$AG34)</f>
        <v>0</v>
      </c>
      <c r="AN34" s="416">
        <f ca="1">SUMIFS([1]!Global[Occupé],[1]!Global[Date du séjour],OccupésLAveille,[1]!Global[Unité],AN$30,[1]!Global[Service abrév],$AG34)</f>
        <v>0</v>
      </c>
      <c r="AO34" s="416">
        <f ca="1">SUMIFS([1]!Global[Occupé],[1]!Global[Date du séjour],OccupésLAveille,[1]!Global[Unité],AO$30,[1]!Global[Service abrév],$AG34)+SUMIFS([1]!Global[Occupé],[1]!Global[Date du séjour],OccupésLAveille,[1]!Global[Unité],AO$29,[1]!Global[Service abrév],$AG34)</f>
        <v>0</v>
      </c>
      <c r="AP34" s="416">
        <f ca="1">SUMIFS([1]!Global[Occupé],[1]!Global[Date du séjour],OccupésLAveille,[1]!Global[Unité],AP$30,[1]!Global[Service abrév],$AG34)+SUMIFS([1]!Global[Occupé],[1]!Global[Date du séjour],OccupésLAveille,[1]!Global[Unité],AP$29,[1]!Global[Service abrév],$AG34)</f>
        <v>0</v>
      </c>
      <c r="AQ34" s="416">
        <f ca="1">SUMIFS([1]!Global[Occupé],[1]!Global[Date du séjour],OccupésLAveille,[1]!Global[Unité],AQ$30,[1]!Global[Service abrév],$AG34)+SUMIFS([1]!Global[Occupé],[1]!Global[Date du séjour],OccupésLAveille,[1]!Global[Unité],AQ$29,[1]!Global[Service abrév],$AG34)+SUMIFS([1]!Global[Occupé],[1]!Global[Date du séjour],OccupésLAveille,[1]!Global[Unité],AQ$28,[1]!Global[Service abrév],$AG34)</f>
        <v>0</v>
      </c>
      <c r="AR34" s="416">
        <f ca="1">SUMIFS([1]!Global[Occupé],[1]!Global[Date du séjour],OccupésLAveille,[1]!Global[Unité],AR$30,[1]!Global[Service abrév],$AG34)+SUMIFS([1]!Global[Occupé],[1]!Global[Date du séjour],OccupésLAveille,[1]!Global[Unité],AR$29,[1]!Global[Service abrév],$AG34)</f>
        <v>1</v>
      </c>
      <c r="AS34" s="416">
        <f ca="1">SUMIFS([1]!Global[Occupé],[1]!Global[Date du séjour],OccupésLAveille,[1]!Global[Unité],AS$30,[1]!Global[Service abrév],$AG34)</f>
        <v>0</v>
      </c>
      <c r="AT34" s="416">
        <f ca="1">SUMIFS([1]!Global[Occupé],[1]!Global[Date du séjour],OccupésLAveille,[1]!Global[Unité],AT$30,[1]!Global[Service abrév],$AG34)</f>
        <v>0</v>
      </c>
      <c r="AU34" s="416">
        <f ca="1">SUMIFS([1]!Global[Occupé],[1]!Global[Date du séjour],OccupésLAveille,[1]!Global[Unité],AU$30,[1]!Global[Service abrév],$AG34)</f>
        <v>0</v>
      </c>
      <c r="AV34" s="416">
        <f ca="1">SUMIFS([1]!Global[Occupé],[1]!Global[Date du séjour],OccupésLAveille,[1]!Global[Unité],AV$30,[1]!Global[Service abrév],$AG34)</f>
        <v>0</v>
      </c>
      <c r="AW34" s="417">
        <f ca="1">SUMIFS([1]!Global[Occupé],[1]!Global[Date du séjour],OccupésLAveille,[1]!Global[Unité],AW$30,[1]!Global[Service abrév],$AG34)</f>
        <v>0</v>
      </c>
      <c r="AX34" s="401">
        <f t="shared" ca="1" si="6"/>
        <v>12</v>
      </c>
    </row>
    <row r="35" spans="1:50" ht="27.75" customHeight="1" x14ac:dyDescent="0.25">
      <c r="A35" s="365" t="s">
        <v>34</v>
      </c>
      <c r="B35" s="434"/>
      <c r="C35" s="435">
        <f ca="1"/>
        <v>0</v>
      </c>
      <c r="D35" s="436">
        <f ca="1"/>
        <v>0</v>
      </c>
      <c r="E35" s="436">
        <f ca="1"/>
        <v>0</v>
      </c>
      <c r="F35" s="436">
        <f ca="1"/>
        <v>0</v>
      </c>
      <c r="G35" s="436">
        <f ca="1"/>
        <v>19</v>
      </c>
      <c r="H35" s="436">
        <f ca="1"/>
        <v>0</v>
      </c>
      <c r="I35" s="436">
        <f ca="1"/>
        <v>0</v>
      </c>
      <c r="J35" s="436">
        <f ca="1"/>
        <v>0</v>
      </c>
      <c r="K35" s="437">
        <f ca="1"/>
        <v>0</v>
      </c>
      <c r="L35" s="436">
        <f ca="1"/>
        <v>0</v>
      </c>
      <c r="M35" s="436">
        <f ca="1"/>
        <v>0</v>
      </c>
      <c r="N35" s="436">
        <f ca="1"/>
        <v>0</v>
      </c>
      <c r="O35" s="436">
        <f ca="1"/>
        <v>0</v>
      </c>
      <c r="P35" s="436">
        <f ca="1"/>
        <v>0</v>
      </c>
      <c r="Q35" s="436">
        <f ca="1"/>
        <v>0</v>
      </c>
      <c r="R35" s="438">
        <f ca="1"/>
        <v>0</v>
      </c>
      <c r="S35" s="366">
        <f t="shared" ca="1" si="7"/>
        <v>19</v>
      </c>
      <c r="V35" s="457"/>
      <c r="W35" s="458"/>
      <c r="X35" s="458"/>
      <c r="Y35" s="458"/>
      <c r="Z35" s="458"/>
      <c r="AE35" s="399">
        <f ca="1">SUMIFS([1]!Global[Occupé],[1]!Global[Date du séjour],OccupésLAveille,[1]!Global[Unité],AE$30,[1]!Global[Service abrév],$AG35)</f>
        <v>0</v>
      </c>
      <c r="AF35" s="399">
        <f ca="1">SUMIFS([1]!Global[Occupé],[1]!Global[Date du séjour],OccupésLAveille,[1]!Global[Unité],AF$30,[1]!Global[Service abrév],$AG35)</f>
        <v>0</v>
      </c>
      <c r="AG35" s="400" t="s">
        <v>205</v>
      </c>
      <c r="AH35" s="415">
        <f ca="1">SUMIFS([1]!Global[Occupé],[1]!Global[Date du séjour],OccupésLAveille,[1]!Global[Unité],AH$30,[1]!Global[Service abrév],$AG35)</f>
        <v>0</v>
      </c>
      <c r="AI35" s="416">
        <f ca="1">SUMIFS([1]!Global[Occupé],[1]!Global[Date du séjour],OccupésLAveille,[1]!Global[Unité],AI$30,[1]!Global[Service abrév],$AG35)</f>
        <v>0</v>
      </c>
      <c r="AJ35" s="416">
        <f ca="1">SUMIFS([1]!Global[Occupé],[1]!Global[Date du séjour],OccupésLAveille,[1]!Global[Unité],AJ$30,[1]!Global[Service abrév],$AG35)</f>
        <v>0</v>
      </c>
      <c r="AK35" s="416">
        <f ca="1">SUMIFS([1]!Global[Occupé],[1]!Global[Date du séjour],OccupésLAveille,[1]!Global[Unité],AK$30,[1]!Global[Service abrév],$AG35)</f>
        <v>0</v>
      </c>
      <c r="AL35" s="416">
        <f ca="1">SUMIFS([1]!Global[Occupé],[1]!Global[Date du séjour],OccupésLAveille,[1]!Global[Unité],AL$30,[1]!Global[Service abrév],$AG35)+SUMIFS([1]!Global[Occupé],[1]!Global[Date du séjour],OccupésLAveille,[1]!Global[Unité],AL$29,[1]!Global[Service abrév],$AG35)</f>
        <v>19</v>
      </c>
      <c r="AM35" s="416">
        <f ca="1">SUMIFS([1]!Global[Occupé],[1]!Global[Date du séjour],OccupésLAveille,[1]!Global[Unité],AM$30,[1]!Global[Service abrév],$AG35)</f>
        <v>0</v>
      </c>
      <c r="AN35" s="416">
        <f ca="1">SUMIFS([1]!Global[Occupé],[1]!Global[Date du séjour],OccupésLAveille,[1]!Global[Unité],AN$30,[1]!Global[Service abrév],$AG35)</f>
        <v>0</v>
      </c>
      <c r="AO35" s="416">
        <f ca="1">SUMIFS([1]!Global[Occupé],[1]!Global[Date du séjour],OccupésLAveille,[1]!Global[Unité],AO$30,[1]!Global[Service abrév],$AG35)+SUMIFS([1]!Global[Occupé],[1]!Global[Date du séjour],OccupésLAveille,[1]!Global[Unité],AO$29,[1]!Global[Service abrév],$AG35)</f>
        <v>0</v>
      </c>
      <c r="AP35" s="416">
        <f ca="1">SUMIFS([1]!Global[Occupé],[1]!Global[Date du séjour],OccupésLAveille,[1]!Global[Unité],AP$30,[1]!Global[Service abrév],$AG35)+SUMIFS([1]!Global[Occupé],[1]!Global[Date du séjour],OccupésLAveille,[1]!Global[Unité],AP$29,[1]!Global[Service abrév],$AG35)</f>
        <v>0</v>
      </c>
      <c r="AQ35" s="416">
        <f ca="1">SUMIFS([1]!Global[Occupé],[1]!Global[Date du séjour],OccupésLAveille,[1]!Global[Unité],AQ$30,[1]!Global[Service abrév],$AG35)+SUMIFS([1]!Global[Occupé],[1]!Global[Date du séjour],OccupésLAveille,[1]!Global[Unité],AQ$29,[1]!Global[Service abrév],$AG35)+SUMIFS([1]!Global[Occupé],[1]!Global[Date du séjour],OccupésLAveille,[1]!Global[Unité],AQ$28,[1]!Global[Service abrév],$AG35)</f>
        <v>0</v>
      </c>
      <c r="AR35" s="416">
        <f ca="1">SUMIFS([1]!Global[Occupé],[1]!Global[Date du séjour],OccupésLAveille,[1]!Global[Unité],AR$30,[1]!Global[Service abrév],$AG35)+SUMIFS([1]!Global[Occupé],[1]!Global[Date du séjour],OccupésLAveille,[1]!Global[Unité],AR$29,[1]!Global[Service abrév],$AG35)</f>
        <v>0</v>
      </c>
      <c r="AS35" s="416">
        <f ca="1">SUMIFS([1]!Global[Occupé],[1]!Global[Date du séjour],OccupésLAveille,[1]!Global[Unité],AS$30,[1]!Global[Service abrév],$AG35)</f>
        <v>0</v>
      </c>
      <c r="AT35" s="416">
        <f ca="1">SUMIFS([1]!Global[Occupé],[1]!Global[Date du séjour],OccupésLAveille,[1]!Global[Unité],AT$30,[1]!Global[Service abrév],$AG35)</f>
        <v>0</v>
      </c>
      <c r="AU35" s="416">
        <f ca="1">SUMIFS([1]!Global[Occupé],[1]!Global[Date du séjour],OccupésLAveille,[1]!Global[Unité],AU$30,[1]!Global[Service abrév],$AG35)</f>
        <v>0</v>
      </c>
      <c r="AV35" s="416">
        <f ca="1">SUMIFS([1]!Global[Occupé],[1]!Global[Date du séjour],OccupésLAveille,[1]!Global[Unité],AV$30,[1]!Global[Service abrév],$AG35)</f>
        <v>0</v>
      </c>
      <c r="AW35" s="417">
        <f ca="1">SUMIFS([1]!Global[Occupé],[1]!Global[Date du séjour],OccupésLAveille,[1]!Global[Unité],AW$30,[1]!Global[Service abrév],$AG35)</f>
        <v>0</v>
      </c>
      <c r="AX35" s="401">
        <f t="shared" ca="1" si="6"/>
        <v>19</v>
      </c>
    </row>
    <row r="36" spans="1:50" ht="27.75" customHeight="1" x14ac:dyDescent="0.25">
      <c r="A36" s="365" t="s">
        <v>33</v>
      </c>
      <c r="B36" s="434"/>
      <c r="C36" s="435">
        <f ca="1"/>
        <v>0</v>
      </c>
      <c r="D36" s="436">
        <f ca="1"/>
        <v>0</v>
      </c>
      <c r="E36" s="436">
        <f ca="1"/>
        <v>0</v>
      </c>
      <c r="F36" s="436">
        <f ca="1"/>
        <v>0</v>
      </c>
      <c r="G36" s="436">
        <f ca="1"/>
        <v>1</v>
      </c>
      <c r="H36" s="436">
        <f ca="1"/>
        <v>0</v>
      </c>
      <c r="I36" s="436">
        <f ca="1"/>
        <v>0</v>
      </c>
      <c r="J36" s="436">
        <f ca="1"/>
        <v>0</v>
      </c>
      <c r="K36" s="437">
        <f ca="1"/>
        <v>0</v>
      </c>
      <c r="L36" s="436">
        <f ca="1"/>
        <v>0</v>
      </c>
      <c r="M36" s="436">
        <f ca="1"/>
        <v>1</v>
      </c>
      <c r="N36" s="436">
        <f ca="1"/>
        <v>2</v>
      </c>
      <c r="O36" s="436">
        <f ca="1"/>
        <v>0</v>
      </c>
      <c r="P36" s="436">
        <f ca="1"/>
        <v>1</v>
      </c>
      <c r="Q36" s="436">
        <f ca="1"/>
        <v>2</v>
      </c>
      <c r="R36" s="438">
        <f ca="1"/>
        <v>13</v>
      </c>
      <c r="S36" s="366">
        <f t="shared" ca="1" si="7"/>
        <v>20</v>
      </c>
      <c r="V36" s="457"/>
      <c r="W36" s="458"/>
      <c r="X36" s="458"/>
      <c r="Y36" s="458"/>
      <c r="Z36" s="458"/>
      <c r="AE36" s="399">
        <f ca="1">SUMIFS([1]!Global[Occupé],[1]!Global[Date du séjour],OccupésLAveille,[1]!Global[Unité],AE$30,[1]!Global[Service abrév],$AG36)</f>
        <v>0</v>
      </c>
      <c r="AF36" s="399">
        <f ca="1">SUMIFS([1]!Global[Occupé],[1]!Global[Date du séjour],OccupésLAveille,[1]!Global[Unité],AF$30,[1]!Global[Service abrév],$AG36)</f>
        <v>0</v>
      </c>
      <c r="AG36" s="400" t="s">
        <v>206</v>
      </c>
      <c r="AH36" s="415">
        <f ca="1">SUMIFS([1]!Global[Occupé],[1]!Global[Date du séjour],OccupésLAveille,[1]!Global[Unité],AH$30,[1]!Global[Service abrév],$AG36)</f>
        <v>0</v>
      </c>
      <c r="AI36" s="416">
        <f ca="1">SUMIFS([1]!Global[Occupé],[1]!Global[Date du séjour],OccupésLAveille,[1]!Global[Unité],AI$30,[1]!Global[Service abrév],$AG36)</f>
        <v>0</v>
      </c>
      <c r="AJ36" s="416">
        <f ca="1">SUMIFS([1]!Global[Occupé],[1]!Global[Date du séjour],OccupésLAveille,[1]!Global[Unité],AJ$30,[1]!Global[Service abrév],$AG36)</f>
        <v>0</v>
      </c>
      <c r="AK36" s="416">
        <f ca="1">SUMIFS([1]!Global[Occupé],[1]!Global[Date du séjour],OccupésLAveille,[1]!Global[Unité],AK$30,[1]!Global[Service abrév],$AG36)</f>
        <v>0</v>
      </c>
      <c r="AL36" s="416">
        <f ca="1">SUMIFS([1]!Global[Occupé],[1]!Global[Date du séjour],OccupésLAveille,[1]!Global[Unité],AL$30,[1]!Global[Service abrév],$AG36)+SUMIFS([1]!Global[Occupé],[1]!Global[Date du séjour],OccupésLAveille,[1]!Global[Unité],AL$29,[1]!Global[Service abrév],$AG36)</f>
        <v>1</v>
      </c>
      <c r="AM36" s="416">
        <f ca="1">SUMIFS([1]!Global[Occupé],[1]!Global[Date du séjour],OccupésLAveille,[1]!Global[Unité],AM$30,[1]!Global[Service abrév],$AG36)</f>
        <v>0</v>
      </c>
      <c r="AN36" s="416">
        <f ca="1">SUMIFS([1]!Global[Occupé],[1]!Global[Date du séjour],OccupésLAveille,[1]!Global[Unité],AN$30,[1]!Global[Service abrév],$AG36)</f>
        <v>0</v>
      </c>
      <c r="AO36" s="416">
        <f ca="1">SUMIFS([1]!Global[Occupé],[1]!Global[Date du séjour],OccupésLAveille,[1]!Global[Unité],AO$30,[1]!Global[Service abrév],$AG36)+SUMIFS([1]!Global[Occupé],[1]!Global[Date du séjour],OccupésLAveille,[1]!Global[Unité],AO$29,[1]!Global[Service abrév],$AG36)</f>
        <v>0</v>
      </c>
      <c r="AP36" s="416">
        <f ca="1">SUMIFS([1]!Global[Occupé],[1]!Global[Date du séjour],OccupésLAveille,[1]!Global[Unité],AP$30,[1]!Global[Service abrév],$AG36)+SUMIFS([1]!Global[Occupé],[1]!Global[Date du séjour],OccupésLAveille,[1]!Global[Unité],AP$29,[1]!Global[Service abrév],$AG36)</f>
        <v>0</v>
      </c>
      <c r="AQ36" s="416">
        <f ca="1">SUMIFS([1]!Global[Occupé],[1]!Global[Date du séjour],OccupésLAveille,[1]!Global[Unité],AQ$30,[1]!Global[Service abrév],$AG36)+SUMIFS([1]!Global[Occupé],[1]!Global[Date du séjour],OccupésLAveille,[1]!Global[Unité],AQ$29,[1]!Global[Service abrév],$AG36)+SUMIFS([1]!Global[Occupé],[1]!Global[Date du séjour],OccupésLAveille,[1]!Global[Unité],AQ$28,[1]!Global[Service abrév],$AG36)</f>
        <v>0</v>
      </c>
      <c r="AR36" s="416">
        <f ca="1">SUMIFS([1]!Global[Occupé],[1]!Global[Date du séjour],OccupésLAveille,[1]!Global[Unité],AR$30,[1]!Global[Service abrév],$AG36)+SUMIFS([1]!Global[Occupé],[1]!Global[Date du séjour],OccupésLAveille,[1]!Global[Unité],AR$29,[1]!Global[Service abrév],$AG36)</f>
        <v>1</v>
      </c>
      <c r="AS36" s="416">
        <f ca="1">SUMIFS([1]!Global[Occupé],[1]!Global[Date du séjour],OccupésLAveille,[1]!Global[Unité],AS$30,[1]!Global[Service abrév],$AG36)</f>
        <v>2</v>
      </c>
      <c r="AT36" s="416">
        <f ca="1">SUMIFS([1]!Global[Occupé],[1]!Global[Date du séjour],OccupésLAveille,[1]!Global[Unité],AT$30,[1]!Global[Service abrév],$AG36)</f>
        <v>0</v>
      </c>
      <c r="AU36" s="416">
        <f ca="1">SUMIFS([1]!Global[Occupé],[1]!Global[Date du séjour],OccupésLAveille,[1]!Global[Unité],AU$30,[1]!Global[Service abrév],$AG36)</f>
        <v>1</v>
      </c>
      <c r="AV36" s="416">
        <f ca="1">SUMIFS([1]!Global[Occupé],[1]!Global[Date du séjour],OccupésLAveille,[1]!Global[Unité],AV$30,[1]!Global[Service abrév],$AG36)</f>
        <v>2</v>
      </c>
      <c r="AW36" s="417">
        <f ca="1">SUMIFS([1]!Global[Occupé],[1]!Global[Date du séjour],OccupésLAveille,[1]!Global[Unité],AW$30,[1]!Global[Service abrév],$AG36)</f>
        <v>13</v>
      </c>
      <c r="AX36" s="401">
        <f t="shared" ca="1" si="6"/>
        <v>20</v>
      </c>
    </row>
    <row r="37" spans="1:50" ht="27.75" customHeight="1" x14ac:dyDescent="0.25">
      <c r="A37" s="365" t="s">
        <v>32</v>
      </c>
      <c r="B37" s="434"/>
      <c r="C37" s="435">
        <f ca="1"/>
        <v>0</v>
      </c>
      <c r="D37" s="436">
        <f ca="1"/>
        <v>0</v>
      </c>
      <c r="E37" s="436">
        <f ca="1"/>
        <v>0</v>
      </c>
      <c r="F37" s="436">
        <f ca="1"/>
        <v>0</v>
      </c>
      <c r="G37" s="436">
        <f ca="1"/>
        <v>0</v>
      </c>
      <c r="H37" s="436">
        <f ca="1"/>
        <v>0</v>
      </c>
      <c r="I37" s="436">
        <f ca="1"/>
        <v>0</v>
      </c>
      <c r="J37" s="436">
        <f ca="1"/>
        <v>0</v>
      </c>
      <c r="K37" s="437">
        <f ca="1"/>
        <v>0</v>
      </c>
      <c r="L37" s="436">
        <f ca="1"/>
        <v>0</v>
      </c>
      <c r="M37" s="436">
        <f ca="1"/>
        <v>0</v>
      </c>
      <c r="N37" s="436">
        <f ca="1"/>
        <v>25</v>
      </c>
      <c r="O37" s="436">
        <f ca="1"/>
        <v>1</v>
      </c>
      <c r="P37" s="436">
        <f ca="1"/>
        <v>7</v>
      </c>
      <c r="Q37" s="436">
        <f ca="1"/>
        <v>3</v>
      </c>
      <c r="R37" s="438">
        <f ca="1"/>
        <v>0</v>
      </c>
      <c r="S37" s="366">
        <f t="shared" ca="1" si="7"/>
        <v>36</v>
      </c>
      <c r="V37" s="457"/>
      <c r="W37" s="458"/>
      <c r="X37" s="458"/>
      <c r="Y37" s="458"/>
      <c r="Z37" s="458"/>
      <c r="AE37" s="399">
        <f ca="1">SUMIFS([1]!Global[Occupé],[1]!Global[Date du séjour],OccupésLAveille,[1]!Global[Unité],AE$30,[1]!Global[Service abrév],$AG37)</f>
        <v>0</v>
      </c>
      <c r="AF37" s="399">
        <f ca="1">SUMIFS([1]!Global[Occupé],[1]!Global[Date du séjour],OccupésLAveille,[1]!Global[Unité],AF$30,[1]!Global[Service abrév],$AG37)</f>
        <v>0</v>
      </c>
      <c r="AG37" s="400" t="s">
        <v>207</v>
      </c>
      <c r="AH37" s="415">
        <f ca="1">SUMIFS([1]!Global[Occupé],[1]!Global[Date du séjour],OccupésLAveille,[1]!Global[Unité],AH$30,[1]!Global[Service abrév],$AG37)</f>
        <v>0</v>
      </c>
      <c r="AI37" s="416">
        <f ca="1">SUMIFS([1]!Global[Occupé],[1]!Global[Date du séjour],OccupésLAveille,[1]!Global[Unité],AI$30,[1]!Global[Service abrév],$AG37)</f>
        <v>0</v>
      </c>
      <c r="AJ37" s="416">
        <f ca="1">SUMIFS([1]!Global[Occupé],[1]!Global[Date du séjour],OccupésLAveille,[1]!Global[Unité],AJ$30,[1]!Global[Service abrév],$AG37)</f>
        <v>0</v>
      </c>
      <c r="AK37" s="416">
        <f ca="1">SUMIFS([1]!Global[Occupé],[1]!Global[Date du séjour],OccupésLAveille,[1]!Global[Unité],AK$30,[1]!Global[Service abrév],$AG37)</f>
        <v>0</v>
      </c>
      <c r="AL37" s="416">
        <f ca="1">SUMIFS([1]!Global[Occupé],[1]!Global[Date du séjour],OccupésLAveille,[1]!Global[Unité],AL$30,[1]!Global[Service abrév],$AG37)+SUMIFS([1]!Global[Occupé],[1]!Global[Date du séjour],OccupésLAveille,[1]!Global[Unité],AL$29,[1]!Global[Service abrév],$AG37)</f>
        <v>0</v>
      </c>
      <c r="AM37" s="416">
        <f ca="1">SUMIFS([1]!Global[Occupé],[1]!Global[Date du séjour],OccupésLAveille,[1]!Global[Unité],AM$30,[1]!Global[Service abrév],$AG37)</f>
        <v>0</v>
      </c>
      <c r="AN37" s="416">
        <f ca="1">SUMIFS([1]!Global[Occupé],[1]!Global[Date du séjour],OccupésLAveille,[1]!Global[Unité],AN$30,[1]!Global[Service abrév],$AG37)</f>
        <v>0</v>
      </c>
      <c r="AO37" s="416">
        <f ca="1">SUMIFS([1]!Global[Occupé],[1]!Global[Date du séjour],OccupésLAveille,[1]!Global[Unité],AO$30,[1]!Global[Service abrév],$AG37)+SUMIFS([1]!Global[Occupé],[1]!Global[Date du séjour],OccupésLAveille,[1]!Global[Unité],AO$29,[1]!Global[Service abrév],$AG37)</f>
        <v>0</v>
      </c>
      <c r="AP37" s="416">
        <f ca="1">SUMIFS([1]!Global[Occupé],[1]!Global[Date du séjour],OccupésLAveille,[1]!Global[Unité],AP$30,[1]!Global[Service abrév],$AG37)+SUMIFS([1]!Global[Occupé],[1]!Global[Date du séjour],OccupésLAveille,[1]!Global[Unité],AP$29,[1]!Global[Service abrév],$AG37)</f>
        <v>0</v>
      </c>
      <c r="AQ37" s="416">
        <f ca="1">SUMIFS([1]!Global[Occupé],[1]!Global[Date du séjour],OccupésLAveille,[1]!Global[Unité],AQ$30,[1]!Global[Service abrév],$AG37)+SUMIFS([1]!Global[Occupé],[1]!Global[Date du séjour],OccupésLAveille,[1]!Global[Unité],AQ$29,[1]!Global[Service abrév],$AG37)+SUMIFS([1]!Global[Occupé],[1]!Global[Date du séjour],OccupésLAveille,[1]!Global[Unité],AQ$28,[1]!Global[Service abrév],$AG37)</f>
        <v>0</v>
      </c>
      <c r="AR37" s="416">
        <f ca="1">SUMIFS([1]!Global[Occupé],[1]!Global[Date du séjour],OccupésLAveille,[1]!Global[Unité],AR$30,[1]!Global[Service abrév],$AG37)+SUMIFS([1]!Global[Occupé],[1]!Global[Date du séjour],OccupésLAveille,[1]!Global[Unité],AR$29,[1]!Global[Service abrév],$AG37)</f>
        <v>0</v>
      </c>
      <c r="AS37" s="416">
        <f ca="1">SUMIFS([1]!Global[Occupé],[1]!Global[Date du séjour],OccupésLAveille,[1]!Global[Unité],AS$30,[1]!Global[Service abrév],$AG37)</f>
        <v>25</v>
      </c>
      <c r="AT37" s="416">
        <f ca="1">SUMIFS([1]!Global[Occupé],[1]!Global[Date du séjour],OccupésLAveille,[1]!Global[Unité],AT$30,[1]!Global[Service abrév],$AG37)</f>
        <v>1</v>
      </c>
      <c r="AU37" s="416">
        <f ca="1">SUMIFS([1]!Global[Occupé],[1]!Global[Date du séjour],OccupésLAveille,[1]!Global[Unité],AU$30,[1]!Global[Service abrév],$AG37)</f>
        <v>7</v>
      </c>
      <c r="AV37" s="416">
        <f ca="1">SUMIFS([1]!Global[Occupé],[1]!Global[Date du séjour],OccupésLAveille,[1]!Global[Unité],AV$30,[1]!Global[Service abrév],$AG37)</f>
        <v>3</v>
      </c>
      <c r="AW37" s="417">
        <f ca="1">SUMIFS([1]!Global[Occupé],[1]!Global[Date du séjour],OccupésLAveille,[1]!Global[Unité],AW$30,[1]!Global[Service abrév],$AG37)</f>
        <v>0</v>
      </c>
      <c r="AX37" s="401">
        <f t="shared" ca="1" si="6"/>
        <v>36</v>
      </c>
    </row>
    <row r="38" spans="1:50" ht="27.75" customHeight="1" thickBot="1" x14ac:dyDescent="0.3">
      <c r="A38" s="367" t="s">
        <v>51</v>
      </c>
      <c r="B38" s="439"/>
      <c r="C38" s="440">
        <f ca="1"/>
        <v>0</v>
      </c>
      <c r="D38" s="441">
        <f ca="1"/>
        <v>0</v>
      </c>
      <c r="E38" s="441">
        <f ca="1"/>
        <v>0</v>
      </c>
      <c r="F38" s="441">
        <f ca="1"/>
        <v>0</v>
      </c>
      <c r="G38" s="441">
        <f ca="1"/>
        <v>6</v>
      </c>
      <c r="H38" s="441">
        <f ca="1"/>
        <v>0</v>
      </c>
      <c r="I38" s="441">
        <f ca="1"/>
        <v>0</v>
      </c>
      <c r="J38" s="441">
        <f ca="1"/>
        <v>0</v>
      </c>
      <c r="K38" s="442">
        <f ca="1"/>
        <v>0</v>
      </c>
      <c r="L38" s="441">
        <f ca="1"/>
        <v>0</v>
      </c>
      <c r="M38" s="441">
        <f ca="1"/>
        <v>0</v>
      </c>
      <c r="N38" s="441">
        <f ca="1"/>
        <v>0</v>
      </c>
      <c r="O38" s="441">
        <f ca="1"/>
        <v>0</v>
      </c>
      <c r="P38" s="441">
        <f ca="1"/>
        <v>0</v>
      </c>
      <c r="Q38" s="441">
        <f ca="1"/>
        <v>0</v>
      </c>
      <c r="R38" s="443">
        <f ca="1"/>
        <v>0</v>
      </c>
      <c r="S38" s="368">
        <f t="shared" ca="1" si="7"/>
        <v>6</v>
      </c>
      <c r="V38" s="457"/>
      <c r="W38" s="458"/>
      <c r="X38" s="458"/>
      <c r="Y38" s="458"/>
      <c r="Z38" s="458"/>
      <c r="AE38" s="399">
        <f ca="1">SUMIFS([1]!Global[Occupé],[1]!Global[Date du séjour],OccupésLAveille,[1]!Global[Unité],AE$30,[1]!Global[Service abrév],$AG38)</f>
        <v>0</v>
      </c>
      <c r="AF38" s="399">
        <f ca="1">SUMIFS([1]!Global[Occupé],[1]!Global[Date du séjour],OccupésLAveille,[1]!Global[Unité],AF$30,[1]!Global[Service abrév],$AG38)</f>
        <v>0</v>
      </c>
      <c r="AG38" s="402" t="s">
        <v>208</v>
      </c>
      <c r="AH38" s="424">
        <f ca="1">SUMIFS([1]!Global[Occupé],[1]!Global[Date du séjour],OccupésLAveille,[1]!Global[Unité],AH$30,[1]!Global[Service abrév],$AG38)</f>
        <v>0</v>
      </c>
      <c r="AI38" s="425">
        <f ca="1">SUMIFS([1]!Global[Occupé],[1]!Global[Date du séjour],OccupésLAveille,[1]!Global[Unité],AI$30,[1]!Global[Service abrév],$AG38)</f>
        <v>0</v>
      </c>
      <c r="AJ38" s="425">
        <f ca="1">SUMIFS([1]!Global[Occupé],[1]!Global[Date du séjour],OccupésLAveille,[1]!Global[Unité],AJ$30,[1]!Global[Service abrév],$AG38)</f>
        <v>0</v>
      </c>
      <c r="AK38" s="425">
        <f ca="1">SUMIFS([1]!Global[Occupé],[1]!Global[Date du séjour],OccupésLAveille,[1]!Global[Unité],AK$30,[1]!Global[Service abrév],$AG38)</f>
        <v>0</v>
      </c>
      <c r="AL38" s="425">
        <f ca="1">SUMIFS([1]!Global[Occupé],[1]!Global[Date du séjour],OccupésLAveille,[1]!Global[Unité],AL$30,[1]!Global[Service abrév],$AG38)+SUMIFS([1]!Global[Occupé],[1]!Global[Date du séjour],OccupésLAveille,[1]!Global[Unité],AL$29,[1]!Global[Service abrév],$AG38)</f>
        <v>6</v>
      </c>
      <c r="AM38" s="425">
        <f ca="1">SUMIFS([1]!Global[Occupé],[1]!Global[Date du séjour],OccupésLAveille,[1]!Global[Unité],AM$30,[1]!Global[Service abrév],$AG38)</f>
        <v>0</v>
      </c>
      <c r="AN38" s="425">
        <f ca="1">SUMIFS([1]!Global[Occupé],[1]!Global[Date du séjour],OccupésLAveille,[1]!Global[Unité],AN$30,[1]!Global[Service abrév],$AG38)</f>
        <v>0</v>
      </c>
      <c r="AO38" s="425">
        <f ca="1">SUMIFS([1]!Global[Occupé],[1]!Global[Date du séjour],OccupésLAveille,[1]!Global[Unité],AO$30,[1]!Global[Service abrév],$AG38)+SUMIFS([1]!Global[Occupé],[1]!Global[Date du séjour],OccupésLAveille,[1]!Global[Unité],AO$29,[1]!Global[Service abrév],$AG38)</f>
        <v>0</v>
      </c>
      <c r="AP38" s="425">
        <f ca="1">SUMIFS([1]!Global[Occupé],[1]!Global[Date du séjour],OccupésLAveille,[1]!Global[Unité],AP$30,[1]!Global[Service abrév],$AG38)+SUMIFS([1]!Global[Occupé],[1]!Global[Date du séjour],OccupésLAveille,[1]!Global[Unité],AP$29,[1]!Global[Service abrév],$AG38)</f>
        <v>0</v>
      </c>
      <c r="AQ38" s="425">
        <f ca="1">SUMIFS([1]!Global[Occupé],[1]!Global[Date du séjour],OccupésLAveille,[1]!Global[Unité],AQ$30,[1]!Global[Service abrév],$AG38)+SUMIFS([1]!Global[Occupé],[1]!Global[Date du séjour],OccupésLAveille,[1]!Global[Unité],AQ$29,[1]!Global[Service abrév],$AG38)+SUMIFS([1]!Global[Occupé],[1]!Global[Date du séjour],OccupésLAveille,[1]!Global[Unité],AQ$28,[1]!Global[Service abrév],$AG38)</f>
        <v>0</v>
      </c>
      <c r="AR38" s="425">
        <f ca="1">SUMIFS([1]!Global[Occupé],[1]!Global[Date du séjour],OccupésLAveille,[1]!Global[Unité],AR$30,[1]!Global[Service abrév],$AG38)+SUMIFS([1]!Global[Occupé],[1]!Global[Date du séjour],OccupésLAveille,[1]!Global[Unité],AR$29,[1]!Global[Service abrév],$AG38)</f>
        <v>0</v>
      </c>
      <c r="AS38" s="425">
        <f ca="1">SUMIFS([1]!Global[Occupé],[1]!Global[Date du séjour],OccupésLAveille,[1]!Global[Unité],AS$30,[1]!Global[Service abrév],$AG38)</f>
        <v>0</v>
      </c>
      <c r="AT38" s="425">
        <f ca="1">SUMIFS([1]!Global[Occupé],[1]!Global[Date du séjour],OccupésLAveille,[1]!Global[Unité],AT$30,[1]!Global[Service abrév],$AG38)</f>
        <v>0</v>
      </c>
      <c r="AU38" s="425">
        <f ca="1">SUMIFS([1]!Global[Occupé],[1]!Global[Date du séjour],OccupésLAveille,[1]!Global[Unité],AU$30,[1]!Global[Service abrév],$AG38)</f>
        <v>0</v>
      </c>
      <c r="AV38" s="425">
        <f ca="1">SUMIFS([1]!Global[Occupé],[1]!Global[Date du séjour],OccupésLAveille,[1]!Global[Unité],AV$30,[1]!Global[Service abrév],$AG38)</f>
        <v>0</v>
      </c>
      <c r="AW38" s="426">
        <f ca="1">SUMIFS([1]!Global[Occupé],[1]!Global[Date du séjour],OccupésLAveille,[1]!Global[Unité],AW$30,[1]!Global[Service abrév],$AG38)</f>
        <v>0</v>
      </c>
      <c r="AX38" s="427">
        <f t="shared" ca="1" si="6"/>
        <v>6</v>
      </c>
    </row>
    <row r="39" spans="1:50" s="6" customFormat="1" ht="27.75" customHeight="1" thickBot="1" x14ac:dyDescent="0.3">
      <c r="A39" s="134" t="s">
        <v>95</v>
      </c>
      <c r="B39" s="48">
        <f>SUM(B29:B30)</f>
        <v>0</v>
      </c>
      <c r="C39" s="358">
        <f t="shared" ref="C39:S39" ca="1" si="8">SUM(C31:C38)</f>
        <v>0</v>
      </c>
      <c r="D39" s="359">
        <f t="shared" ca="1" si="8"/>
        <v>10</v>
      </c>
      <c r="E39" s="359">
        <f t="shared" ca="1" si="8"/>
        <v>17</v>
      </c>
      <c r="F39" s="359">
        <f t="shared" ca="1" si="8"/>
        <v>4</v>
      </c>
      <c r="G39" s="359">
        <f t="shared" ca="1" si="8"/>
        <v>26</v>
      </c>
      <c r="H39" s="359">
        <f t="shared" ca="1" si="8"/>
        <v>23</v>
      </c>
      <c r="I39" s="359">
        <f t="shared" ca="1" si="8"/>
        <v>5</v>
      </c>
      <c r="J39" s="359">
        <f t="shared" ca="1" si="8"/>
        <v>11</v>
      </c>
      <c r="K39" s="360">
        <f t="shared" ca="1" si="8"/>
        <v>7</v>
      </c>
      <c r="L39" s="359">
        <f t="shared" ca="1" si="8"/>
        <v>53</v>
      </c>
      <c r="M39" s="359">
        <f t="shared" ca="1" si="8"/>
        <v>2</v>
      </c>
      <c r="N39" s="359">
        <f t="shared" ca="1" si="8"/>
        <v>36</v>
      </c>
      <c r="O39" s="361">
        <f t="shared" ca="1" si="8"/>
        <v>1</v>
      </c>
      <c r="P39" s="361">
        <f t="shared" ca="1" si="8"/>
        <v>8</v>
      </c>
      <c r="Q39" s="359">
        <f t="shared" ca="1" si="8"/>
        <v>5</v>
      </c>
      <c r="R39" s="362">
        <f t="shared" ca="1" si="8"/>
        <v>13</v>
      </c>
      <c r="S39" s="38">
        <f t="shared" ca="1" si="8"/>
        <v>221</v>
      </c>
      <c r="T39" s="78" t="s">
        <v>88</v>
      </c>
      <c r="U39" s="135">
        <f>S27-S21</f>
        <v>327</v>
      </c>
      <c r="V39" s="136" t="s">
        <v>73</v>
      </c>
      <c r="AE39" s="399">
        <f ca="1">SUMIFS([1]!Global[Occupé],[1]!Global[Date du séjour],OccupésLAveille,[1]!Global[Unité],AE$30,[1]!Global[Service abrév],$AG39)</f>
        <v>0</v>
      </c>
      <c r="AF39" s="399">
        <f ca="1">SUMIFS([1]!Global[Occupé],[1]!Global[Date du séjour],OccupésLAveille,[1]!Global[Unité],AF$30,[1]!Global[Service abrév],$AG39)</f>
        <v>13</v>
      </c>
      <c r="AG39" s="403" t="s">
        <v>209</v>
      </c>
      <c r="AH39" s="404">
        <f ca="1">SUMIFS([1]!Global[Occupé],[1]!Global[Date du séjour],OccupésLAveille,[1]!Global[Unité],AH$30,[1]!Global[Service abrév],$AG39)</f>
        <v>0</v>
      </c>
      <c r="AI39" s="405">
        <f ca="1">SUMIFS([1]!Global[Occupé],[1]!Global[Date du séjour],OccupésLAveille,[1]!Global[Unité],AI$30,[1]!Global[Service abrév],$AG39)</f>
        <v>0</v>
      </c>
      <c r="AJ39" s="405">
        <f ca="1">SUMIFS([1]!Global[Occupé],[1]!Global[Date du séjour],OccupésLAveille,[1]!Global[Unité],AJ$30,[1]!Global[Service abrév],$AG39)</f>
        <v>0</v>
      </c>
      <c r="AK39" s="405">
        <f ca="1">SUMIFS([1]!Global[Occupé],[1]!Global[Date du séjour],OccupésLAveille,[1]!Global[Unité],AK$30,[1]!Global[Service abrév],$AG39)</f>
        <v>0</v>
      </c>
      <c r="AL39" s="405">
        <f ca="1">SUMIFS([1]!Global[Occupé],[1]!Global[Date du séjour],OccupésLAveille,[1]!Global[Unité],AL$30,[1]!Global[Service abrév],$AG39)+SUMIFS([1]!Global[Occupé],[1]!Global[Date du séjour],OccupésLAveille,[1]!Global[Unité],AL$29,[1]!Global[Service abrév],$AG39)</f>
        <v>0</v>
      </c>
      <c r="AM39" s="405">
        <f ca="1">SUMIFS([1]!Global[Occupé],[1]!Global[Date du séjour],OccupésLAveille,[1]!Global[Unité],AM$30,[1]!Global[Service abrév],$AG39)</f>
        <v>0</v>
      </c>
      <c r="AN39" s="405">
        <f ca="1">SUMIFS([1]!Global[Occupé],[1]!Global[Date du séjour],OccupésLAveille,[1]!Global[Unité],AN$30,[1]!Global[Service abrév],$AG39)</f>
        <v>0</v>
      </c>
      <c r="AO39" s="405">
        <f ca="1">SUMIFS([1]!Global[Occupé],[1]!Global[Date du séjour],OccupésLAveille,[1]!Global[Unité],AO$30,[1]!Global[Service abrév],$AG39)+SUMIFS([1]!Global[Occupé],[1]!Global[Date du séjour],OccupésLAveille,[1]!Global[Unité],AO$29,[1]!Global[Service abrév],$AG39)</f>
        <v>0</v>
      </c>
      <c r="AP39" s="405">
        <f ca="1">SUMIFS([1]!Global[Occupé],[1]!Global[Date du séjour],OccupésLAveille,[1]!Global[Unité],AP$30,[1]!Global[Service abrév],$AG39)+SUMIFS([1]!Global[Occupé],[1]!Global[Date du séjour],OccupésLAveille,[1]!Global[Unité],AP$29,[1]!Global[Service abrév],$AG39)</f>
        <v>0</v>
      </c>
      <c r="AQ39" s="405">
        <f ca="1">SUMIFS([1]!Global[Occupé],[1]!Global[Date du séjour],OccupésLAveille,[1]!Global[Unité],AQ$30,[1]!Global[Service abrév],$AG39)+SUMIFS([1]!Global[Occupé],[1]!Global[Date du séjour],OccupésLAveille,[1]!Global[Unité],AQ$29,[1]!Global[Service abrév],$AG39)+SUMIFS([1]!Global[Occupé],[1]!Global[Date du séjour],OccupésLAveille,[1]!Global[Unité],AQ$28,[1]!Global[Service abrév],$AG39)</f>
        <v>0</v>
      </c>
      <c r="AR39" s="405">
        <f ca="1">SUMIFS([1]!Global[Occupé],[1]!Global[Date du séjour],OccupésLAveille,[1]!Global[Unité],AR$30,[1]!Global[Service abrév],$AG39)+SUMIFS([1]!Global[Occupé],[1]!Global[Date du séjour],OccupésLAveille,[1]!Global[Unité],AR$29,[1]!Global[Service abrév],$AG39)</f>
        <v>0</v>
      </c>
      <c r="AS39" s="405">
        <f ca="1">SUMIFS([1]!Global[Occupé],[1]!Global[Date du séjour],OccupésLAveille,[1]!Global[Unité],AS$30,[1]!Global[Service abrév],$AG39)</f>
        <v>0</v>
      </c>
      <c r="AT39" s="405">
        <f ca="1">SUMIFS([1]!Global[Occupé],[1]!Global[Date du séjour],OccupésLAveille,[1]!Global[Unité],AT$30,[1]!Global[Service abrév],$AG39)</f>
        <v>0</v>
      </c>
      <c r="AU39" s="405">
        <f ca="1">SUMIFS([1]!Global[Occupé],[1]!Global[Date du séjour],OccupésLAveille,[1]!Global[Unité],AU$30,[1]!Global[Service abrév],$AG39)</f>
        <v>0</v>
      </c>
      <c r="AV39" s="405">
        <f ca="1">SUMIFS([1]!Global[Occupé],[1]!Global[Date du séjour],OccupésLAveille,[1]!Global[Unité],AV$30,[1]!Global[Service abrév],$AG39)</f>
        <v>0</v>
      </c>
      <c r="AW39" s="406">
        <f ca="1">SUMIFS([1]!Global[Occupé],[1]!Global[Date du séjour],OccupésLAveille,[1]!Global[Unité],AW$30,[1]!Global[Service abrév],$AG39)</f>
        <v>0</v>
      </c>
      <c r="AX39" s="418">
        <f t="shared" ca="1" si="6"/>
        <v>0</v>
      </c>
    </row>
    <row r="40" spans="1:50" ht="15" thickBot="1" x14ac:dyDescent="0.3">
      <c r="AE40" s="395"/>
      <c r="AF40" s="395"/>
      <c r="AG40" s="407" t="s">
        <v>11</v>
      </c>
      <c r="AH40" s="408">
        <f ca="1">SUM(AH31:AH39)</f>
        <v>0</v>
      </c>
      <c r="AI40" s="409">
        <f t="shared" ref="AI40:AX40" ca="1" si="9">SUM(AI31:AI39)</f>
        <v>10</v>
      </c>
      <c r="AJ40" s="409">
        <f t="shared" ca="1" si="9"/>
        <v>17</v>
      </c>
      <c r="AK40" s="409">
        <f t="shared" ca="1" si="9"/>
        <v>4</v>
      </c>
      <c r="AL40" s="409">
        <f t="shared" ca="1" si="9"/>
        <v>26</v>
      </c>
      <c r="AM40" s="409">
        <f t="shared" ca="1" si="9"/>
        <v>23</v>
      </c>
      <c r="AN40" s="409">
        <f t="shared" ca="1" si="9"/>
        <v>5</v>
      </c>
      <c r="AO40" s="409">
        <f t="shared" ca="1" si="9"/>
        <v>11</v>
      </c>
      <c r="AP40" s="409">
        <f t="shared" ca="1" si="9"/>
        <v>7</v>
      </c>
      <c r="AQ40" s="409">
        <f t="shared" ca="1" si="9"/>
        <v>53</v>
      </c>
      <c r="AR40" s="409">
        <f t="shared" ca="1" si="9"/>
        <v>2</v>
      </c>
      <c r="AS40" s="409">
        <f t="shared" ca="1" si="9"/>
        <v>36</v>
      </c>
      <c r="AT40" s="409">
        <f t="shared" ca="1" si="9"/>
        <v>1</v>
      </c>
      <c r="AU40" s="409">
        <f t="shared" ca="1" si="9"/>
        <v>8</v>
      </c>
      <c r="AV40" s="409">
        <f t="shared" ca="1" si="9"/>
        <v>5</v>
      </c>
      <c r="AW40" s="410">
        <f t="shared" ca="1" si="9"/>
        <v>13</v>
      </c>
      <c r="AX40" s="411">
        <f t="shared" ca="1" si="9"/>
        <v>221</v>
      </c>
    </row>
    <row r="41" spans="1:50" s="2" customFormat="1" ht="15" hidden="1" thickBot="1" x14ac:dyDescent="0.3">
      <c r="A41" s="137" t="s">
        <v>14</v>
      </c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138">
        <f>SUM(D41:R41)</f>
        <v>0</v>
      </c>
      <c r="T41" s="84"/>
      <c r="AF41" s="238"/>
      <c r="AP41" s="1"/>
      <c r="AQ41" s="1"/>
      <c r="AR41" s="1"/>
      <c r="AS41" s="1"/>
    </row>
    <row r="42" spans="1:50" ht="30.75" customHeight="1" thickBot="1" x14ac:dyDescent="0.3">
      <c r="A42" s="231" t="s">
        <v>102</v>
      </c>
      <c r="B42" s="232"/>
      <c r="C42" s="141"/>
      <c r="D42" s="142"/>
      <c r="E42" s="142"/>
      <c r="F42" s="142"/>
      <c r="G42" s="142"/>
      <c r="H42" s="142"/>
      <c r="I42" s="73">
        <f ca="1">SUM(I31:I38)</f>
        <v>5</v>
      </c>
      <c r="J42" s="73">
        <f ca="1">SUM(J31:J38)</f>
        <v>11</v>
      </c>
      <c r="K42" s="73">
        <f ca="1">SUM(K31:K38)</f>
        <v>7</v>
      </c>
      <c r="L42" s="142"/>
      <c r="M42" s="74">
        <f ca="1">SUM(M31:M38)</f>
        <v>2</v>
      </c>
      <c r="N42" s="142"/>
      <c r="O42" s="317"/>
      <c r="P42" s="317"/>
      <c r="Q42" s="74">
        <f ca="1">SUM(Q31:Q38)</f>
        <v>5</v>
      </c>
      <c r="R42" s="142"/>
      <c r="S42" s="316">
        <f ca="1">SUM(I42,J42,K42,M42,O42,P42,Q42)</f>
        <v>30</v>
      </c>
      <c r="AP42" s="92"/>
      <c r="AQ42" s="92"/>
      <c r="AR42" s="92"/>
      <c r="AS42" s="92"/>
    </row>
    <row r="43" spans="1:50" s="92" customFormat="1" ht="33" thickTop="1" thickBot="1" x14ac:dyDescent="0.3">
      <c r="A43" s="245"/>
      <c r="B43" s="246" t="s">
        <v>107</v>
      </c>
      <c r="C43" s="454">
        <f t="array" aca="1" ref="C43:J43" ca="1">AH43:AO43</f>
        <v>0</v>
      </c>
      <c r="D43" s="455">
        <f ca="1"/>
        <v>0</v>
      </c>
      <c r="E43" s="455">
        <f ca="1"/>
        <v>0</v>
      </c>
      <c r="F43" s="455">
        <f ca="1"/>
        <v>0</v>
      </c>
      <c r="G43" s="455">
        <f ca="1"/>
        <v>1</v>
      </c>
      <c r="H43" s="455">
        <f ca="1"/>
        <v>0</v>
      </c>
      <c r="I43" s="455">
        <f ca="1"/>
        <v>0</v>
      </c>
      <c r="J43" s="455">
        <f ca="1"/>
        <v>0</v>
      </c>
      <c r="K43" s="224"/>
      <c r="L43" s="455">
        <f t="array" aca="1" ref="L43:N43" ca="1">AQ43:AS43</f>
        <v>0</v>
      </c>
      <c r="M43" s="455">
        <f ca="1"/>
        <v>0</v>
      </c>
      <c r="N43" s="455">
        <f ca="1"/>
        <v>1</v>
      </c>
      <c r="O43" s="224"/>
      <c r="P43" s="456">
        <f t="array" aca="1" ref="P43:R43" ca="1">AU43:AW43</f>
        <v>2</v>
      </c>
      <c r="Q43" s="456">
        <f ca="1"/>
        <v>0</v>
      </c>
      <c r="R43" s="455">
        <f ca="1"/>
        <v>27</v>
      </c>
      <c r="S43" s="247">
        <f ca="1">SUM(C43:R43)</f>
        <v>31</v>
      </c>
      <c r="U43" s="251" t="s">
        <v>133</v>
      </c>
      <c r="V43" s="253" t="s">
        <v>139</v>
      </c>
      <c r="AF43" s="242"/>
      <c r="AG43" s="449" t="s">
        <v>212</v>
      </c>
      <c r="AH43" s="450">
        <f ca="1">SUMIFS([1]!Fermetures[UHB
Fermés],[1]!Fermetures[Dates],OccupésLAveille)</f>
        <v>0</v>
      </c>
      <c r="AI43" s="451">
        <f ca="1">SUMIFS([1]!Fermetures[1 PND_EEP
Fermé],[1]!Fermetures[Dates],OccupésLAveille)</f>
        <v>0</v>
      </c>
      <c r="AJ43" s="451">
        <f ca="1">SUMIFS([1]!Fermetures[2 PND_CB
Fermés],[1]!Fermetures[Dates],OccupésLAveille)</f>
        <v>0</v>
      </c>
      <c r="AK43" s="451">
        <f ca="1">SUMIFS([1]!Fermetures[2 PND_HE
Ouvert],[1]!Fermetures[fermé
Construction],OccupésLAveille)</f>
        <v>0</v>
      </c>
      <c r="AL43" s="451">
        <f ca="1">SUMIFS([1]!Fermetures[3 GE + PA + SA
Fermés],[1]!Fermetures[Dates],OccupésLAveille)</f>
        <v>1</v>
      </c>
      <c r="AM43" s="451">
        <f ca="1">SUMIFS([1]!Fermetures[3 PC
Fermés],[1]!Fermetures[Dates],OccupésLAveille)</f>
        <v>0</v>
      </c>
      <c r="AN43" s="451">
        <f ca="1">SUMIFS([1]!Fermetures[3 SI-a
Fermés],[1]!Fermetures[Dates],OccupésLAveille)</f>
        <v>0</v>
      </c>
      <c r="AO43" s="451">
        <f ca="1">SUMIFS([1]!Fermetures[3 SI-b
Ouvert],[1]!Fermetures[fermé
Construction],OccupésLAveille)+SUMIFS([1]!Fermetures[3 SI-c
Ouvert],[1]!Fermetures[fermé
Construction],OccupésLAveille)</f>
        <v>0</v>
      </c>
      <c r="AP43" s="452"/>
      <c r="AQ43" s="451">
        <f ca="1">SUMIFS([1]!Fermetures[4 E + O + Des + SP
Fermés],[1]!Fermetures[Dates],OccupésLAveille)</f>
        <v>0</v>
      </c>
      <c r="AR43" s="451">
        <f ca="1">SUMIFS([1]!Fermetures[4 UC
Fermés],[1]!Fermetures[Dates],OccupésLAveille)</f>
        <v>0</v>
      </c>
      <c r="AS43" s="451">
        <f ca="1">SUMIFS([1]!Fermetures[5  PC
Fermés],[1]!Fermetures[Dates],OccupésLAveille)</f>
        <v>1</v>
      </c>
      <c r="AT43" s="452"/>
      <c r="AU43" s="451">
        <f ca="1">SUMIFS([1]!Fermetures[6 PC + 6 CC
Fermés],[1]!Fermetures[Dates],OccupésLAveille)</f>
        <v>2</v>
      </c>
      <c r="AV43" s="451">
        <f ca="1">SUMIFS([1]!Fermetures[6 SI
Fermés],[1]!Fermetures[Dates],OccupésLAveille)</f>
        <v>0</v>
      </c>
      <c r="AW43" s="451">
        <f ca="1">SUMIFS([1]!Fermetures[7 PC md_inter
Fermés],[1]!Fermetures[Dates],OccupésLAveille)</f>
        <v>27</v>
      </c>
      <c r="AX43" s="453">
        <f ca="1">SUM(AH43:AW43)</f>
        <v>31</v>
      </c>
    </row>
    <row r="44" spans="1:50" s="2" customFormat="1" ht="27.75" hidden="1" customHeight="1" x14ac:dyDescent="0.25">
      <c r="A44" s="92"/>
      <c r="B44" s="143"/>
      <c r="C44" s="143"/>
      <c r="D44" s="144"/>
      <c r="E44" s="144"/>
      <c r="F44" s="144"/>
      <c r="G44" s="144"/>
      <c r="H44" s="144"/>
      <c r="I44" s="144"/>
      <c r="J44" s="145"/>
      <c r="K44" s="145"/>
      <c r="L44" s="144"/>
      <c r="M44" s="514" t="s">
        <v>97</v>
      </c>
      <c r="N44" s="514"/>
      <c r="O44" s="514"/>
      <c r="P44" s="514"/>
      <c r="Q44" s="514"/>
      <c r="R44" s="514"/>
      <c r="S44" s="146">
        <f ca="1">$S$39-$S$47-$S$53+33</f>
        <v>254</v>
      </c>
      <c r="T44" s="84"/>
      <c r="AF44" s="238"/>
    </row>
    <row r="45" spans="1:50" s="2" customFormat="1" ht="27.75" hidden="1" customHeight="1" x14ac:dyDescent="0.25">
      <c r="A45" s="92"/>
      <c r="B45" s="143"/>
      <c r="C45" s="143"/>
      <c r="D45" s="144"/>
      <c r="E45" s="144"/>
      <c r="F45" s="144"/>
      <c r="G45" s="144"/>
      <c r="H45" s="144"/>
      <c r="I45" s="144"/>
      <c r="J45" s="145"/>
      <c r="K45" s="145"/>
      <c r="L45" s="144"/>
      <c r="M45" s="514" t="s">
        <v>96</v>
      </c>
      <c r="N45" s="514"/>
      <c r="O45" s="514"/>
      <c r="P45" s="514"/>
      <c r="Q45" s="514"/>
      <c r="R45" s="514"/>
      <c r="S45" s="146">
        <f ca="1">$S$39+33</f>
        <v>254</v>
      </c>
      <c r="T45" s="84"/>
      <c r="AF45" s="238"/>
    </row>
    <row r="46" spans="1:50" s="2" customFormat="1" ht="16.5" thickTop="1" thickBot="1" x14ac:dyDescent="0.3">
      <c r="A46" s="147" t="s">
        <v>100</v>
      </c>
      <c r="B46" s="148"/>
      <c r="C46" s="148"/>
      <c r="D46" s="139"/>
      <c r="E46" s="139"/>
      <c r="F46" s="139"/>
      <c r="G46" s="139"/>
      <c r="H46" s="139"/>
      <c r="I46" s="139"/>
      <c r="J46" s="149"/>
      <c r="K46" s="149"/>
      <c r="L46" s="139"/>
      <c r="M46" s="150"/>
      <c r="N46" s="139"/>
      <c r="O46" s="139"/>
      <c r="P46" s="139"/>
      <c r="Q46" s="150"/>
      <c r="R46" s="139"/>
      <c r="S46" s="126"/>
      <c r="AF46" s="238"/>
      <c r="AH46" s="428"/>
      <c r="AP46" s="1"/>
      <c r="AQ46" s="1"/>
      <c r="AR46" s="1"/>
      <c r="AS46" s="1"/>
    </row>
    <row r="47" spans="1:50" ht="27" hidden="1" customHeight="1" thickBot="1" x14ac:dyDescent="0.3">
      <c r="A47" s="229" t="s">
        <v>27</v>
      </c>
      <c r="B47" s="230"/>
      <c r="C47" s="230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2"/>
      <c r="S47" s="227"/>
    </row>
    <row r="48" spans="1:50" ht="27" customHeight="1" x14ac:dyDescent="0.25">
      <c r="A48" s="233" t="s">
        <v>78</v>
      </c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235">
        <f ca="1">IF(N39&gt;Lits5PCsansDébord,N39-Lits5PCsansDébord,0)</f>
        <v>0</v>
      </c>
      <c r="O48" s="151"/>
      <c r="P48" s="151"/>
      <c r="Q48" s="151"/>
      <c r="R48" s="234"/>
      <c r="S48" s="518">
        <f ca="1">N48+G50</f>
        <v>0</v>
      </c>
      <c r="V48" s="459" t="s">
        <v>136</v>
      </c>
      <c r="W48" s="460"/>
      <c r="X48" s="460"/>
      <c r="Y48" s="460"/>
      <c r="Z48" s="460"/>
    </row>
    <row r="49" spans="1:47" ht="15" hidden="1" customHeight="1" x14ac:dyDescent="0.25">
      <c r="A49" s="154" t="s">
        <v>26</v>
      </c>
      <c r="B49" s="155"/>
      <c r="C49" s="155"/>
      <c r="D49" s="131"/>
      <c r="E49" s="131"/>
      <c r="F49" s="131"/>
      <c r="G49" s="131"/>
      <c r="H49" s="131"/>
      <c r="I49" s="131"/>
      <c r="J49" s="131"/>
      <c r="K49" s="131"/>
      <c r="L49" s="131"/>
      <c r="M49" s="131"/>
      <c r="N49" s="131"/>
      <c r="O49" s="131"/>
      <c r="P49" s="131"/>
      <c r="Q49" s="131"/>
      <c r="R49" s="153"/>
      <c r="S49" s="519"/>
      <c r="T49" s="1"/>
      <c r="V49" s="459"/>
      <c r="W49" s="460"/>
      <c r="X49" s="460"/>
      <c r="Y49" s="460"/>
      <c r="Z49" s="460"/>
    </row>
    <row r="50" spans="1:47" ht="27" customHeight="1" thickBot="1" x14ac:dyDescent="0.3">
      <c r="A50" s="237" t="s">
        <v>79</v>
      </c>
      <c r="B50" s="228"/>
      <c r="C50" s="228"/>
      <c r="D50" s="156"/>
      <c r="E50" s="156"/>
      <c r="F50" s="156"/>
      <c r="G50" s="236">
        <f ca="1">IF(G39&gt;Lits3NDsansDébord,G39-Lits3NDsansDébord,0)</f>
        <v>0</v>
      </c>
      <c r="H50" s="156"/>
      <c r="I50" s="156"/>
      <c r="J50" s="156"/>
      <c r="K50" s="156"/>
      <c r="L50" s="156"/>
      <c r="M50" s="156"/>
      <c r="N50" s="156"/>
      <c r="O50" s="156"/>
      <c r="P50" s="156"/>
      <c r="Q50" s="156"/>
      <c r="R50" s="157"/>
      <c r="S50" s="520"/>
      <c r="V50" s="459"/>
      <c r="W50" s="460"/>
      <c r="X50" s="460"/>
      <c r="Y50" s="460"/>
      <c r="Z50" s="460"/>
      <c r="AP50" s="2"/>
      <c r="AQ50" s="2"/>
      <c r="AR50" s="2"/>
      <c r="AS50" s="2"/>
    </row>
    <row r="51" spans="1:47" s="2" customFormat="1" ht="6" customHeight="1" x14ac:dyDescent="0.25">
      <c r="A51" s="350"/>
      <c r="B51" s="346"/>
      <c r="C51" s="346"/>
      <c r="D51" s="346"/>
      <c r="E51" s="346"/>
      <c r="F51" s="346"/>
      <c r="G51" s="346"/>
      <c r="H51" s="346"/>
      <c r="I51" s="346"/>
      <c r="J51" s="346"/>
      <c r="K51" s="346"/>
      <c r="L51" s="346"/>
      <c r="M51" s="346"/>
      <c r="N51" s="346"/>
      <c r="O51" s="346"/>
      <c r="P51" s="346"/>
      <c r="Q51" s="346"/>
      <c r="R51" s="346"/>
      <c r="S51" s="347"/>
      <c r="V51" s="459"/>
      <c r="W51" s="460"/>
      <c r="X51" s="460"/>
      <c r="Y51" s="460"/>
      <c r="Z51" s="460"/>
      <c r="AF51" s="238"/>
    </row>
    <row r="52" spans="1:47" s="2" customFormat="1" ht="6" customHeight="1" thickBot="1" x14ac:dyDescent="0.3">
      <c r="A52" s="350"/>
      <c r="B52" s="346"/>
      <c r="C52" s="346"/>
      <c r="D52" s="346"/>
      <c r="E52" s="346"/>
      <c r="F52" s="346"/>
      <c r="G52" s="346"/>
      <c r="H52" s="346"/>
      <c r="I52" s="346"/>
      <c r="J52" s="346"/>
      <c r="K52" s="346"/>
      <c r="L52" s="346"/>
      <c r="M52" s="346"/>
      <c r="N52" s="346"/>
      <c r="O52" s="346"/>
      <c r="P52" s="346"/>
      <c r="Q52" s="346"/>
      <c r="R52" s="346"/>
      <c r="S52" s="347"/>
      <c r="V52" s="459"/>
      <c r="W52" s="460"/>
      <c r="X52" s="460"/>
      <c r="Y52" s="460"/>
      <c r="Z52" s="460"/>
      <c r="AF52" s="238"/>
    </row>
    <row r="53" spans="1:47" s="2" customFormat="1" ht="15" x14ac:dyDescent="0.25">
      <c r="A53" s="479" t="s">
        <v>101</v>
      </c>
      <c r="B53" s="158" t="s">
        <v>67</v>
      </c>
      <c r="C53" s="159" t="s">
        <v>77</v>
      </c>
      <c r="D53" s="158" t="s">
        <v>0</v>
      </c>
      <c r="E53" s="151" t="s">
        <v>66</v>
      </c>
      <c r="F53" s="158" t="s">
        <v>177</v>
      </c>
      <c r="G53" s="158" t="s">
        <v>2</v>
      </c>
      <c r="H53" s="158" t="s">
        <v>3</v>
      </c>
      <c r="I53" s="158" t="s">
        <v>170</v>
      </c>
      <c r="J53" s="151" t="s">
        <v>4</v>
      </c>
      <c r="K53" s="320" t="s">
        <v>176</v>
      </c>
      <c r="L53" s="151" t="s">
        <v>5</v>
      </c>
      <c r="M53" s="151" t="s">
        <v>169</v>
      </c>
      <c r="N53" s="158" t="s">
        <v>7</v>
      </c>
      <c r="O53" s="151" t="s">
        <v>104</v>
      </c>
      <c r="P53" s="151" t="s">
        <v>105</v>
      </c>
      <c r="Q53" s="151" t="s">
        <v>9</v>
      </c>
      <c r="R53" s="151" t="s">
        <v>10</v>
      </c>
      <c r="S53" s="481">
        <f ca="1">SUM(B54,C54,D54,F54,G54,H54,L54,N54,O54,P54,R54)</f>
        <v>0</v>
      </c>
      <c r="V53" s="459"/>
      <c r="W53" s="460"/>
      <c r="X53" s="460"/>
      <c r="Y53" s="460"/>
      <c r="Z53" s="460"/>
      <c r="AF53" s="238"/>
    </row>
    <row r="54" spans="1:47" s="2" customFormat="1" ht="27" customHeight="1" thickBot="1" x14ac:dyDescent="0.3">
      <c r="A54" s="480"/>
      <c r="B54" s="160"/>
      <c r="C54" s="161" t="str">
        <f ca="1">IF(C39&gt;0,IF(C39&gt;UHBdressés,C39-UHBdressés,""),"")</f>
        <v/>
      </c>
      <c r="D54" s="160"/>
      <c r="E54" s="156"/>
      <c r="F54" s="160"/>
      <c r="G54" s="161"/>
      <c r="H54" s="161"/>
      <c r="I54" s="161"/>
      <c r="J54" s="156"/>
      <c r="K54" s="321"/>
      <c r="L54" s="156"/>
      <c r="M54" s="156"/>
      <c r="N54" s="160"/>
      <c r="O54" s="156"/>
      <c r="P54" s="156"/>
      <c r="Q54" s="156"/>
      <c r="R54" s="156"/>
      <c r="S54" s="482"/>
      <c r="V54" s="459"/>
      <c r="W54" s="460"/>
      <c r="X54" s="460"/>
      <c r="Y54" s="460"/>
      <c r="Z54" s="460"/>
      <c r="AF54" s="238"/>
    </row>
    <row r="55" spans="1:47" s="2" customFormat="1" ht="6" customHeight="1" x14ac:dyDescent="0.25">
      <c r="A55" s="338"/>
      <c r="B55" s="346"/>
      <c r="C55" s="346"/>
      <c r="D55" s="346"/>
      <c r="E55" s="346"/>
      <c r="F55" s="338"/>
      <c r="G55" s="338"/>
      <c r="H55" s="338"/>
      <c r="I55" s="338"/>
      <c r="J55" s="338"/>
      <c r="K55" s="338"/>
      <c r="L55" s="338"/>
      <c r="M55" s="338"/>
      <c r="N55" s="338"/>
      <c r="O55" s="338"/>
      <c r="P55" s="338"/>
      <c r="Q55" s="338"/>
      <c r="R55" s="338"/>
      <c r="S55" s="338"/>
      <c r="AU55" s="369"/>
    </row>
    <row r="56" spans="1:47" ht="6" customHeight="1" thickBot="1" x14ac:dyDescent="0.3">
      <c r="A56" s="339"/>
      <c r="B56" s="342"/>
      <c r="C56" s="348"/>
      <c r="D56" s="349"/>
      <c r="E56" s="349"/>
      <c r="F56" s="339"/>
      <c r="G56" s="339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1"/>
      <c r="AU56" s="369"/>
    </row>
    <row r="57" spans="1:47" s="4" customFormat="1" ht="45.75" thickBot="1" x14ac:dyDescent="0.3">
      <c r="A57" s="292" t="s">
        <v>158</v>
      </c>
      <c r="B57" s="327" t="s">
        <v>172</v>
      </c>
      <c r="C57" s="289" t="s">
        <v>173</v>
      </c>
      <c r="D57" s="290" t="s">
        <v>161</v>
      </c>
      <c r="E57" s="289" t="s">
        <v>162</v>
      </c>
      <c r="F57" s="290" t="s">
        <v>174</v>
      </c>
      <c r="G57" s="289" t="s">
        <v>175</v>
      </c>
      <c r="H57" s="290" t="s">
        <v>163</v>
      </c>
      <c r="I57" s="289" t="s">
        <v>164</v>
      </c>
      <c r="J57" s="290" t="s">
        <v>165</v>
      </c>
      <c r="K57" s="289" t="s">
        <v>166</v>
      </c>
      <c r="L57" s="290" t="s">
        <v>167</v>
      </c>
      <c r="M57" s="291" t="s">
        <v>168</v>
      </c>
      <c r="O57" s="1"/>
      <c r="P57" s="1"/>
      <c r="Q57" s="300" t="s">
        <v>159</v>
      </c>
      <c r="R57" s="301" t="s">
        <v>160</v>
      </c>
      <c r="S57" s="302" t="s">
        <v>11</v>
      </c>
      <c r="T57" s="1"/>
    </row>
    <row r="58" spans="1:47" s="4" customFormat="1" ht="27.75" customHeight="1" x14ac:dyDescent="0.25">
      <c r="A58" s="297" t="s">
        <v>30</v>
      </c>
      <c r="B58" s="286"/>
      <c r="C58" s="283"/>
      <c r="D58" s="286"/>
      <c r="E58" s="283"/>
      <c r="F58" s="286"/>
      <c r="G58" s="283"/>
      <c r="H58" s="286"/>
      <c r="I58" s="283"/>
      <c r="J58" s="286"/>
      <c r="K58" s="283"/>
      <c r="L58" s="286"/>
      <c r="M58" s="283"/>
      <c r="O58" s="280"/>
      <c r="P58" s="281"/>
      <c r="Q58" s="306">
        <f>SUM(B58,D58,F58,H58,J58,L58)</f>
        <v>0</v>
      </c>
      <c r="R58" s="307">
        <f>SUM(C58,E58,G58,I58,K58,M58)</f>
        <v>0</v>
      </c>
      <c r="S58" s="293">
        <f>SUM(Q58:R58)</f>
        <v>0</v>
      </c>
      <c r="T58" s="1"/>
    </row>
    <row r="59" spans="1:47" s="4" customFormat="1" ht="27.75" customHeight="1" x14ac:dyDescent="0.25">
      <c r="A59" s="298" t="s">
        <v>36</v>
      </c>
      <c r="B59" s="287"/>
      <c r="C59" s="284"/>
      <c r="D59" s="287"/>
      <c r="E59" s="284"/>
      <c r="F59" s="287"/>
      <c r="G59" s="284"/>
      <c r="H59" s="287"/>
      <c r="I59" s="284"/>
      <c r="J59" s="287"/>
      <c r="K59" s="284"/>
      <c r="L59" s="287"/>
      <c r="M59" s="284"/>
      <c r="O59" s="280"/>
      <c r="P59" s="281"/>
      <c r="Q59" s="308">
        <f t="shared" ref="Q59:Q65" si="10">SUM(B59,D59,F59,H59,J59,L59)</f>
        <v>0</v>
      </c>
      <c r="R59" s="309">
        <f t="shared" ref="R59:R65" si="11">SUM(C59,E59,G59,I59,K59,M59)</f>
        <v>0</v>
      </c>
      <c r="S59" s="293">
        <f t="shared" ref="S59:S65" si="12">SUM(Q59:R59)</f>
        <v>0</v>
      </c>
      <c r="T59" s="1"/>
    </row>
    <row r="60" spans="1:47" s="2" customFormat="1" ht="27.75" customHeight="1" x14ac:dyDescent="0.25">
      <c r="A60" s="298" t="s">
        <v>35</v>
      </c>
      <c r="B60" s="287"/>
      <c r="C60" s="284"/>
      <c r="D60" s="287"/>
      <c r="E60" s="284"/>
      <c r="F60" s="287"/>
      <c r="G60" s="284"/>
      <c r="H60" s="287"/>
      <c r="I60" s="284"/>
      <c r="J60" s="287"/>
      <c r="K60" s="284"/>
      <c r="L60" s="287"/>
      <c r="M60" s="284"/>
      <c r="O60" s="280"/>
      <c r="P60" s="281"/>
      <c r="Q60" s="308">
        <f t="shared" si="10"/>
        <v>0</v>
      </c>
      <c r="R60" s="309">
        <f t="shared" si="11"/>
        <v>0</v>
      </c>
      <c r="S60" s="293">
        <f t="shared" si="12"/>
        <v>0</v>
      </c>
      <c r="T60" s="1"/>
    </row>
    <row r="61" spans="1:47" ht="27.75" customHeight="1" x14ac:dyDescent="0.25">
      <c r="A61" s="298" t="s">
        <v>37</v>
      </c>
      <c r="B61" s="287"/>
      <c r="C61" s="284"/>
      <c r="D61" s="287"/>
      <c r="E61" s="284"/>
      <c r="F61" s="287"/>
      <c r="G61" s="284"/>
      <c r="H61" s="287"/>
      <c r="I61" s="284"/>
      <c r="J61" s="287"/>
      <c r="K61" s="284"/>
      <c r="L61" s="287"/>
      <c r="M61" s="284"/>
      <c r="O61" s="280"/>
      <c r="P61" s="281"/>
      <c r="Q61" s="308">
        <f t="shared" si="10"/>
        <v>0</v>
      </c>
      <c r="R61" s="309">
        <f t="shared" si="11"/>
        <v>0</v>
      </c>
      <c r="S61" s="293">
        <f t="shared" si="12"/>
        <v>0</v>
      </c>
      <c r="T61" s="1"/>
    </row>
    <row r="62" spans="1:47" ht="27.75" customHeight="1" x14ac:dyDescent="0.25">
      <c r="A62" s="298" t="s">
        <v>34</v>
      </c>
      <c r="B62" s="287"/>
      <c r="C62" s="284"/>
      <c r="D62" s="287"/>
      <c r="E62" s="284"/>
      <c r="F62" s="287"/>
      <c r="G62" s="284"/>
      <c r="H62" s="287"/>
      <c r="I62" s="284"/>
      <c r="J62" s="287"/>
      <c r="K62" s="284"/>
      <c r="L62" s="287"/>
      <c r="M62" s="284"/>
      <c r="O62" s="280"/>
      <c r="P62" s="281"/>
      <c r="Q62" s="308">
        <f t="shared" si="10"/>
        <v>0</v>
      </c>
      <c r="R62" s="309">
        <f t="shared" si="11"/>
        <v>0</v>
      </c>
      <c r="S62" s="293">
        <f t="shared" si="12"/>
        <v>0</v>
      </c>
      <c r="T62" s="1"/>
    </row>
    <row r="63" spans="1:47" s="4" customFormat="1" ht="27.75" customHeight="1" x14ac:dyDescent="0.25">
      <c r="A63" s="298" t="s">
        <v>33</v>
      </c>
      <c r="B63" s="287"/>
      <c r="C63" s="284"/>
      <c r="D63" s="287"/>
      <c r="E63" s="284"/>
      <c r="F63" s="287"/>
      <c r="G63" s="284"/>
      <c r="H63" s="287"/>
      <c r="I63" s="284">
        <v>1</v>
      </c>
      <c r="J63" s="287"/>
      <c r="K63" s="284">
        <v>1</v>
      </c>
      <c r="L63" s="287"/>
      <c r="M63" s="284"/>
      <c r="O63" s="280"/>
      <c r="P63" s="281"/>
      <c r="Q63" s="308">
        <f t="shared" si="10"/>
        <v>0</v>
      </c>
      <c r="R63" s="309">
        <f t="shared" si="11"/>
        <v>2</v>
      </c>
      <c r="S63" s="293">
        <f t="shared" si="12"/>
        <v>2</v>
      </c>
      <c r="T63" s="1"/>
    </row>
    <row r="64" spans="1:47" s="4" customFormat="1" ht="27.75" customHeight="1" x14ac:dyDescent="0.25">
      <c r="A64" s="298" t="s">
        <v>32</v>
      </c>
      <c r="B64" s="287"/>
      <c r="C64" s="284"/>
      <c r="D64" s="287"/>
      <c r="E64" s="284"/>
      <c r="F64" s="287"/>
      <c r="G64" s="284"/>
      <c r="H64" s="287">
        <v>2</v>
      </c>
      <c r="I64" s="284">
        <v>7</v>
      </c>
      <c r="J64" s="287"/>
      <c r="K64" s="284">
        <v>2</v>
      </c>
      <c r="L64" s="287"/>
      <c r="M64" s="284"/>
      <c r="O64" s="280"/>
      <c r="P64" s="281"/>
      <c r="Q64" s="308">
        <f t="shared" si="10"/>
        <v>2</v>
      </c>
      <c r="R64" s="309">
        <f t="shared" si="11"/>
        <v>9</v>
      </c>
      <c r="S64" s="293">
        <f t="shared" si="12"/>
        <v>11</v>
      </c>
      <c r="T64" s="1"/>
    </row>
    <row r="65" spans="1:32" s="2" customFormat="1" ht="27.75" customHeight="1" thickBot="1" x14ac:dyDescent="0.3">
      <c r="A65" s="299" t="s">
        <v>51</v>
      </c>
      <c r="B65" s="288"/>
      <c r="C65" s="285"/>
      <c r="D65" s="288"/>
      <c r="E65" s="285"/>
      <c r="F65" s="288"/>
      <c r="G65" s="285"/>
      <c r="H65" s="288"/>
      <c r="I65" s="285"/>
      <c r="J65" s="288"/>
      <c r="K65" s="285"/>
      <c r="L65" s="288"/>
      <c r="M65" s="285"/>
      <c r="O65" s="280"/>
      <c r="P65" s="281"/>
      <c r="Q65" s="310">
        <f t="shared" si="10"/>
        <v>0</v>
      </c>
      <c r="R65" s="311">
        <f t="shared" si="11"/>
        <v>0</v>
      </c>
      <c r="S65" s="293">
        <f t="shared" si="12"/>
        <v>0</v>
      </c>
      <c r="T65" s="1"/>
    </row>
    <row r="66" spans="1:32" s="2" customFormat="1" ht="19.5" thickBot="1" x14ac:dyDescent="0.3">
      <c r="A66" s="282" t="s">
        <v>157</v>
      </c>
      <c r="B66" s="294">
        <f t="shared" ref="B66:L66" si="13">SUM(B58:B65)</f>
        <v>0</v>
      </c>
      <c r="C66" s="304">
        <f t="shared" si="13"/>
        <v>0</v>
      </c>
      <c r="D66" s="294">
        <f t="shared" si="13"/>
        <v>0</v>
      </c>
      <c r="E66" s="304">
        <f t="shared" si="13"/>
        <v>0</v>
      </c>
      <c r="F66" s="294">
        <f t="shared" si="13"/>
        <v>0</v>
      </c>
      <c r="G66" s="304">
        <f t="shared" si="13"/>
        <v>0</v>
      </c>
      <c r="H66" s="294">
        <f t="shared" si="13"/>
        <v>2</v>
      </c>
      <c r="I66" s="304">
        <f t="shared" si="13"/>
        <v>8</v>
      </c>
      <c r="J66" s="294">
        <f t="shared" si="13"/>
        <v>0</v>
      </c>
      <c r="K66" s="304">
        <f t="shared" si="13"/>
        <v>3</v>
      </c>
      <c r="L66" s="294">
        <f t="shared" si="13"/>
        <v>0</v>
      </c>
      <c r="M66" s="303">
        <f t="shared" ref="M66" si="14">SUM(M58:M65)</f>
        <v>0</v>
      </c>
      <c r="O66" s="295"/>
      <c r="P66" s="295"/>
      <c r="Q66" s="296">
        <f>SUM(Q58:Q65)</f>
        <v>2</v>
      </c>
      <c r="R66" s="303">
        <f t="shared" ref="R66" si="15">SUM(R58:R65)</f>
        <v>11</v>
      </c>
      <c r="S66" s="279">
        <f>SUM(S58:S65)</f>
        <v>13</v>
      </c>
      <c r="T66" s="1"/>
    </row>
    <row r="67" spans="1:32" s="2" customFormat="1" x14ac:dyDescent="0.25">
      <c r="A67" s="139"/>
      <c r="B67" s="139"/>
      <c r="C67" s="139"/>
      <c r="D67" s="139"/>
      <c r="E67" s="139"/>
      <c r="F67" s="139"/>
      <c r="G67" s="139"/>
      <c r="H67" s="139"/>
      <c r="I67" s="139"/>
      <c r="J67" s="139"/>
      <c r="K67" s="139"/>
      <c r="L67" s="139"/>
      <c r="M67" s="139"/>
      <c r="N67" s="139"/>
      <c r="O67" s="139"/>
      <c r="P67" s="139"/>
      <c r="Q67" s="139"/>
      <c r="R67" s="139"/>
      <c r="S67" s="140"/>
      <c r="T67" s="1"/>
    </row>
    <row r="68" spans="1:32" s="2" customFormat="1" ht="16.5" thickBot="1" x14ac:dyDescent="0.3">
      <c r="A68" s="486" t="s">
        <v>178</v>
      </c>
      <c r="B68" s="486"/>
      <c r="C68" s="486"/>
      <c r="D68" s="486"/>
      <c r="E68" s="486"/>
      <c r="F68" s="486"/>
      <c r="G68" s="486"/>
      <c r="H68" s="486"/>
      <c r="I68" s="486"/>
      <c r="J68" s="486"/>
      <c r="K68" s="486"/>
      <c r="L68" s="486"/>
      <c r="M68" s="486"/>
      <c r="N68" s="486"/>
      <c r="O68" s="486"/>
      <c r="P68" s="486"/>
      <c r="Q68" s="486"/>
      <c r="R68" s="486"/>
      <c r="S68" s="486"/>
      <c r="T68" s="1"/>
      <c r="AF68" s="238"/>
    </row>
    <row r="69" spans="1:32" s="2" customFormat="1" ht="30" thickBot="1" x14ac:dyDescent="0.3">
      <c r="A69" s="328" t="s">
        <v>179</v>
      </c>
      <c r="B69" s="331"/>
      <c r="C69" s="332"/>
      <c r="D69" s="331"/>
      <c r="E69" s="332"/>
      <c r="F69" s="331"/>
      <c r="G69" s="332"/>
      <c r="H69" s="331"/>
      <c r="I69" s="332"/>
      <c r="J69" s="331"/>
      <c r="K69" s="332"/>
      <c r="L69" s="331"/>
      <c r="M69" s="333"/>
      <c r="N69" s="330"/>
      <c r="O69" s="334"/>
      <c r="P69" s="334"/>
      <c r="Q69" s="296">
        <f t="shared" ref="Q69" si="16">SUM(B69,D69,F69,H69,J69,L69)</f>
        <v>0</v>
      </c>
      <c r="R69" s="329">
        <f t="shared" ref="R69" si="17">SUM(C69,E69,G69,I69,K69,M69)</f>
        <v>0</v>
      </c>
      <c r="S69" s="279">
        <f t="shared" ref="S69" si="18">SUM(Q69:R69)</f>
        <v>0</v>
      </c>
      <c r="T69" s="1"/>
      <c r="U69" s="257" t="s">
        <v>140</v>
      </c>
      <c r="V69" s="256" t="s">
        <v>214</v>
      </c>
      <c r="AF69" s="238"/>
    </row>
    <row r="70" spans="1:32" s="2" customFormat="1" ht="6" customHeight="1" x14ac:dyDescent="0.25">
      <c r="A70" s="346"/>
      <c r="B70" s="346"/>
      <c r="C70" s="346"/>
      <c r="D70" s="346"/>
      <c r="E70" s="346"/>
      <c r="F70" s="346"/>
      <c r="G70" s="346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6"/>
      <c r="S70" s="347"/>
      <c r="T70" s="1"/>
      <c r="AF70" s="238"/>
    </row>
    <row r="71" spans="1:32" s="2" customFormat="1" ht="6" customHeight="1" thickBot="1" x14ac:dyDescent="0.3">
      <c r="A71" s="346"/>
      <c r="B71" s="346"/>
      <c r="C71" s="346"/>
      <c r="D71" s="346"/>
      <c r="E71" s="346"/>
      <c r="F71" s="346"/>
      <c r="G71" s="346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6"/>
      <c r="S71" s="347"/>
      <c r="T71" s="1"/>
      <c r="AF71" s="238"/>
    </row>
    <row r="72" spans="1:32" s="2" customFormat="1" ht="30.75" hidden="1" thickBot="1" x14ac:dyDescent="0.3">
      <c r="A72" s="175" t="s">
        <v>63</v>
      </c>
      <c r="B72" s="176"/>
      <c r="C72" s="176"/>
      <c r="D72" s="162" t="s">
        <v>0</v>
      </c>
      <c r="E72" s="162"/>
      <c r="F72" s="162" t="s">
        <v>1</v>
      </c>
      <c r="G72" s="162" t="s">
        <v>2</v>
      </c>
      <c r="H72" s="162" t="s">
        <v>3</v>
      </c>
      <c r="I72" s="162"/>
      <c r="J72" s="162" t="s">
        <v>4</v>
      </c>
      <c r="K72" s="162"/>
      <c r="L72" s="162" t="s">
        <v>5</v>
      </c>
      <c r="M72" s="162" t="s">
        <v>6</v>
      </c>
      <c r="N72" s="162" t="s">
        <v>7</v>
      </c>
      <c r="O72" s="162"/>
      <c r="P72" s="162" t="s">
        <v>8</v>
      </c>
      <c r="Q72" s="162" t="s">
        <v>9</v>
      </c>
      <c r="R72" s="163" t="s">
        <v>10</v>
      </c>
      <c r="S72" s="164" t="s">
        <v>11</v>
      </c>
      <c r="T72" s="84"/>
      <c r="AF72" s="238"/>
    </row>
    <row r="73" spans="1:32" s="2" customFormat="1" ht="19.5" hidden="1" thickBot="1" x14ac:dyDescent="0.3">
      <c r="A73" s="165" t="s">
        <v>56</v>
      </c>
      <c r="B73" s="166"/>
      <c r="C73" s="166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167"/>
      <c r="S73" s="168">
        <f t="shared" ref="S73:S81" si="19">SUM(D73:R73)</f>
        <v>0</v>
      </c>
      <c r="T73" s="84"/>
      <c r="AF73" s="238"/>
    </row>
    <row r="74" spans="1:32" s="2" customFormat="1" ht="19.5" hidden="1" thickBot="1" x14ac:dyDescent="0.3">
      <c r="A74" s="169" t="s">
        <v>57</v>
      </c>
      <c r="B74" s="170"/>
      <c r="C74" s="17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1"/>
      <c r="S74" s="172">
        <f t="shared" si="19"/>
        <v>0</v>
      </c>
      <c r="T74" s="84"/>
      <c r="AF74" s="238"/>
    </row>
    <row r="75" spans="1:32" s="2" customFormat="1" ht="19.5" hidden="1" thickBot="1" x14ac:dyDescent="0.3">
      <c r="A75" s="177" t="s">
        <v>11</v>
      </c>
      <c r="B75" s="76"/>
      <c r="C75" s="76"/>
      <c r="D75" s="178">
        <f>SUM(D73:D74)</f>
        <v>0</v>
      </c>
      <c r="E75" s="178"/>
      <c r="F75" s="178">
        <f t="shared" ref="F75:R75" si="20">SUM(F73:F74)</f>
        <v>0</v>
      </c>
      <c r="G75" s="178">
        <f t="shared" si="20"/>
        <v>0</v>
      </c>
      <c r="H75" s="178">
        <f t="shared" si="20"/>
        <v>0</v>
      </c>
      <c r="I75" s="178"/>
      <c r="J75" s="178">
        <f t="shared" si="20"/>
        <v>0</v>
      </c>
      <c r="K75" s="178"/>
      <c r="L75" s="178">
        <f t="shared" si="20"/>
        <v>0</v>
      </c>
      <c r="M75" s="178">
        <f t="shared" si="20"/>
        <v>0</v>
      </c>
      <c r="N75" s="178">
        <f t="shared" si="20"/>
        <v>0</v>
      </c>
      <c r="O75" s="178"/>
      <c r="P75" s="178">
        <f t="shared" si="20"/>
        <v>0</v>
      </c>
      <c r="Q75" s="178">
        <f t="shared" si="20"/>
        <v>0</v>
      </c>
      <c r="R75" s="179">
        <f t="shared" si="20"/>
        <v>0</v>
      </c>
      <c r="S75" s="174">
        <f>SUM(S73:S74)</f>
        <v>0</v>
      </c>
      <c r="T75" s="84"/>
      <c r="AF75" s="238"/>
    </row>
    <row r="76" spans="1:32" s="2" customFormat="1" ht="19.5" hidden="1" thickBot="1" x14ac:dyDescent="0.3">
      <c r="A76" s="173"/>
      <c r="B76" s="31"/>
      <c r="C76" s="31"/>
      <c r="D76" s="180"/>
      <c r="E76" s="180"/>
      <c r="F76" s="180"/>
      <c r="G76" s="180"/>
      <c r="H76" s="180"/>
      <c r="I76" s="180"/>
      <c r="J76" s="180"/>
      <c r="K76" s="180"/>
      <c r="L76" s="180"/>
      <c r="M76" s="180"/>
      <c r="N76" s="180"/>
      <c r="O76" s="180"/>
      <c r="P76" s="180"/>
      <c r="Q76" s="180"/>
      <c r="R76" s="180"/>
      <c r="S76" s="181"/>
      <c r="T76" s="84"/>
      <c r="AF76" s="238"/>
    </row>
    <row r="77" spans="1:32" s="2" customFormat="1" ht="15.75" hidden="1" thickBot="1" x14ac:dyDescent="0.3">
      <c r="A77" s="173"/>
      <c r="B77" s="31"/>
      <c r="C77" s="31"/>
      <c r="D77" s="91"/>
      <c r="E77" s="91"/>
      <c r="F77" s="91"/>
      <c r="G77" s="91"/>
      <c r="H77" s="91"/>
      <c r="I77" s="91"/>
      <c r="J77" s="91"/>
      <c r="K77" s="91"/>
      <c r="L77" s="91"/>
      <c r="M77" s="91"/>
      <c r="N77" s="91"/>
      <c r="O77" s="91"/>
      <c r="P77" s="91"/>
      <c r="S77" s="182"/>
      <c r="T77" s="84"/>
      <c r="AF77" s="238"/>
    </row>
    <row r="78" spans="1:32" s="2" customFormat="1" ht="30.75" hidden="1" thickBot="1" x14ac:dyDescent="0.3">
      <c r="A78" s="175" t="s">
        <v>64</v>
      </c>
      <c r="B78" s="176"/>
      <c r="C78" s="176"/>
      <c r="D78" s="129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83"/>
      <c r="S78" s="184"/>
      <c r="T78" s="84"/>
      <c r="AF78" s="238"/>
    </row>
    <row r="79" spans="1:32" s="2" customFormat="1" ht="19.5" hidden="1" thickBot="1" x14ac:dyDescent="0.3">
      <c r="A79" s="165" t="s">
        <v>61</v>
      </c>
      <c r="B79" s="166"/>
      <c r="C79" s="166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167"/>
      <c r="S79" s="168"/>
      <c r="T79" s="84"/>
      <c r="AF79" s="238"/>
    </row>
    <row r="80" spans="1:32" s="2" customFormat="1" ht="19.5" hidden="1" thickBot="1" x14ac:dyDescent="0.3">
      <c r="A80" s="185" t="s">
        <v>60</v>
      </c>
      <c r="B80" s="29"/>
      <c r="C80" s="29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186"/>
      <c r="S80" s="187">
        <f t="shared" si="19"/>
        <v>0</v>
      </c>
      <c r="T80" s="84"/>
      <c r="AF80" s="238"/>
    </row>
    <row r="81" spans="1:32" s="2" customFormat="1" ht="19.5" hidden="1" thickBot="1" x14ac:dyDescent="0.3">
      <c r="A81" s="169" t="s">
        <v>65</v>
      </c>
      <c r="B81" s="170"/>
      <c r="C81" s="17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171"/>
      <c r="S81" s="172">
        <f t="shared" si="19"/>
        <v>0</v>
      </c>
      <c r="T81" s="84"/>
      <c r="AF81" s="238"/>
    </row>
    <row r="82" spans="1:32" s="6" customFormat="1" ht="19.5" hidden="1" thickBot="1" x14ac:dyDescent="0.3">
      <c r="A82" s="188"/>
      <c r="B82" s="189"/>
      <c r="C82" s="189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90" t="s">
        <v>11</v>
      </c>
      <c r="S82" s="191">
        <f>SUM(S79:S81)</f>
        <v>0</v>
      </c>
      <c r="T82" s="86"/>
      <c r="AF82" s="241"/>
    </row>
    <row r="83" spans="1:32" s="2" customFormat="1" ht="15.75" hidden="1" thickBot="1" x14ac:dyDescent="0.3">
      <c r="A83" s="192"/>
      <c r="B83" s="193"/>
      <c r="C83" s="193"/>
      <c r="D83" s="194"/>
      <c r="E83" s="194"/>
      <c r="F83" s="194"/>
      <c r="G83" s="194"/>
      <c r="H83" s="194"/>
      <c r="I83" s="194"/>
      <c r="J83" s="194"/>
      <c r="K83" s="194"/>
      <c r="L83" s="194"/>
      <c r="M83" s="194"/>
      <c r="N83" s="195"/>
      <c r="O83" s="195"/>
      <c r="P83" s="195"/>
      <c r="Q83" s="195"/>
      <c r="R83" s="195"/>
      <c r="S83" s="196"/>
      <c r="T83" s="84"/>
      <c r="AF83" s="238"/>
    </row>
    <row r="84" spans="1:32" ht="15.75" hidden="1" thickBot="1" x14ac:dyDescent="0.3">
      <c r="A84" s="197"/>
      <c r="B84" s="198"/>
      <c r="C84" s="198"/>
      <c r="D84" s="199"/>
      <c r="E84" s="199"/>
      <c r="F84" s="199"/>
      <c r="G84" s="199"/>
      <c r="H84" s="199"/>
      <c r="I84" s="199"/>
      <c r="J84" s="199"/>
      <c r="K84" s="199"/>
      <c r="L84" s="199"/>
      <c r="M84" s="199"/>
      <c r="N84" s="199"/>
      <c r="O84" s="199"/>
      <c r="P84" s="199"/>
      <c r="Q84" s="199"/>
      <c r="R84" s="199"/>
      <c r="S84" s="200"/>
      <c r="T84" s="84"/>
    </row>
    <row r="85" spans="1:32" ht="15.75" thickBot="1" x14ac:dyDescent="0.3">
      <c r="A85" s="473" t="s">
        <v>52</v>
      </c>
      <c r="B85" s="474"/>
      <c r="C85" s="474"/>
      <c r="D85" s="474"/>
      <c r="E85" s="474"/>
      <c r="F85" s="474"/>
      <c r="G85" s="474"/>
      <c r="H85" s="474"/>
      <c r="I85" s="474"/>
      <c r="J85" s="474"/>
      <c r="K85" s="474"/>
      <c r="L85" s="474"/>
      <c r="M85" s="474"/>
      <c r="N85" s="474"/>
      <c r="O85" s="474"/>
      <c r="P85" s="474"/>
      <c r="Q85" s="474"/>
      <c r="R85" s="474"/>
      <c r="S85" s="475"/>
    </row>
    <row r="86" spans="1:32" ht="21" customHeight="1" thickBot="1" x14ac:dyDescent="0.3">
      <c r="A86" s="201"/>
      <c r="B86" s="116" t="s">
        <v>67</v>
      </c>
      <c r="C86" s="202" t="s">
        <v>77</v>
      </c>
      <c r="D86" s="116" t="s">
        <v>0</v>
      </c>
      <c r="E86" s="131" t="s">
        <v>66</v>
      </c>
      <c r="F86" s="322" t="s">
        <v>177</v>
      </c>
      <c r="G86" s="116" t="s">
        <v>2</v>
      </c>
      <c r="H86" s="116" t="s">
        <v>3</v>
      </c>
      <c r="I86" s="116" t="s">
        <v>170</v>
      </c>
      <c r="J86" s="116" t="s">
        <v>4</v>
      </c>
      <c r="K86" s="117" t="s">
        <v>176</v>
      </c>
      <c r="L86" s="116" t="s">
        <v>5</v>
      </c>
      <c r="M86" s="116" t="s">
        <v>169</v>
      </c>
      <c r="N86" s="116" t="s">
        <v>7</v>
      </c>
      <c r="O86" s="116" t="s">
        <v>104</v>
      </c>
      <c r="P86" s="116" t="s">
        <v>105</v>
      </c>
      <c r="Q86" s="116" t="s">
        <v>9</v>
      </c>
      <c r="R86" s="116" t="s">
        <v>10</v>
      </c>
      <c r="S86" s="203" t="s">
        <v>11</v>
      </c>
    </row>
    <row r="87" spans="1:32" ht="27.75" customHeight="1" x14ac:dyDescent="0.25">
      <c r="A87" s="204" t="s">
        <v>54</v>
      </c>
      <c r="B87" s="30"/>
      <c r="C87" s="32"/>
      <c r="D87" s="25"/>
      <c r="E87" s="22"/>
      <c r="F87" s="25"/>
      <c r="G87" s="22"/>
      <c r="H87" s="25"/>
      <c r="I87" s="25"/>
      <c r="J87" s="25"/>
      <c r="K87" s="324"/>
      <c r="L87" s="22"/>
      <c r="M87" s="25"/>
      <c r="N87" s="22"/>
      <c r="O87" s="22"/>
      <c r="P87" s="22"/>
      <c r="Q87" s="25"/>
      <c r="R87" s="22"/>
      <c r="S87" s="45">
        <f>SUM(C87:R87)-H87</f>
        <v>0</v>
      </c>
      <c r="U87" s="93" t="s">
        <v>134</v>
      </c>
    </row>
    <row r="88" spans="1:32" ht="27.75" customHeight="1" x14ac:dyDescent="0.25">
      <c r="A88" s="205" t="s">
        <v>55</v>
      </c>
      <c r="B88" s="49"/>
      <c r="C88" s="29"/>
      <c r="D88" s="41"/>
      <c r="E88" s="87"/>
      <c r="F88" s="41"/>
      <c r="G88" s="87"/>
      <c r="H88" s="41"/>
      <c r="I88" s="41"/>
      <c r="J88" s="41"/>
      <c r="K88" s="325"/>
      <c r="L88" s="87"/>
      <c r="M88" s="41"/>
      <c r="N88" s="87"/>
      <c r="O88" s="87"/>
      <c r="P88" s="87"/>
      <c r="Q88" s="41"/>
      <c r="R88" s="87"/>
      <c r="S88" s="23">
        <f>SUM(C88:R88)-J88</f>
        <v>0</v>
      </c>
      <c r="U88" s="93" t="s">
        <v>134</v>
      </c>
    </row>
    <row r="89" spans="1:32" ht="27.75" customHeight="1" thickBot="1" x14ac:dyDescent="0.3">
      <c r="A89" s="206" t="s">
        <v>12</v>
      </c>
      <c r="B89" s="26"/>
      <c r="C89" s="20"/>
      <c r="D89" s="26"/>
      <c r="E89" s="42">
        <v>2</v>
      </c>
      <c r="F89" s="33"/>
      <c r="G89" s="42"/>
      <c r="H89" s="33">
        <v>7</v>
      </c>
      <c r="I89" s="33"/>
      <c r="J89" s="33"/>
      <c r="K89" s="326"/>
      <c r="L89" s="42">
        <v>3</v>
      </c>
      <c r="M89" s="33"/>
      <c r="N89" s="42">
        <v>6</v>
      </c>
      <c r="O89" s="42"/>
      <c r="P89" s="42"/>
      <c r="Q89" s="33"/>
      <c r="R89" s="42">
        <v>4</v>
      </c>
      <c r="S89" s="28">
        <f>SUM(E89+G89+L89+N89+P89+R89)</f>
        <v>15</v>
      </c>
      <c r="U89" s="93" t="s">
        <v>135</v>
      </c>
    </row>
    <row r="90" spans="1:32" s="7" customFormat="1" ht="19.5" thickBot="1" x14ac:dyDescent="0.3">
      <c r="A90" s="207"/>
      <c r="B90" s="194"/>
      <c r="C90" s="194"/>
      <c r="D90" s="195"/>
      <c r="E90" s="195"/>
      <c r="F90" s="195"/>
      <c r="G90" s="195"/>
      <c r="H90" s="195"/>
      <c r="I90" s="195"/>
      <c r="J90" s="195"/>
      <c r="K90" s="195"/>
      <c r="L90" s="195"/>
      <c r="M90" s="195"/>
      <c r="N90" s="195"/>
      <c r="O90" s="195"/>
      <c r="P90" s="195"/>
      <c r="Q90" s="195"/>
      <c r="R90" s="195"/>
      <c r="S90" s="34">
        <f>S89-(SUM(S87:S88))</f>
        <v>15</v>
      </c>
      <c r="T90" s="8"/>
      <c r="U90" s="1"/>
      <c r="V90" s="1"/>
      <c r="W90" s="1"/>
      <c r="X90" s="1"/>
      <c r="Y90" s="1"/>
      <c r="AF90" s="91"/>
    </row>
    <row r="91" spans="1:32" s="7" customFormat="1" ht="13.5" customHeight="1" thickBot="1" x14ac:dyDescent="0.3">
      <c r="A91" s="208"/>
      <c r="B91" s="199"/>
      <c r="C91" s="199"/>
      <c r="D91" s="209"/>
      <c r="E91" s="209"/>
      <c r="F91" s="209"/>
      <c r="G91" s="209"/>
      <c r="H91" s="209"/>
      <c r="I91" s="209"/>
      <c r="J91" s="209"/>
      <c r="K91" s="209"/>
      <c r="L91" s="209"/>
      <c r="M91" s="209"/>
      <c r="N91" s="209"/>
      <c r="O91" s="209"/>
      <c r="P91" s="209"/>
      <c r="Q91" s="209"/>
      <c r="R91" s="209"/>
      <c r="S91" s="210"/>
      <c r="T91" s="8"/>
      <c r="U91" s="1"/>
      <c r="V91" s="1"/>
      <c r="W91" s="1"/>
      <c r="X91" s="1"/>
      <c r="Y91" s="1"/>
      <c r="AF91" s="91"/>
    </row>
    <row r="92" spans="1:32" ht="27" customHeight="1" thickBot="1" x14ac:dyDescent="0.3">
      <c r="A92" s="211" t="s">
        <v>13</v>
      </c>
      <c r="B92" s="76"/>
      <c r="C92" s="76"/>
      <c r="D92" s="67">
        <v>10</v>
      </c>
      <c r="E92" s="67">
        <v>6</v>
      </c>
      <c r="F92" s="67"/>
      <c r="G92" s="67"/>
      <c r="H92" s="67">
        <v>18</v>
      </c>
      <c r="I92" s="67"/>
      <c r="J92" s="67"/>
      <c r="K92" s="67"/>
      <c r="L92" s="67">
        <v>40</v>
      </c>
      <c r="M92" s="67"/>
      <c r="N92" s="67">
        <v>8</v>
      </c>
      <c r="O92" s="67"/>
      <c r="P92" s="67"/>
      <c r="Q92" s="67"/>
      <c r="R92" s="67">
        <v>2</v>
      </c>
      <c r="S92" s="68">
        <f>SUM(B92:R92)</f>
        <v>84</v>
      </c>
      <c r="U92" s="93" t="s">
        <v>135</v>
      </c>
    </row>
    <row r="93" spans="1:32" ht="27" hidden="1" customHeight="1" thickBot="1" x14ac:dyDescent="0.3">
      <c r="A93" s="212" t="s">
        <v>20</v>
      </c>
      <c r="B93" s="198"/>
      <c r="C93" s="198"/>
      <c r="D93" s="199"/>
      <c r="E93" s="199"/>
      <c r="F93" s="199"/>
      <c r="G93" s="199"/>
      <c r="H93" s="199"/>
      <c r="I93" s="199"/>
      <c r="J93" s="199"/>
      <c r="K93" s="199"/>
      <c r="L93" s="199"/>
      <c r="M93" s="199"/>
      <c r="N93" s="199"/>
      <c r="O93" s="199"/>
      <c r="P93" s="199"/>
      <c r="Q93" s="199"/>
      <c r="R93" s="199"/>
      <c r="S93" s="213">
        <f t="shared" ref="S93" si="21">SUM(B93:R93)</f>
        <v>0</v>
      </c>
      <c r="T93" s="84"/>
    </row>
    <row r="94" spans="1:32" ht="3.75" hidden="1" customHeight="1" x14ac:dyDescent="0.25">
      <c r="B94" s="1"/>
      <c r="C94" s="1"/>
      <c r="T94" s="84"/>
    </row>
    <row r="95" spans="1:32" x14ac:dyDescent="0.25">
      <c r="B95" s="1"/>
      <c r="C95" s="1"/>
    </row>
    <row r="96" spans="1:32" ht="19.5" thickBot="1" x14ac:dyDescent="0.25">
      <c r="A96" s="214" t="s">
        <v>108</v>
      </c>
      <c r="B96" s="199"/>
      <c r="C96" s="199"/>
      <c r="D96" s="199"/>
      <c r="E96" s="199"/>
      <c r="F96" s="199"/>
      <c r="G96" s="199"/>
      <c r="H96" s="199"/>
      <c r="I96" s="199"/>
      <c r="J96" s="199"/>
      <c r="K96" s="199"/>
      <c r="L96" s="199"/>
      <c r="M96" s="199"/>
      <c r="N96" s="199"/>
      <c r="O96" s="199"/>
      <c r="P96" s="199"/>
      <c r="Q96" s="199"/>
      <c r="R96" s="209"/>
      <c r="S96" s="210"/>
      <c r="U96" s="248" t="s">
        <v>129</v>
      </c>
    </row>
    <row r="97" spans="1:32" ht="27" hidden="1" customHeight="1" x14ac:dyDescent="0.25">
      <c r="A97" s="215" t="s">
        <v>74</v>
      </c>
      <c r="B97" s="30"/>
      <c r="C97" s="30"/>
      <c r="D97" s="25"/>
      <c r="E97" s="39"/>
      <c r="F97" s="25"/>
      <c r="G97" s="39"/>
      <c r="H97" s="39"/>
      <c r="I97" s="39"/>
      <c r="J97" s="25"/>
      <c r="K97" s="25"/>
      <c r="L97" s="39"/>
      <c r="M97" s="25"/>
      <c r="N97" s="39"/>
      <c r="O97" s="39"/>
      <c r="P97" s="39"/>
      <c r="Q97" s="25"/>
      <c r="R97" s="39"/>
      <c r="S97" s="216">
        <f>SUM(E97,G97,H97,L97,N97,P97,R97)</f>
        <v>0</v>
      </c>
      <c r="T97" s="84"/>
    </row>
    <row r="98" spans="1:32" ht="30" hidden="1" customHeight="1" x14ac:dyDescent="0.25">
      <c r="A98" s="217" t="s">
        <v>76</v>
      </c>
      <c r="B98" s="117"/>
      <c r="C98" s="117"/>
      <c r="D98" s="218"/>
      <c r="E98" s="218"/>
      <c r="F98" s="218"/>
      <c r="G98" s="218"/>
      <c r="H98" s="218"/>
      <c r="I98" s="218"/>
      <c r="J98" s="218"/>
      <c r="K98" s="218"/>
      <c r="L98" s="218"/>
      <c r="M98" s="218"/>
      <c r="N98" s="218"/>
      <c r="O98" s="218"/>
      <c r="P98" s="218"/>
      <c r="Q98" s="218"/>
      <c r="R98" s="218"/>
      <c r="S98" s="219"/>
      <c r="T98" s="84"/>
    </row>
    <row r="99" spans="1:32" ht="27" customHeight="1" thickBot="1" x14ac:dyDescent="0.3">
      <c r="A99" s="220" t="s">
        <v>70</v>
      </c>
      <c r="B99" s="33"/>
      <c r="C99" s="33"/>
      <c r="D99" s="26"/>
      <c r="E99" s="27"/>
      <c r="F99" s="26"/>
      <c r="G99" s="27">
        <v>6</v>
      </c>
      <c r="H99" s="27"/>
      <c r="I99" s="27"/>
      <c r="J99" s="26"/>
      <c r="K99" s="26"/>
      <c r="L99" s="27">
        <v>1</v>
      </c>
      <c r="M99" s="26"/>
      <c r="N99" s="27"/>
      <c r="O99" s="27"/>
      <c r="P99" s="27">
        <v>1</v>
      </c>
      <c r="Q99" s="26"/>
      <c r="R99" s="27"/>
      <c r="S99" s="24">
        <f>SUM(E99:R99)</f>
        <v>8</v>
      </c>
      <c r="U99" s="249" t="s">
        <v>110</v>
      </c>
      <c r="V99" s="252" t="s">
        <v>130</v>
      </c>
    </row>
    <row r="100" spans="1:32" s="339" customFormat="1" ht="6" customHeight="1" x14ac:dyDescent="0.25">
      <c r="A100" s="335"/>
      <c r="B100" s="336"/>
      <c r="C100" s="336"/>
      <c r="D100" s="336"/>
      <c r="E100" s="336"/>
      <c r="F100" s="336"/>
      <c r="G100" s="336"/>
      <c r="H100" s="336"/>
      <c r="I100" s="336"/>
      <c r="J100" s="336"/>
      <c r="K100" s="336"/>
      <c r="L100" s="336"/>
      <c r="M100" s="336"/>
      <c r="N100" s="336"/>
      <c r="O100" s="336"/>
      <c r="P100" s="336"/>
      <c r="Q100" s="336"/>
      <c r="R100" s="336"/>
      <c r="S100" s="337"/>
      <c r="T100" s="338"/>
      <c r="AF100" s="340"/>
    </row>
    <row r="101" spans="1:32" s="339" customFormat="1" ht="6" customHeight="1" x14ac:dyDescent="0.25">
      <c r="A101" s="341"/>
      <c r="B101" s="342"/>
      <c r="C101" s="342"/>
      <c r="D101" s="342"/>
      <c r="E101" s="342"/>
      <c r="F101" s="342"/>
      <c r="G101" s="342"/>
      <c r="H101" s="342"/>
      <c r="I101" s="342"/>
      <c r="J101" s="342"/>
      <c r="K101" s="342"/>
      <c r="L101" s="342"/>
      <c r="M101" s="342"/>
      <c r="N101" s="342"/>
      <c r="O101" s="342"/>
      <c r="P101" s="342"/>
      <c r="Q101" s="342"/>
      <c r="R101" s="342"/>
      <c r="S101" s="343"/>
      <c r="T101" s="338"/>
      <c r="AF101" s="340"/>
    </row>
    <row r="102" spans="1:32" s="339" customFormat="1" ht="6" customHeight="1" thickBot="1" x14ac:dyDescent="0.3">
      <c r="A102" s="344"/>
      <c r="B102" s="345"/>
      <c r="C102" s="345"/>
      <c r="D102" s="344"/>
      <c r="E102" s="344"/>
      <c r="F102" s="344"/>
      <c r="G102" s="344"/>
      <c r="H102" s="344"/>
      <c r="I102" s="344"/>
      <c r="J102" s="344"/>
      <c r="K102" s="344"/>
      <c r="L102" s="344"/>
      <c r="M102" s="344"/>
      <c r="N102" s="344"/>
      <c r="O102" s="344"/>
      <c r="P102" s="344"/>
      <c r="Q102" s="344"/>
      <c r="R102" s="344"/>
      <c r="S102" s="344"/>
      <c r="T102" s="338"/>
      <c r="AF102" s="340"/>
    </row>
    <row r="103" spans="1:32" ht="19.5" thickTop="1" x14ac:dyDescent="0.25">
      <c r="A103" s="221" t="s">
        <v>62</v>
      </c>
      <c r="B103" s="461"/>
      <c r="C103" s="461"/>
      <c r="D103" s="461"/>
      <c r="E103" s="461"/>
      <c r="F103" s="461"/>
      <c r="G103" s="461"/>
      <c r="H103" s="461"/>
      <c r="I103" s="461"/>
      <c r="J103" s="461"/>
      <c r="K103" s="461"/>
      <c r="L103" s="461"/>
      <c r="M103" s="461"/>
      <c r="N103" s="461"/>
      <c r="O103" s="461"/>
      <c r="P103" s="461"/>
      <c r="Q103" s="461"/>
      <c r="R103" s="461"/>
      <c r="S103" s="462"/>
    </row>
    <row r="104" spans="1:32" x14ac:dyDescent="0.25">
      <c r="A104" s="476"/>
      <c r="B104" s="477"/>
      <c r="C104" s="477"/>
      <c r="D104" s="477"/>
      <c r="E104" s="477"/>
      <c r="F104" s="477"/>
      <c r="G104" s="477"/>
      <c r="H104" s="477"/>
      <c r="I104" s="477"/>
      <c r="J104" s="477"/>
      <c r="K104" s="477"/>
      <c r="L104" s="477"/>
      <c r="M104" s="477"/>
      <c r="N104" s="477"/>
      <c r="O104" s="477"/>
      <c r="P104" s="477"/>
      <c r="Q104" s="477"/>
      <c r="R104" s="477"/>
      <c r="S104" s="478"/>
    </row>
    <row r="105" spans="1:32" ht="15" thickBot="1" x14ac:dyDescent="0.3">
      <c r="A105" s="470"/>
      <c r="B105" s="471"/>
      <c r="C105" s="471"/>
      <c r="D105" s="471"/>
      <c r="E105" s="471"/>
      <c r="F105" s="471"/>
      <c r="G105" s="471"/>
      <c r="H105" s="471"/>
      <c r="I105" s="471"/>
      <c r="J105" s="471"/>
      <c r="K105" s="471"/>
      <c r="L105" s="471"/>
      <c r="M105" s="471"/>
      <c r="N105" s="471"/>
      <c r="O105" s="471"/>
      <c r="P105" s="471"/>
      <c r="Q105" s="471"/>
      <c r="R105" s="471"/>
      <c r="S105" s="472"/>
    </row>
    <row r="106" spans="1:32" s="7" customFormat="1" ht="13.5" customHeight="1" thickTop="1" x14ac:dyDescent="0.25">
      <c r="A106" s="94"/>
      <c r="B106" s="94"/>
      <c r="C106" s="94"/>
      <c r="D106" s="94"/>
      <c r="E106" s="94"/>
      <c r="F106" s="94"/>
      <c r="G106" s="94"/>
      <c r="H106" s="94"/>
      <c r="I106" s="305"/>
      <c r="J106" s="94"/>
      <c r="K106" s="318"/>
      <c r="L106" s="94"/>
      <c r="M106" s="94"/>
      <c r="N106" s="94"/>
      <c r="O106" s="94"/>
      <c r="P106" s="94"/>
      <c r="Q106" s="94"/>
      <c r="R106" s="94"/>
      <c r="S106" s="94"/>
      <c r="T106" s="8"/>
      <c r="AF106" s="91"/>
    </row>
    <row r="107" spans="1:32" ht="22.5" x14ac:dyDescent="0.25">
      <c r="A107" s="463" t="s">
        <v>99</v>
      </c>
      <c r="B107" s="463"/>
      <c r="C107" s="463"/>
      <c r="D107" s="463"/>
      <c r="E107" s="463"/>
      <c r="F107" s="463"/>
      <c r="G107" s="463"/>
      <c r="H107" s="463"/>
      <c r="I107" s="463"/>
      <c r="J107" s="463"/>
      <c r="K107" s="463"/>
      <c r="L107" s="463"/>
      <c r="M107" s="463"/>
      <c r="N107" s="463"/>
      <c r="O107" s="463"/>
      <c r="P107" s="463"/>
      <c r="Q107" s="463"/>
      <c r="R107" s="463"/>
      <c r="S107" s="463"/>
    </row>
    <row r="112" spans="1:32" ht="15" x14ac:dyDescent="0.25">
      <c r="A112" s="93" t="s">
        <v>141</v>
      </c>
    </row>
    <row r="113" spans="1:1" ht="15" x14ac:dyDescent="0.25">
      <c r="A113" s="252" t="s">
        <v>142</v>
      </c>
    </row>
  </sheetData>
  <sheetProtection formatCells="0" formatColumns="0" selectLockedCells="1"/>
  <customSheetViews>
    <customSheetView guid="{31D77E1F-78BC-4675-BB0A-42AA7128B1FA}" scale="93" showPageBreaks="1" fitToPage="1" printArea="1" hiddenRows="1">
      <pane xSplit="1" ySplit="3" topLeftCell="B40" activePane="bottomRight" state="frozen"/>
      <selection pane="bottomRight" activeCell="P84" sqref="P84"/>
      <pageMargins left="0.35433070866141736" right="0.35433070866141736" top="0.43307086614173229" bottom="0.51181102362204722" header="0.31496062992125984" footer="0.31496062992125984"/>
      <printOptions horizontalCentered="1"/>
      <pageSetup paperSize="5" scale="59" orientation="portrait" r:id="rId1"/>
      <headerFooter>
        <oddFooter>&amp;L&amp;8&amp;D &amp;T&amp;R&amp;8&amp;Z&amp;F    &amp;11&amp;A</oddFooter>
      </headerFooter>
    </customSheetView>
    <customSheetView guid="{594669C0-021E-435E-9622-04CC1731FCFE}" scale="93" showPageBreaks="1" fitToPage="1" printArea="1" hiddenRows="1">
      <pane xSplit="1" ySplit="3" topLeftCell="B4" activePane="bottomRight" state="frozen"/>
      <selection pane="bottomRight" activeCell="R90" sqref="R90"/>
      <pageMargins left="0.35433070866141736" right="0.35433070866141736" top="0.43307086614173229" bottom="0.51181102362204722" header="0.31496062992125984" footer="0.31496062992125984"/>
      <printOptions horizontalCentered="1"/>
      <pageSetup paperSize="5" scale="59" orientation="portrait" r:id="rId2"/>
      <headerFooter>
        <oddFooter>&amp;L&amp;8&amp;D &amp;T&amp;R&amp;8&amp;Z&amp;F    &amp;11&amp;A</oddFooter>
      </headerFooter>
    </customSheetView>
    <customSheetView guid="{110DB40D-F4CA-458A-95E6-6816F75273C1}" scale="93" fitToPage="1" printArea="1" hiddenRows="1">
      <pane xSplit="1" ySplit="3" topLeftCell="B22" activePane="bottomRight" state="frozen"/>
      <selection pane="bottomRight" activeCell="A93" sqref="A93:XFD93"/>
      <pageMargins left="0.35433070866141736" right="0.35433070866141736" top="0.43307086614173229" bottom="0.51181102362204722" header="0.31496062992125984" footer="0.31496062992125984"/>
      <printOptions horizontalCentered="1"/>
      <pageSetup paperSize="5" scale="60" orientation="portrait" r:id="rId3"/>
      <headerFooter>
        <oddFooter>&amp;L&amp;8&amp;D &amp;T&amp;R&amp;8&amp;Z&amp;F    &amp;11&amp;A</oddFooter>
      </headerFooter>
    </customSheetView>
    <customSheetView guid="{6042E709-864E-41F7-B930-85BA88A30E56}" scale="93" fitToPage="1" hiddenRows="1">
      <pane xSplit="1" ySplit="3" topLeftCell="B22" activePane="bottomRight" state="frozen"/>
      <selection pane="bottomRight" activeCell="A93" sqref="A93:XFD93"/>
      <pageMargins left="0.35433070866141736" right="0.35433070866141736" top="0.43307086614173229" bottom="0.51181102362204722" header="0.31496062992125984" footer="0.31496062992125984"/>
      <printOptions horizontalCentered="1"/>
      <pageSetup paperSize="5" scale="59" orientation="portrait" r:id="rId4"/>
      <headerFooter>
        <oddFooter>&amp;L&amp;8&amp;D &amp;T&amp;R&amp;8&amp;Z&amp;F    &amp;11&amp;A</oddFooter>
      </headerFooter>
    </customSheetView>
    <customSheetView guid="{9A83FE44-C642-4898-B4ED-E8EDFF7B0B19}" scale="93" showPageBreaks="1" fitToPage="1" printArea="1" hiddenRows="1">
      <pane xSplit="1" ySplit="3" topLeftCell="B4" activePane="bottomRight" state="frozen"/>
      <selection pane="bottomRight" activeCell="J18" sqref="J18"/>
      <pageMargins left="0.35433070866141736" right="0.35433070866141736" top="0.43307086614173229" bottom="0.51181102362204722" header="0.31496062992125984" footer="0.31496062992125984"/>
      <printOptions horizontalCentered="1"/>
      <pageSetup paperSize="5" scale="59" orientation="portrait" r:id="rId5"/>
      <headerFooter>
        <oddFooter>&amp;L&amp;8&amp;D &amp;T&amp;R&amp;8&amp;Z&amp;F    &amp;11&amp;A</oddFooter>
      </headerFooter>
    </customSheetView>
    <customSheetView guid="{51C96072-4594-4483-A1A1-7158A2375CB9}" scale="93" showPageBreaks="1" fitToPage="1" printArea="1" hiddenRows="1">
      <pane xSplit="1" ySplit="3" topLeftCell="B45" activePane="bottomRight" state="frozen"/>
      <selection pane="bottomRight" activeCell="O87" sqref="O87"/>
      <pageMargins left="0.35433070866141736" right="0.35433070866141736" top="0.43307086614173229" bottom="0.51181102362204722" header="0.31496062992125984" footer="0.31496062992125984"/>
      <printOptions horizontalCentered="1"/>
      <pageSetup paperSize="5" scale="59" orientation="portrait" r:id="rId6"/>
      <headerFooter>
        <oddFooter>&amp;L&amp;8&amp;D &amp;T&amp;R&amp;8&amp;Z&amp;F    &amp;11&amp;A</oddFooter>
      </headerFooter>
    </customSheetView>
    <customSheetView guid="{AE60C7A0-7630-441C-A015-6A8BDFA11001}" scale="93" showPageBreaks="1" fitToPage="1" printArea="1" hiddenRows="1">
      <pane xSplit="1" ySplit="3" topLeftCell="B4" activePane="bottomRight" state="frozen"/>
      <selection pane="bottomRight" activeCell="E14" sqref="E14"/>
      <pageMargins left="0.35433070866141736" right="0.35433070866141736" top="0.43307086614173229" bottom="0.51181102362204722" header="0.31496062992125984" footer="0.31496062992125984"/>
      <printOptions horizontalCentered="1"/>
      <pageSetup paperSize="5" scale="59" orientation="portrait" r:id="rId7"/>
      <headerFooter>
        <oddFooter>&amp;L&amp;8&amp;D &amp;T&amp;R&amp;8&amp;Z&amp;F    &amp;11&amp;A</oddFooter>
      </headerFooter>
    </customSheetView>
    <customSheetView guid="{74DE0198-A925-4AAF-8573-891142FB08A4}" scale="93" showPageBreaks="1" fitToPage="1" printArea="1" hiddenRows="1">
      <pane xSplit="1" ySplit="3" topLeftCell="B4" activePane="bottomRight" state="frozen"/>
      <selection pane="bottomRight" activeCell="R5" sqref="R5"/>
      <pageMargins left="0.35433070866141736" right="0.35433070866141736" top="0.43307086614173229" bottom="0.51181102362204722" header="0.31496062992125984" footer="0.31496062992125984"/>
      <printOptions horizontalCentered="1"/>
      <pageSetup paperSize="5" scale="59" orientation="portrait" r:id="rId8"/>
      <headerFooter>
        <oddFooter>&amp;L&amp;8&amp;D &amp;T&amp;R&amp;8&amp;Z&amp;F    &amp;11&amp;A</oddFooter>
      </headerFooter>
    </customSheetView>
  </customSheetViews>
  <mergeCells count="45">
    <mergeCell ref="AP1:AS1"/>
    <mergeCell ref="M45:R45"/>
    <mergeCell ref="H29:P29"/>
    <mergeCell ref="S48:S50"/>
    <mergeCell ref="D24:S24"/>
    <mergeCell ref="Q19:S19"/>
    <mergeCell ref="Q20:S20"/>
    <mergeCell ref="Q21:S21"/>
    <mergeCell ref="M44:R44"/>
    <mergeCell ref="A13:D13"/>
    <mergeCell ref="Q13:S13"/>
    <mergeCell ref="A15:D15"/>
    <mergeCell ref="A16:D16"/>
    <mergeCell ref="Q16:S16"/>
    <mergeCell ref="Q14:S14"/>
    <mergeCell ref="Q15:S15"/>
    <mergeCell ref="A68:S68"/>
    <mergeCell ref="A1:S1"/>
    <mergeCell ref="R2:S2"/>
    <mergeCell ref="R3:S3"/>
    <mergeCell ref="A9:S9"/>
    <mergeCell ref="B2:P2"/>
    <mergeCell ref="A5:S6"/>
    <mergeCell ref="A11:D11"/>
    <mergeCell ref="Q11:S11"/>
    <mergeCell ref="A12:D12"/>
    <mergeCell ref="Q12:S12"/>
    <mergeCell ref="E10:I10"/>
    <mergeCell ref="J10:O10"/>
    <mergeCell ref="V31:Z38"/>
    <mergeCell ref="V48:Z54"/>
    <mergeCell ref="B103:S103"/>
    <mergeCell ref="A107:S107"/>
    <mergeCell ref="A14:D14"/>
    <mergeCell ref="Q17:S17"/>
    <mergeCell ref="Q18:S18"/>
    <mergeCell ref="A105:S105"/>
    <mergeCell ref="A85:S85"/>
    <mergeCell ref="A104:S104"/>
    <mergeCell ref="A53:A54"/>
    <mergeCell ref="S53:S54"/>
    <mergeCell ref="A17:D17"/>
    <mergeCell ref="A18:D18"/>
    <mergeCell ref="A19:D19"/>
    <mergeCell ref="A20:D20"/>
  </mergeCells>
  <conditionalFormatting sqref="D93:R93 D96:Q96">
    <cfRule type="notContainsBlanks" dxfId="48" priority="53">
      <formula>LEN(TRIM(D93))&gt;0</formula>
    </cfRule>
  </conditionalFormatting>
  <conditionalFormatting sqref="S93">
    <cfRule type="cellIs" dxfId="47" priority="52" operator="greaterThanOrEqual">
      <formula>1</formula>
    </cfRule>
  </conditionalFormatting>
  <conditionalFormatting sqref="F19:F21">
    <cfRule type="cellIs" dxfId="46" priority="50" operator="greaterThan">
      <formula>0</formula>
    </cfRule>
  </conditionalFormatting>
  <conditionalFormatting sqref="D91:S91 D90:R90">
    <cfRule type="cellIs" dxfId="45" priority="56" operator="greaterThan">
      <formula>0</formula>
    </cfRule>
  </conditionalFormatting>
  <conditionalFormatting sqref="N22:O22 G22">
    <cfRule type="notContainsBlanks" dxfId="44" priority="49">
      <formula>LEN(TRIM(G22))&gt;0</formula>
    </cfRule>
  </conditionalFormatting>
  <conditionalFormatting sqref="F22 M22">
    <cfRule type="cellIs" dxfId="43" priority="48" operator="greaterThanOrEqual">
      <formula>1</formula>
    </cfRule>
  </conditionalFormatting>
  <conditionalFormatting sqref="D83:R83">
    <cfRule type="notContainsBlanks" dxfId="42" priority="47">
      <formula>LEN(TRIM(D83))&gt;0</formula>
    </cfRule>
  </conditionalFormatting>
  <conditionalFormatting sqref="R3:S3">
    <cfRule type="notContainsBlanks" dxfId="41" priority="46">
      <formula>LEN(TRIM(R3))&gt;0</formula>
    </cfRule>
  </conditionalFormatting>
  <conditionalFormatting sqref="R96:S96">
    <cfRule type="cellIs" dxfId="40" priority="42" operator="greaterThan">
      <formula>0</formula>
    </cfRule>
  </conditionalFormatting>
  <conditionalFormatting sqref="D41:R41">
    <cfRule type="notContainsBlanks" dxfId="39" priority="39">
      <formula>LEN(TRIM(D41))&gt;0</formula>
    </cfRule>
  </conditionalFormatting>
  <conditionalFormatting sqref="S41">
    <cfRule type="cellIs" dxfId="38" priority="38" operator="greaterThan">
      <formula>0</formula>
    </cfRule>
  </conditionalFormatting>
  <conditionalFormatting sqref="U39">
    <cfRule type="cellIs" dxfId="37" priority="36" operator="lessThan">
      <formula>0</formula>
    </cfRule>
  </conditionalFormatting>
  <conditionalFormatting sqref="R2:S2">
    <cfRule type="notContainsBlanks" dxfId="36" priority="34">
      <formula>LEN(TRIM(R2))&gt;0</formula>
    </cfRule>
  </conditionalFormatting>
  <conditionalFormatting sqref="S90">
    <cfRule type="cellIs" dxfId="35" priority="33" operator="greaterThan">
      <formula>0</formula>
    </cfRule>
  </conditionalFormatting>
  <conditionalFormatting sqref="G12:G20 N12:O20">
    <cfRule type="notContainsBlanks" dxfId="34" priority="32">
      <formula>LEN(TRIM(G12))&gt;0</formula>
    </cfRule>
  </conditionalFormatting>
  <conditionalFormatting sqref="K12:M20">
    <cfRule type="notContainsBlanks" dxfId="33" priority="31">
      <formula>LEN(TRIM(K12))&gt;0</formula>
    </cfRule>
  </conditionalFormatting>
  <conditionalFormatting sqref="F12:F18">
    <cfRule type="notContainsBlanks" dxfId="32" priority="30">
      <formula>LEN(TRIM(F12))&gt;0</formula>
    </cfRule>
  </conditionalFormatting>
  <conditionalFormatting sqref="R39">
    <cfRule type="cellIs" dxfId="31" priority="28" operator="greaterThan">
      <formula>$Z$2</formula>
    </cfRule>
  </conditionalFormatting>
  <conditionalFormatting sqref="A5">
    <cfRule type="cellIs" dxfId="30" priority="23" operator="equal">
      <formula>$AF$5</formula>
    </cfRule>
    <cfRule type="cellIs" dxfId="29" priority="24" stopIfTrue="1" operator="equal">
      <formula>$AF$4</formula>
    </cfRule>
    <cfRule type="cellIs" dxfId="28" priority="25" stopIfTrue="1" operator="equal">
      <formula>$AF$3</formula>
    </cfRule>
    <cfRule type="cellIs" dxfId="27" priority="26" stopIfTrue="1" operator="equal">
      <formula>$AF$2</formula>
    </cfRule>
    <cfRule type="cellIs" dxfId="26" priority="27" stopIfTrue="1" operator="equal">
      <formula>$AF$1</formula>
    </cfRule>
  </conditionalFormatting>
  <conditionalFormatting sqref="G21 AH39:AX39">
    <cfRule type="cellIs" dxfId="25" priority="21" operator="greaterThan">
      <formula>0</formula>
    </cfRule>
  </conditionalFormatting>
  <conditionalFormatting sqref="N21">
    <cfRule type="cellIs" dxfId="24" priority="20" operator="greaterThan">
      <formula>0</formula>
    </cfRule>
  </conditionalFormatting>
  <conditionalFormatting sqref="K21:M21">
    <cfRule type="cellIs" dxfId="23" priority="19" operator="greaterThan">
      <formula>0</formula>
    </cfRule>
  </conditionalFormatting>
  <conditionalFormatting sqref="S58:S65">
    <cfRule type="cellIs" dxfId="22" priority="16" operator="greaterThan">
      <formula>0</formula>
    </cfRule>
  </conditionalFormatting>
  <conditionalFormatting sqref="Q66:S66">
    <cfRule type="cellIs" dxfId="21" priority="13" operator="greaterThan">
      <formula>0</formula>
    </cfRule>
  </conditionalFormatting>
  <conditionalFormatting sqref="I12:I20">
    <cfRule type="notContainsBlanks" dxfId="20" priority="12">
      <formula>LEN(TRIM(I12))&gt;0</formula>
    </cfRule>
  </conditionalFormatting>
  <conditionalFormatting sqref="O42:P42">
    <cfRule type="notContainsBlanks" dxfId="19" priority="57">
      <formula>LEN(TRIM(O42))&gt;0</formula>
    </cfRule>
  </conditionalFormatting>
  <conditionalFormatting sqref="M12:M20">
    <cfRule type="notContainsBlanks" dxfId="18" priority="10">
      <formula>LEN(TRIM(M12))&gt;0</formula>
    </cfRule>
  </conditionalFormatting>
  <conditionalFormatting sqref="M21">
    <cfRule type="cellIs" dxfId="17" priority="9" operator="greaterThan">
      <formula>0</formula>
    </cfRule>
  </conditionalFormatting>
  <conditionalFormatting sqref="Q69:S69">
    <cfRule type="cellIs" dxfId="16" priority="8" operator="greaterThan">
      <formula>0</formula>
    </cfRule>
  </conditionalFormatting>
  <conditionalFormatting sqref="AL29 AU30:AW30 AE30 AO29 AH30:AS30 AQ28:AQ29">
    <cfRule type="cellIs" dxfId="15" priority="7" operator="equal">
      <formula>"delete"</formula>
    </cfRule>
  </conditionalFormatting>
  <conditionalFormatting sqref="AF30">
    <cfRule type="cellIs" dxfId="14" priority="6" operator="equal">
      <formula>"delete"</formula>
    </cfRule>
  </conditionalFormatting>
  <conditionalFormatting sqref="AR29">
    <cfRule type="cellIs" dxfId="13" priority="5" operator="equal">
      <formula>"delete"</formula>
    </cfRule>
  </conditionalFormatting>
  <conditionalFormatting sqref="AF39">
    <cfRule type="cellIs" dxfId="12" priority="3" operator="greaterThan">
      <formula>0</formula>
    </cfRule>
  </conditionalFormatting>
  <conditionalFormatting sqref="AF31:AF38">
    <cfRule type="cellIs" dxfId="11" priority="2" operator="greaterThan">
      <formula>0</formula>
    </cfRule>
  </conditionalFormatting>
  <conditionalFormatting sqref="AE31:AE39">
    <cfRule type="cellIs" dxfId="10" priority="1" operator="greaterThan">
      <formula>0</formula>
    </cfRule>
  </conditionalFormatting>
  <hyperlinks>
    <hyperlink ref="A99" r:id="rId9"/>
    <hyperlink ref="D24:S24" r:id="rId10" location="'Services JrPrésence_JOUR'!A1" display="OCCUPATION DES UNITÉS DE SOINS"/>
    <hyperlink ref="V30" r:id="rId11"/>
    <hyperlink ref="V99" r:id="rId12"/>
    <hyperlink ref="V43" r:id="rId13"/>
    <hyperlink ref="V31:Z38" r:id="rId14" display="V:\ÉTAT SITUATION - Gestion des lits\Instructions Matrice gestion des lits - à partir du fichier Hser_Année_en_cours.pdf"/>
    <hyperlink ref="A113" r:id="rId15"/>
    <hyperlink ref="V69" r:id="rId16" display="https://radium.ss.hlaval.reg03.rtss.qc.ca/medipatient/gestion_lits.php"/>
  </hyperlinks>
  <printOptions horizontalCentered="1"/>
  <pageMargins left="0.35433070866141736" right="0.35433070866141736" top="0.39370078740157483" bottom="0.39370078740157483" header="0.31496062992125984" footer="0.31496062992125984"/>
  <pageSetup scale="42" orientation="portrait" r:id="rId17"/>
  <headerFooter>
    <oddFooter>&amp;L&amp;8&amp;D &amp;T&amp;R&amp;8&amp;Z&amp;F    &amp;11&amp;A</oddFooter>
  </headerFooter>
  <drawing r:id="rId18"/>
  <legacyDrawing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C140"/>
  <sheetViews>
    <sheetView zoomScaleNormal="100" workbookViewId="0">
      <pane xSplit="1" ySplit="9" topLeftCell="B119" activePane="bottomRight" state="frozen"/>
      <selection pane="topRight" activeCell="B1" sqref="B1"/>
      <selection pane="bottomLeft" activeCell="A6" sqref="A6"/>
      <selection pane="bottomRight" activeCell="H135" sqref="H135"/>
    </sheetView>
  </sheetViews>
  <sheetFormatPr baseColWidth="10" defaultRowHeight="15" x14ac:dyDescent="0.25"/>
  <cols>
    <col min="1" max="1" width="11.42578125" style="52"/>
    <col min="2" max="3" width="12.28515625" style="53" customWidth="1"/>
    <col min="4" max="91" width="7.85546875" customWidth="1"/>
  </cols>
  <sheetData>
    <row r="1" spans="1:3" ht="18.75" x14ac:dyDescent="0.4">
      <c r="A1" s="529" t="s">
        <v>89</v>
      </c>
      <c r="B1" s="529"/>
      <c r="C1" s="529"/>
    </row>
    <row r="3" spans="1:3" x14ac:dyDescent="0.25">
      <c r="A3" s="530" t="s">
        <v>90</v>
      </c>
      <c r="B3" s="530"/>
      <c r="C3" s="530"/>
    </row>
    <row r="4" spans="1:3" x14ac:dyDescent="0.25">
      <c r="A4" s="63"/>
      <c r="B4" s="63"/>
      <c r="C4" s="63"/>
    </row>
    <row r="5" spans="1:3" x14ac:dyDescent="0.25">
      <c r="A5" s="64"/>
      <c r="B5" s="65" t="s">
        <v>92</v>
      </c>
      <c r="C5" s="66">
        <v>82</v>
      </c>
    </row>
    <row r="6" spans="1:3" x14ac:dyDescent="0.25">
      <c r="A6" s="64"/>
      <c r="B6" s="65" t="s">
        <v>91</v>
      </c>
      <c r="C6" s="66">
        <v>82.8</v>
      </c>
    </row>
    <row r="7" spans="1:3" x14ac:dyDescent="0.25">
      <c r="A7" s="64"/>
      <c r="B7" s="65" t="s">
        <v>93</v>
      </c>
      <c r="C7" s="66">
        <f>MEDIAN(Télémétrie[Télés
en cours])</f>
        <v>83.5</v>
      </c>
    </row>
    <row r="9" spans="1:3" ht="30" x14ac:dyDescent="0.25">
      <c r="A9" s="58" t="s">
        <v>87</v>
      </c>
      <c r="B9" s="59" t="s">
        <v>85</v>
      </c>
      <c r="C9" s="60" t="s">
        <v>86</v>
      </c>
    </row>
    <row r="10" spans="1:3" x14ac:dyDescent="0.25">
      <c r="A10" s="55">
        <v>43433</v>
      </c>
      <c r="B10" s="54">
        <v>95</v>
      </c>
      <c r="C10" s="57"/>
    </row>
    <row r="11" spans="1:3" x14ac:dyDescent="0.25">
      <c r="A11" s="56">
        <v>43432</v>
      </c>
      <c r="B11" s="17">
        <v>93</v>
      </c>
      <c r="C11" s="15"/>
    </row>
    <row r="12" spans="1:3" x14ac:dyDescent="0.25">
      <c r="A12" s="56">
        <v>43431</v>
      </c>
      <c r="B12" s="17"/>
      <c r="C12" s="15"/>
    </row>
    <row r="13" spans="1:3" x14ac:dyDescent="0.25">
      <c r="A13" s="56">
        <v>43430</v>
      </c>
      <c r="B13" s="17"/>
      <c r="C13" s="15"/>
    </row>
    <row r="14" spans="1:3" x14ac:dyDescent="0.25">
      <c r="A14" s="56">
        <v>43429</v>
      </c>
      <c r="B14" s="17"/>
      <c r="C14" s="15"/>
    </row>
    <row r="15" spans="1:3" x14ac:dyDescent="0.25">
      <c r="A15" s="56">
        <v>43428</v>
      </c>
      <c r="B15" s="17"/>
      <c r="C15" s="15"/>
    </row>
    <row r="16" spans="1:3" x14ac:dyDescent="0.25">
      <c r="A16" s="56">
        <v>43427</v>
      </c>
      <c r="B16" s="17">
        <v>80</v>
      </c>
      <c r="C16" s="15"/>
    </row>
    <row r="17" spans="1:3" x14ac:dyDescent="0.25">
      <c r="A17" s="56">
        <v>43426</v>
      </c>
      <c r="B17" s="17">
        <v>80</v>
      </c>
      <c r="C17" s="15"/>
    </row>
    <row r="18" spans="1:3" x14ac:dyDescent="0.25">
      <c r="A18" s="56">
        <v>43425</v>
      </c>
      <c r="B18" s="17">
        <v>78</v>
      </c>
      <c r="C18" s="15"/>
    </row>
    <row r="19" spans="1:3" x14ac:dyDescent="0.25">
      <c r="A19" s="56">
        <v>43424</v>
      </c>
      <c r="B19" s="17">
        <v>75</v>
      </c>
      <c r="C19" s="15"/>
    </row>
    <row r="20" spans="1:3" x14ac:dyDescent="0.25">
      <c r="A20" s="56">
        <v>43423</v>
      </c>
      <c r="B20" s="17">
        <v>74</v>
      </c>
      <c r="C20" s="15"/>
    </row>
    <row r="21" spans="1:3" x14ac:dyDescent="0.25">
      <c r="A21" s="56">
        <v>43422</v>
      </c>
      <c r="B21" s="17"/>
      <c r="C21" s="15"/>
    </row>
    <row r="22" spans="1:3" x14ac:dyDescent="0.25">
      <c r="A22" s="56">
        <v>43421</v>
      </c>
      <c r="B22" s="17"/>
      <c r="C22" s="15"/>
    </row>
    <row r="23" spans="1:3" x14ac:dyDescent="0.25">
      <c r="A23" s="56">
        <v>43420</v>
      </c>
      <c r="B23" s="17"/>
      <c r="C23" s="15"/>
    </row>
    <row r="24" spans="1:3" x14ac:dyDescent="0.25">
      <c r="A24" s="56">
        <v>43419</v>
      </c>
      <c r="B24" s="17">
        <v>79</v>
      </c>
      <c r="C24" s="15"/>
    </row>
    <row r="25" spans="1:3" x14ac:dyDescent="0.25">
      <c r="A25" s="56">
        <v>43418</v>
      </c>
      <c r="B25" s="17">
        <v>94</v>
      </c>
      <c r="C25" s="15"/>
    </row>
    <row r="26" spans="1:3" x14ac:dyDescent="0.25">
      <c r="A26" s="56">
        <v>43417</v>
      </c>
      <c r="B26" s="17">
        <v>90</v>
      </c>
      <c r="C26" s="15"/>
    </row>
    <row r="27" spans="1:3" x14ac:dyDescent="0.25">
      <c r="A27" s="56">
        <v>43416</v>
      </c>
      <c r="B27" s="17">
        <v>87</v>
      </c>
      <c r="C27" s="15"/>
    </row>
    <row r="28" spans="1:3" x14ac:dyDescent="0.25">
      <c r="A28" s="56">
        <v>43415</v>
      </c>
      <c r="B28" s="17"/>
      <c r="C28" s="15"/>
    </row>
    <row r="29" spans="1:3" x14ac:dyDescent="0.25">
      <c r="A29" s="56">
        <v>43414</v>
      </c>
      <c r="B29" s="17"/>
      <c r="C29" s="15"/>
    </row>
    <row r="30" spans="1:3" x14ac:dyDescent="0.25">
      <c r="A30" s="56">
        <v>43413</v>
      </c>
      <c r="B30" s="17">
        <v>96</v>
      </c>
      <c r="C30" s="15"/>
    </row>
    <row r="31" spans="1:3" x14ac:dyDescent="0.25">
      <c r="A31" s="56">
        <v>43412</v>
      </c>
      <c r="B31" s="17">
        <v>95</v>
      </c>
      <c r="C31" s="15"/>
    </row>
    <row r="32" spans="1:3" x14ac:dyDescent="0.25">
      <c r="A32" s="56">
        <v>43411</v>
      </c>
      <c r="B32" s="17">
        <v>92</v>
      </c>
      <c r="C32" s="15"/>
    </row>
    <row r="33" spans="1:3" x14ac:dyDescent="0.25">
      <c r="A33" s="56">
        <v>43410</v>
      </c>
      <c r="B33" s="17">
        <v>92</v>
      </c>
      <c r="C33" s="15"/>
    </row>
    <row r="34" spans="1:3" x14ac:dyDescent="0.25">
      <c r="A34" s="56">
        <v>43409</v>
      </c>
      <c r="B34" s="17">
        <v>88</v>
      </c>
      <c r="C34" s="15"/>
    </row>
    <row r="35" spans="1:3" x14ac:dyDescent="0.25">
      <c r="A35" s="56">
        <v>43408</v>
      </c>
      <c r="B35" s="17"/>
      <c r="C35" s="15"/>
    </row>
    <row r="36" spans="1:3" x14ac:dyDescent="0.25">
      <c r="A36" s="56">
        <v>43407</v>
      </c>
      <c r="B36" s="17"/>
      <c r="C36" s="15"/>
    </row>
    <row r="37" spans="1:3" x14ac:dyDescent="0.25">
      <c r="A37" s="56">
        <v>43406</v>
      </c>
      <c r="B37" s="17">
        <v>88</v>
      </c>
      <c r="C37" s="15"/>
    </row>
    <row r="38" spans="1:3" x14ac:dyDescent="0.25">
      <c r="A38" s="56">
        <v>43405</v>
      </c>
      <c r="B38" s="17">
        <v>92</v>
      </c>
      <c r="C38" s="15"/>
    </row>
    <row r="39" spans="1:3" x14ac:dyDescent="0.25">
      <c r="A39" s="56">
        <v>43404</v>
      </c>
      <c r="B39" s="17">
        <v>93</v>
      </c>
      <c r="C39" s="15"/>
    </row>
    <row r="40" spans="1:3" x14ac:dyDescent="0.25">
      <c r="A40" s="56">
        <v>43403</v>
      </c>
      <c r="B40" s="17">
        <v>92</v>
      </c>
      <c r="C40" s="15"/>
    </row>
    <row r="41" spans="1:3" x14ac:dyDescent="0.25">
      <c r="A41" s="56">
        <v>43402</v>
      </c>
      <c r="B41" s="17">
        <v>89</v>
      </c>
      <c r="C41" s="15"/>
    </row>
    <row r="42" spans="1:3" x14ac:dyDescent="0.25">
      <c r="A42" s="56">
        <v>43401</v>
      </c>
      <c r="B42" s="17"/>
      <c r="C42" s="15"/>
    </row>
    <row r="43" spans="1:3" x14ac:dyDescent="0.25">
      <c r="A43" s="56">
        <v>43400</v>
      </c>
      <c r="B43" s="17"/>
      <c r="C43" s="15"/>
    </row>
    <row r="44" spans="1:3" x14ac:dyDescent="0.25">
      <c r="A44" s="56">
        <v>43399</v>
      </c>
      <c r="B44" s="17">
        <v>93</v>
      </c>
      <c r="C44" s="15"/>
    </row>
    <row r="45" spans="1:3" x14ac:dyDescent="0.25">
      <c r="A45" s="56">
        <v>43398</v>
      </c>
      <c r="B45" s="17">
        <v>90</v>
      </c>
      <c r="C45" s="15"/>
    </row>
    <row r="46" spans="1:3" x14ac:dyDescent="0.25">
      <c r="A46" s="56">
        <v>43397</v>
      </c>
      <c r="B46" s="17">
        <v>85</v>
      </c>
      <c r="C46" s="15"/>
    </row>
    <row r="47" spans="1:3" x14ac:dyDescent="0.25">
      <c r="A47" s="56">
        <v>43396</v>
      </c>
      <c r="B47" s="17">
        <v>74</v>
      </c>
      <c r="C47" s="15"/>
    </row>
    <row r="48" spans="1:3" x14ac:dyDescent="0.25">
      <c r="A48" s="56">
        <v>43395</v>
      </c>
      <c r="B48" s="17">
        <v>78</v>
      </c>
      <c r="C48" s="15"/>
    </row>
    <row r="49" spans="1:3" x14ac:dyDescent="0.25">
      <c r="A49" s="56">
        <v>43394</v>
      </c>
      <c r="B49" s="17"/>
      <c r="C49" s="15"/>
    </row>
    <row r="50" spans="1:3" x14ac:dyDescent="0.25">
      <c r="A50" s="56">
        <v>43393</v>
      </c>
      <c r="B50" s="17">
        <v>75</v>
      </c>
      <c r="C50" s="15"/>
    </row>
    <row r="51" spans="1:3" x14ac:dyDescent="0.25">
      <c r="A51" s="56">
        <v>43392</v>
      </c>
      <c r="B51" s="17">
        <v>83</v>
      </c>
      <c r="C51" s="15"/>
    </row>
    <row r="52" spans="1:3" x14ac:dyDescent="0.25">
      <c r="A52" s="56">
        <v>43391</v>
      </c>
      <c r="B52" s="17">
        <v>91</v>
      </c>
      <c r="C52" s="15"/>
    </row>
    <row r="53" spans="1:3" x14ac:dyDescent="0.25">
      <c r="A53" s="56">
        <v>43390</v>
      </c>
      <c r="B53" s="17">
        <v>90</v>
      </c>
      <c r="C53" s="15"/>
    </row>
    <row r="54" spans="1:3" x14ac:dyDescent="0.25">
      <c r="A54" s="56">
        <v>43389</v>
      </c>
      <c r="B54" s="17">
        <v>84</v>
      </c>
      <c r="C54" s="15"/>
    </row>
    <row r="55" spans="1:3" x14ac:dyDescent="0.25">
      <c r="A55" s="56">
        <v>43388</v>
      </c>
      <c r="B55" s="17">
        <v>76</v>
      </c>
      <c r="C55" s="15"/>
    </row>
    <row r="56" spans="1:3" x14ac:dyDescent="0.25">
      <c r="A56" s="56">
        <v>43387</v>
      </c>
      <c r="B56" s="17"/>
      <c r="C56" s="15"/>
    </row>
    <row r="57" spans="1:3" x14ac:dyDescent="0.25">
      <c r="A57" s="56">
        <v>43386</v>
      </c>
      <c r="B57" s="17"/>
      <c r="C57" s="15"/>
    </row>
    <row r="58" spans="1:3" x14ac:dyDescent="0.25">
      <c r="A58" s="56">
        <v>43385</v>
      </c>
      <c r="B58" s="17">
        <v>95</v>
      </c>
      <c r="C58" s="15"/>
    </row>
    <row r="59" spans="1:3" x14ac:dyDescent="0.25">
      <c r="A59" s="56">
        <v>43384</v>
      </c>
      <c r="B59" s="17">
        <v>86</v>
      </c>
      <c r="C59" s="15"/>
    </row>
    <row r="60" spans="1:3" x14ac:dyDescent="0.25">
      <c r="A60" s="56">
        <v>43383</v>
      </c>
      <c r="B60" s="17">
        <v>87</v>
      </c>
      <c r="C60" s="15"/>
    </row>
    <row r="61" spans="1:3" x14ac:dyDescent="0.25">
      <c r="A61" s="56">
        <v>43382</v>
      </c>
      <c r="B61" s="17">
        <v>81</v>
      </c>
      <c r="C61" s="15"/>
    </row>
    <row r="62" spans="1:3" x14ac:dyDescent="0.25">
      <c r="A62" s="56">
        <v>43381</v>
      </c>
      <c r="B62" s="17"/>
      <c r="C62" s="15"/>
    </row>
    <row r="63" spans="1:3" x14ac:dyDescent="0.25">
      <c r="A63" s="56">
        <v>43380</v>
      </c>
      <c r="B63" s="17"/>
      <c r="C63" s="15"/>
    </row>
    <row r="64" spans="1:3" x14ac:dyDescent="0.25">
      <c r="A64" s="56">
        <v>43379</v>
      </c>
      <c r="B64" s="17"/>
      <c r="C64" s="15"/>
    </row>
    <row r="65" spans="1:3" x14ac:dyDescent="0.25">
      <c r="A65" s="56">
        <v>43378</v>
      </c>
      <c r="B65" s="17"/>
      <c r="C65" s="15"/>
    </row>
    <row r="66" spans="1:3" x14ac:dyDescent="0.25">
      <c r="A66" s="56">
        <v>43377</v>
      </c>
      <c r="B66" s="17">
        <v>87</v>
      </c>
      <c r="C66" s="15"/>
    </row>
    <row r="67" spans="1:3" x14ac:dyDescent="0.25">
      <c r="A67" s="56">
        <v>43376</v>
      </c>
      <c r="B67" s="17">
        <v>96</v>
      </c>
      <c r="C67" s="15"/>
    </row>
    <row r="68" spans="1:3" x14ac:dyDescent="0.25">
      <c r="A68" s="56">
        <v>43375</v>
      </c>
      <c r="B68" s="17">
        <v>87</v>
      </c>
      <c r="C68" s="15"/>
    </row>
    <row r="69" spans="1:3" x14ac:dyDescent="0.25">
      <c r="A69" s="56">
        <v>43374</v>
      </c>
      <c r="B69" s="17">
        <v>81</v>
      </c>
      <c r="C69" s="15"/>
    </row>
    <row r="70" spans="1:3" x14ac:dyDescent="0.25">
      <c r="A70" s="56">
        <v>43373</v>
      </c>
      <c r="B70" s="17"/>
      <c r="C70" s="15"/>
    </row>
    <row r="71" spans="1:3" x14ac:dyDescent="0.25">
      <c r="A71" s="56">
        <v>43372</v>
      </c>
      <c r="B71" s="17"/>
      <c r="C71" s="15"/>
    </row>
    <row r="72" spans="1:3" x14ac:dyDescent="0.25">
      <c r="A72" s="56">
        <v>43371</v>
      </c>
      <c r="B72" s="17">
        <v>86</v>
      </c>
      <c r="C72" s="15"/>
    </row>
    <row r="73" spans="1:3" x14ac:dyDescent="0.25">
      <c r="A73" s="56">
        <v>43370</v>
      </c>
      <c r="B73" s="17">
        <v>87</v>
      </c>
      <c r="C73" s="15"/>
    </row>
    <row r="74" spans="1:3" x14ac:dyDescent="0.25">
      <c r="A74" s="56">
        <v>43369</v>
      </c>
      <c r="B74" s="17">
        <v>83</v>
      </c>
      <c r="C74" s="15"/>
    </row>
    <row r="75" spans="1:3" x14ac:dyDescent="0.25">
      <c r="A75" s="56">
        <v>43368</v>
      </c>
      <c r="B75" s="17">
        <v>75</v>
      </c>
      <c r="C75" s="15"/>
    </row>
    <row r="76" spans="1:3" x14ac:dyDescent="0.25">
      <c r="A76" s="56">
        <v>43367</v>
      </c>
      <c r="B76" s="17">
        <v>82</v>
      </c>
      <c r="C76" s="15"/>
    </row>
    <row r="77" spans="1:3" x14ac:dyDescent="0.25">
      <c r="A77" s="56">
        <v>43366</v>
      </c>
      <c r="B77" s="17"/>
      <c r="C77" s="15"/>
    </row>
    <row r="78" spans="1:3" x14ac:dyDescent="0.25">
      <c r="A78" s="56">
        <v>43365</v>
      </c>
      <c r="B78" s="17"/>
      <c r="C78" s="15"/>
    </row>
    <row r="79" spans="1:3" x14ac:dyDescent="0.25">
      <c r="A79" s="56">
        <v>43364</v>
      </c>
      <c r="B79" s="17">
        <v>78</v>
      </c>
      <c r="C79" s="15"/>
    </row>
    <row r="80" spans="1:3" x14ac:dyDescent="0.25">
      <c r="A80" s="56">
        <v>43363</v>
      </c>
      <c r="B80" s="17">
        <v>85</v>
      </c>
      <c r="C80" s="15"/>
    </row>
    <row r="81" spans="1:3" x14ac:dyDescent="0.25">
      <c r="A81" s="56">
        <v>43362</v>
      </c>
      <c r="B81" s="17">
        <v>86</v>
      </c>
      <c r="C81" s="15"/>
    </row>
    <row r="82" spans="1:3" x14ac:dyDescent="0.25">
      <c r="A82" s="56">
        <v>43361</v>
      </c>
      <c r="B82" s="17">
        <v>85</v>
      </c>
      <c r="C82" s="15"/>
    </row>
    <row r="83" spans="1:3" x14ac:dyDescent="0.25">
      <c r="A83" s="56">
        <v>43360</v>
      </c>
      <c r="B83" s="17">
        <v>83</v>
      </c>
      <c r="C83" s="15"/>
    </row>
    <row r="84" spans="1:3" x14ac:dyDescent="0.25">
      <c r="A84" s="56">
        <v>43359</v>
      </c>
      <c r="B84" s="17"/>
      <c r="C84" s="15"/>
    </row>
    <row r="85" spans="1:3" x14ac:dyDescent="0.25">
      <c r="A85" s="56">
        <v>43358</v>
      </c>
      <c r="B85" s="17"/>
      <c r="C85" s="15"/>
    </row>
    <row r="86" spans="1:3" x14ac:dyDescent="0.25">
      <c r="A86" s="56">
        <v>43357</v>
      </c>
      <c r="B86" s="17">
        <v>93</v>
      </c>
      <c r="C86" s="15"/>
    </row>
    <row r="87" spans="1:3" x14ac:dyDescent="0.25">
      <c r="A87" s="56">
        <v>43356</v>
      </c>
      <c r="B87" s="17"/>
      <c r="C87" s="15"/>
    </row>
    <row r="88" spans="1:3" x14ac:dyDescent="0.25">
      <c r="A88" s="56">
        <v>43355</v>
      </c>
      <c r="B88" s="17">
        <v>92</v>
      </c>
      <c r="C88" s="15"/>
    </row>
    <row r="89" spans="1:3" x14ac:dyDescent="0.25">
      <c r="A89" s="56">
        <v>43354</v>
      </c>
      <c r="B89" s="17">
        <v>85</v>
      </c>
      <c r="C89" s="15"/>
    </row>
    <row r="90" spans="1:3" x14ac:dyDescent="0.25">
      <c r="A90" s="56">
        <v>43353</v>
      </c>
      <c r="B90" s="17"/>
      <c r="C90" s="15"/>
    </row>
    <row r="91" spans="1:3" x14ac:dyDescent="0.25">
      <c r="A91" s="56">
        <v>43352</v>
      </c>
      <c r="B91" s="17"/>
      <c r="C91" s="15"/>
    </row>
    <row r="92" spans="1:3" x14ac:dyDescent="0.25">
      <c r="A92" s="56">
        <v>43351</v>
      </c>
      <c r="B92" s="17"/>
      <c r="C92" s="15"/>
    </row>
    <row r="93" spans="1:3" x14ac:dyDescent="0.25">
      <c r="A93" s="56">
        <v>43350</v>
      </c>
      <c r="B93" s="17">
        <v>81</v>
      </c>
      <c r="C93" s="15"/>
    </row>
    <row r="94" spans="1:3" x14ac:dyDescent="0.25">
      <c r="A94" s="56">
        <v>43349</v>
      </c>
      <c r="B94" s="17">
        <v>69</v>
      </c>
      <c r="C94" s="15"/>
    </row>
    <row r="95" spans="1:3" x14ac:dyDescent="0.25">
      <c r="A95" s="56">
        <v>43348</v>
      </c>
      <c r="B95" s="17"/>
      <c r="C95" s="15"/>
    </row>
    <row r="96" spans="1:3" x14ac:dyDescent="0.25">
      <c r="A96" s="56">
        <v>43347</v>
      </c>
      <c r="B96" s="17">
        <v>79</v>
      </c>
      <c r="C96" s="15"/>
    </row>
    <row r="97" spans="1:3" x14ac:dyDescent="0.25">
      <c r="A97" s="56">
        <v>43346</v>
      </c>
      <c r="B97" s="17"/>
      <c r="C97" s="15"/>
    </row>
    <row r="98" spans="1:3" x14ac:dyDescent="0.25">
      <c r="A98" s="56">
        <v>43345</v>
      </c>
      <c r="B98" s="17"/>
      <c r="C98" s="15"/>
    </row>
    <row r="99" spans="1:3" x14ac:dyDescent="0.25">
      <c r="A99" s="56">
        <v>43344</v>
      </c>
      <c r="B99" s="17"/>
      <c r="C99" s="15"/>
    </row>
    <row r="100" spans="1:3" x14ac:dyDescent="0.25">
      <c r="A100" s="56">
        <v>43343</v>
      </c>
      <c r="B100" s="17">
        <v>79</v>
      </c>
      <c r="C100" s="15"/>
    </row>
    <row r="101" spans="1:3" x14ac:dyDescent="0.25">
      <c r="A101" s="56">
        <v>43342</v>
      </c>
      <c r="B101" s="17">
        <v>60</v>
      </c>
      <c r="C101" s="15"/>
    </row>
    <row r="102" spans="1:3" x14ac:dyDescent="0.25">
      <c r="A102" s="56">
        <v>43341</v>
      </c>
      <c r="B102" s="17">
        <v>69</v>
      </c>
      <c r="C102" s="15"/>
    </row>
    <row r="103" spans="1:3" x14ac:dyDescent="0.25">
      <c r="A103" s="56">
        <v>43340</v>
      </c>
      <c r="B103" s="17"/>
      <c r="C103" s="15"/>
    </row>
    <row r="104" spans="1:3" x14ac:dyDescent="0.25">
      <c r="A104" s="56">
        <v>43339</v>
      </c>
      <c r="B104" s="17"/>
      <c r="C104" s="15"/>
    </row>
    <row r="105" spans="1:3" x14ac:dyDescent="0.25">
      <c r="A105" s="56">
        <v>43338</v>
      </c>
      <c r="B105" s="17"/>
      <c r="C105" s="15"/>
    </row>
    <row r="106" spans="1:3" x14ac:dyDescent="0.25">
      <c r="A106" s="56">
        <v>43337</v>
      </c>
      <c r="B106" s="17"/>
      <c r="C106" s="15"/>
    </row>
    <row r="107" spans="1:3" x14ac:dyDescent="0.25">
      <c r="A107" s="56">
        <v>43336</v>
      </c>
      <c r="B107" s="17">
        <v>71</v>
      </c>
      <c r="C107" s="15"/>
    </row>
    <row r="108" spans="1:3" x14ac:dyDescent="0.25">
      <c r="A108" s="56">
        <v>43335</v>
      </c>
      <c r="B108" s="17">
        <v>68</v>
      </c>
      <c r="C108" s="15"/>
    </row>
    <row r="109" spans="1:3" x14ac:dyDescent="0.25">
      <c r="A109" s="56">
        <v>43334</v>
      </c>
      <c r="B109" s="17">
        <v>88</v>
      </c>
      <c r="C109" s="15"/>
    </row>
    <row r="110" spans="1:3" x14ac:dyDescent="0.25">
      <c r="A110" s="56">
        <v>43333</v>
      </c>
      <c r="B110" s="17">
        <v>88</v>
      </c>
      <c r="C110" s="15"/>
    </row>
    <row r="111" spans="1:3" x14ac:dyDescent="0.25">
      <c r="A111" s="56">
        <v>43332</v>
      </c>
      <c r="B111" s="17">
        <v>88</v>
      </c>
      <c r="C111" s="15"/>
    </row>
    <row r="112" spans="1:3" x14ac:dyDescent="0.25">
      <c r="A112" s="56">
        <v>43331</v>
      </c>
      <c r="B112" s="17"/>
      <c r="C112" s="15"/>
    </row>
    <row r="113" spans="1:3" x14ac:dyDescent="0.25">
      <c r="A113" s="56">
        <v>43330</v>
      </c>
      <c r="B113" s="17"/>
      <c r="C113" s="15"/>
    </row>
    <row r="114" spans="1:3" x14ac:dyDescent="0.25">
      <c r="A114" s="56">
        <v>43329</v>
      </c>
      <c r="B114" s="17">
        <v>88</v>
      </c>
      <c r="C114" s="15"/>
    </row>
    <row r="115" spans="1:3" x14ac:dyDescent="0.25">
      <c r="A115" s="56">
        <v>43328</v>
      </c>
      <c r="B115" s="17">
        <v>88</v>
      </c>
      <c r="C115" s="15"/>
    </row>
    <row r="116" spans="1:3" x14ac:dyDescent="0.25">
      <c r="A116" s="56">
        <v>43327</v>
      </c>
      <c r="B116" s="17">
        <v>88</v>
      </c>
      <c r="C116" s="15"/>
    </row>
    <row r="117" spans="1:3" x14ac:dyDescent="0.25">
      <c r="A117" s="56">
        <v>43326</v>
      </c>
      <c r="B117" s="17">
        <v>76</v>
      </c>
      <c r="C117" s="15"/>
    </row>
    <row r="118" spans="1:3" x14ac:dyDescent="0.25">
      <c r="A118" s="56">
        <v>43325</v>
      </c>
      <c r="B118" s="17">
        <v>75</v>
      </c>
      <c r="C118" s="15"/>
    </row>
    <row r="119" spans="1:3" x14ac:dyDescent="0.25">
      <c r="A119" s="56">
        <v>43324</v>
      </c>
      <c r="B119" s="17"/>
      <c r="C119" s="15"/>
    </row>
    <row r="120" spans="1:3" x14ac:dyDescent="0.25">
      <c r="A120" s="56">
        <v>43323</v>
      </c>
      <c r="B120" s="17"/>
      <c r="C120" s="15"/>
    </row>
    <row r="121" spans="1:3" x14ac:dyDescent="0.25">
      <c r="A121" s="56">
        <v>43322</v>
      </c>
      <c r="B121" s="17">
        <v>76</v>
      </c>
      <c r="C121" s="15"/>
    </row>
    <row r="122" spans="1:3" x14ac:dyDescent="0.25">
      <c r="A122" s="56">
        <v>43321</v>
      </c>
      <c r="B122" s="17">
        <v>75</v>
      </c>
      <c r="C122" s="15"/>
    </row>
    <row r="123" spans="1:3" x14ac:dyDescent="0.25">
      <c r="A123" s="56">
        <v>43320</v>
      </c>
      <c r="B123" s="17">
        <v>74</v>
      </c>
      <c r="C123" s="15"/>
    </row>
    <row r="124" spans="1:3" x14ac:dyDescent="0.25">
      <c r="A124" s="56">
        <v>43319</v>
      </c>
      <c r="B124" s="17">
        <v>74</v>
      </c>
      <c r="C124" s="15"/>
    </row>
    <row r="125" spans="1:3" x14ac:dyDescent="0.25">
      <c r="A125" s="56">
        <v>43318</v>
      </c>
      <c r="B125" s="17">
        <v>74</v>
      </c>
      <c r="C125" s="15"/>
    </row>
    <row r="126" spans="1:3" x14ac:dyDescent="0.25">
      <c r="A126" s="56">
        <v>43317</v>
      </c>
      <c r="B126" s="17"/>
      <c r="C126" s="15"/>
    </row>
    <row r="127" spans="1:3" x14ac:dyDescent="0.25">
      <c r="A127" s="56">
        <v>43316</v>
      </c>
      <c r="B127" s="17"/>
      <c r="C127" s="15"/>
    </row>
    <row r="128" spans="1:3" x14ac:dyDescent="0.25">
      <c r="A128" s="56">
        <v>43315</v>
      </c>
      <c r="B128" s="17">
        <v>74</v>
      </c>
      <c r="C128" s="15"/>
    </row>
    <row r="129" spans="1:3" x14ac:dyDescent="0.25">
      <c r="A129" s="56">
        <v>43314</v>
      </c>
      <c r="B129" s="17">
        <v>74</v>
      </c>
      <c r="C129" s="15"/>
    </row>
    <row r="130" spans="1:3" x14ac:dyDescent="0.25">
      <c r="A130" s="56">
        <v>43313</v>
      </c>
      <c r="B130" s="17">
        <v>78</v>
      </c>
      <c r="C130" s="15"/>
    </row>
    <row r="131" spans="1:3" x14ac:dyDescent="0.25">
      <c r="A131" s="56">
        <v>43312</v>
      </c>
      <c r="B131" s="17">
        <v>76</v>
      </c>
      <c r="C131" s="15"/>
    </row>
    <row r="132" spans="1:3" x14ac:dyDescent="0.25">
      <c r="A132" s="56">
        <v>43311</v>
      </c>
      <c r="B132" s="17"/>
      <c r="C132" s="15"/>
    </row>
    <row r="133" spans="1:3" x14ac:dyDescent="0.25">
      <c r="A133" s="56">
        <v>43310</v>
      </c>
      <c r="B133" s="17"/>
      <c r="C133" s="15"/>
    </row>
    <row r="134" spans="1:3" x14ac:dyDescent="0.25">
      <c r="A134" s="56">
        <v>43309</v>
      </c>
      <c r="B134" s="17"/>
      <c r="C134" s="15"/>
    </row>
    <row r="135" spans="1:3" x14ac:dyDescent="0.25">
      <c r="A135" s="56">
        <v>43308</v>
      </c>
      <c r="B135" s="17"/>
      <c r="C135" s="15"/>
    </row>
    <row r="136" spans="1:3" x14ac:dyDescent="0.25">
      <c r="A136" s="56">
        <v>43307</v>
      </c>
      <c r="B136" s="17">
        <v>72</v>
      </c>
      <c r="C136" s="15"/>
    </row>
    <row r="137" spans="1:3" x14ac:dyDescent="0.25">
      <c r="A137" s="56">
        <v>43306</v>
      </c>
      <c r="B137" s="17">
        <v>75</v>
      </c>
      <c r="C137" s="15"/>
    </row>
    <row r="138" spans="1:3" x14ac:dyDescent="0.25">
      <c r="A138" s="56">
        <v>43305</v>
      </c>
      <c r="B138" s="17">
        <v>75</v>
      </c>
      <c r="C138" s="15"/>
    </row>
    <row r="139" spans="1:3" ht="15.75" thickBot="1" x14ac:dyDescent="0.3">
      <c r="A139" s="61">
        <v>43304</v>
      </c>
      <c r="B139" s="62">
        <v>76</v>
      </c>
      <c r="C139" s="21"/>
    </row>
    <row r="140" spans="1:3" ht="15.75" thickBot="1" x14ac:dyDescent="0.3">
      <c r="A140" s="69" t="s">
        <v>94</v>
      </c>
      <c r="B140" s="70">
        <f>SUBTOTAL(101,Télémétrie[Télés
en cours])</f>
        <v>82.792682926829272</v>
      </c>
      <c r="C140" s="71">
        <f>SUBTOTAL(103,Télémétrie[Télés
à venir ])</f>
        <v>0</v>
      </c>
    </row>
  </sheetData>
  <mergeCells count="2">
    <mergeCell ref="A1:C1"/>
    <mergeCell ref="A3:C3"/>
  </mergeCells>
  <printOptions horizontalCentered="1"/>
  <pageMargins left="0.70866141732283472" right="0.70866141732283472" top="0.74803149606299213" bottom="0.74803149606299213" header="0.31496062992125984" footer="0.31496062992125984"/>
  <pageSetup paperSize="5" fitToHeight="0" orientation="portrait" r:id="rId1"/>
  <headerFooter>
    <oddFooter>&amp;L&amp;D &amp;T  &amp;P/&amp;N&amp;R&amp;8&amp;Z&amp;F&amp;11
&amp;A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2020-2021 matrice</vt:lpstr>
      <vt:lpstr>Télé comparaison</vt:lpstr>
      <vt:lpstr>DateDUséjour</vt:lpstr>
      <vt:lpstr>DateMatrice</vt:lpstr>
      <vt:lpstr>'Télé comparaison'!Impression_des_titres</vt:lpstr>
      <vt:lpstr>Lits3NDsansDébord</vt:lpstr>
      <vt:lpstr>Lits3PCsansSurcapacité</vt:lpstr>
      <vt:lpstr>Lits5PCsansDébord</vt:lpstr>
      <vt:lpstr>Lits7PCsansdébord</vt:lpstr>
      <vt:lpstr>NiveauxCombinés</vt:lpstr>
      <vt:lpstr>NiveauxRésultats</vt:lpstr>
      <vt:lpstr>OccupésLAveille</vt:lpstr>
      <vt:lpstr>Total_AdmissionUrgence</vt:lpstr>
      <vt:lpstr>Total_admObConsul</vt:lpstr>
      <vt:lpstr>UHBdressés</vt:lpstr>
      <vt:lpstr>'2020-2021 matrice'!Zone_d_impression</vt:lpstr>
    </vt:vector>
  </TitlesOfParts>
  <Company>IUCPQ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Aumond</dc:creator>
  <cp:lastModifiedBy>Lyne Ouimet</cp:lastModifiedBy>
  <cp:lastPrinted>2020-05-07T12:35:16Z</cp:lastPrinted>
  <dcterms:created xsi:type="dcterms:W3CDTF">2018-01-04T19:37:48Z</dcterms:created>
  <dcterms:modified xsi:type="dcterms:W3CDTF">2020-05-13T15:36:58Z</dcterms:modified>
</cp:coreProperties>
</file>