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tables/table10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arckgoon\Documents\Guild Wars 2\"/>
    </mc:Choice>
  </mc:AlternateContent>
  <xr:revisionPtr revIDLastSave="0" documentId="13_ncr:1_{69A25E43-57CB-4E97-BF9A-EA9F08C0CFA4}" xr6:coauthVersionLast="45" xr6:coauthVersionMax="45" xr10:uidLastSave="{00000000-0000-0000-0000-000000000000}"/>
  <bookViews>
    <workbookView xWindow="28680" yWindow="-120" windowWidth="29040" windowHeight="15840" tabRatio="864" activeTab="11" xr2:uid="{BCDA6BEC-4EDD-4FF4-8703-58138095B143}"/>
  </bookViews>
  <sheets>
    <sheet name="Feuil1" sheetId="29" r:id="rId1"/>
    <sheet name="Menu" sheetId="26" r:id="rId2"/>
    <sheet name="TCD" sheetId="22" r:id="rId3"/>
    <sheet name="VueGenerale" sheetId="20" r:id="rId4"/>
    <sheet name="CCLN" sheetId="13" r:id="rId5"/>
    <sheet name="Farm" sheetId="4" r:id="rId6"/>
    <sheet name="Feuil2" sheetId="30" r:id="rId7"/>
    <sheet name="Fractales" sheetId="24" r:id="rId8"/>
    <sheet name="ForgeMystique" sheetId="7" r:id="rId9"/>
    <sheet name="Recyclage" sheetId="14" r:id="rId10"/>
    <sheet name="ObjectifsJoueurs" sheetId="3" r:id="rId11"/>
    <sheet name="ObjectifsCommuns" sheetId="12" r:id="rId12"/>
    <sheet name="DonneesComplementaires" sheetId="5" r:id="rId13"/>
    <sheet name="Requetes" sheetId="28" r:id="rId14"/>
  </sheets>
  <functionGroups builtInGroupCount="19"/>
  <definedNames>
    <definedName name="_Artisanats">DonneesComplementaires!$H$2:$H$6</definedName>
    <definedName name="_xlnm._FilterDatabase" localSheetId="5" hidden="1">Farm!$A$1:$F$1</definedName>
    <definedName name="_xlnm._FilterDatabase" localSheetId="8" hidden="1">DonneesComplementaires!$I$1:$J$9</definedName>
    <definedName name="_MatriceT5_T6">DonneesComplementaires!$I$2:$J$9</definedName>
    <definedName name="_NomT5">DonneesComplementaires!$I$2:$I$9</definedName>
    <definedName name="_Personnage">DonneesComplementaires!$A$2:$A$8</definedName>
    <definedName name="_xlcn.WorksheetConnection_suivi_gw2.xlsmAchatVente1" hidden="1">Tab_CCLN[]</definedName>
    <definedName name="_xlcn.WorksheetConnection_suivi_gw2.xlsmForgeMystique1" hidden="1">Tab_ForgeMystique[]</definedName>
    <definedName name="_xlcn.WorksheetConnection_suivi_gw2.xlsmFractales1" hidden="1">Tab_Fractales[]</definedName>
    <definedName name="_xlcn.WorksheetConnection_suivi_gw2.xlsmMorceauNonIdentifiés1" hidden="1">Tab_Recyclage[]</definedName>
    <definedName name="_xlcn.WorksheetConnection_suivi_gw2.xlsmPVP1" hidden="1">PVP</definedName>
    <definedName name="DonnéesExternes_1" localSheetId="13" hidden="1">Requetes!#REF!</definedName>
    <definedName name="DonnéesExternes_2" localSheetId="13" hidden="1">Requetes!$A$1:$A$5</definedName>
    <definedName name="DonnéesExternes_3" localSheetId="13" hidden="1">Requetes!$C$1:$C$6</definedName>
  </definedNames>
  <calcPr calcId="181029"/>
  <pivotCaches>
    <pivotCache cacheId="0" r:id="rId1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VP" name="PVP" connection="WorksheetConnection_suivi_gw2.xlsm!PVP"/>
          <x15:modelTable id="MorceauNonIdentifiés" name="MorceauNonIdentifiés" connection="WorksheetConnection_suivi_gw2.xlsm!MorceauNonIdentifiés"/>
          <x15:modelTable id="Fractales" name="Fractales" connection="WorksheetConnection_suivi_gw2.xlsm!Fractales"/>
          <x15:modelTable id="ForgeMystique" name="ForgeMystique" connection="WorksheetConnection_suivi_gw2.xlsm!ForgeMystique"/>
          <x15:modelTable id="AchatVente" name="AchatVente" connection="WorksheetConnection_suivi_gw2.xlsm!AchatVente"/>
        </x15:modelTables>
        <x15:modelRelationships>
          <x15:modelRelationship fromTable="AchatVente" fromColumn="Date" toTable="Fractales" toColumn="Date"/>
          <x15:modelRelationship fromTable="ForgeMystique" fromColumn="Date" toTable="Fractales" toColumn="Date"/>
          <x15:modelRelationship fromTable="MorceauNonIdentifiés" fromColumn="Date" toTable="Fractales" toColumn="Date"/>
          <x15:modelRelationship fromTable="PVP" fromColumn="Date" toTable="Fractales" toColumn="Dat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3" l="1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F8" i="29"/>
  <c r="E8" i="29"/>
  <c r="C8" i="29"/>
  <c r="B8" i="29"/>
  <c r="H19" i="29"/>
  <c r="G19" i="29"/>
  <c r="E19" i="29"/>
  <c r="D19" i="29"/>
  <c r="C19" i="29"/>
  <c r="B19" i="29"/>
  <c r="M23" i="29"/>
  <c r="A3" i="4" l="1"/>
  <c r="A4" i="4" s="1"/>
  <c r="A5" i="4" s="1"/>
  <c r="H3" i="13" l="1"/>
  <c r="H4" i="13"/>
  <c r="H5" i="13"/>
  <c r="H6" i="13"/>
  <c r="H7" i="13"/>
  <c r="H8" i="13"/>
  <c r="H9" i="13"/>
  <c r="H10" i="13"/>
  <c r="H11" i="13"/>
  <c r="H12" i="13"/>
  <c r="H13" i="13"/>
  <c r="H14" i="13"/>
  <c r="H15" i="13"/>
  <c r="I15" i="13"/>
  <c r="J15" i="13"/>
  <c r="I14" i="13"/>
  <c r="J14" i="13"/>
  <c r="I13" i="13"/>
  <c r="J13" i="13"/>
  <c r="I12" i="13"/>
  <c r="J12" i="13"/>
  <c r="I11" i="13"/>
  <c r="J11" i="13"/>
  <c r="I10" i="13"/>
  <c r="J10" i="13"/>
  <c r="I9" i="13" l="1"/>
  <c r="J9" i="13"/>
  <c r="V3" i="20" l="1"/>
  <c r="P3" i="20"/>
  <c r="U29" i="3" l="1"/>
  <c r="M29" i="3"/>
  <c r="E29" i="3"/>
  <c r="U16" i="3"/>
  <c r="M16" i="3"/>
  <c r="E16" i="3"/>
  <c r="U3" i="3"/>
  <c r="M3" i="3"/>
  <c r="E3" i="3"/>
  <c r="L10" i="14"/>
  <c r="K10" i="14"/>
  <c r="G10" i="14"/>
  <c r="D10" i="14"/>
  <c r="B10" i="14"/>
  <c r="H9" i="14"/>
  <c r="I9" i="14" s="1"/>
  <c r="F9" i="14"/>
  <c r="H8" i="14"/>
  <c r="I8" i="14" s="1"/>
  <c r="F8" i="14"/>
  <c r="H7" i="14"/>
  <c r="I7" i="14" s="1"/>
  <c r="F7" i="14"/>
  <c r="H6" i="14"/>
  <c r="I6" i="14" s="1"/>
  <c r="F6" i="14"/>
  <c r="H5" i="14"/>
  <c r="I5" i="14" s="1"/>
  <c r="F5" i="14"/>
  <c r="H4" i="14"/>
  <c r="I4" i="14" s="1"/>
  <c r="F4" i="14"/>
  <c r="H3" i="14"/>
  <c r="I3" i="14" s="1"/>
  <c r="F3" i="14"/>
  <c r="A3" i="14"/>
  <c r="A4" i="14" s="1"/>
  <c r="A5" i="14" s="1"/>
  <c r="A6" i="14" s="1"/>
  <c r="A7" i="14" s="1"/>
  <c r="A8" i="14" s="1"/>
  <c r="A9" i="14" s="1"/>
  <c r="H2" i="14"/>
  <c r="I2" i="14" s="1"/>
  <c r="F2" i="14"/>
  <c r="J532" i="7"/>
  <c r="L532" i="7" s="1"/>
  <c r="H532" i="7"/>
  <c r="E532" i="7"/>
  <c r="J531" i="7"/>
  <c r="M531" i="7" s="1"/>
  <c r="H531" i="7"/>
  <c r="E531" i="7"/>
  <c r="J530" i="7"/>
  <c r="L530" i="7" s="1"/>
  <c r="H530" i="7"/>
  <c r="E530" i="7"/>
  <c r="J529" i="7"/>
  <c r="M529" i="7" s="1"/>
  <c r="H529" i="7"/>
  <c r="E529" i="7"/>
  <c r="J528" i="7"/>
  <c r="M528" i="7" s="1"/>
  <c r="H528" i="7"/>
  <c r="E528" i="7"/>
  <c r="J527" i="7"/>
  <c r="M527" i="7" s="1"/>
  <c r="H527" i="7"/>
  <c r="E527" i="7"/>
  <c r="J526" i="7"/>
  <c r="M526" i="7" s="1"/>
  <c r="H526" i="7"/>
  <c r="E526" i="7"/>
  <c r="J525" i="7"/>
  <c r="H525" i="7"/>
  <c r="E525" i="7"/>
  <c r="J524" i="7"/>
  <c r="M524" i="7" s="1"/>
  <c r="H524" i="7"/>
  <c r="E524" i="7"/>
  <c r="J523" i="7"/>
  <c r="M523" i="7" s="1"/>
  <c r="H523" i="7"/>
  <c r="E523" i="7"/>
  <c r="J522" i="7"/>
  <c r="M522" i="7" s="1"/>
  <c r="H522" i="7"/>
  <c r="E522" i="7"/>
  <c r="J521" i="7"/>
  <c r="L521" i="7" s="1"/>
  <c r="H521" i="7"/>
  <c r="E521" i="7"/>
  <c r="J520" i="7"/>
  <c r="M520" i="7" s="1"/>
  <c r="H520" i="7"/>
  <c r="E520" i="7"/>
  <c r="J519" i="7"/>
  <c r="L519" i="7" s="1"/>
  <c r="H519" i="7"/>
  <c r="E519" i="7"/>
  <c r="J518" i="7"/>
  <c r="L518" i="7" s="1"/>
  <c r="H518" i="7"/>
  <c r="E518" i="7"/>
  <c r="J517" i="7"/>
  <c r="M517" i="7" s="1"/>
  <c r="H517" i="7"/>
  <c r="E517" i="7"/>
  <c r="J516" i="7"/>
  <c r="H516" i="7"/>
  <c r="E516" i="7"/>
  <c r="J515" i="7"/>
  <c r="M515" i="7" s="1"/>
  <c r="H515" i="7"/>
  <c r="E515" i="7"/>
  <c r="J514" i="7"/>
  <c r="M514" i="7" s="1"/>
  <c r="H514" i="7"/>
  <c r="E514" i="7"/>
  <c r="J513" i="7"/>
  <c r="H513" i="7"/>
  <c r="E513" i="7"/>
  <c r="J512" i="7"/>
  <c r="M512" i="7" s="1"/>
  <c r="H512" i="7"/>
  <c r="E512" i="7"/>
  <c r="J511" i="7"/>
  <c r="M511" i="7" s="1"/>
  <c r="H511" i="7"/>
  <c r="E511" i="7"/>
  <c r="J510" i="7"/>
  <c r="M510" i="7" s="1"/>
  <c r="H510" i="7"/>
  <c r="E510" i="7"/>
  <c r="J509" i="7"/>
  <c r="M509" i="7" s="1"/>
  <c r="H509" i="7"/>
  <c r="E509" i="7"/>
  <c r="J508" i="7"/>
  <c r="M508" i="7" s="1"/>
  <c r="H508" i="7"/>
  <c r="E508" i="7"/>
  <c r="J507" i="7"/>
  <c r="M507" i="7" s="1"/>
  <c r="H507" i="7"/>
  <c r="E507" i="7"/>
  <c r="J506" i="7"/>
  <c r="L506" i="7" s="1"/>
  <c r="H506" i="7"/>
  <c r="E506" i="7"/>
  <c r="J505" i="7"/>
  <c r="M505" i="7" s="1"/>
  <c r="H505" i="7"/>
  <c r="E505" i="7"/>
  <c r="J504" i="7"/>
  <c r="H504" i="7"/>
  <c r="E504" i="7"/>
  <c r="J503" i="7"/>
  <c r="M503" i="7" s="1"/>
  <c r="H503" i="7"/>
  <c r="E503" i="7"/>
  <c r="J502" i="7"/>
  <c r="M502" i="7" s="1"/>
  <c r="H502" i="7"/>
  <c r="E502" i="7"/>
  <c r="J501" i="7"/>
  <c r="H501" i="7"/>
  <c r="E501" i="7"/>
  <c r="J500" i="7"/>
  <c r="M500" i="7" s="1"/>
  <c r="H500" i="7"/>
  <c r="E500" i="7"/>
  <c r="J499" i="7"/>
  <c r="M499" i="7" s="1"/>
  <c r="H499" i="7"/>
  <c r="E499" i="7"/>
  <c r="J498" i="7"/>
  <c r="L498" i="7" s="1"/>
  <c r="H498" i="7"/>
  <c r="E498" i="7"/>
  <c r="J497" i="7"/>
  <c r="L497" i="7" s="1"/>
  <c r="H497" i="7"/>
  <c r="E497" i="7"/>
  <c r="J496" i="7"/>
  <c r="M496" i="7" s="1"/>
  <c r="H496" i="7"/>
  <c r="E496" i="7"/>
  <c r="J495" i="7"/>
  <c r="M495" i="7" s="1"/>
  <c r="H495" i="7"/>
  <c r="E495" i="7"/>
  <c r="J494" i="7"/>
  <c r="L494" i="7" s="1"/>
  <c r="H494" i="7"/>
  <c r="E494" i="7"/>
  <c r="J493" i="7"/>
  <c r="M493" i="7" s="1"/>
  <c r="H493" i="7"/>
  <c r="E493" i="7"/>
  <c r="J492" i="7"/>
  <c r="M492" i="7" s="1"/>
  <c r="H492" i="7"/>
  <c r="E492" i="7"/>
  <c r="J491" i="7"/>
  <c r="M491" i="7" s="1"/>
  <c r="H491" i="7"/>
  <c r="E491" i="7"/>
  <c r="J490" i="7"/>
  <c r="M490" i="7" s="1"/>
  <c r="H490" i="7"/>
  <c r="E490" i="7"/>
  <c r="J489" i="7"/>
  <c r="H489" i="7"/>
  <c r="E489" i="7"/>
  <c r="J488" i="7"/>
  <c r="M488" i="7" s="1"/>
  <c r="H488" i="7"/>
  <c r="E488" i="7"/>
  <c r="J487" i="7"/>
  <c r="M487" i="7" s="1"/>
  <c r="H487" i="7"/>
  <c r="E487" i="7"/>
  <c r="J486" i="7"/>
  <c r="L486" i="7" s="1"/>
  <c r="H486" i="7"/>
  <c r="E486" i="7"/>
  <c r="J485" i="7"/>
  <c r="L485" i="7" s="1"/>
  <c r="H485" i="7"/>
  <c r="E485" i="7"/>
  <c r="J484" i="7"/>
  <c r="M484" i="7" s="1"/>
  <c r="H484" i="7"/>
  <c r="E484" i="7"/>
  <c r="J483" i="7"/>
  <c r="M483" i="7" s="1"/>
  <c r="H483" i="7"/>
  <c r="E483" i="7"/>
  <c r="J482" i="7"/>
  <c r="L482" i="7" s="1"/>
  <c r="H482" i="7"/>
  <c r="E482" i="7"/>
  <c r="J481" i="7"/>
  <c r="M481" i="7" s="1"/>
  <c r="H481" i="7"/>
  <c r="E481" i="7"/>
  <c r="J480" i="7"/>
  <c r="M480" i="7" s="1"/>
  <c r="H480" i="7"/>
  <c r="E480" i="7"/>
  <c r="J479" i="7"/>
  <c r="M479" i="7" s="1"/>
  <c r="H479" i="7"/>
  <c r="E479" i="7"/>
  <c r="J478" i="7"/>
  <c r="M478" i="7" s="1"/>
  <c r="H478" i="7"/>
  <c r="E478" i="7"/>
  <c r="J477" i="7"/>
  <c r="H477" i="7"/>
  <c r="E477" i="7"/>
  <c r="J476" i="7"/>
  <c r="M476" i="7" s="1"/>
  <c r="H476" i="7"/>
  <c r="E476" i="7"/>
  <c r="J475" i="7"/>
  <c r="M475" i="7" s="1"/>
  <c r="H475" i="7"/>
  <c r="E475" i="7"/>
  <c r="J474" i="7"/>
  <c r="L474" i="7" s="1"/>
  <c r="H474" i="7"/>
  <c r="E474" i="7"/>
  <c r="J473" i="7"/>
  <c r="M473" i="7" s="1"/>
  <c r="H473" i="7"/>
  <c r="E473" i="7"/>
  <c r="J472" i="7"/>
  <c r="M472" i="7" s="1"/>
  <c r="H472" i="7"/>
  <c r="E472" i="7"/>
  <c r="J471" i="7"/>
  <c r="M471" i="7" s="1"/>
  <c r="H471" i="7"/>
  <c r="E471" i="7"/>
  <c r="J470" i="7"/>
  <c r="L470" i="7" s="1"/>
  <c r="H470" i="7"/>
  <c r="E470" i="7"/>
  <c r="J469" i="7"/>
  <c r="M469" i="7" s="1"/>
  <c r="H469" i="7"/>
  <c r="E469" i="7"/>
  <c r="J468" i="7"/>
  <c r="M468" i="7" s="1"/>
  <c r="H468" i="7"/>
  <c r="E468" i="7"/>
  <c r="J467" i="7"/>
  <c r="M467" i="7" s="1"/>
  <c r="H467" i="7"/>
  <c r="E467" i="7"/>
  <c r="J466" i="7"/>
  <c r="M466" i="7" s="1"/>
  <c r="H466" i="7"/>
  <c r="E466" i="7"/>
  <c r="J465" i="7"/>
  <c r="H465" i="7"/>
  <c r="E465" i="7"/>
  <c r="J464" i="7"/>
  <c r="M464" i="7" s="1"/>
  <c r="H464" i="7"/>
  <c r="E464" i="7"/>
  <c r="J463" i="7"/>
  <c r="M463" i="7" s="1"/>
  <c r="H463" i="7"/>
  <c r="E463" i="7"/>
  <c r="J462" i="7"/>
  <c r="L462" i="7" s="1"/>
  <c r="H462" i="7"/>
  <c r="E462" i="7"/>
  <c r="J461" i="7"/>
  <c r="L461" i="7" s="1"/>
  <c r="H461" i="7"/>
  <c r="E461" i="7"/>
  <c r="J460" i="7"/>
  <c r="M460" i="7" s="1"/>
  <c r="H460" i="7"/>
  <c r="E460" i="7"/>
  <c r="J459" i="7"/>
  <c r="M459" i="7" s="1"/>
  <c r="H459" i="7"/>
  <c r="E459" i="7"/>
  <c r="J458" i="7"/>
  <c r="L458" i="7" s="1"/>
  <c r="H458" i="7"/>
  <c r="E458" i="7"/>
  <c r="J457" i="7"/>
  <c r="M457" i="7" s="1"/>
  <c r="H457" i="7"/>
  <c r="E457" i="7"/>
  <c r="J456" i="7"/>
  <c r="L456" i="7" s="1"/>
  <c r="H456" i="7"/>
  <c r="E456" i="7"/>
  <c r="J455" i="7"/>
  <c r="M455" i="7" s="1"/>
  <c r="H455" i="7"/>
  <c r="E455" i="7"/>
  <c r="J454" i="7"/>
  <c r="M454" i="7" s="1"/>
  <c r="H454" i="7"/>
  <c r="E454" i="7"/>
  <c r="J453" i="7"/>
  <c r="H453" i="7"/>
  <c r="E453" i="7"/>
  <c r="J452" i="7"/>
  <c r="M452" i="7" s="1"/>
  <c r="H452" i="7"/>
  <c r="E452" i="7"/>
  <c r="J451" i="7"/>
  <c r="M451" i="7" s="1"/>
  <c r="H451" i="7"/>
  <c r="E451" i="7"/>
  <c r="J450" i="7"/>
  <c r="H450" i="7"/>
  <c r="E450" i="7"/>
  <c r="J449" i="7"/>
  <c r="H449" i="7"/>
  <c r="E449" i="7"/>
  <c r="J448" i="7"/>
  <c r="L448" i="7" s="1"/>
  <c r="H448" i="7"/>
  <c r="E448" i="7"/>
  <c r="J447" i="7"/>
  <c r="H447" i="7"/>
  <c r="E447" i="7"/>
  <c r="J446" i="7"/>
  <c r="M446" i="7" s="1"/>
  <c r="H446" i="7"/>
  <c r="E446" i="7"/>
  <c r="J445" i="7"/>
  <c r="L445" i="7" s="1"/>
  <c r="H445" i="7"/>
  <c r="E445" i="7"/>
  <c r="J444" i="7"/>
  <c r="H444" i="7"/>
  <c r="E444" i="7"/>
  <c r="J443" i="7"/>
  <c r="M443" i="7" s="1"/>
  <c r="H443" i="7"/>
  <c r="E443" i="7"/>
  <c r="J442" i="7"/>
  <c r="M442" i="7" s="1"/>
  <c r="H442" i="7"/>
  <c r="E442" i="7"/>
  <c r="J441" i="7"/>
  <c r="H441" i="7"/>
  <c r="E441" i="7"/>
  <c r="J440" i="7"/>
  <c r="H440" i="7"/>
  <c r="E440" i="7"/>
  <c r="J439" i="7"/>
  <c r="M439" i="7" s="1"/>
  <c r="H439" i="7"/>
  <c r="E439" i="7"/>
  <c r="J438" i="7"/>
  <c r="H438" i="7"/>
  <c r="E438" i="7"/>
  <c r="J437" i="7"/>
  <c r="L437" i="7" s="1"/>
  <c r="H437" i="7"/>
  <c r="E437" i="7"/>
  <c r="J436" i="7"/>
  <c r="M436" i="7" s="1"/>
  <c r="H436" i="7"/>
  <c r="E436" i="7"/>
  <c r="J435" i="7"/>
  <c r="H435" i="7"/>
  <c r="E435" i="7"/>
  <c r="J434" i="7"/>
  <c r="H434" i="7"/>
  <c r="E434" i="7"/>
  <c r="J433" i="7"/>
  <c r="L433" i="7" s="1"/>
  <c r="H433" i="7"/>
  <c r="E433" i="7"/>
  <c r="J432" i="7"/>
  <c r="H432" i="7"/>
  <c r="E432" i="7"/>
  <c r="J431" i="7"/>
  <c r="L431" i="7" s="1"/>
  <c r="H431" i="7"/>
  <c r="E431" i="7"/>
  <c r="J430" i="7"/>
  <c r="L430" i="7" s="1"/>
  <c r="H430" i="7"/>
  <c r="E430" i="7"/>
  <c r="J429" i="7"/>
  <c r="H429" i="7"/>
  <c r="E429" i="7"/>
  <c r="J428" i="7"/>
  <c r="M428" i="7" s="1"/>
  <c r="H428" i="7"/>
  <c r="E428" i="7"/>
  <c r="J427" i="7"/>
  <c r="M427" i="7" s="1"/>
  <c r="H427" i="7"/>
  <c r="E427" i="7"/>
  <c r="J426" i="7"/>
  <c r="H426" i="7"/>
  <c r="E426" i="7"/>
  <c r="J425" i="7"/>
  <c r="H425" i="7"/>
  <c r="E425" i="7"/>
  <c r="J424" i="7"/>
  <c r="M424" i="7" s="1"/>
  <c r="H424" i="7"/>
  <c r="E424" i="7"/>
  <c r="J423" i="7"/>
  <c r="H423" i="7"/>
  <c r="E423" i="7"/>
  <c r="J422" i="7"/>
  <c r="H422" i="7"/>
  <c r="E422" i="7"/>
  <c r="J421" i="7"/>
  <c r="L421" i="7" s="1"/>
  <c r="H421" i="7"/>
  <c r="E421" i="7"/>
  <c r="J420" i="7"/>
  <c r="L420" i="7" s="1"/>
  <c r="H420" i="7"/>
  <c r="E420" i="7"/>
  <c r="J419" i="7"/>
  <c r="M419" i="7" s="1"/>
  <c r="H419" i="7"/>
  <c r="E419" i="7"/>
  <c r="J418" i="7"/>
  <c r="L418" i="7" s="1"/>
  <c r="H418" i="7"/>
  <c r="E418" i="7"/>
  <c r="J417" i="7"/>
  <c r="L417" i="7" s="1"/>
  <c r="H417" i="7"/>
  <c r="E417" i="7"/>
  <c r="J416" i="7"/>
  <c r="L416" i="7" s="1"/>
  <c r="H416" i="7"/>
  <c r="E416" i="7"/>
  <c r="J415" i="7"/>
  <c r="L415" i="7" s="1"/>
  <c r="H415" i="7"/>
  <c r="E415" i="7"/>
  <c r="J414" i="7"/>
  <c r="H414" i="7"/>
  <c r="E414" i="7"/>
  <c r="J413" i="7"/>
  <c r="H413" i="7"/>
  <c r="E413" i="7"/>
  <c r="J412" i="7"/>
  <c r="L412" i="7" s="1"/>
  <c r="H412" i="7"/>
  <c r="E412" i="7"/>
  <c r="J411" i="7"/>
  <c r="L411" i="7" s="1"/>
  <c r="H411" i="7"/>
  <c r="E411" i="7"/>
  <c r="J410" i="7"/>
  <c r="M410" i="7" s="1"/>
  <c r="H410" i="7"/>
  <c r="E410" i="7"/>
  <c r="J409" i="7"/>
  <c r="M409" i="7" s="1"/>
  <c r="H409" i="7"/>
  <c r="E409" i="7"/>
  <c r="J408" i="7"/>
  <c r="L408" i="7" s="1"/>
  <c r="H408" i="7"/>
  <c r="E408" i="7"/>
  <c r="J407" i="7"/>
  <c r="M407" i="7" s="1"/>
  <c r="H407" i="7"/>
  <c r="E407" i="7"/>
  <c r="J406" i="7"/>
  <c r="L406" i="7" s="1"/>
  <c r="H406" i="7"/>
  <c r="E406" i="7"/>
  <c r="J405" i="7"/>
  <c r="L405" i="7" s="1"/>
  <c r="H405" i="7"/>
  <c r="E405" i="7"/>
  <c r="J404" i="7"/>
  <c r="M404" i="7" s="1"/>
  <c r="H404" i="7"/>
  <c r="E404" i="7"/>
  <c r="J403" i="7"/>
  <c r="M403" i="7" s="1"/>
  <c r="H403" i="7"/>
  <c r="E403" i="7"/>
  <c r="J402" i="7"/>
  <c r="H402" i="7"/>
  <c r="E402" i="7"/>
  <c r="J401" i="7"/>
  <c r="L401" i="7" s="1"/>
  <c r="H401" i="7"/>
  <c r="E401" i="7"/>
  <c r="J400" i="7"/>
  <c r="L400" i="7" s="1"/>
  <c r="H400" i="7"/>
  <c r="E400" i="7"/>
  <c r="J399" i="7"/>
  <c r="L399" i="7" s="1"/>
  <c r="H399" i="7"/>
  <c r="E399" i="7"/>
  <c r="J398" i="7"/>
  <c r="L398" i="7" s="1"/>
  <c r="H398" i="7"/>
  <c r="E398" i="7"/>
  <c r="J397" i="7"/>
  <c r="L397" i="7" s="1"/>
  <c r="H397" i="7"/>
  <c r="E397" i="7"/>
  <c r="J396" i="7"/>
  <c r="L396" i="7" s="1"/>
  <c r="H396" i="7"/>
  <c r="E396" i="7"/>
  <c r="J395" i="7"/>
  <c r="M395" i="7" s="1"/>
  <c r="H395" i="7"/>
  <c r="E395" i="7"/>
  <c r="J394" i="7"/>
  <c r="M394" i="7" s="1"/>
  <c r="H394" i="7"/>
  <c r="E394" i="7"/>
  <c r="J393" i="7"/>
  <c r="L393" i="7" s="1"/>
  <c r="H393" i="7"/>
  <c r="E393" i="7"/>
  <c r="J392" i="7"/>
  <c r="M392" i="7" s="1"/>
  <c r="H392" i="7"/>
  <c r="E392" i="7"/>
  <c r="J391" i="7"/>
  <c r="L391" i="7" s="1"/>
  <c r="H391" i="7"/>
  <c r="E391" i="7"/>
  <c r="J390" i="7"/>
  <c r="H390" i="7"/>
  <c r="E390" i="7"/>
  <c r="J389" i="7"/>
  <c r="L389" i="7" s="1"/>
  <c r="H389" i="7"/>
  <c r="E389" i="7"/>
  <c r="J388" i="7"/>
  <c r="M388" i="7" s="1"/>
  <c r="H388" i="7"/>
  <c r="E388" i="7"/>
  <c r="J387" i="7"/>
  <c r="H387" i="7"/>
  <c r="E387" i="7"/>
  <c r="J386" i="7"/>
  <c r="M386" i="7" s="1"/>
  <c r="H386" i="7"/>
  <c r="E386" i="7"/>
  <c r="J385" i="7"/>
  <c r="M385" i="7" s="1"/>
  <c r="H385" i="7"/>
  <c r="E385" i="7"/>
  <c r="J384" i="7"/>
  <c r="L384" i="7" s="1"/>
  <c r="H384" i="7"/>
  <c r="E384" i="7"/>
  <c r="J383" i="7"/>
  <c r="L383" i="7" s="1"/>
  <c r="H383" i="7"/>
  <c r="E383" i="7"/>
  <c r="J382" i="7"/>
  <c r="M382" i="7" s="1"/>
  <c r="H382" i="7"/>
  <c r="E382" i="7"/>
  <c r="J381" i="7"/>
  <c r="L381" i="7" s="1"/>
  <c r="H381" i="7"/>
  <c r="E381" i="7"/>
  <c r="J380" i="7"/>
  <c r="M380" i="7" s="1"/>
  <c r="H380" i="7"/>
  <c r="E380" i="7"/>
  <c r="J379" i="7"/>
  <c r="M379" i="7" s="1"/>
  <c r="H379" i="7"/>
  <c r="E379" i="7"/>
  <c r="J378" i="7"/>
  <c r="M378" i="7" s="1"/>
  <c r="H378" i="7"/>
  <c r="E378" i="7"/>
  <c r="J377" i="7"/>
  <c r="M377" i="7" s="1"/>
  <c r="H377" i="7"/>
  <c r="E377" i="7"/>
  <c r="J376" i="7"/>
  <c r="M376" i="7" s="1"/>
  <c r="H376" i="7"/>
  <c r="E376" i="7"/>
  <c r="J375" i="7"/>
  <c r="L375" i="7" s="1"/>
  <c r="H375" i="7"/>
  <c r="E375" i="7"/>
  <c r="J374" i="7"/>
  <c r="M374" i="7" s="1"/>
  <c r="H374" i="7"/>
  <c r="E374" i="7"/>
  <c r="J373" i="7"/>
  <c r="L373" i="7" s="1"/>
  <c r="H373" i="7"/>
  <c r="E373" i="7"/>
  <c r="J372" i="7"/>
  <c r="M372" i="7" s="1"/>
  <c r="H372" i="7"/>
  <c r="E372" i="7"/>
  <c r="J371" i="7"/>
  <c r="M371" i="7" s="1"/>
  <c r="H371" i="7"/>
  <c r="E371" i="7"/>
  <c r="J370" i="7"/>
  <c r="M370" i="7" s="1"/>
  <c r="H370" i="7"/>
  <c r="E370" i="7"/>
  <c r="J369" i="7"/>
  <c r="M369" i="7" s="1"/>
  <c r="H369" i="7"/>
  <c r="E369" i="7"/>
  <c r="J368" i="7"/>
  <c r="M368" i="7" s="1"/>
  <c r="H368" i="7"/>
  <c r="E368" i="7"/>
  <c r="J367" i="7"/>
  <c r="M367" i="7" s="1"/>
  <c r="H367" i="7"/>
  <c r="E367" i="7"/>
  <c r="J366" i="7"/>
  <c r="L366" i="7" s="1"/>
  <c r="H366" i="7"/>
  <c r="E366" i="7"/>
  <c r="J365" i="7"/>
  <c r="M365" i="7" s="1"/>
  <c r="H365" i="7"/>
  <c r="E365" i="7"/>
  <c r="J364" i="7"/>
  <c r="M364" i="7" s="1"/>
  <c r="H364" i="7"/>
  <c r="E364" i="7"/>
  <c r="J363" i="7"/>
  <c r="L363" i="7" s="1"/>
  <c r="H363" i="7"/>
  <c r="E363" i="7"/>
  <c r="J362" i="7"/>
  <c r="L362" i="7" s="1"/>
  <c r="H362" i="7"/>
  <c r="E362" i="7"/>
  <c r="J361" i="7"/>
  <c r="M361" i="7" s="1"/>
  <c r="H361" i="7"/>
  <c r="E361" i="7"/>
  <c r="J360" i="7"/>
  <c r="L360" i="7" s="1"/>
  <c r="H360" i="7"/>
  <c r="E360" i="7"/>
  <c r="J359" i="7"/>
  <c r="M359" i="7" s="1"/>
  <c r="H359" i="7"/>
  <c r="E359" i="7"/>
  <c r="J358" i="7"/>
  <c r="M358" i="7" s="1"/>
  <c r="H358" i="7"/>
  <c r="E358" i="7"/>
  <c r="J357" i="7"/>
  <c r="M357" i="7" s="1"/>
  <c r="H357" i="7"/>
  <c r="E357" i="7"/>
  <c r="J356" i="7"/>
  <c r="L356" i="7" s="1"/>
  <c r="H356" i="7"/>
  <c r="E356" i="7"/>
  <c r="J355" i="7"/>
  <c r="L355" i="7" s="1"/>
  <c r="H355" i="7"/>
  <c r="E355" i="7"/>
  <c r="J354" i="7"/>
  <c r="M354" i="7" s="1"/>
  <c r="H354" i="7"/>
  <c r="E354" i="7"/>
  <c r="J353" i="7"/>
  <c r="L353" i="7" s="1"/>
  <c r="H353" i="7"/>
  <c r="E353" i="7"/>
  <c r="J352" i="7"/>
  <c r="H352" i="7"/>
  <c r="E352" i="7"/>
  <c r="J351" i="7"/>
  <c r="M351" i="7" s="1"/>
  <c r="H351" i="7"/>
  <c r="E351" i="7"/>
  <c r="J350" i="7"/>
  <c r="M350" i="7" s="1"/>
  <c r="H350" i="7"/>
  <c r="E350" i="7"/>
  <c r="J349" i="7"/>
  <c r="M349" i="7" s="1"/>
  <c r="H349" i="7"/>
  <c r="E349" i="7"/>
  <c r="J348" i="7"/>
  <c r="L348" i="7" s="1"/>
  <c r="H348" i="7"/>
  <c r="E348" i="7"/>
  <c r="J347" i="7"/>
  <c r="M347" i="7" s="1"/>
  <c r="H347" i="7"/>
  <c r="E347" i="7"/>
  <c r="J346" i="7"/>
  <c r="M346" i="7" s="1"/>
  <c r="H346" i="7"/>
  <c r="E346" i="7"/>
  <c r="J345" i="7"/>
  <c r="L345" i="7" s="1"/>
  <c r="H345" i="7"/>
  <c r="E345" i="7"/>
  <c r="J344" i="7"/>
  <c r="M344" i="7" s="1"/>
  <c r="H344" i="7"/>
  <c r="E344" i="7"/>
  <c r="J343" i="7"/>
  <c r="H343" i="7"/>
  <c r="E343" i="7"/>
  <c r="J342" i="7"/>
  <c r="M342" i="7" s="1"/>
  <c r="H342" i="7"/>
  <c r="E342" i="7"/>
  <c r="J341" i="7"/>
  <c r="L341" i="7" s="1"/>
  <c r="H341" i="7"/>
  <c r="E341" i="7"/>
  <c r="J340" i="7"/>
  <c r="M340" i="7" s="1"/>
  <c r="H340" i="7"/>
  <c r="E340" i="7"/>
  <c r="J339" i="7"/>
  <c r="M339" i="7" s="1"/>
  <c r="H339" i="7"/>
  <c r="E339" i="7"/>
  <c r="J338" i="7"/>
  <c r="L338" i="7" s="1"/>
  <c r="H338" i="7"/>
  <c r="E338" i="7"/>
  <c r="J337" i="7"/>
  <c r="M337" i="7" s="1"/>
  <c r="H337" i="7"/>
  <c r="E337" i="7"/>
  <c r="J336" i="7"/>
  <c r="M336" i="7" s="1"/>
  <c r="H336" i="7"/>
  <c r="E336" i="7"/>
  <c r="J335" i="7"/>
  <c r="M335" i="7" s="1"/>
  <c r="H335" i="7"/>
  <c r="E335" i="7"/>
  <c r="J334" i="7"/>
  <c r="L334" i="7" s="1"/>
  <c r="H334" i="7"/>
  <c r="E334" i="7"/>
  <c r="J333" i="7"/>
  <c r="L333" i="7" s="1"/>
  <c r="H333" i="7"/>
  <c r="E333" i="7"/>
  <c r="J332" i="7"/>
  <c r="M332" i="7" s="1"/>
  <c r="H332" i="7"/>
  <c r="E332" i="7"/>
  <c r="J331" i="7"/>
  <c r="M331" i="7" s="1"/>
  <c r="H331" i="7"/>
  <c r="E331" i="7"/>
  <c r="J330" i="7"/>
  <c r="M330" i="7" s="1"/>
  <c r="H330" i="7"/>
  <c r="E330" i="7"/>
  <c r="J329" i="7"/>
  <c r="M329" i="7" s="1"/>
  <c r="H329" i="7"/>
  <c r="E329" i="7"/>
  <c r="J328" i="7"/>
  <c r="H328" i="7"/>
  <c r="E328" i="7"/>
  <c r="J327" i="7"/>
  <c r="L327" i="7" s="1"/>
  <c r="H327" i="7"/>
  <c r="E327" i="7"/>
  <c r="J326" i="7"/>
  <c r="L326" i="7" s="1"/>
  <c r="H326" i="7"/>
  <c r="E326" i="7"/>
  <c r="J325" i="7"/>
  <c r="M325" i="7" s="1"/>
  <c r="H325" i="7"/>
  <c r="E325" i="7"/>
  <c r="J324" i="7"/>
  <c r="M324" i="7" s="1"/>
  <c r="H324" i="7"/>
  <c r="E324" i="7"/>
  <c r="J323" i="7"/>
  <c r="H323" i="7"/>
  <c r="E323" i="7"/>
  <c r="J322" i="7"/>
  <c r="M322" i="7" s="1"/>
  <c r="H322" i="7"/>
  <c r="E322" i="7"/>
  <c r="J321" i="7"/>
  <c r="L321" i="7" s="1"/>
  <c r="H321" i="7"/>
  <c r="E321" i="7"/>
  <c r="J320" i="7"/>
  <c r="M320" i="7" s="1"/>
  <c r="H320" i="7"/>
  <c r="E320" i="7"/>
  <c r="J319" i="7"/>
  <c r="M319" i="7" s="1"/>
  <c r="H319" i="7"/>
  <c r="E319" i="7"/>
  <c r="J318" i="7"/>
  <c r="M318" i="7" s="1"/>
  <c r="H318" i="7"/>
  <c r="E318" i="7"/>
  <c r="J317" i="7"/>
  <c r="M317" i="7" s="1"/>
  <c r="H317" i="7"/>
  <c r="E317" i="7"/>
  <c r="J316" i="7"/>
  <c r="L316" i="7" s="1"/>
  <c r="H316" i="7"/>
  <c r="E316" i="7"/>
  <c r="J315" i="7"/>
  <c r="M315" i="7" s="1"/>
  <c r="H315" i="7"/>
  <c r="E315" i="7"/>
  <c r="J314" i="7"/>
  <c r="M314" i="7" s="1"/>
  <c r="H314" i="7"/>
  <c r="E314" i="7"/>
  <c r="J313" i="7"/>
  <c r="L313" i="7" s="1"/>
  <c r="H313" i="7"/>
  <c r="E313" i="7"/>
  <c r="J312" i="7"/>
  <c r="L312" i="7" s="1"/>
  <c r="H312" i="7"/>
  <c r="E312" i="7"/>
  <c r="J311" i="7"/>
  <c r="M311" i="7" s="1"/>
  <c r="H311" i="7"/>
  <c r="E311" i="7"/>
  <c r="J310" i="7"/>
  <c r="L310" i="7" s="1"/>
  <c r="H310" i="7"/>
  <c r="E310" i="7"/>
  <c r="J309" i="7"/>
  <c r="M309" i="7" s="1"/>
  <c r="H309" i="7"/>
  <c r="E309" i="7"/>
  <c r="J308" i="7"/>
  <c r="M308" i="7" s="1"/>
  <c r="H308" i="7"/>
  <c r="E308" i="7"/>
  <c r="J307" i="7"/>
  <c r="M307" i="7" s="1"/>
  <c r="H307" i="7"/>
  <c r="E307" i="7"/>
  <c r="J306" i="7"/>
  <c r="L306" i="7" s="1"/>
  <c r="H306" i="7"/>
  <c r="E306" i="7"/>
  <c r="J305" i="7"/>
  <c r="M305" i="7" s="1"/>
  <c r="H305" i="7"/>
  <c r="E305" i="7"/>
  <c r="J304" i="7"/>
  <c r="L304" i="7" s="1"/>
  <c r="H304" i="7"/>
  <c r="E304" i="7"/>
  <c r="J303" i="7"/>
  <c r="M303" i="7" s="1"/>
  <c r="H303" i="7"/>
  <c r="E303" i="7"/>
  <c r="J302" i="7"/>
  <c r="M302" i="7" s="1"/>
  <c r="H302" i="7"/>
  <c r="E302" i="7"/>
  <c r="J301" i="7"/>
  <c r="L301" i="7" s="1"/>
  <c r="H301" i="7"/>
  <c r="E301" i="7"/>
  <c r="J300" i="7"/>
  <c r="L300" i="7" s="1"/>
  <c r="H300" i="7"/>
  <c r="E300" i="7"/>
  <c r="J299" i="7"/>
  <c r="M299" i="7" s="1"/>
  <c r="H299" i="7"/>
  <c r="E299" i="7"/>
  <c r="J298" i="7"/>
  <c r="M298" i="7" s="1"/>
  <c r="H298" i="7"/>
  <c r="E298" i="7"/>
  <c r="J297" i="7"/>
  <c r="M297" i="7" s="1"/>
  <c r="H297" i="7"/>
  <c r="E297" i="7"/>
  <c r="J296" i="7"/>
  <c r="M296" i="7" s="1"/>
  <c r="H296" i="7"/>
  <c r="E296" i="7"/>
  <c r="J295" i="7"/>
  <c r="M295" i="7" s="1"/>
  <c r="H295" i="7"/>
  <c r="E295" i="7"/>
  <c r="J294" i="7"/>
  <c r="M294" i="7" s="1"/>
  <c r="H294" i="7"/>
  <c r="E294" i="7"/>
  <c r="J293" i="7"/>
  <c r="M293" i="7" s="1"/>
  <c r="H293" i="7"/>
  <c r="E293" i="7"/>
  <c r="J292" i="7"/>
  <c r="L292" i="7" s="1"/>
  <c r="H292" i="7"/>
  <c r="E292" i="7"/>
  <c r="J291" i="7"/>
  <c r="L291" i="7" s="1"/>
  <c r="H291" i="7"/>
  <c r="E291" i="7"/>
  <c r="J290" i="7"/>
  <c r="M290" i="7" s="1"/>
  <c r="H290" i="7"/>
  <c r="E290" i="7"/>
  <c r="J289" i="7"/>
  <c r="M289" i="7" s="1"/>
  <c r="H289" i="7"/>
  <c r="E289" i="7"/>
  <c r="J288" i="7"/>
  <c r="M288" i="7" s="1"/>
  <c r="H288" i="7"/>
  <c r="E288" i="7"/>
  <c r="J287" i="7"/>
  <c r="M287" i="7" s="1"/>
  <c r="H287" i="7"/>
  <c r="E287" i="7"/>
  <c r="J286" i="7"/>
  <c r="M286" i="7" s="1"/>
  <c r="H286" i="7"/>
  <c r="E286" i="7"/>
  <c r="J285" i="7"/>
  <c r="M285" i="7" s="1"/>
  <c r="H285" i="7"/>
  <c r="E285" i="7"/>
  <c r="J284" i="7"/>
  <c r="M284" i="7" s="1"/>
  <c r="H284" i="7"/>
  <c r="E284" i="7"/>
  <c r="J283" i="7"/>
  <c r="M283" i="7" s="1"/>
  <c r="H283" i="7"/>
  <c r="E283" i="7"/>
  <c r="J282" i="7"/>
  <c r="L282" i="7" s="1"/>
  <c r="H282" i="7"/>
  <c r="E282" i="7"/>
  <c r="J281" i="7"/>
  <c r="L281" i="7" s="1"/>
  <c r="H281" i="7"/>
  <c r="E281" i="7"/>
  <c r="J280" i="7"/>
  <c r="M280" i="7" s="1"/>
  <c r="H280" i="7"/>
  <c r="E280" i="7"/>
  <c r="J279" i="7"/>
  <c r="M279" i="7" s="1"/>
  <c r="H279" i="7"/>
  <c r="E279" i="7"/>
  <c r="J278" i="7"/>
  <c r="H278" i="7"/>
  <c r="E278" i="7"/>
  <c r="J277" i="7"/>
  <c r="L277" i="7" s="1"/>
  <c r="H277" i="7"/>
  <c r="E277" i="7"/>
  <c r="J276" i="7"/>
  <c r="M276" i="7" s="1"/>
  <c r="H276" i="7"/>
  <c r="E276" i="7"/>
  <c r="J275" i="7"/>
  <c r="M275" i="7" s="1"/>
  <c r="H275" i="7"/>
  <c r="E275" i="7"/>
  <c r="J274" i="7"/>
  <c r="L274" i="7" s="1"/>
  <c r="H274" i="7"/>
  <c r="E274" i="7"/>
  <c r="J273" i="7"/>
  <c r="M273" i="7" s="1"/>
  <c r="H273" i="7"/>
  <c r="E273" i="7"/>
  <c r="J272" i="7"/>
  <c r="M272" i="7" s="1"/>
  <c r="H272" i="7"/>
  <c r="E272" i="7"/>
  <c r="J271" i="7"/>
  <c r="L271" i="7" s="1"/>
  <c r="H271" i="7"/>
  <c r="E271" i="7"/>
  <c r="J270" i="7"/>
  <c r="M270" i="7" s="1"/>
  <c r="H270" i="7"/>
  <c r="E270" i="7"/>
  <c r="J269" i="7"/>
  <c r="H269" i="7"/>
  <c r="E269" i="7"/>
  <c r="J268" i="7"/>
  <c r="M268" i="7" s="1"/>
  <c r="H268" i="7"/>
  <c r="E268" i="7"/>
  <c r="J267" i="7"/>
  <c r="M267" i="7" s="1"/>
  <c r="H267" i="7"/>
  <c r="E267" i="7"/>
  <c r="J266" i="7"/>
  <c r="L266" i="7" s="1"/>
  <c r="H266" i="7"/>
  <c r="E266" i="7"/>
  <c r="J265" i="7"/>
  <c r="M265" i="7" s="1"/>
  <c r="H265" i="7"/>
  <c r="E265" i="7"/>
  <c r="J264" i="7"/>
  <c r="M264" i="7" s="1"/>
  <c r="H264" i="7"/>
  <c r="E264" i="7"/>
  <c r="J263" i="7"/>
  <c r="M263" i="7" s="1"/>
  <c r="H263" i="7"/>
  <c r="E263" i="7"/>
  <c r="J262" i="7"/>
  <c r="M262" i="7" s="1"/>
  <c r="H262" i="7"/>
  <c r="E262" i="7"/>
  <c r="J261" i="7"/>
  <c r="M261" i="7" s="1"/>
  <c r="H261" i="7"/>
  <c r="E261" i="7"/>
  <c r="J260" i="7"/>
  <c r="H260" i="7"/>
  <c r="E260" i="7"/>
  <c r="J259" i="7"/>
  <c r="M259" i="7" s="1"/>
  <c r="H259" i="7"/>
  <c r="E259" i="7"/>
  <c r="J258" i="7"/>
  <c r="M258" i="7" s="1"/>
  <c r="H258" i="7"/>
  <c r="E258" i="7"/>
  <c r="J257" i="7"/>
  <c r="M257" i="7" s="1"/>
  <c r="H257" i="7"/>
  <c r="E257" i="7"/>
  <c r="J256" i="7"/>
  <c r="M256" i="7" s="1"/>
  <c r="H256" i="7"/>
  <c r="E256" i="7"/>
  <c r="J255" i="7"/>
  <c r="M255" i="7" s="1"/>
  <c r="H255" i="7"/>
  <c r="E255" i="7"/>
  <c r="B255" i="7"/>
  <c r="B256" i="7" s="1"/>
  <c r="B257" i="7" s="1"/>
  <c r="B258" i="7" s="1"/>
  <c r="B259" i="7" s="1"/>
  <c r="B260" i="7" s="1"/>
  <c r="B261" i="7" s="1"/>
  <c r="B262" i="7" s="1"/>
  <c r="B263" i="7" s="1"/>
  <c r="B264" i="7" s="1"/>
  <c r="B265" i="7" s="1"/>
  <c r="B266" i="7" s="1"/>
  <c r="B267" i="7" s="1"/>
  <c r="B268" i="7" s="1"/>
  <c r="B269" i="7" s="1"/>
  <c r="B270" i="7" s="1"/>
  <c r="B271" i="7" s="1"/>
  <c r="B272" i="7" s="1"/>
  <c r="B273" i="7" s="1"/>
  <c r="B274" i="7" s="1"/>
  <c r="B275" i="7" s="1"/>
  <c r="B276" i="7" s="1"/>
  <c r="B277" i="7" s="1"/>
  <c r="B278" i="7" s="1"/>
  <c r="B279" i="7" s="1"/>
  <c r="B280" i="7" s="1"/>
  <c r="B281" i="7" s="1"/>
  <c r="B282" i="7" s="1"/>
  <c r="B283" i="7" s="1"/>
  <c r="B284" i="7" s="1"/>
  <c r="B285" i="7" s="1"/>
  <c r="B286" i="7" s="1"/>
  <c r="B287" i="7" s="1"/>
  <c r="B288" i="7" s="1"/>
  <c r="B289" i="7" s="1"/>
  <c r="B290" i="7" s="1"/>
  <c r="B291" i="7" s="1"/>
  <c r="B292" i="7" s="1"/>
  <c r="B293" i="7" s="1"/>
  <c r="B294" i="7" s="1"/>
  <c r="B295" i="7" s="1"/>
  <c r="B296" i="7" s="1"/>
  <c r="B297" i="7" s="1"/>
  <c r="B298" i="7" s="1"/>
  <c r="B299" i="7" s="1"/>
  <c r="B300" i="7" s="1"/>
  <c r="B301" i="7" s="1"/>
  <c r="B302" i="7" s="1"/>
  <c r="B303" i="7" s="1"/>
  <c r="B304" i="7" s="1"/>
  <c r="B305" i="7" s="1"/>
  <c r="B306" i="7" s="1"/>
  <c r="B307" i="7" s="1"/>
  <c r="B308" i="7" s="1"/>
  <c r="B309" i="7" s="1"/>
  <c r="B310" i="7" s="1"/>
  <c r="B311" i="7" s="1"/>
  <c r="B312" i="7" s="1"/>
  <c r="B313" i="7" s="1"/>
  <c r="B314" i="7" s="1"/>
  <c r="B315" i="7" s="1"/>
  <c r="B316" i="7" s="1"/>
  <c r="B317" i="7" s="1"/>
  <c r="B318" i="7" s="1"/>
  <c r="B319" i="7" s="1"/>
  <c r="B320" i="7" s="1"/>
  <c r="B321" i="7" s="1"/>
  <c r="B322" i="7" s="1"/>
  <c r="B323" i="7" s="1"/>
  <c r="B324" i="7" s="1"/>
  <c r="B325" i="7" s="1"/>
  <c r="B326" i="7" s="1"/>
  <c r="B327" i="7" s="1"/>
  <c r="B328" i="7" s="1"/>
  <c r="B329" i="7" s="1"/>
  <c r="B330" i="7" s="1"/>
  <c r="B331" i="7" s="1"/>
  <c r="B332" i="7" s="1"/>
  <c r="B333" i="7" s="1"/>
  <c r="B334" i="7" s="1"/>
  <c r="B335" i="7" s="1"/>
  <c r="B336" i="7" s="1"/>
  <c r="B337" i="7" s="1"/>
  <c r="B338" i="7" s="1"/>
  <c r="B339" i="7" s="1"/>
  <c r="B340" i="7" s="1"/>
  <c r="B341" i="7" s="1"/>
  <c r="B342" i="7" s="1"/>
  <c r="B343" i="7" s="1"/>
  <c r="B344" i="7" s="1"/>
  <c r="B345" i="7" s="1"/>
  <c r="B346" i="7" s="1"/>
  <c r="B347" i="7" s="1"/>
  <c r="B348" i="7" s="1"/>
  <c r="B349" i="7" s="1"/>
  <c r="B350" i="7" s="1"/>
  <c r="B351" i="7" s="1"/>
  <c r="B352" i="7" s="1"/>
  <c r="B353" i="7" s="1"/>
  <c r="B354" i="7" s="1"/>
  <c r="B355" i="7" s="1"/>
  <c r="B356" i="7" s="1"/>
  <c r="B357" i="7" s="1"/>
  <c r="B358" i="7" s="1"/>
  <c r="B359" i="7" s="1"/>
  <c r="B360" i="7" s="1"/>
  <c r="B361" i="7" s="1"/>
  <c r="B362" i="7" s="1"/>
  <c r="B363" i="7" s="1"/>
  <c r="B364" i="7" s="1"/>
  <c r="B365" i="7" s="1"/>
  <c r="B366" i="7" s="1"/>
  <c r="B367" i="7" s="1"/>
  <c r="B368" i="7" s="1"/>
  <c r="B369" i="7" s="1"/>
  <c r="B370" i="7" s="1"/>
  <c r="B371" i="7" s="1"/>
  <c r="B372" i="7" s="1"/>
  <c r="B373" i="7" s="1"/>
  <c r="B374" i="7" s="1"/>
  <c r="B375" i="7" s="1"/>
  <c r="B376" i="7" s="1"/>
  <c r="B377" i="7" s="1"/>
  <c r="B378" i="7" s="1"/>
  <c r="B379" i="7" s="1"/>
  <c r="B380" i="7" s="1"/>
  <c r="B381" i="7" s="1"/>
  <c r="B382" i="7" s="1"/>
  <c r="B383" i="7" s="1"/>
  <c r="B384" i="7" s="1"/>
  <c r="B385" i="7" s="1"/>
  <c r="B386" i="7" s="1"/>
  <c r="B387" i="7" s="1"/>
  <c r="B388" i="7" s="1"/>
  <c r="B389" i="7" s="1"/>
  <c r="B390" i="7" s="1"/>
  <c r="B391" i="7" s="1"/>
  <c r="B392" i="7" s="1"/>
  <c r="B393" i="7" s="1"/>
  <c r="B394" i="7" s="1"/>
  <c r="B395" i="7" s="1"/>
  <c r="B396" i="7" s="1"/>
  <c r="B397" i="7" s="1"/>
  <c r="B398" i="7" s="1"/>
  <c r="B399" i="7" s="1"/>
  <c r="B400" i="7" s="1"/>
  <c r="B401" i="7" s="1"/>
  <c r="B402" i="7" s="1"/>
  <c r="B403" i="7" s="1"/>
  <c r="B404" i="7" s="1"/>
  <c r="B405" i="7" s="1"/>
  <c r="B406" i="7" s="1"/>
  <c r="B407" i="7" s="1"/>
  <c r="B408" i="7" s="1"/>
  <c r="B409" i="7" s="1"/>
  <c r="B410" i="7" s="1"/>
  <c r="B411" i="7" s="1"/>
  <c r="B412" i="7" s="1"/>
  <c r="B413" i="7" s="1"/>
  <c r="B414" i="7" s="1"/>
  <c r="B415" i="7" s="1"/>
  <c r="B416" i="7" s="1"/>
  <c r="B417" i="7" s="1"/>
  <c r="B418" i="7" s="1"/>
  <c r="B419" i="7" s="1"/>
  <c r="B420" i="7" s="1"/>
  <c r="B421" i="7" s="1"/>
  <c r="B422" i="7" s="1"/>
  <c r="B423" i="7" s="1"/>
  <c r="B424" i="7" s="1"/>
  <c r="B425" i="7" s="1"/>
  <c r="B426" i="7" s="1"/>
  <c r="B427" i="7" s="1"/>
  <c r="B428" i="7" s="1"/>
  <c r="B429" i="7" s="1"/>
  <c r="B430" i="7" s="1"/>
  <c r="B431" i="7" s="1"/>
  <c r="B432" i="7" s="1"/>
  <c r="B433" i="7" s="1"/>
  <c r="B434" i="7" s="1"/>
  <c r="B435" i="7" s="1"/>
  <c r="B436" i="7" s="1"/>
  <c r="B437" i="7" s="1"/>
  <c r="B438" i="7" s="1"/>
  <c r="B439" i="7" s="1"/>
  <c r="B440" i="7" s="1"/>
  <c r="B441" i="7" s="1"/>
  <c r="B442" i="7" s="1"/>
  <c r="B443" i="7" s="1"/>
  <c r="B444" i="7" s="1"/>
  <c r="B445" i="7" s="1"/>
  <c r="B446" i="7" s="1"/>
  <c r="B447" i="7" s="1"/>
  <c r="B448" i="7" s="1"/>
  <c r="B449" i="7" s="1"/>
  <c r="B450" i="7" s="1"/>
  <c r="B451" i="7" s="1"/>
  <c r="B452" i="7" s="1"/>
  <c r="B453" i="7" s="1"/>
  <c r="J254" i="7"/>
  <c r="L254" i="7" s="1"/>
  <c r="H254" i="7"/>
  <c r="E254" i="7"/>
  <c r="J253" i="7"/>
  <c r="M253" i="7" s="1"/>
  <c r="H253" i="7"/>
  <c r="E253" i="7"/>
  <c r="J252" i="7"/>
  <c r="M252" i="7" s="1"/>
  <c r="H252" i="7"/>
  <c r="E252" i="7"/>
  <c r="J251" i="7"/>
  <c r="M251" i="7" s="1"/>
  <c r="H251" i="7"/>
  <c r="E251" i="7"/>
  <c r="J250" i="7"/>
  <c r="M250" i="7" s="1"/>
  <c r="H250" i="7"/>
  <c r="E250" i="7"/>
  <c r="J249" i="7"/>
  <c r="M249" i="7" s="1"/>
  <c r="H249" i="7"/>
  <c r="E249" i="7"/>
  <c r="J248" i="7"/>
  <c r="M248" i="7" s="1"/>
  <c r="H248" i="7"/>
  <c r="E248" i="7"/>
  <c r="J247" i="7"/>
  <c r="M247" i="7" s="1"/>
  <c r="H247" i="7"/>
  <c r="E247" i="7"/>
  <c r="J246" i="7"/>
  <c r="M246" i="7" s="1"/>
  <c r="H246" i="7"/>
  <c r="E246" i="7"/>
  <c r="J245" i="7"/>
  <c r="M245" i="7" s="1"/>
  <c r="H245" i="7"/>
  <c r="E245" i="7"/>
  <c r="J244" i="7"/>
  <c r="M244" i="7" s="1"/>
  <c r="H244" i="7"/>
  <c r="E244" i="7"/>
  <c r="J243" i="7"/>
  <c r="L243" i="7" s="1"/>
  <c r="H243" i="7"/>
  <c r="E243" i="7"/>
  <c r="J242" i="7"/>
  <c r="M242" i="7" s="1"/>
  <c r="H242" i="7"/>
  <c r="E242" i="7"/>
  <c r="J241" i="7"/>
  <c r="M241" i="7" s="1"/>
  <c r="H241" i="7"/>
  <c r="E241" i="7"/>
  <c r="J240" i="7"/>
  <c r="M240" i="7" s="1"/>
  <c r="H240" i="7"/>
  <c r="E240" i="7"/>
  <c r="B240" i="7"/>
  <c r="B241" i="7" s="1"/>
  <c r="B242" i="7" s="1"/>
  <c r="B243" i="7" s="1"/>
  <c r="B244" i="7" s="1"/>
  <c r="B245" i="7" s="1"/>
  <c r="B246" i="7" s="1"/>
  <c r="B247" i="7" s="1"/>
  <c r="B248" i="7" s="1"/>
  <c r="B249" i="7" s="1"/>
  <c r="B250" i="7" s="1"/>
  <c r="B251" i="7" s="1"/>
  <c r="B252" i="7" s="1"/>
  <c r="B253" i="7" s="1"/>
  <c r="J239" i="7"/>
  <c r="M239" i="7" s="1"/>
  <c r="H239" i="7"/>
  <c r="E239" i="7"/>
  <c r="J238" i="7"/>
  <c r="H238" i="7"/>
  <c r="E238" i="7"/>
  <c r="J237" i="7"/>
  <c r="H237" i="7"/>
  <c r="E237" i="7"/>
  <c r="J236" i="7"/>
  <c r="H236" i="7"/>
  <c r="E236" i="7"/>
  <c r="J235" i="7"/>
  <c r="H235" i="7"/>
  <c r="E235" i="7"/>
  <c r="J234" i="7"/>
  <c r="H234" i="7"/>
  <c r="E234" i="7"/>
  <c r="J233" i="7"/>
  <c r="H233" i="7"/>
  <c r="E233" i="7"/>
  <c r="J232" i="7"/>
  <c r="H232" i="7"/>
  <c r="E232" i="7"/>
  <c r="J231" i="7"/>
  <c r="H231" i="7"/>
  <c r="E231" i="7"/>
  <c r="J230" i="7"/>
  <c r="H230" i="7"/>
  <c r="E230" i="7"/>
  <c r="J229" i="7"/>
  <c r="H229" i="7"/>
  <c r="E229" i="7"/>
  <c r="J228" i="7"/>
  <c r="H228" i="7"/>
  <c r="E228" i="7"/>
  <c r="J227" i="7"/>
  <c r="H227" i="7"/>
  <c r="E227" i="7"/>
  <c r="J226" i="7"/>
  <c r="H226" i="7"/>
  <c r="E226" i="7"/>
  <c r="J225" i="7"/>
  <c r="H225" i="7"/>
  <c r="E225" i="7"/>
  <c r="J224" i="7"/>
  <c r="H224" i="7"/>
  <c r="E224" i="7"/>
  <c r="J223" i="7"/>
  <c r="H223" i="7"/>
  <c r="E223" i="7"/>
  <c r="J222" i="7"/>
  <c r="H222" i="7"/>
  <c r="E222" i="7"/>
  <c r="J221" i="7"/>
  <c r="H221" i="7"/>
  <c r="E221" i="7"/>
  <c r="J220" i="7"/>
  <c r="H220" i="7"/>
  <c r="E220" i="7"/>
  <c r="J219" i="7"/>
  <c r="H219" i="7"/>
  <c r="E219" i="7"/>
  <c r="J218" i="7"/>
  <c r="H218" i="7"/>
  <c r="E218" i="7"/>
  <c r="J217" i="7"/>
  <c r="H217" i="7"/>
  <c r="E217" i="7"/>
  <c r="J216" i="7"/>
  <c r="H216" i="7"/>
  <c r="E216" i="7"/>
  <c r="J215" i="7"/>
  <c r="H215" i="7"/>
  <c r="E215" i="7"/>
  <c r="J214" i="7"/>
  <c r="H214" i="7"/>
  <c r="E214" i="7"/>
  <c r="J213" i="7"/>
  <c r="H213" i="7"/>
  <c r="E213" i="7"/>
  <c r="J212" i="7"/>
  <c r="H212" i="7"/>
  <c r="E212" i="7"/>
  <c r="J211" i="7"/>
  <c r="H211" i="7"/>
  <c r="E211" i="7"/>
  <c r="J210" i="7"/>
  <c r="H210" i="7"/>
  <c r="E210" i="7"/>
  <c r="J209" i="7"/>
  <c r="H209" i="7"/>
  <c r="E209" i="7"/>
  <c r="J208" i="7"/>
  <c r="H208" i="7"/>
  <c r="E208" i="7"/>
  <c r="J207" i="7"/>
  <c r="L207" i="7" s="1"/>
  <c r="H207" i="7"/>
  <c r="E207" i="7"/>
  <c r="J206" i="7"/>
  <c r="L206" i="7" s="1"/>
  <c r="H206" i="7"/>
  <c r="E206" i="7"/>
  <c r="J205" i="7"/>
  <c r="H205" i="7"/>
  <c r="E205" i="7"/>
  <c r="J204" i="7"/>
  <c r="H204" i="7"/>
  <c r="E204" i="7"/>
  <c r="J203" i="7"/>
  <c r="H203" i="7"/>
  <c r="E203" i="7"/>
  <c r="J202" i="7"/>
  <c r="H202" i="7"/>
  <c r="E202" i="7"/>
  <c r="J201" i="7"/>
  <c r="M201" i="7" s="1"/>
  <c r="H201" i="7"/>
  <c r="E201" i="7"/>
  <c r="J200" i="7"/>
  <c r="H200" i="7"/>
  <c r="E200" i="7"/>
  <c r="J199" i="7"/>
  <c r="H199" i="7"/>
  <c r="E199" i="7"/>
  <c r="J198" i="7"/>
  <c r="M198" i="7" s="1"/>
  <c r="H198" i="7"/>
  <c r="E198" i="7"/>
  <c r="J197" i="7"/>
  <c r="M197" i="7" s="1"/>
  <c r="H197" i="7"/>
  <c r="E197" i="7"/>
  <c r="J196" i="7"/>
  <c r="M196" i="7" s="1"/>
  <c r="H196" i="7"/>
  <c r="E196" i="7"/>
  <c r="J195" i="7"/>
  <c r="H195" i="7"/>
  <c r="E195" i="7"/>
  <c r="B195" i="7"/>
  <c r="B196" i="7" s="1"/>
  <c r="B197" i="7" s="1"/>
  <c r="B198" i="7" s="1"/>
  <c r="B199" i="7" s="1"/>
  <c r="B200" i="7" s="1"/>
  <c r="B201" i="7" s="1"/>
  <c r="B202" i="7" s="1"/>
  <c r="B203" i="7" s="1"/>
  <c r="B204" i="7" s="1"/>
  <c r="B205" i="7" s="1"/>
  <c r="B206" i="7" s="1"/>
  <c r="B207" i="7" s="1"/>
  <c r="B208" i="7" s="1"/>
  <c r="B209" i="7" s="1"/>
  <c r="B210" i="7" s="1"/>
  <c r="B211" i="7" s="1"/>
  <c r="B212" i="7" s="1"/>
  <c r="B213" i="7" s="1"/>
  <c r="B214" i="7" s="1"/>
  <c r="B215" i="7" s="1"/>
  <c r="B216" i="7" s="1"/>
  <c r="B217" i="7" s="1"/>
  <c r="B218" i="7" s="1"/>
  <c r="B219" i="7" s="1"/>
  <c r="B220" i="7" s="1"/>
  <c r="B221" i="7" s="1"/>
  <c r="B222" i="7" s="1"/>
  <c r="B223" i="7" s="1"/>
  <c r="B224" i="7" s="1"/>
  <c r="B225" i="7" s="1"/>
  <c r="B226" i="7" s="1"/>
  <c r="B227" i="7" s="1"/>
  <c r="B228" i="7" s="1"/>
  <c r="B229" i="7" s="1"/>
  <c r="B230" i="7" s="1"/>
  <c r="B231" i="7" s="1"/>
  <c r="B232" i="7" s="1"/>
  <c r="B233" i="7" s="1"/>
  <c r="B234" i="7" s="1"/>
  <c r="B235" i="7" s="1"/>
  <c r="B236" i="7" s="1"/>
  <c r="B237" i="7" s="1"/>
  <c r="B238" i="7" s="1"/>
  <c r="J194" i="7"/>
  <c r="M194" i="7" s="1"/>
  <c r="H194" i="7"/>
  <c r="E194" i="7"/>
  <c r="J193" i="7"/>
  <c r="H193" i="7"/>
  <c r="E193" i="7"/>
  <c r="J192" i="7"/>
  <c r="M192" i="7" s="1"/>
  <c r="H192" i="7"/>
  <c r="E192" i="7"/>
  <c r="J191" i="7"/>
  <c r="L191" i="7" s="1"/>
  <c r="H191" i="7"/>
  <c r="E191" i="7"/>
  <c r="J190" i="7"/>
  <c r="L190" i="7" s="1"/>
  <c r="H190" i="7"/>
  <c r="E190" i="7"/>
  <c r="J189" i="7"/>
  <c r="M189" i="7" s="1"/>
  <c r="H189" i="7"/>
  <c r="E189" i="7"/>
  <c r="J188" i="7"/>
  <c r="L188" i="7" s="1"/>
  <c r="H188" i="7"/>
  <c r="E188" i="7"/>
  <c r="J187" i="7"/>
  <c r="L187" i="7" s="1"/>
  <c r="H187" i="7"/>
  <c r="E187" i="7"/>
  <c r="J186" i="7"/>
  <c r="L186" i="7" s="1"/>
  <c r="H186" i="7"/>
  <c r="E186" i="7"/>
  <c r="J185" i="7"/>
  <c r="L185" i="7" s="1"/>
  <c r="H185" i="7"/>
  <c r="E185" i="7"/>
  <c r="J184" i="7"/>
  <c r="L184" i="7" s="1"/>
  <c r="H184" i="7"/>
  <c r="E184" i="7"/>
  <c r="J183" i="7"/>
  <c r="M183" i="7" s="1"/>
  <c r="H183" i="7"/>
  <c r="E183" i="7"/>
  <c r="J182" i="7"/>
  <c r="M182" i="7" s="1"/>
  <c r="H182" i="7"/>
  <c r="E182" i="7"/>
  <c r="J181" i="7"/>
  <c r="M181" i="7" s="1"/>
  <c r="H181" i="7"/>
  <c r="E181" i="7"/>
  <c r="J180" i="7"/>
  <c r="M180" i="7" s="1"/>
  <c r="H180" i="7"/>
  <c r="E180" i="7"/>
  <c r="J179" i="7"/>
  <c r="M179" i="7" s="1"/>
  <c r="H179" i="7"/>
  <c r="E179" i="7"/>
  <c r="J178" i="7"/>
  <c r="L178" i="7" s="1"/>
  <c r="H178" i="7"/>
  <c r="E178" i="7"/>
  <c r="J177" i="7"/>
  <c r="M177" i="7" s="1"/>
  <c r="H177" i="7"/>
  <c r="E177" i="7"/>
  <c r="J176" i="7"/>
  <c r="M176" i="7" s="1"/>
  <c r="H176" i="7"/>
  <c r="E176" i="7"/>
  <c r="J175" i="7"/>
  <c r="M175" i="7" s="1"/>
  <c r="H175" i="7"/>
  <c r="E175" i="7"/>
  <c r="J174" i="7"/>
  <c r="M174" i="7" s="1"/>
  <c r="H174" i="7"/>
  <c r="E174" i="7"/>
  <c r="J173" i="7"/>
  <c r="M173" i="7" s="1"/>
  <c r="H173" i="7"/>
  <c r="E173" i="7"/>
  <c r="J172" i="7"/>
  <c r="H172" i="7"/>
  <c r="E172" i="7"/>
  <c r="J171" i="7"/>
  <c r="M171" i="7" s="1"/>
  <c r="H171" i="7"/>
  <c r="E171" i="7"/>
  <c r="J170" i="7"/>
  <c r="M170" i="7" s="1"/>
  <c r="H170" i="7"/>
  <c r="E170" i="7"/>
  <c r="J169" i="7"/>
  <c r="M169" i="7" s="1"/>
  <c r="H169" i="7"/>
  <c r="E169" i="7"/>
  <c r="J168" i="7"/>
  <c r="M168" i="7" s="1"/>
  <c r="H168" i="7"/>
  <c r="E168" i="7"/>
  <c r="J167" i="7"/>
  <c r="L167" i="7" s="1"/>
  <c r="H167" i="7"/>
  <c r="E167" i="7"/>
  <c r="J166" i="7"/>
  <c r="M166" i="7" s="1"/>
  <c r="H166" i="7"/>
  <c r="E166" i="7"/>
  <c r="J165" i="7"/>
  <c r="M165" i="7" s="1"/>
  <c r="H165" i="7"/>
  <c r="E165" i="7"/>
  <c r="J164" i="7"/>
  <c r="H164" i="7"/>
  <c r="E164" i="7"/>
  <c r="J163" i="7"/>
  <c r="M163" i="7" s="1"/>
  <c r="H163" i="7"/>
  <c r="E163" i="7"/>
  <c r="J162" i="7"/>
  <c r="M162" i="7" s="1"/>
  <c r="H162" i="7"/>
  <c r="E162" i="7"/>
  <c r="J161" i="7"/>
  <c r="L161" i="7" s="1"/>
  <c r="H161" i="7"/>
  <c r="E161" i="7"/>
  <c r="J160" i="7"/>
  <c r="M160" i="7" s="1"/>
  <c r="H160" i="7"/>
  <c r="E160" i="7"/>
  <c r="J159" i="7"/>
  <c r="M159" i="7" s="1"/>
  <c r="H159" i="7"/>
  <c r="E159" i="7"/>
  <c r="J158" i="7"/>
  <c r="M158" i="7" s="1"/>
  <c r="H158" i="7"/>
  <c r="E158" i="7"/>
  <c r="J157" i="7"/>
  <c r="L157" i="7" s="1"/>
  <c r="H157" i="7"/>
  <c r="E157" i="7"/>
  <c r="J156" i="7"/>
  <c r="M156" i="7" s="1"/>
  <c r="H156" i="7"/>
  <c r="E156" i="7"/>
  <c r="J155" i="7"/>
  <c r="M155" i="7" s="1"/>
  <c r="H155" i="7"/>
  <c r="E155" i="7"/>
  <c r="J154" i="7"/>
  <c r="H154" i="7"/>
  <c r="E154" i="7"/>
  <c r="J153" i="7"/>
  <c r="M153" i="7" s="1"/>
  <c r="H153" i="7"/>
  <c r="E153" i="7"/>
  <c r="J152" i="7"/>
  <c r="H152" i="7"/>
  <c r="E152" i="7"/>
  <c r="J151" i="7"/>
  <c r="H151" i="7"/>
  <c r="E151" i="7"/>
  <c r="J150" i="7"/>
  <c r="M150" i="7" s="1"/>
  <c r="H150" i="7"/>
  <c r="E150" i="7"/>
  <c r="J149" i="7"/>
  <c r="L149" i="7" s="1"/>
  <c r="H149" i="7"/>
  <c r="E149" i="7"/>
  <c r="J148" i="7"/>
  <c r="M148" i="7" s="1"/>
  <c r="H148" i="7"/>
  <c r="E148" i="7"/>
  <c r="J147" i="7"/>
  <c r="M147" i="7" s="1"/>
  <c r="H147" i="7"/>
  <c r="E147" i="7"/>
  <c r="J146" i="7"/>
  <c r="M146" i="7" s="1"/>
  <c r="H146" i="7"/>
  <c r="E146" i="7"/>
  <c r="J145" i="7"/>
  <c r="H145" i="7"/>
  <c r="E145" i="7"/>
  <c r="J144" i="7"/>
  <c r="M144" i="7" s="1"/>
  <c r="H144" i="7"/>
  <c r="E144" i="7"/>
  <c r="J143" i="7"/>
  <c r="L143" i="7" s="1"/>
  <c r="H143" i="7"/>
  <c r="E143" i="7"/>
  <c r="J142" i="7"/>
  <c r="M142" i="7" s="1"/>
  <c r="H142" i="7"/>
  <c r="E142" i="7"/>
  <c r="J141" i="7"/>
  <c r="M141" i="7" s="1"/>
  <c r="H141" i="7"/>
  <c r="E141" i="7"/>
  <c r="J140" i="7"/>
  <c r="M140" i="7" s="1"/>
  <c r="H140" i="7"/>
  <c r="E140" i="7"/>
  <c r="J139" i="7"/>
  <c r="M139" i="7" s="1"/>
  <c r="H139" i="7"/>
  <c r="E139" i="7"/>
  <c r="J138" i="7"/>
  <c r="M138" i="7" s="1"/>
  <c r="H138" i="7"/>
  <c r="E138" i="7"/>
  <c r="J137" i="7"/>
  <c r="L137" i="7" s="1"/>
  <c r="H137" i="7"/>
  <c r="E137" i="7"/>
  <c r="J136" i="7"/>
  <c r="L136" i="7" s="1"/>
  <c r="H136" i="7"/>
  <c r="E136" i="7"/>
  <c r="J135" i="7"/>
  <c r="M135" i="7" s="1"/>
  <c r="H135" i="7"/>
  <c r="E135" i="7"/>
  <c r="J134" i="7"/>
  <c r="M134" i="7" s="1"/>
  <c r="H134" i="7"/>
  <c r="E134" i="7"/>
  <c r="J133" i="7"/>
  <c r="H133" i="7"/>
  <c r="E133" i="7"/>
  <c r="J132" i="7"/>
  <c r="M132" i="7" s="1"/>
  <c r="H132" i="7"/>
  <c r="E132" i="7"/>
  <c r="J131" i="7"/>
  <c r="M131" i="7" s="1"/>
  <c r="H131" i="7"/>
  <c r="E131" i="7"/>
  <c r="J130" i="7"/>
  <c r="L130" i="7" s="1"/>
  <c r="H130" i="7"/>
  <c r="E130" i="7"/>
  <c r="J129" i="7"/>
  <c r="M129" i="7" s="1"/>
  <c r="H129" i="7"/>
  <c r="E129" i="7"/>
  <c r="J128" i="7"/>
  <c r="M128" i="7" s="1"/>
  <c r="H128" i="7"/>
  <c r="E128" i="7"/>
  <c r="J127" i="7"/>
  <c r="L127" i="7" s="1"/>
  <c r="H127" i="7"/>
  <c r="E127" i="7"/>
  <c r="J126" i="7"/>
  <c r="M126" i="7" s="1"/>
  <c r="H126" i="7"/>
  <c r="E126" i="7"/>
  <c r="J125" i="7"/>
  <c r="L125" i="7" s="1"/>
  <c r="H125" i="7"/>
  <c r="E125" i="7"/>
  <c r="J124" i="7"/>
  <c r="M124" i="7" s="1"/>
  <c r="H124" i="7"/>
  <c r="E124" i="7"/>
  <c r="J123" i="7"/>
  <c r="M123" i="7" s="1"/>
  <c r="H123" i="7"/>
  <c r="E123" i="7"/>
  <c r="J122" i="7"/>
  <c r="L122" i="7" s="1"/>
  <c r="H122" i="7"/>
  <c r="E122" i="7"/>
  <c r="J121" i="7"/>
  <c r="L121" i="7" s="1"/>
  <c r="H121" i="7"/>
  <c r="E121" i="7"/>
  <c r="J120" i="7"/>
  <c r="M120" i="7" s="1"/>
  <c r="H120" i="7"/>
  <c r="E120" i="7"/>
  <c r="J119" i="7"/>
  <c r="L119" i="7" s="1"/>
  <c r="H119" i="7"/>
  <c r="E119" i="7"/>
  <c r="J118" i="7"/>
  <c r="M118" i="7" s="1"/>
  <c r="H118" i="7"/>
  <c r="E118" i="7"/>
  <c r="J117" i="7"/>
  <c r="M117" i="7" s="1"/>
  <c r="H117" i="7"/>
  <c r="E117" i="7"/>
  <c r="B117" i="7"/>
  <c r="B118" i="7" s="1"/>
  <c r="B119" i="7" s="1"/>
  <c r="B120" i="7" s="1"/>
  <c r="B121" i="7" s="1"/>
  <c r="B122" i="7" s="1"/>
  <c r="B123" i="7" s="1"/>
  <c r="B124" i="7" s="1"/>
  <c r="B125" i="7" s="1"/>
  <c r="B126" i="7" s="1"/>
  <c r="B127" i="7" s="1"/>
  <c r="B128" i="7" s="1"/>
  <c r="B129" i="7" s="1"/>
  <c r="B130" i="7" s="1"/>
  <c r="B131" i="7" s="1"/>
  <c r="B132" i="7" s="1"/>
  <c r="B133" i="7" s="1"/>
  <c r="B134" i="7" s="1"/>
  <c r="B135" i="7" s="1"/>
  <c r="B136" i="7" s="1"/>
  <c r="B137" i="7" s="1"/>
  <c r="B138" i="7" s="1"/>
  <c r="B139" i="7" s="1"/>
  <c r="B140" i="7" s="1"/>
  <c r="B141" i="7" s="1"/>
  <c r="B142" i="7" s="1"/>
  <c r="B143" i="7" s="1"/>
  <c r="B144" i="7" s="1"/>
  <c r="B145" i="7" s="1"/>
  <c r="B146" i="7" s="1"/>
  <c r="B147" i="7" s="1"/>
  <c r="B148" i="7" s="1"/>
  <c r="B149" i="7" s="1"/>
  <c r="B150" i="7" s="1"/>
  <c r="B151" i="7" s="1"/>
  <c r="B152" i="7" s="1"/>
  <c r="B153" i="7" s="1"/>
  <c r="B154" i="7" s="1"/>
  <c r="B155" i="7" s="1"/>
  <c r="B156" i="7" s="1"/>
  <c r="B157" i="7" s="1"/>
  <c r="B158" i="7" s="1"/>
  <c r="B159" i="7" s="1"/>
  <c r="B160" i="7" s="1"/>
  <c r="B161" i="7" s="1"/>
  <c r="B162" i="7" s="1"/>
  <c r="B163" i="7" s="1"/>
  <c r="B164" i="7" s="1"/>
  <c r="B165" i="7" s="1"/>
  <c r="B166" i="7" s="1"/>
  <c r="B167" i="7" s="1"/>
  <c r="B168" i="7" s="1"/>
  <c r="B169" i="7" s="1"/>
  <c r="B170" i="7" s="1"/>
  <c r="B171" i="7" s="1"/>
  <c r="B172" i="7" s="1"/>
  <c r="B173" i="7" s="1"/>
  <c r="B174" i="7" s="1"/>
  <c r="B175" i="7" s="1"/>
  <c r="B176" i="7" s="1"/>
  <c r="B177" i="7" s="1"/>
  <c r="B178" i="7" s="1"/>
  <c r="B179" i="7" s="1"/>
  <c r="B180" i="7" s="1"/>
  <c r="B181" i="7" s="1"/>
  <c r="B182" i="7" s="1"/>
  <c r="B183" i="7" s="1"/>
  <c r="B184" i="7" s="1"/>
  <c r="B185" i="7" s="1"/>
  <c r="B186" i="7" s="1"/>
  <c r="B187" i="7" s="1"/>
  <c r="B188" i="7" s="1"/>
  <c r="B189" i="7" s="1"/>
  <c r="B190" i="7" s="1"/>
  <c r="B191" i="7" s="1"/>
  <c r="B192" i="7" s="1"/>
  <c r="B193" i="7" s="1"/>
  <c r="J116" i="7"/>
  <c r="M116" i="7" s="1"/>
  <c r="H116" i="7"/>
  <c r="E116" i="7"/>
  <c r="J115" i="7"/>
  <c r="L115" i="7" s="1"/>
  <c r="H115" i="7"/>
  <c r="E115" i="7"/>
  <c r="J114" i="7"/>
  <c r="H114" i="7"/>
  <c r="E114" i="7"/>
  <c r="J113" i="7"/>
  <c r="M113" i="7" s="1"/>
  <c r="H113" i="7"/>
  <c r="E113" i="7"/>
  <c r="J112" i="7"/>
  <c r="M112" i="7" s="1"/>
  <c r="H112" i="7"/>
  <c r="E112" i="7"/>
  <c r="J111" i="7"/>
  <c r="H111" i="7"/>
  <c r="E111" i="7"/>
  <c r="J110" i="7"/>
  <c r="M110" i="7" s="1"/>
  <c r="H110" i="7"/>
  <c r="E110" i="7"/>
  <c r="J109" i="7"/>
  <c r="M109" i="7" s="1"/>
  <c r="H109" i="7"/>
  <c r="E109" i="7"/>
  <c r="J108" i="7"/>
  <c r="L108" i="7" s="1"/>
  <c r="H108" i="7"/>
  <c r="E108" i="7"/>
  <c r="J107" i="7"/>
  <c r="M107" i="7" s="1"/>
  <c r="H107" i="7"/>
  <c r="E107" i="7"/>
  <c r="J106" i="7"/>
  <c r="M106" i="7" s="1"/>
  <c r="H106" i="7"/>
  <c r="E106" i="7"/>
  <c r="J105" i="7"/>
  <c r="L105" i="7" s="1"/>
  <c r="H105" i="7"/>
  <c r="E105" i="7"/>
  <c r="J104" i="7"/>
  <c r="M104" i="7" s="1"/>
  <c r="H104" i="7"/>
  <c r="E104" i="7"/>
  <c r="J103" i="7"/>
  <c r="M103" i="7" s="1"/>
  <c r="H103" i="7"/>
  <c r="E103" i="7"/>
  <c r="J102" i="7"/>
  <c r="M102" i="7" s="1"/>
  <c r="H102" i="7"/>
  <c r="E102" i="7"/>
  <c r="J101" i="7"/>
  <c r="M101" i="7" s="1"/>
  <c r="H101" i="7"/>
  <c r="E101" i="7"/>
  <c r="J100" i="7"/>
  <c r="M100" i="7" s="1"/>
  <c r="H100" i="7"/>
  <c r="E100" i="7"/>
  <c r="J99" i="7"/>
  <c r="M99" i="7" s="1"/>
  <c r="H99" i="7"/>
  <c r="E99" i="7"/>
  <c r="J98" i="7"/>
  <c r="M98" i="7" s="1"/>
  <c r="H98" i="7"/>
  <c r="E98" i="7"/>
  <c r="J97" i="7"/>
  <c r="L97" i="7" s="1"/>
  <c r="H97" i="7"/>
  <c r="E97" i="7"/>
  <c r="J96" i="7"/>
  <c r="M96" i="7" s="1"/>
  <c r="H96" i="7"/>
  <c r="E96" i="7"/>
  <c r="J95" i="7"/>
  <c r="M95" i="7" s="1"/>
  <c r="H95" i="7"/>
  <c r="E95" i="7"/>
  <c r="J94" i="7"/>
  <c r="L94" i="7" s="1"/>
  <c r="H94" i="7"/>
  <c r="E94" i="7"/>
  <c r="J93" i="7"/>
  <c r="L93" i="7" s="1"/>
  <c r="H93" i="7"/>
  <c r="E93" i="7"/>
  <c r="J92" i="7"/>
  <c r="M92" i="7" s="1"/>
  <c r="H92" i="7"/>
  <c r="E92" i="7"/>
  <c r="J91" i="7"/>
  <c r="M91" i="7" s="1"/>
  <c r="H91" i="7"/>
  <c r="E91" i="7"/>
  <c r="J90" i="7"/>
  <c r="M90" i="7" s="1"/>
  <c r="H90" i="7"/>
  <c r="E90" i="7"/>
  <c r="J89" i="7"/>
  <c r="M89" i="7" s="1"/>
  <c r="H89" i="7"/>
  <c r="E89" i="7"/>
  <c r="J88" i="7"/>
  <c r="H88" i="7"/>
  <c r="E88" i="7"/>
  <c r="J87" i="7"/>
  <c r="H87" i="7"/>
  <c r="E87" i="7"/>
  <c r="J86" i="7"/>
  <c r="M86" i="7" s="1"/>
  <c r="H86" i="7"/>
  <c r="E86" i="7"/>
  <c r="J85" i="7"/>
  <c r="H85" i="7"/>
  <c r="E85" i="7"/>
  <c r="J84" i="7"/>
  <c r="M84" i="7" s="1"/>
  <c r="H84" i="7"/>
  <c r="E84" i="7"/>
  <c r="J83" i="7"/>
  <c r="M83" i="7" s="1"/>
  <c r="H83" i="7"/>
  <c r="E83" i="7"/>
  <c r="J82" i="7"/>
  <c r="M82" i="7" s="1"/>
  <c r="H82" i="7"/>
  <c r="E82" i="7"/>
  <c r="J81" i="7"/>
  <c r="M81" i="7" s="1"/>
  <c r="H81" i="7"/>
  <c r="E81" i="7"/>
  <c r="J80" i="7"/>
  <c r="L80" i="7" s="1"/>
  <c r="H80" i="7"/>
  <c r="E80" i="7"/>
  <c r="J79" i="7"/>
  <c r="M79" i="7" s="1"/>
  <c r="H79" i="7"/>
  <c r="E79" i="7"/>
  <c r="J78" i="7"/>
  <c r="M78" i="7" s="1"/>
  <c r="H78" i="7"/>
  <c r="E78" i="7"/>
  <c r="J77" i="7"/>
  <c r="M77" i="7" s="1"/>
  <c r="H77" i="7"/>
  <c r="E77" i="7"/>
  <c r="J76" i="7"/>
  <c r="H76" i="7"/>
  <c r="E76" i="7"/>
  <c r="J75" i="7"/>
  <c r="M75" i="7" s="1"/>
  <c r="H75" i="7"/>
  <c r="E75" i="7"/>
  <c r="J74" i="7"/>
  <c r="L74" i="7" s="1"/>
  <c r="H74" i="7"/>
  <c r="E74" i="7"/>
  <c r="J73" i="7"/>
  <c r="M73" i="7" s="1"/>
  <c r="H73" i="7"/>
  <c r="E73" i="7"/>
  <c r="J72" i="7"/>
  <c r="M72" i="7" s="1"/>
  <c r="H72" i="7"/>
  <c r="E72" i="7"/>
  <c r="J71" i="7"/>
  <c r="M71" i="7" s="1"/>
  <c r="H71" i="7"/>
  <c r="E71" i="7"/>
  <c r="J70" i="7"/>
  <c r="M70" i="7" s="1"/>
  <c r="H70" i="7"/>
  <c r="E70" i="7"/>
  <c r="J69" i="7"/>
  <c r="L69" i="7" s="1"/>
  <c r="H69" i="7"/>
  <c r="E69" i="7"/>
  <c r="J68" i="7"/>
  <c r="M68" i="7" s="1"/>
  <c r="H68" i="7"/>
  <c r="E68" i="7"/>
  <c r="J67" i="7"/>
  <c r="L67" i="7" s="1"/>
  <c r="H67" i="7"/>
  <c r="E67" i="7"/>
  <c r="J66" i="7"/>
  <c r="M66" i="7" s="1"/>
  <c r="H66" i="7"/>
  <c r="E66" i="7"/>
  <c r="J65" i="7"/>
  <c r="M65" i="7" s="1"/>
  <c r="H65" i="7"/>
  <c r="E65" i="7"/>
  <c r="J64" i="7"/>
  <c r="L64" i="7" s="1"/>
  <c r="H64" i="7"/>
  <c r="E64" i="7"/>
  <c r="J63" i="7"/>
  <c r="M63" i="7" s="1"/>
  <c r="H63" i="7"/>
  <c r="E63" i="7"/>
  <c r="J62" i="7"/>
  <c r="M62" i="7" s="1"/>
  <c r="H62" i="7"/>
  <c r="E62" i="7"/>
  <c r="J61" i="7"/>
  <c r="L61" i="7" s="1"/>
  <c r="H61" i="7"/>
  <c r="E61" i="7"/>
  <c r="J60" i="7"/>
  <c r="L60" i="7" s="1"/>
  <c r="H60" i="7"/>
  <c r="E60" i="7"/>
  <c r="J59" i="7"/>
  <c r="M59" i="7" s="1"/>
  <c r="H59" i="7"/>
  <c r="E59" i="7"/>
  <c r="J58" i="7"/>
  <c r="L58" i="7" s="1"/>
  <c r="H58" i="7"/>
  <c r="E58" i="7"/>
  <c r="J57" i="7"/>
  <c r="H57" i="7"/>
  <c r="E57" i="7"/>
  <c r="J56" i="7"/>
  <c r="M56" i="7" s="1"/>
  <c r="H56" i="7"/>
  <c r="E56" i="7"/>
  <c r="J55" i="7"/>
  <c r="M55" i="7" s="1"/>
  <c r="H55" i="7"/>
  <c r="E55" i="7"/>
  <c r="J54" i="7"/>
  <c r="M54" i="7" s="1"/>
  <c r="H54" i="7"/>
  <c r="E54" i="7"/>
  <c r="J53" i="7"/>
  <c r="L53" i="7" s="1"/>
  <c r="H53" i="7"/>
  <c r="E53" i="7"/>
  <c r="J52" i="7"/>
  <c r="M52" i="7" s="1"/>
  <c r="H52" i="7"/>
  <c r="E52" i="7"/>
  <c r="J51" i="7"/>
  <c r="M51" i="7" s="1"/>
  <c r="H51" i="7"/>
  <c r="E51" i="7"/>
  <c r="J50" i="7"/>
  <c r="M50" i="7" s="1"/>
  <c r="H50" i="7"/>
  <c r="E50" i="7"/>
  <c r="J49" i="7"/>
  <c r="M49" i="7" s="1"/>
  <c r="H49" i="7"/>
  <c r="E49" i="7"/>
  <c r="J48" i="7"/>
  <c r="M48" i="7" s="1"/>
  <c r="H48" i="7"/>
  <c r="E48" i="7"/>
  <c r="J47" i="7"/>
  <c r="L47" i="7" s="1"/>
  <c r="H47" i="7"/>
  <c r="E47" i="7"/>
  <c r="J46" i="7"/>
  <c r="M46" i="7" s="1"/>
  <c r="H46" i="7"/>
  <c r="E46" i="7"/>
  <c r="J45" i="7"/>
  <c r="M45" i="7" s="1"/>
  <c r="H45" i="7"/>
  <c r="E45" i="7"/>
  <c r="J44" i="7"/>
  <c r="M44" i="7" s="1"/>
  <c r="H44" i="7"/>
  <c r="E44" i="7"/>
  <c r="J43" i="7"/>
  <c r="M43" i="7" s="1"/>
  <c r="H43" i="7"/>
  <c r="E43" i="7"/>
  <c r="J42" i="7"/>
  <c r="M42" i="7" s="1"/>
  <c r="H42" i="7"/>
  <c r="E42" i="7"/>
  <c r="J41" i="7"/>
  <c r="M41" i="7" s="1"/>
  <c r="H41" i="7"/>
  <c r="E41" i="7"/>
  <c r="J40" i="7"/>
  <c r="L40" i="7" s="1"/>
  <c r="H40" i="7"/>
  <c r="E40" i="7"/>
  <c r="J39" i="7"/>
  <c r="L39" i="7" s="1"/>
  <c r="H39" i="7"/>
  <c r="E39" i="7"/>
  <c r="J38" i="7"/>
  <c r="L38" i="7" s="1"/>
  <c r="H38" i="7"/>
  <c r="E38" i="7"/>
  <c r="J37" i="7"/>
  <c r="M37" i="7" s="1"/>
  <c r="H37" i="7"/>
  <c r="E37" i="7"/>
  <c r="J36" i="7"/>
  <c r="L36" i="7" s="1"/>
  <c r="H36" i="7"/>
  <c r="E36" i="7"/>
  <c r="J35" i="7"/>
  <c r="L35" i="7" s="1"/>
  <c r="H35" i="7"/>
  <c r="E35" i="7"/>
  <c r="J34" i="7"/>
  <c r="M34" i="7" s="1"/>
  <c r="H34" i="7"/>
  <c r="E34" i="7"/>
  <c r="J33" i="7"/>
  <c r="M33" i="7" s="1"/>
  <c r="H33" i="7"/>
  <c r="E33" i="7"/>
  <c r="J32" i="7"/>
  <c r="L32" i="7" s="1"/>
  <c r="H32" i="7"/>
  <c r="E32" i="7"/>
  <c r="J31" i="7"/>
  <c r="M31" i="7" s="1"/>
  <c r="H31" i="7"/>
  <c r="E31" i="7"/>
  <c r="J30" i="7"/>
  <c r="M30" i="7" s="1"/>
  <c r="H30" i="7"/>
  <c r="E30" i="7"/>
  <c r="J29" i="7"/>
  <c r="L29" i="7" s="1"/>
  <c r="H29" i="7"/>
  <c r="E29" i="7"/>
  <c r="J28" i="7"/>
  <c r="M28" i="7" s="1"/>
  <c r="H28" i="7"/>
  <c r="E28" i="7"/>
  <c r="J27" i="7"/>
  <c r="M27" i="7" s="1"/>
  <c r="H27" i="7"/>
  <c r="E27" i="7"/>
  <c r="J26" i="7"/>
  <c r="L26" i="7" s="1"/>
  <c r="H26" i="7"/>
  <c r="E26" i="7"/>
  <c r="J25" i="7"/>
  <c r="M25" i="7" s="1"/>
  <c r="H25" i="7"/>
  <c r="E25" i="7"/>
  <c r="J24" i="7"/>
  <c r="M24" i="7" s="1"/>
  <c r="H24" i="7"/>
  <c r="E24" i="7"/>
  <c r="J23" i="7"/>
  <c r="L23" i="7" s="1"/>
  <c r="H23" i="7"/>
  <c r="E23" i="7"/>
  <c r="J22" i="7"/>
  <c r="M22" i="7" s="1"/>
  <c r="H22" i="7"/>
  <c r="E22" i="7"/>
  <c r="J21" i="7"/>
  <c r="L21" i="7" s="1"/>
  <c r="H21" i="7"/>
  <c r="E21" i="7"/>
  <c r="J20" i="7"/>
  <c r="L20" i="7" s="1"/>
  <c r="H20" i="7"/>
  <c r="E20" i="7"/>
  <c r="J19" i="7"/>
  <c r="M19" i="7" s="1"/>
  <c r="H19" i="7"/>
  <c r="E19" i="7"/>
  <c r="J18" i="7"/>
  <c r="M18" i="7" s="1"/>
  <c r="H18" i="7"/>
  <c r="E18" i="7"/>
  <c r="J17" i="7"/>
  <c r="L17" i="7" s="1"/>
  <c r="H17" i="7"/>
  <c r="E17" i="7"/>
  <c r="J16" i="7"/>
  <c r="M16" i="7" s="1"/>
  <c r="H16" i="7"/>
  <c r="E16" i="7"/>
  <c r="J15" i="7"/>
  <c r="M15" i="7" s="1"/>
  <c r="H15" i="7"/>
  <c r="E15" i="7"/>
  <c r="J14" i="7"/>
  <c r="L14" i="7" s="1"/>
  <c r="H14" i="7"/>
  <c r="E14" i="7"/>
  <c r="J13" i="7"/>
  <c r="M13" i="7" s="1"/>
  <c r="H13" i="7"/>
  <c r="E13" i="7"/>
  <c r="J12" i="7"/>
  <c r="L12" i="7" s="1"/>
  <c r="H12" i="7"/>
  <c r="E12" i="7"/>
  <c r="J11" i="7"/>
  <c r="L11" i="7" s="1"/>
  <c r="H11" i="7"/>
  <c r="E11" i="7"/>
  <c r="J10" i="7"/>
  <c r="M10" i="7" s="1"/>
  <c r="H10" i="7"/>
  <c r="E10" i="7"/>
  <c r="J9" i="7"/>
  <c r="M9" i="7" s="1"/>
  <c r="H9" i="7"/>
  <c r="E9" i="7"/>
  <c r="J8" i="7"/>
  <c r="L8" i="7" s="1"/>
  <c r="H8" i="7"/>
  <c r="E8" i="7"/>
  <c r="J7" i="7"/>
  <c r="M7" i="7" s="1"/>
  <c r="H7" i="7"/>
  <c r="E7" i="7"/>
  <c r="J6" i="7"/>
  <c r="M6" i="7" s="1"/>
  <c r="H6" i="7"/>
  <c r="E6" i="7"/>
  <c r="J5" i="7"/>
  <c r="L5" i="7" s="1"/>
  <c r="H5" i="7"/>
  <c r="E5" i="7"/>
  <c r="J4" i="7"/>
  <c r="M4" i="7" s="1"/>
  <c r="H4" i="7"/>
  <c r="E4" i="7"/>
  <c r="J3" i="7"/>
  <c r="L3" i="7" s="1"/>
  <c r="H3" i="7"/>
  <c r="E3" i="7"/>
  <c r="B3" i="7"/>
  <c r="B4" i="7" s="1"/>
  <c r="B5" i="7" s="1"/>
  <c r="A3" i="7"/>
  <c r="A4" i="7" s="1"/>
  <c r="A5" i="7" s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513" i="7" s="1"/>
  <c r="A514" i="7" s="1"/>
  <c r="A515" i="7" s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J2" i="7"/>
  <c r="L2" i="7" s="1"/>
  <c r="H2" i="7"/>
  <c r="E2" i="7"/>
  <c r="A3" i="24"/>
  <c r="A4" i="24" s="1"/>
  <c r="A5" i="24" s="1"/>
  <c r="A6" i="24" s="1"/>
  <c r="A7" i="24" s="1"/>
  <c r="A8" i="24" s="1"/>
  <c r="A9" i="24" s="1"/>
  <c r="A10" i="24" s="1"/>
  <c r="A11" i="24" s="1"/>
  <c r="A12" i="24" s="1"/>
  <c r="A13" i="24" s="1"/>
  <c r="A14" i="24" s="1"/>
  <c r="A15" i="24" s="1"/>
  <c r="A16" i="24" s="1"/>
  <c r="A17" i="24" s="1"/>
  <c r="A18" i="24" s="1"/>
  <c r="H5" i="4"/>
  <c r="H4" i="4"/>
  <c r="H3" i="4"/>
  <c r="H2" i="4"/>
  <c r="J8" i="13"/>
  <c r="I8" i="13"/>
  <c r="J7" i="13"/>
  <c r="I7" i="13"/>
  <c r="J6" i="13"/>
  <c r="I6" i="13"/>
  <c r="J5" i="13"/>
  <c r="I5" i="13"/>
  <c r="J4" i="13"/>
  <c r="I4" i="13"/>
  <c r="J3" i="13"/>
  <c r="I3" i="13"/>
  <c r="J2" i="13"/>
  <c r="I2" i="13"/>
  <c r="H2" i="13"/>
  <c r="A4" i="20"/>
  <c r="A5" i="20" s="1"/>
  <c r="AA2" i="20"/>
  <c r="P10" i="26"/>
  <c r="Q3" i="20" l="1"/>
  <c r="L439" i="7"/>
  <c r="K125" i="7"/>
  <c r="K313" i="7"/>
  <c r="K325" i="7"/>
  <c r="K385" i="7"/>
  <c r="K389" i="7"/>
  <c r="K409" i="7"/>
  <c r="K15" i="7"/>
  <c r="L526" i="7"/>
  <c r="K91" i="7"/>
  <c r="L511" i="7"/>
  <c r="L91" i="7"/>
  <c r="K73" i="7"/>
  <c r="K263" i="7"/>
  <c r="M326" i="7"/>
  <c r="K70" i="7"/>
  <c r="L264" i="7"/>
  <c r="L491" i="7"/>
  <c r="M341" i="7"/>
  <c r="K445" i="7"/>
  <c r="K307" i="7"/>
  <c r="L520" i="7"/>
  <c r="L307" i="7"/>
  <c r="M497" i="7"/>
  <c r="K94" i="7"/>
  <c r="K284" i="7"/>
  <c r="L15" i="7"/>
  <c r="M94" i="7"/>
  <c r="L376" i="7"/>
  <c r="K24" i="7"/>
  <c r="M97" i="7"/>
  <c r="K188" i="7"/>
  <c r="K211" i="7"/>
  <c r="K243" i="7"/>
  <c r="K282" i="7"/>
  <c r="K328" i="7"/>
  <c r="L367" i="7"/>
  <c r="K379" i="7"/>
  <c r="K383" i="7"/>
  <c r="M64" i="7"/>
  <c r="M356" i="7"/>
  <c r="M431" i="7"/>
  <c r="M125" i="7"/>
  <c r="M521" i="7"/>
  <c r="M532" i="7"/>
  <c r="M122" i="7"/>
  <c r="K338" i="7"/>
  <c r="L280" i="7"/>
  <c r="L315" i="7"/>
  <c r="J8" i="14"/>
  <c r="L82" i="7"/>
  <c r="K97" i="7"/>
  <c r="M485" i="7"/>
  <c r="K523" i="7"/>
  <c r="M121" i="7"/>
  <c r="M313" i="7"/>
  <c r="M316" i="7"/>
  <c r="M74" i="7"/>
  <c r="L118" i="7"/>
  <c r="K144" i="7"/>
  <c r="K440" i="7"/>
  <c r="K295" i="7"/>
  <c r="M355" i="7"/>
  <c r="M421" i="7"/>
  <c r="K425" i="7"/>
  <c r="K141" i="7"/>
  <c r="L160" i="7"/>
  <c r="K168" i="7"/>
  <c r="K311" i="7"/>
  <c r="K488" i="7"/>
  <c r="K449" i="7"/>
  <c r="L141" i="7"/>
  <c r="M277" i="7"/>
  <c r="K315" i="7"/>
  <c r="L337" i="7"/>
  <c r="K341" i="7"/>
  <c r="K422" i="7"/>
  <c r="M461" i="7"/>
  <c r="K477" i="7"/>
  <c r="L488" i="7"/>
  <c r="K496" i="7"/>
  <c r="K499" i="7"/>
  <c r="K285" i="7"/>
  <c r="K308" i="7"/>
  <c r="K120" i="7"/>
  <c r="K135" i="7"/>
  <c r="L138" i="7"/>
  <c r="L255" i="7"/>
  <c r="M312" i="7"/>
  <c r="L135" i="7"/>
  <c r="L244" i="7"/>
  <c r="L263" i="7"/>
  <c r="K275" i="7"/>
  <c r="K293" i="7"/>
  <c r="M338" i="7"/>
  <c r="M384" i="7"/>
  <c r="K42" i="7"/>
  <c r="K147" i="7"/>
  <c r="K159" i="7"/>
  <c r="K260" i="7"/>
  <c r="L286" i="7"/>
  <c r="L523" i="7"/>
  <c r="L147" i="7"/>
  <c r="M137" i="7"/>
  <c r="K60" i="7"/>
  <c r="K252" i="7"/>
  <c r="K362" i="7"/>
  <c r="K373" i="7"/>
  <c r="M445" i="7"/>
  <c r="M61" i="7"/>
  <c r="M415" i="7"/>
  <c r="L120" i="7"/>
  <c r="J5" i="14"/>
  <c r="L54" i="7"/>
  <c r="K88" i="7"/>
  <c r="L51" i="7"/>
  <c r="L88" i="7"/>
  <c r="K232" i="7"/>
  <c r="L159" i="7"/>
  <c r="M243" i="7"/>
  <c r="L18" i="7"/>
  <c r="M53" i="7"/>
  <c r="M60" i="7"/>
  <c r="L241" i="7"/>
  <c r="L319" i="7"/>
  <c r="K323" i="7"/>
  <c r="M334" i="7"/>
  <c r="M362" i="7"/>
  <c r="M373" i="7"/>
  <c r="K392" i="7"/>
  <c r="L403" i="7"/>
  <c r="L410" i="7"/>
  <c r="K421" i="7"/>
  <c r="L428" i="7"/>
  <c r="K40" i="7"/>
  <c r="K245" i="7"/>
  <c r="K331" i="7"/>
  <c r="M366" i="7"/>
  <c r="K485" i="7"/>
  <c r="L140" i="7"/>
  <c r="L279" i="7"/>
  <c r="N4" i="20"/>
  <c r="K54" i="7"/>
  <c r="K154" i="7"/>
  <c r="K172" i="7"/>
  <c r="K195" i="7"/>
  <c r="K239" i="7"/>
  <c r="K267" i="7"/>
  <c r="K418" i="7"/>
  <c r="L499" i="7"/>
  <c r="K519" i="7"/>
  <c r="L267" i="7"/>
  <c r="K279" i="7"/>
  <c r="K342" i="7"/>
  <c r="L349" i="7"/>
  <c r="L374" i="7"/>
  <c r="K415" i="7"/>
  <c r="M418" i="7"/>
  <c r="M474" i="7"/>
  <c r="J2" i="14"/>
  <c r="K504" i="7"/>
  <c r="L239" i="7"/>
  <c r="K177" i="7"/>
  <c r="L288" i="7"/>
  <c r="L346" i="7"/>
  <c r="M433" i="7"/>
  <c r="K85" i="7"/>
  <c r="L285" i="7"/>
  <c r="L325" i="7"/>
  <c r="L409" i="7"/>
  <c r="M437" i="7"/>
  <c r="M17" i="7"/>
  <c r="K82" i="7"/>
  <c r="K114" i="7"/>
  <c r="M127" i="7"/>
  <c r="M282" i="7"/>
  <c r="L361" i="7"/>
  <c r="M412" i="7"/>
  <c r="L144" i="7"/>
  <c r="K118" i="7"/>
  <c r="K244" i="7"/>
  <c r="L258" i="7"/>
  <c r="K286" i="7"/>
  <c r="K305" i="7"/>
  <c r="K326" i="7"/>
  <c r="L340" i="7"/>
  <c r="K376" i="7"/>
  <c r="M383" i="7"/>
  <c r="K434" i="7"/>
  <c r="K461" i="7"/>
  <c r="L472" i="7"/>
  <c r="K494" i="7"/>
  <c r="K531" i="7"/>
  <c r="M274" i="7"/>
  <c r="L287" i="7"/>
  <c r="M306" i="7"/>
  <c r="L328" i="7"/>
  <c r="L487" i="7"/>
  <c r="K8" i="7"/>
  <c r="K30" i="7"/>
  <c r="L55" i="7"/>
  <c r="K72" i="7"/>
  <c r="L128" i="7"/>
  <c r="K132" i="7"/>
  <c r="K150" i="7"/>
  <c r="K171" i="7"/>
  <c r="M184" i="7"/>
  <c r="M191" i="7"/>
  <c r="K214" i="7"/>
  <c r="K226" i="7"/>
  <c r="L268" i="7"/>
  <c r="K294" i="7"/>
  <c r="M328" i="7"/>
  <c r="L331" i="7"/>
  <c r="L350" i="7"/>
  <c r="M353" i="7"/>
  <c r="K356" i="7"/>
  <c r="K391" i="7"/>
  <c r="M397" i="7"/>
  <c r="K404" i="7"/>
  <c r="K413" i="7"/>
  <c r="L422" i="7"/>
  <c r="K436" i="7"/>
  <c r="M448" i="7"/>
  <c r="K456" i="7"/>
  <c r="K511" i="7"/>
  <c r="P4" i="20"/>
  <c r="M38" i="7"/>
  <c r="L72" i="7"/>
  <c r="L117" i="7"/>
  <c r="L132" i="7"/>
  <c r="K160" i="7"/>
  <c r="K163" i="7"/>
  <c r="L166" i="7"/>
  <c r="L169" i="7"/>
  <c r="L175" i="7"/>
  <c r="L181" i="7"/>
  <c r="K223" i="7"/>
  <c r="L247" i="7"/>
  <c r="K254" i="7"/>
  <c r="L259" i="7"/>
  <c r="K266" i="7"/>
  <c r="L272" i="7"/>
  <c r="K283" i="7"/>
  <c r="M291" i="7"/>
  <c r="L294" i="7"/>
  <c r="L297" i="7"/>
  <c r="M300" i="7"/>
  <c r="K320" i="7"/>
  <c r="L323" i="7"/>
  <c r="L344" i="7"/>
  <c r="K351" i="7"/>
  <c r="M391" i="7"/>
  <c r="M401" i="7"/>
  <c r="L404" i="7"/>
  <c r="K427" i="7"/>
  <c r="L436" i="7"/>
  <c r="M456" i="7"/>
  <c r="L463" i="7"/>
  <c r="L504" i="7"/>
  <c r="J6" i="14"/>
  <c r="L63" i="7"/>
  <c r="M80" i="7"/>
  <c r="M254" i="7"/>
  <c r="M266" i="7"/>
  <c r="K273" i="7"/>
  <c r="L275" i="7"/>
  <c r="L283" i="7"/>
  <c r="L320" i="7"/>
  <c r="M348" i="7"/>
  <c r="L351" i="7"/>
  <c r="K357" i="7"/>
  <c r="K370" i="7"/>
  <c r="L427" i="7"/>
  <c r="L446" i="7"/>
  <c r="K516" i="7"/>
  <c r="J7" i="14"/>
  <c r="M85" i="7"/>
  <c r="Q4" i="20"/>
  <c r="L70" i="7"/>
  <c r="K87" i="7"/>
  <c r="K103" i="7"/>
  <c r="K106" i="7"/>
  <c r="K109" i="7"/>
  <c r="K112" i="7"/>
  <c r="K115" i="7"/>
  <c r="K133" i="7"/>
  <c r="L139" i="7"/>
  <c r="L142" i="7"/>
  <c r="L148" i="7"/>
  <c r="L155" i="7"/>
  <c r="L189" i="7"/>
  <c r="L196" i="7"/>
  <c r="L339" i="7"/>
  <c r="K355" i="7"/>
  <c r="L357" i="7"/>
  <c r="M360" i="7"/>
  <c r="M363" i="7"/>
  <c r="L379" i="7"/>
  <c r="L385" i="7"/>
  <c r="L475" i="7"/>
  <c r="K486" i="7"/>
  <c r="L492" i="7"/>
  <c r="K498" i="7"/>
  <c r="L516" i="7"/>
  <c r="K520" i="7"/>
  <c r="M143" i="7"/>
  <c r="K57" i="7"/>
  <c r="M67" i="7"/>
  <c r="K100" i="7"/>
  <c r="L103" i="7"/>
  <c r="L106" i="7"/>
  <c r="L109" i="7"/>
  <c r="L112" i="7"/>
  <c r="M115" i="7"/>
  <c r="L124" i="7"/>
  <c r="K130" i="7"/>
  <c r="M133" i="7"/>
  <c r="K137" i="7"/>
  <c r="K145" i="7"/>
  <c r="K164" i="7"/>
  <c r="K220" i="7"/>
  <c r="L245" i="7"/>
  <c r="L248" i="7"/>
  <c r="L273" i="7"/>
  <c r="K281" i="7"/>
  <c r="L295" i="7"/>
  <c r="M301" i="7"/>
  <c r="L342" i="7"/>
  <c r="L370" i="7"/>
  <c r="L392" i="7"/>
  <c r="M486" i="7"/>
  <c r="K489" i="7"/>
  <c r="L156" i="7"/>
  <c r="M323" i="7"/>
  <c r="V4" i="20"/>
  <c r="M2" i="7"/>
  <c r="K74" i="7"/>
  <c r="K152" i="7"/>
  <c r="L158" i="7"/>
  <c r="K161" i="7"/>
  <c r="M164" i="7"/>
  <c r="L170" i="7"/>
  <c r="L176" i="7"/>
  <c r="L179" i="7"/>
  <c r="K255" i="7"/>
  <c r="M281" i="7"/>
  <c r="L298" i="7"/>
  <c r="K312" i="7"/>
  <c r="L324" i="7"/>
  <c r="L330" i="7"/>
  <c r="M333" i="7"/>
  <c r="K337" i="7"/>
  <c r="K340" i="7"/>
  <c r="K367" i="7"/>
  <c r="K374" i="7"/>
  <c r="M389" i="7"/>
  <c r="K403" i="7"/>
  <c r="M434" i="7"/>
  <c r="K2" i="7"/>
  <c r="K78" i="7"/>
  <c r="K174" i="7"/>
  <c r="K229" i="7"/>
  <c r="K253" i="7"/>
  <c r="K274" i="7"/>
  <c r="K296" i="7"/>
  <c r="K306" i="7"/>
  <c r="K380" i="7"/>
  <c r="K386" i="7"/>
  <c r="K451" i="7"/>
  <c r="K462" i="7"/>
  <c r="K480" i="7"/>
  <c r="L496" i="7"/>
  <c r="J9" i="14"/>
  <c r="M4" i="20"/>
  <c r="K29" i="7"/>
  <c r="M40" i="7"/>
  <c r="K55" i="7"/>
  <c r="M58" i="7"/>
  <c r="L68" i="7"/>
  <c r="L85" i="7"/>
  <c r="M88" i="7"/>
  <c r="K156" i="7"/>
  <c r="L174" i="7"/>
  <c r="K198" i="7"/>
  <c r="K246" i="7"/>
  <c r="L253" i="7"/>
  <c r="K268" i="7"/>
  <c r="M271" i="7"/>
  <c r="K277" i="7"/>
  <c r="K287" i="7"/>
  <c r="L290" i="7"/>
  <c r="L293" i="7"/>
  <c r="L296" i="7"/>
  <c r="K319" i="7"/>
  <c r="K343" i="7"/>
  <c r="K350" i="7"/>
  <c r="L358" i="7"/>
  <c r="L377" i="7"/>
  <c r="L380" i="7"/>
  <c r="M400" i="7"/>
  <c r="L451" i="7"/>
  <c r="M462" i="7"/>
  <c r="K487" i="7"/>
  <c r="K497" i="7"/>
  <c r="J4" i="14"/>
  <c r="M3" i="20"/>
  <c r="N3" i="20"/>
  <c r="M39" i="7"/>
  <c r="K65" i="7"/>
  <c r="K119" i="7"/>
  <c r="K122" i="7"/>
  <c r="L145" i="7"/>
  <c r="K178" i="7"/>
  <c r="M190" i="7"/>
  <c r="K240" i="7"/>
  <c r="L249" i="7"/>
  <c r="L256" i="7"/>
  <c r="L261" i="7"/>
  <c r="K271" i="7"/>
  <c r="K300" i="7"/>
  <c r="K302" i="7"/>
  <c r="K310" i="7"/>
  <c r="K321" i="7"/>
  <c r="K333" i="7"/>
  <c r="L335" i="7"/>
  <c r="K353" i="7"/>
  <c r="K360" i="7"/>
  <c r="L364" i="7"/>
  <c r="L371" i="7"/>
  <c r="L394" i="7"/>
  <c r="K397" i="7"/>
  <c r="K400" i="7"/>
  <c r="L413" i="7"/>
  <c r="K416" i="7"/>
  <c r="L424" i="7"/>
  <c r="K433" i="7"/>
  <c r="L449" i="7"/>
  <c r="K468" i="7"/>
  <c r="L476" i="7"/>
  <c r="K500" i="7"/>
  <c r="L503" i="7"/>
  <c r="K506" i="7"/>
  <c r="L509" i="7"/>
  <c r="L515" i="7"/>
  <c r="K518" i="7"/>
  <c r="K521" i="7"/>
  <c r="M8" i="7"/>
  <c r="K11" i="7"/>
  <c r="L24" i="7"/>
  <c r="L65" i="7"/>
  <c r="L73" i="7"/>
  <c r="K76" i="7"/>
  <c r="L100" i="7"/>
  <c r="M145" i="7"/>
  <c r="L240" i="7"/>
  <c r="L302" i="7"/>
  <c r="M321" i="7"/>
  <c r="M381" i="7"/>
  <c r="L386" i="7"/>
  <c r="M413" i="7"/>
  <c r="M449" i="7"/>
  <c r="L468" i="7"/>
  <c r="L30" i="7"/>
  <c r="M21" i="7"/>
  <c r="L33" i="7"/>
  <c r="K51" i="7"/>
  <c r="K117" i="7"/>
  <c r="M119" i="7"/>
  <c r="K138" i="7"/>
  <c r="K143" i="7"/>
  <c r="K148" i="7"/>
  <c r="L150" i="7"/>
  <c r="L163" i="7"/>
  <c r="K166" i="7"/>
  <c r="L168" i="7"/>
  <c r="L173" i="7"/>
  <c r="M178" i="7"/>
  <c r="K191" i="7"/>
  <c r="L194" i="7"/>
  <c r="K208" i="7"/>
  <c r="K247" i="7"/>
  <c r="L252" i="7"/>
  <c r="K259" i="7"/>
  <c r="K264" i="7"/>
  <c r="K278" i="7"/>
  <c r="K288" i="7"/>
  <c r="K290" i="7"/>
  <c r="K298" i="7"/>
  <c r="L305" i="7"/>
  <c r="M310" i="7"/>
  <c r="K346" i="7"/>
  <c r="K358" i="7"/>
  <c r="K369" i="7"/>
  <c r="K377" i="7"/>
  <c r="K384" i="7"/>
  <c r="M416" i="7"/>
  <c r="K419" i="7"/>
  <c r="M430" i="7"/>
  <c r="K439" i="7"/>
  <c r="K472" i="7"/>
  <c r="K474" i="7"/>
  <c r="L480" i="7"/>
  <c r="K492" i="7"/>
  <c r="L500" i="7"/>
  <c r="L512" i="7"/>
  <c r="K9" i="7"/>
  <c r="K66" i="7"/>
  <c r="K185" i="7"/>
  <c r="K262" i="7"/>
  <c r="K276" i="7"/>
  <c r="K303" i="7"/>
  <c r="K322" i="7"/>
  <c r="K329" i="7"/>
  <c r="K372" i="7"/>
  <c r="K382" i="7"/>
  <c r="K395" i="7"/>
  <c r="K442" i="7"/>
  <c r="K460" i="7"/>
  <c r="K484" i="7"/>
  <c r="L527" i="7"/>
  <c r="L9" i="7"/>
  <c r="M12" i="7"/>
  <c r="K43" i="7"/>
  <c r="L46" i="7"/>
  <c r="L49" i="7"/>
  <c r="K58" i="7"/>
  <c r="K61" i="7"/>
  <c r="K64" i="7"/>
  <c r="L66" i="7"/>
  <c r="K77" i="7"/>
  <c r="K90" i="7"/>
  <c r="K98" i="7"/>
  <c r="M130" i="7"/>
  <c r="L146" i="7"/>
  <c r="K151" i="7"/>
  <c r="L154" i="7"/>
  <c r="M161" i="7"/>
  <c r="K169" i="7"/>
  <c r="L171" i="7"/>
  <c r="L182" i="7"/>
  <c r="M185" i="7"/>
  <c r="K250" i="7"/>
  <c r="K257" i="7"/>
  <c r="L262" i="7"/>
  <c r="K269" i="7"/>
  <c r="L276" i="7"/>
  <c r="K291" i="7"/>
  <c r="K301" i="7"/>
  <c r="L303" i="7"/>
  <c r="L308" i="7"/>
  <c r="L322" i="7"/>
  <c r="L329" i="7"/>
  <c r="K334" i="7"/>
  <c r="K365" i="7"/>
  <c r="L372" i="7"/>
  <c r="L382" i="7"/>
  <c r="K387" i="7"/>
  <c r="L395" i="7"/>
  <c r="K401" i="7"/>
  <c r="M406" i="7"/>
  <c r="K412" i="7"/>
  <c r="M422" i="7"/>
  <c r="L425" i="7"/>
  <c r="K428" i="7"/>
  <c r="K431" i="7"/>
  <c r="L442" i="7"/>
  <c r="K448" i="7"/>
  <c r="L460" i="7"/>
  <c r="L484" i="7"/>
  <c r="M498" i="7"/>
  <c r="K501" i="7"/>
  <c r="M504" i="7"/>
  <c r="K508" i="7"/>
  <c r="K510" i="7"/>
  <c r="K513" i="7"/>
  <c r="M516" i="7"/>
  <c r="M519" i="7"/>
  <c r="L524" i="7"/>
  <c r="L43" i="7"/>
  <c r="L77" i="7"/>
  <c r="L98" i="7"/>
  <c r="M154" i="7"/>
  <c r="L250" i="7"/>
  <c r="L257" i="7"/>
  <c r="L365" i="7"/>
  <c r="M425" i="7"/>
  <c r="F10" i="14"/>
  <c r="K23" i="7"/>
  <c r="K38" i="7"/>
  <c r="K50" i="7"/>
  <c r="L52" i="7"/>
  <c r="M69" i="7"/>
  <c r="L90" i="7"/>
  <c r="K128" i="7"/>
  <c r="L133" i="7"/>
  <c r="K149" i="7"/>
  <c r="K157" i="7"/>
  <c r="L164" i="7"/>
  <c r="K167" i="7"/>
  <c r="K183" i="7"/>
  <c r="K241" i="7"/>
  <c r="K248" i="7"/>
  <c r="K265" i="7"/>
  <c r="K270" i="7"/>
  <c r="K272" i="7"/>
  <c r="K289" i="7"/>
  <c r="K309" i="7"/>
  <c r="K314" i="7"/>
  <c r="M327" i="7"/>
  <c r="K332" i="7"/>
  <c r="K339" i="7"/>
  <c r="K344" i="7"/>
  <c r="K349" i="7"/>
  <c r="K354" i="7"/>
  <c r="K359" i="7"/>
  <c r="K361" i="7"/>
  <c r="K363" i="7"/>
  <c r="K368" i="7"/>
  <c r="K388" i="7"/>
  <c r="K407" i="7"/>
  <c r="L434" i="7"/>
  <c r="K437" i="7"/>
  <c r="K463" i="7"/>
  <c r="K473" i="7"/>
  <c r="K475" i="7"/>
  <c r="L508" i="7"/>
  <c r="K522" i="7"/>
  <c r="L531" i="7"/>
  <c r="L522" i="7"/>
  <c r="K525" i="7"/>
  <c r="L528" i="7"/>
  <c r="K17" i="7"/>
  <c r="M23" i="7"/>
  <c r="K26" i="7"/>
  <c r="M29" i="7"/>
  <c r="K32" i="7"/>
  <c r="M35" i="7"/>
  <c r="L50" i="7"/>
  <c r="K102" i="7"/>
  <c r="K124" i="7"/>
  <c r="K126" i="7"/>
  <c r="K131" i="7"/>
  <c r="K142" i="7"/>
  <c r="M149" i="7"/>
  <c r="L152" i="7"/>
  <c r="K155" i="7"/>
  <c r="M157" i="7"/>
  <c r="K162" i="7"/>
  <c r="M167" i="7"/>
  <c r="L172" i="7"/>
  <c r="L177" i="7"/>
  <c r="L183" i="7"/>
  <c r="M186" i="7"/>
  <c r="L246" i="7"/>
  <c r="K258" i="7"/>
  <c r="L265" i="7"/>
  <c r="L270" i="7"/>
  <c r="K280" i="7"/>
  <c r="L284" i="7"/>
  <c r="L289" i="7"/>
  <c r="K297" i="7"/>
  <c r="K299" i="7"/>
  <c r="L309" i="7"/>
  <c r="L332" i="7"/>
  <c r="K347" i="7"/>
  <c r="L359" i="7"/>
  <c r="L368" i="7"/>
  <c r="K378" i="7"/>
  <c r="L388" i="7"/>
  <c r="L407" i="7"/>
  <c r="L440" i="7"/>
  <c r="K443" i="7"/>
  <c r="K470" i="7"/>
  <c r="L473" i="7"/>
  <c r="M26" i="7"/>
  <c r="M32" i="7"/>
  <c r="L41" i="7"/>
  <c r="K47" i="7"/>
  <c r="L102" i="7"/>
  <c r="L126" i="7"/>
  <c r="L131" i="7"/>
  <c r="M152" i="7"/>
  <c r="L162" i="7"/>
  <c r="M172" i="7"/>
  <c r="K196" i="7"/>
  <c r="K249" i="7"/>
  <c r="K256" i="7"/>
  <c r="K261" i="7"/>
  <c r="L299" i="7"/>
  <c r="K330" i="7"/>
  <c r="K335" i="7"/>
  <c r="L347" i="7"/>
  <c r="K352" i="7"/>
  <c r="K364" i="7"/>
  <c r="K371" i="7"/>
  <c r="L378" i="7"/>
  <c r="K394" i="7"/>
  <c r="K410" i="7"/>
  <c r="K424" i="7"/>
  <c r="M440" i="7"/>
  <c r="L443" i="7"/>
  <c r="K446" i="7"/>
  <c r="K458" i="7"/>
  <c r="K476" i="7"/>
  <c r="L479" i="7"/>
  <c r="K482" i="7"/>
  <c r="K509" i="7"/>
  <c r="M3" i="7"/>
  <c r="M14" i="7"/>
  <c r="L76" i="7"/>
  <c r="L84" i="7"/>
  <c r="M136" i="7"/>
  <c r="L153" i="7"/>
  <c r="L165" i="7"/>
  <c r="L180" i="7"/>
  <c r="L195" i="7"/>
  <c r="L242" i="7"/>
  <c r="L260" i="7"/>
  <c r="L269" i="7"/>
  <c r="L278" i="7"/>
  <c r="M292" i="7"/>
  <c r="M304" i="7"/>
  <c r="L343" i="7"/>
  <c r="M345" i="7"/>
  <c r="L352" i="7"/>
  <c r="M398" i="7"/>
  <c r="L6" i="7"/>
  <c r="K12" i="7"/>
  <c r="K20" i="7"/>
  <c r="M76" i="7"/>
  <c r="L79" i="7"/>
  <c r="M87" i="7"/>
  <c r="K92" i="7"/>
  <c r="M108" i="7"/>
  <c r="K116" i="7"/>
  <c r="L129" i="7"/>
  <c r="K134" i="7"/>
  <c r="K139" i="7"/>
  <c r="L151" i="7"/>
  <c r="M195" i="7"/>
  <c r="M260" i="7"/>
  <c r="M269" i="7"/>
  <c r="M278" i="7"/>
  <c r="M343" i="7"/>
  <c r="M352" i="7"/>
  <c r="M36" i="7"/>
  <c r="M20" i="7"/>
  <c r="L92" i="7"/>
  <c r="L116" i="7"/>
  <c r="L134" i="7"/>
  <c r="M151" i="7"/>
  <c r="K18" i="7"/>
  <c r="K46" i="7"/>
  <c r="K56" i="7"/>
  <c r="K67" i="7"/>
  <c r="K21" i="7"/>
  <c r="K80" i="7"/>
  <c r="K121" i="7"/>
  <c r="K123" i="7"/>
  <c r="K27" i="7"/>
  <c r="K35" i="7"/>
  <c r="K49" i="7"/>
  <c r="M93" i="7"/>
  <c r="K101" i="7"/>
  <c r="L123" i="7"/>
  <c r="K140" i="7"/>
  <c r="K5" i="7"/>
  <c r="L27" i="7"/>
  <c r="K33" i="7"/>
  <c r="K41" i="7"/>
  <c r="K52" i="7"/>
  <c r="M57" i="7"/>
  <c r="K63" i="7"/>
  <c r="K68" i="7"/>
  <c r="K3" i="7"/>
  <c r="M5" i="7"/>
  <c r="K36" i="7"/>
  <c r="K292" i="7"/>
  <c r="K304" i="7"/>
  <c r="K398" i="7"/>
  <c r="K406" i="7"/>
  <c r="K430" i="7"/>
  <c r="K464" i="7"/>
  <c r="K6" i="7"/>
  <c r="M11" i="7"/>
  <c r="K14" i="7"/>
  <c r="M47" i="7"/>
  <c r="K71" i="7"/>
  <c r="K79" i="7"/>
  <c r="K84" i="7"/>
  <c r="K113" i="7"/>
  <c r="K129" i="7"/>
  <c r="K146" i="7"/>
  <c r="K153" i="7"/>
  <c r="K158" i="7"/>
  <c r="K165" i="7"/>
  <c r="K170" i="7"/>
  <c r="K175" i="7"/>
  <c r="K180" i="7"/>
  <c r="L201" i="7"/>
  <c r="K242" i="7"/>
  <c r="K251" i="7"/>
  <c r="K317" i="7"/>
  <c r="K336" i="7"/>
  <c r="K345" i="7"/>
  <c r="M375" i="7"/>
  <c r="L419" i="7"/>
  <c r="L452" i="7"/>
  <c r="L464" i="7"/>
  <c r="B6" i="7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40" i="7" s="1"/>
  <c r="B41" i="7" s="1"/>
  <c r="B42" i="7" s="1"/>
  <c r="B43" i="7" s="1"/>
  <c r="B44" i="7" s="1"/>
  <c r="B45" i="7" s="1"/>
  <c r="B46" i="7" s="1"/>
  <c r="B47" i="7" s="1"/>
  <c r="B48" i="7" s="1"/>
  <c r="B49" i="7" s="1"/>
  <c r="B50" i="7" s="1"/>
  <c r="B51" i="7" s="1"/>
  <c r="B52" i="7" s="1"/>
  <c r="B53" i="7" s="1"/>
  <c r="B54" i="7" s="1"/>
  <c r="B55" i="7" s="1"/>
  <c r="B56" i="7" s="1"/>
  <c r="B57" i="7" s="1"/>
  <c r="B58" i="7" s="1"/>
  <c r="B59" i="7" s="1"/>
  <c r="B60" i="7" s="1"/>
  <c r="B61" i="7" s="1"/>
  <c r="B62" i="7" s="1"/>
  <c r="B63" i="7" s="1"/>
  <c r="B64" i="7" s="1"/>
  <c r="B65" i="7" s="1"/>
  <c r="B66" i="7" s="1"/>
  <c r="B67" i="7" s="1"/>
  <c r="B68" i="7" s="1"/>
  <c r="B69" i="7" s="1"/>
  <c r="B70" i="7" s="1"/>
  <c r="B71" i="7" s="1"/>
  <c r="B72" i="7" s="1"/>
  <c r="B73" i="7" s="1"/>
  <c r="B74" i="7" s="1"/>
  <c r="B75" i="7" s="1"/>
  <c r="B76" i="7" s="1"/>
  <c r="B77" i="7" s="1"/>
  <c r="B78" i="7" s="1"/>
  <c r="B79" i="7" s="1"/>
  <c r="B80" i="7" s="1"/>
  <c r="B81" i="7" s="1"/>
  <c r="B82" i="7" s="1"/>
  <c r="B83" i="7" s="1"/>
  <c r="B84" i="7" s="1"/>
  <c r="B85" i="7" s="1"/>
  <c r="B86" i="7" s="1"/>
  <c r="B87" i="7" s="1"/>
  <c r="B88" i="7" s="1"/>
  <c r="B89" i="7" s="1"/>
  <c r="B90" i="7" s="1"/>
  <c r="B91" i="7" s="1"/>
  <c r="B92" i="7" s="1"/>
  <c r="B93" i="7" s="1"/>
  <c r="B94" i="7" s="1"/>
  <c r="B95" i="7" s="1"/>
  <c r="B96" i="7" s="1"/>
  <c r="B97" i="7" s="1"/>
  <c r="B98" i="7" s="1"/>
  <c r="B99" i="7" s="1"/>
  <c r="B100" i="7" s="1"/>
  <c r="B101" i="7" s="1"/>
  <c r="B102" i="7" s="1"/>
  <c r="B103" i="7" s="1"/>
  <c r="B104" i="7" s="1"/>
  <c r="B105" i="7" s="1"/>
  <c r="B106" i="7" s="1"/>
  <c r="B107" i="7" s="1"/>
  <c r="B108" i="7" s="1"/>
  <c r="B109" i="7" s="1"/>
  <c r="B110" i="7" s="1"/>
  <c r="B111" i="7" s="1"/>
  <c r="B112" i="7" s="1"/>
  <c r="B113" i="7" s="1"/>
  <c r="B114" i="7" s="1"/>
  <c r="B115" i="7" s="1"/>
  <c r="Q5" i="20"/>
  <c r="P5" i="20"/>
  <c r="M5" i="20"/>
  <c r="A6" i="20"/>
  <c r="N5" i="20"/>
  <c r="V5" i="20"/>
  <c r="L57" i="7"/>
  <c r="L71" i="7"/>
  <c r="L87" i="7"/>
  <c r="L95" i="7"/>
  <c r="M105" i="7"/>
  <c r="L110" i="7"/>
  <c r="L114" i="7"/>
  <c r="M114" i="7"/>
  <c r="M234" i="7"/>
  <c r="L234" i="7"/>
  <c r="K234" i="7"/>
  <c r="K4" i="7"/>
  <c r="K7" i="7"/>
  <c r="K10" i="7"/>
  <c r="K13" i="7"/>
  <c r="K16" i="7"/>
  <c r="K19" i="7"/>
  <c r="K22" i="7"/>
  <c r="K25" i="7"/>
  <c r="K28" i="7"/>
  <c r="K31" i="7"/>
  <c r="K34" i="7"/>
  <c r="K37" i="7"/>
  <c r="K48" i="7"/>
  <c r="K62" i="7"/>
  <c r="K107" i="7"/>
  <c r="L7" i="7"/>
  <c r="L10" i="7"/>
  <c r="L13" i="7"/>
  <c r="L16" i="7"/>
  <c r="L19" i="7"/>
  <c r="L22" i="7"/>
  <c r="L25" i="7"/>
  <c r="L28" i="7"/>
  <c r="L31" i="7"/>
  <c r="L34" i="7"/>
  <c r="L37" i="7"/>
  <c r="K45" i="7"/>
  <c r="L48" i="7"/>
  <c r="K59" i="7"/>
  <c r="L62" i="7"/>
  <c r="K81" i="7"/>
  <c r="K89" i="7"/>
  <c r="K99" i="7"/>
  <c r="L107" i="7"/>
  <c r="K136" i="7"/>
  <c r="M200" i="7"/>
  <c r="K200" i="7"/>
  <c r="L200" i="7"/>
  <c r="L4" i="7"/>
  <c r="L45" i="7"/>
  <c r="L59" i="7"/>
  <c r="L81" i="7"/>
  <c r="L89" i="7"/>
  <c r="L99" i="7"/>
  <c r="L111" i="7"/>
  <c r="M111" i="7"/>
  <c r="M204" i="7"/>
  <c r="K204" i="7"/>
  <c r="L204" i="7"/>
  <c r="M221" i="7"/>
  <c r="L221" i="7"/>
  <c r="K221" i="7"/>
  <c r="K39" i="7"/>
  <c r="L42" i="7"/>
  <c r="K53" i="7"/>
  <c r="L56" i="7"/>
  <c r="K75" i="7"/>
  <c r="L78" i="7"/>
  <c r="K86" i="7"/>
  <c r="K96" i="7"/>
  <c r="K104" i="7"/>
  <c r="K111" i="7"/>
  <c r="K127" i="7"/>
  <c r="L75" i="7"/>
  <c r="L86" i="7"/>
  <c r="L96" i="7"/>
  <c r="L104" i="7"/>
  <c r="K69" i="7"/>
  <c r="K83" i="7"/>
  <c r="K93" i="7"/>
  <c r="K44" i="7"/>
  <c r="L83" i="7"/>
  <c r="L101" i="7"/>
  <c r="K108" i="7"/>
  <c r="L113" i="7"/>
  <c r="L44" i="7"/>
  <c r="L193" i="7"/>
  <c r="K193" i="7"/>
  <c r="M193" i="7"/>
  <c r="M237" i="7"/>
  <c r="L237" i="7"/>
  <c r="K237" i="7"/>
  <c r="M202" i="7"/>
  <c r="L202" i="7"/>
  <c r="K202" i="7"/>
  <c r="K95" i="7"/>
  <c r="K105" i="7"/>
  <c r="K110" i="7"/>
  <c r="M209" i="7"/>
  <c r="K209" i="7"/>
  <c r="M224" i="7"/>
  <c r="L224" i="7"/>
  <c r="K224" i="7"/>
  <c r="K173" i="7"/>
  <c r="K176" i="7"/>
  <c r="K179" i="7"/>
  <c r="K182" i="7"/>
  <c r="K190" i="7"/>
  <c r="L209" i="7"/>
  <c r="M214" i="7"/>
  <c r="L214" i="7"/>
  <c r="M219" i="7"/>
  <c r="L219" i="7"/>
  <c r="K219" i="7"/>
  <c r="M232" i="7"/>
  <c r="L232" i="7"/>
  <c r="M207" i="7"/>
  <c r="K207" i="7"/>
  <c r="M227" i="7"/>
  <c r="L227" i="7"/>
  <c r="K227" i="7"/>
  <c r="M235" i="7"/>
  <c r="L235" i="7"/>
  <c r="K235" i="7"/>
  <c r="M238" i="7"/>
  <c r="L238" i="7"/>
  <c r="K238" i="7"/>
  <c r="K187" i="7"/>
  <c r="K192" i="7"/>
  <c r="K197" i="7"/>
  <c r="M205" i="7"/>
  <c r="L205" i="7"/>
  <c r="M217" i="7"/>
  <c r="L217" i="7"/>
  <c r="M222" i="7"/>
  <c r="L222" i="7"/>
  <c r="K222" i="7"/>
  <c r="M187" i="7"/>
  <c r="L192" i="7"/>
  <c r="L197" i="7"/>
  <c r="M199" i="7"/>
  <c r="L199" i="7"/>
  <c r="M203" i="7"/>
  <c r="K203" i="7"/>
  <c r="K205" i="7"/>
  <c r="M212" i="7"/>
  <c r="L212" i="7"/>
  <c r="K212" i="7"/>
  <c r="K217" i="7"/>
  <c r="M230" i="7"/>
  <c r="L230" i="7"/>
  <c r="K230" i="7"/>
  <c r="K181" i="7"/>
  <c r="K184" i="7"/>
  <c r="K189" i="7"/>
  <c r="K194" i="7"/>
  <c r="K199" i="7"/>
  <c r="K201" i="7"/>
  <c r="L203" i="7"/>
  <c r="M220" i="7"/>
  <c r="L220" i="7"/>
  <c r="M225" i="7"/>
  <c r="L225" i="7"/>
  <c r="K225" i="7"/>
  <c r="M210" i="7"/>
  <c r="K210" i="7"/>
  <c r="M215" i="7"/>
  <c r="L215" i="7"/>
  <c r="K215" i="7"/>
  <c r="M233" i="7"/>
  <c r="L233" i="7"/>
  <c r="K233" i="7"/>
  <c r="M236" i="7"/>
  <c r="L236" i="7"/>
  <c r="K236" i="7"/>
  <c r="K186" i="7"/>
  <c r="M208" i="7"/>
  <c r="L208" i="7"/>
  <c r="L210" i="7"/>
  <c r="M223" i="7"/>
  <c r="L223" i="7"/>
  <c r="M228" i="7"/>
  <c r="L228" i="7"/>
  <c r="K228" i="7"/>
  <c r="M206" i="7"/>
  <c r="K206" i="7"/>
  <c r="M218" i="7"/>
  <c r="L218" i="7"/>
  <c r="K218" i="7"/>
  <c r="M213" i="7"/>
  <c r="L213" i="7"/>
  <c r="K213" i="7"/>
  <c r="M226" i="7"/>
  <c r="L226" i="7"/>
  <c r="M231" i="7"/>
  <c r="L231" i="7"/>
  <c r="K231" i="7"/>
  <c r="M188" i="7"/>
  <c r="L198" i="7"/>
  <c r="M211" i="7"/>
  <c r="L211" i="7"/>
  <c r="M216" i="7"/>
  <c r="L216" i="7"/>
  <c r="K216" i="7"/>
  <c r="M229" i="7"/>
  <c r="L229" i="7"/>
  <c r="K396" i="7"/>
  <c r="M396" i="7"/>
  <c r="K408" i="7"/>
  <c r="M408" i="7"/>
  <c r="K420" i="7"/>
  <c r="M420" i="7"/>
  <c r="K432" i="7"/>
  <c r="M432" i="7"/>
  <c r="L432" i="7"/>
  <c r="K450" i="7"/>
  <c r="M450" i="7"/>
  <c r="L450" i="7"/>
  <c r="K453" i="7"/>
  <c r="M453" i="7"/>
  <c r="L453" i="7"/>
  <c r="K435" i="7"/>
  <c r="M435" i="7"/>
  <c r="L435" i="7"/>
  <c r="K465" i="7"/>
  <c r="M465" i="7"/>
  <c r="L465" i="7"/>
  <c r="L311" i="7"/>
  <c r="L314" i="7"/>
  <c r="L317" i="7"/>
  <c r="L336" i="7"/>
  <c r="L354" i="7"/>
  <c r="L369" i="7"/>
  <c r="L387" i="7"/>
  <c r="K399" i="7"/>
  <c r="M399" i="7"/>
  <c r="K411" i="7"/>
  <c r="M411" i="7"/>
  <c r="K423" i="7"/>
  <c r="M423" i="7"/>
  <c r="L251" i="7"/>
  <c r="M387" i="7"/>
  <c r="L423" i="7"/>
  <c r="K438" i="7"/>
  <c r="M438" i="7"/>
  <c r="L438" i="7"/>
  <c r="K316" i="7"/>
  <c r="K327" i="7"/>
  <c r="K348" i="7"/>
  <c r="K366" i="7"/>
  <c r="K375" i="7"/>
  <c r="K381" i="7"/>
  <c r="K390" i="7"/>
  <c r="M390" i="7"/>
  <c r="K402" i="7"/>
  <c r="M402" i="7"/>
  <c r="K414" i="7"/>
  <c r="M414" i="7"/>
  <c r="K426" i="7"/>
  <c r="M426" i="7"/>
  <c r="K441" i="7"/>
  <c r="M441" i="7"/>
  <c r="L441" i="7"/>
  <c r="K324" i="7"/>
  <c r="L390" i="7"/>
  <c r="L402" i="7"/>
  <c r="L414" i="7"/>
  <c r="L426" i="7"/>
  <c r="K444" i="7"/>
  <c r="M444" i="7"/>
  <c r="L444" i="7"/>
  <c r="I10" i="14"/>
  <c r="K318" i="7"/>
  <c r="K393" i="7"/>
  <c r="M393" i="7"/>
  <c r="K405" i="7"/>
  <c r="M405" i="7"/>
  <c r="K417" i="7"/>
  <c r="M417" i="7"/>
  <c r="K429" i="7"/>
  <c r="M429" i="7"/>
  <c r="L318" i="7"/>
  <c r="L429" i="7"/>
  <c r="K447" i="7"/>
  <c r="M447" i="7"/>
  <c r="L447" i="7"/>
  <c r="M458" i="7"/>
  <c r="M470" i="7"/>
  <c r="L477" i="7"/>
  <c r="M482" i="7"/>
  <c r="L489" i="7"/>
  <c r="M494" i="7"/>
  <c r="L501" i="7"/>
  <c r="M506" i="7"/>
  <c r="L513" i="7"/>
  <c r="M518" i="7"/>
  <c r="L525" i="7"/>
  <c r="M530" i="7"/>
  <c r="K532" i="7"/>
  <c r="K455" i="7"/>
  <c r="K467" i="7"/>
  <c r="M477" i="7"/>
  <c r="K479" i="7"/>
  <c r="M489" i="7"/>
  <c r="K491" i="7"/>
  <c r="M501" i="7"/>
  <c r="K503" i="7"/>
  <c r="M513" i="7"/>
  <c r="K515" i="7"/>
  <c r="M525" i="7"/>
  <c r="K527" i="7"/>
  <c r="L455" i="7"/>
  <c r="L467" i="7"/>
  <c r="K452" i="7"/>
  <c r="K457" i="7"/>
  <c r="K469" i="7"/>
  <c r="K481" i="7"/>
  <c r="K493" i="7"/>
  <c r="K505" i="7"/>
  <c r="L510" i="7"/>
  <c r="K517" i="7"/>
  <c r="K529" i="7"/>
  <c r="L457" i="7"/>
  <c r="L469" i="7"/>
  <c r="L481" i="7"/>
  <c r="L493" i="7"/>
  <c r="L505" i="7"/>
  <c r="K512" i="7"/>
  <c r="L517" i="7"/>
  <c r="K524" i="7"/>
  <c r="L529" i="7"/>
  <c r="K459" i="7"/>
  <c r="K471" i="7"/>
  <c r="K483" i="7"/>
  <c r="K495" i="7"/>
  <c r="K507" i="7"/>
  <c r="K454" i="7"/>
  <c r="L459" i="7"/>
  <c r="K466" i="7"/>
  <c r="L471" i="7"/>
  <c r="K478" i="7"/>
  <c r="L483" i="7"/>
  <c r="K490" i="7"/>
  <c r="L495" i="7"/>
  <c r="K502" i="7"/>
  <c r="L507" i="7"/>
  <c r="K514" i="7"/>
  <c r="K526" i="7"/>
  <c r="L454" i="7"/>
  <c r="L466" i="7"/>
  <c r="L478" i="7"/>
  <c r="L490" i="7"/>
  <c r="L502" i="7"/>
  <c r="L514" i="7"/>
  <c r="K528" i="7"/>
  <c r="K530" i="7"/>
  <c r="H10" i="14"/>
  <c r="J3" i="14"/>
  <c r="J10" i="14" l="1"/>
  <c r="S6" i="20"/>
  <c r="R6" i="20"/>
  <c r="Q6" i="20"/>
  <c r="P6" i="20"/>
  <c r="M6" i="20"/>
  <c r="A7" i="20"/>
  <c r="N6" i="20"/>
  <c r="V6" i="20"/>
  <c r="R5" i="20"/>
  <c r="X5" i="20" s="1"/>
  <c r="S5" i="20"/>
  <c r="W5" i="20" s="1"/>
  <c r="R3" i="20"/>
  <c r="X3" i="20" s="1"/>
  <c r="R4" i="20"/>
  <c r="X4" i="20" s="1"/>
  <c r="S3" i="20"/>
  <c r="W3" i="20" s="1"/>
  <c r="S4" i="20"/>
  <c r="W4" i="20" s="1"/>
  <c r="Y5" i="20" l="1"/>
  <c r="Z5" i="20" s="1"/>
  <c r="Y3" i="20"/>
  <c r="Z3" i="20" s="1"/>
  <c r="Y4" i="20"/>
  <c r="Z4" i="20" s="1"/>
  <c r="W6" i="20"/>
  <c r="S7" i="20"/>
  <c r="N7" i="20"/>
  <c r="R7" i="20"/>
  <c r="Q7" i="20"/>
  <c r="P7" i="20"/>
  <c r="M7" i="20"/>
  <c r="A8" i="20"/>
  <c r="V7" i="20"/>
  <c r="X6" i="20"/>
  <c r="S8" i="20" l="1"/>
  <c r="R8" i="20"/>
  <c r="Q8" i="20"/>
  <c r="P8" i="20"/>
  <c r="M8" i="20"/>
  <c r="A9" i="20"/>
  <c r="N8" i="20"/>
  <c r="V8" i="20"/>
  <c r="X7" i="20"/>
  <c r="W7" i="20"/>
  <c r="Y6" i="20"/>
  <c r="Z6" i="20" s="1"/>
  <c r="W8" i="20" l="1"/>
  <c r="S9" i="20"/>
  <c r="R9" i="20"/>
  <c r="N9" i="20"/>
  <c r="Q9" i="20"/>
  <c r="P9" i="20"/>
  <c r="M9" i="20"/>
  <c r="A10" i="20"/>
  <c r="V9" i="20"/>
  <c r="Y7" i="20"/>
  <c r="Z7" i="20" s="1"/>
  <c r="X8" i="20"/>
  <c r="S10" i="20" l="1"/>
  <c r="R10" i="20"/>
  <c r="Q10" i="20"/>
  <c r="P10" i="20"/>
  <c r="N10" i="20"/>
  <c r="M10" i="20"/>
  <c r="A11" i="20"/>
  <c r="V10" i="20"/>
  <c r="X9" i="20"/>
  <c r="W9" i="20"/>
  <c r="Y8" i="20"/>
  <c r="Z8" i="20" s="1"/>
  <c r="Y9" i="20" l="1"/>
  <c r="Z9" i="20" s="1"/>
  <c r="S11" i="20"/>
  <c r="R11" i="20"/>
  <c r="Q11" i="20"/>
  <c r="P11" i="20"/>
  <c r="M11" i="20"/>
  <c r="A12" i="20"/>
  <c r="V11" i="20"/>
  <c r="N11" i="20"/>
  <c r="X10" i="20"/>
  <c r="W10" i="20"/>
  <c r="Y10" i="20" l="1"/>
  <c r="Z10" i="20" s="1"/>
  <c r="X11" i="20"/>
  <c r="W11" i="20"/>
  <c r="S12" i="20"/>
  <c r="R12" i="20"/>
  <c r="Q12" i="20"/>
  <c r="N12" i="20"/>
  <c r="P12" i="20"/>
  <c r="M12" i="20"/>
  <c r="A13" i="20"/>
  <c r="V12" i="20"/>
  <c r="Y11" i="20" l="1"/>
  <c r="Z11" i="20" s="1"/>
  <c r="S13" i="20"/>
  <c r="R13" i="20"/>
  <c r="Q13" i="20"/>
  <c r="P13" i="20"/>
  <c r="M13" i="20"/>
  <c r="A14" i="20"/>
  <c r="N13" i="20"/>
  <c r="V13" i="20"/>
  <c r="X12" i="20"/>
  <c r="W12" i="20"/>
  <c r="Y12" i="20" l="1"/>
  <c r="Z12" i="20" s="1"/>
  <c r="S14" i="20"/>
  <c r="N14" i="20"/>
  <c r="R14" i="20"/>
  <c r="Q14" i="20"/>
  <c r="P14" i="20"/>
  <c r="M14" i="20"/>
  <c r="A15" i="20"/>
  <c r="V14" i="20"/>
  <c r="X13" i="20"/>
  <c r="W13" i="20"/>
  <c r="Y13" i="20" l="1"/>
  <c r="Z13" i="20" s="1"/>
  <c r="S15" i="20"/>
  <c r="R15" i="20"/>
  <c r="Q15" i="20"/>
  <c r="P15" i="20"/>
  <c r="M15" i="20"/>
  <c r="A16" i="20"/>
  <c r="N15" i="20"/>
  <c r="V15" i="20"/>
  <c r="X14" i="20"/>
  <c r="W14" i="20"/>
  <c r="Y14" i="20" l="1"/>
  <c r="Z14" i="20" s="1"/>
  <c r="W15" i="20"/>
  <c r="S16" i="20"/>
  <c r="R16" i="20"/>
  <c r="Q16" i="20"/>
  <c r="P16" i="20"/>
  <c r="M16" i="20"/>
  <c r="A17" i="20"/>
  <c r="N16" i="20"/>
  <c r="V16" i="20"/>
  <c r="X15" i="20"/>
  <c r="W16" i="20" l="1"/>
  <c r="S17" i="20"/>
  <c r="R17" i="20"/>
  <c r="N17" i="20"/>
  <c r="Q17" i="20"/>
  <c r="P17" i="20"/>
  <c r="M17" i="20"/>
  <c r="A18" i="20"/>
  <c r="V17" i="20"/>
  <c r="X16" i="20"/>
  <c r="Y15" i="20"/>
  <c r="Z15" i="20" s="1"/>
  <c r="S18" i="20" l="1"/>
  <c r="R18" i="20"/>
  <c r="Q18" i="20"/>
  <c r="P18" i="20"/>
  <c r="M18" i="20"/>
  <c r="A19" i="20"/>
  <c r="N18" i="20"/>
  <c r="V18" i="20"/>
  <c r="X17" i="20"/>
  <c r="W17" i="20"/>
  <c r="Y16" i="20"/>
  <c r="Z16" i="20" s="1"/>
  <c r="Y17" i="20" l="1"/>
  <c r="Z17" i="20" s="1"/>
  <c r="W18" i="20"/>
  <c r="S19" i="20"/>
  <c r="R19" i="20"/>
  <c r="Q19" i="20"/>
  <c r="N19" i="20"/>
  <c r="P19" i="20"/>
  <c r="M19" i="20"/>
  <c r="A20" i="20"/>
  <c r="V19" i="20"/>
  <c r="X18" i="20"/>
  <c r="S20" i="20" l="1"/>
  <c r="R20" i="20"/>
  <c r="Q20" i="20"/>
  <c r="P20" i="20"/>
  <c r="N20" i="20"/>
  <c r="M20" i="20"/>
  <c r="A21" i="20"/>
  <c r="V20" i="20"/>
  <c r="X19" i="20"/>
  <c r="W19" i="20"/>
  <c r="Y18" i="20"/>
  <c r="Z18" i="20" s="1"/>
  <c r="Y19" i="20" l="1"/>
  <c r="Z19" i="20" s="1"/>
  <c r="S21" i="20"/>
  <c r="R21" i="20"/>
  <c r="Q21" i="20"/>
  <c r="P21" i="20"/>
  <c r="M21" i="20"/>
  <c r="A22" i="20"/>
  <c r="V21" i="20"/>
  <c r="N21" i="20"/>
  <c r="X20" i="20"/>
  <c r="W20" i="20"/>
  <c r="Y20" i="20" l="1"/>
  <c r="Z20" i="20" s="1"/>
  <c r="S22" i="20"/>
  <c r="R22" i="20"/>
  <c r="Q22" i="20"/>
  <c r="P22" i="20"/>
  <c r="M22" i="20"/>
  <c r="A23" i="20"/>
  <c r="N22" i="20"/>
  <c r="V22" i="20"/>
  <c r="X21" i="20"/>
  <c r="W21" i="20"/>
  <c r="Y21" i="20" l="1"/>
  <c r="Z21" i="20" s="1"/>
  <c r="W22" i="20"/>
  <c r="S23" i="20"/>
  <c r="R23" i="20"/>
  <c r="Q23" i="20"/>
  <c r="P23" i="20"/>
  <c r="M23" i="20"/>
  <c r="A24" i="20"/>
  <c r="N23" i="20"/>
  <c r="V23" i="20"/>
  <c r="X22" i="20"/>
  <c r="W23" i="20" l="1"/>
  <c r="S24" i="20"/>
  <c r="R24" i="20"/>
  <c r="N24" i="20"/>
  <c r="Q24" i="20"/>
  <c r="P24" i="20"/>
  <c r="M24" i="20"/>
  <c r="A25" i="20"/>
  <c r="V24" i="20"/>
  <c r="X23" i="20"/>
  <c r="Y22" i="20"/>
  <c r="Z22" i="20" s="1"/>
  <c r="S25" i="20" l="1"/>
  <c r="R25" i="20"/>
  <c r="Q25" i="20"/>
  <c r="P25" i="20"/>
  <c r="M25" i="20"/>
  <c r="N25" i="20"/>
  <c r="V25" i="20"/>
  <c r="X24" i="20"/>
  <c r="W24" i="20"/>
  <c r="Y23" i="20"/>
  <c r="Z23" i="20" s="1"/>
  <c r="Y24" i="20" l="1"/>
  <c r="Z24" i="20" s="1"/>
  <c r="W25" i="20"/>
  <c r="X25" i="20"/>
  <c r="Y25" i="20" l="1"/>
  <c r="Z25" i="2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Darckgoon</author>
  </authors>
  <commentList>
    <comment ref="M178" authorId="0" shapeId="0" xr:uid="{B6E028E1-E517-4645-A898-DE3424926E20}">
      <text>
        <r>
          <rPr>
            <b/>
            <sz val="9"/>
            <color indexed="81"/>
            <rFont val="Tahoma"/>
            <family val="2"/>
          </rPr>
          <t>Darckgoon:</t>
        </r>
        <r>
          <rPr>
            <sz val="9"/>
            <color indexed="81"/>
            <rFont val="Tahoma"/>
            <family val="2"/>
          </rPr>
          <t xml:space="preserve">
Utilise 1xt6 au lieu de 5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9E9C54-4F84-48CA-9576-DD62AA80AE58}" keepAlive="1" name="Requête - Farm" description="Connexion à la requête « Farm » dans le classeur." type="5" refreshedVersion="6" background="1" saveData="1">
    <dbPr connection="Provider=Microsoft.Mashup.OleDb.1;Data Source=$Workbook$;Location=Farm;Extended Properties=&quot;&quot;" command="SELECT * FROM [Farm]"/>
  </connection>
  <connection id="2" xr16:uid="{CA63A01C-9DAA-45D2-BED2-2A63F43A77E4}" keepAlive="1" name="Requête - ListeArtisanats" description="Connexion à la requête « ListeArtisanats » dans le classeur." type="5" refreshedVersion="6" background="1" saveData="1">
    <dbPr connection="Provider=Microsoft.Mashup.OleDb.1;Data Source=$Workbook$;Location=ListeArtisanats;Extended Properties=&quot;&quot;" command="SELECT * FROM [ListeArtisanats]"/>
  </connection>
  <connection id="3" xr16:uid="{96D96DD4-E51B-4E59-8752-AD1D06C54B93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4" xr16:uid="{B499BDA7-2188-451F-A66A-4CD32B0B6FB4}" keepAlive="1" name="Requête - Tableau9" description="Connexion à la requête « Tableau9 » dans le classeur." type="5" refreshedVersion="0" background="1">
    <dbPr connection="Provider=Microsoft.Mashup.OleDb.1;Data Source=$Workbook$;Location=Tableau9;Extended Properties=&quot;&quot;" command="SELECT * FROM [Tableau9]"/>
  </connection>
  <connection id="5" xr16:uid="{C2532995-567B-454E-928B-6DE3A9ED828D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xr16:uid="{1E716985-CADD-4D5C-A1AC-D8CA5D7EB474}" name="WorksheetConnection_suivi_gw2.xlsm!AchatVente" type="102" refreshedVersion="6" minRefreshableVersion="5">
    <extLst>
      <ext xmlns:x15="http://schemas.microsoft.com/office/spreadsheetml/2010/11/main" uri="{DE250136-89BD-433C-8126-D09CA5730AF9}">
        <x15:connection id="AchatVente" autoDelete="1">
          <x15:rangePr sourceName="_xlcn.WorksheetConnection_suivi_gw2.xlsmAchatVente1"/>
        </x15:connection>
      </ext>
    </extLst>
  </connection>
  <connection id="7" xr16:uid="{4883F6B3-58D7-451F-877E-1D719F8C9ABD}" name="WorksheetConnection_suivi_gw2.xlsm!ForgeMystique" type="102" refreshedVersion="6" minRefreshableVersion="5">
    <extLst>
      <ext xmlns:x15="http://schemas.microsoft.com/office/spreadsheetml/2010/11/main" uri="{DE250136-89BD-433C-8126-D09CA5730AF9}">
        <x15:connection id="ForgeMystique">
          <x15:rangePr sourceName="_xlcn.WorksheetConnection_suivi_gw2.xlsmForgeMystique1"/>
        </x15:connection>
      </ext>
    </extLst>
  </connection>
  <connection id="8" xr16:uid="{257D377B-7EBB-4577-80B8-778E1EBDEC1C}" name="WorksheetConnection_suivi_gw2.xlsm!Fractales" type="102" refreshedVersion="6" minRefreshableVersion="5">
    <extLst>
      <ext xmlns:x15="http://schemas.microsoft.com/office/spreadsheetml/2010/11/main" uri="{DE250136-89BD-433C-8126-D09CA5730AF9}">
        <x15:connection id="Fractales">
          <x15:rangePr sourceName="_xlcn.WorksheetConnection_suivi_gw2.xlsmFractales1"/>
        </x15:connection>
      </ext>
    </extLst>
  </connection>
  <connection id="9" xr16:uid="{FB8AC8A3-7D74-422B-B6AF-9352DF05741B}" name="WorksheetConnection_suivi_gw2.xlsm!MorceauNonIdentifiés" type="102" refreshedVersion="6" minRefreshableVersion="5">
    <extLst>
      <ext xmlns:x15="http://schemas.microsoft.com/office/spreadsheetml/2010/11/main" uri="{DE250136-89BD-433C-8126-D09CA5730AF9}">
        <x15:connection id="MorceauNonIdentifiés">
          <x15:rangePr sourceName="_xlcn.WorksheetConnection_suivi_gw2.xlsmMorceauNonIdentifiés1"/>
        </x15:connection>
      </ext>
    </extLst>
  </connection>
  <connection id="10" xr16:uid="{DBDBD9C2-30E6-4642-8EEC-E43DE8EE3DD5}" name="WorksheetConnection_suivi_gw2.xlsm!PVP" type="102" refreshedVersion="6" minRefreshableVersion="5">
    <extLst>
      <ext xmlns:x15="http://schemas.microsoft.com/office/spreadsheetml/2010/11/main" uri="{DE250136-89BD-433C-8126-D09CA5730AF9}">
        <x15:connection id="PVP">
          <x15:rangePr sourceName="_xlcn.WorksheetConnection_suivi_gw2.xlsmPVP1"/>
        </x15:connection>
      </ext>
    </extLst>
  </connection>
</connections>
</file>

<file path=xl/sharedStrings.xml><?xml version="1.0" encoding="utf-8"?>
<sst xmlns="http://schemas.openxmlformats.org/spreadsheetml/2006/main" count="928" uniqueCount="286">
  <si>
    <t>OR</t>
  </si>
  <si>
    <t>Pvp</t>
  </si>
  <si>
    <t>Fractal</t>
  </si>
  <si>
    <t>World Boss</t>
  </si>
  <si>
    <t>Total</t>
  </si>
  <si>
    <t>Date</t>
  </si>
  <si>
    <t>Quotitienne</t>
  </si>
  <si>
    <t>Darckkaiser</t>
  </si>
  <si>
    <t>Objectif Commun</t>
  </si>
  <si>
    <t>Basse</t>
  </si>
  <si>
    <t>Récolte</t>
  </si>
  <si>
    <t>temps</t>
  </si>
  <si>
    <t>Nom</t>
  </si>
  <si>
    <t>Darckgoon</t>
  </si>
  <si>
    <t>Ectotank</t>
  </si>
  <si>
    <t>Darcklife</t>
  </si>
  <si>
    <t>Darcklyght</t>
  </si>
  <si>
    <t>Octokus</t>
  </si>
  <si>
    <t>Xzédrus</t>
  </si>
  <si>
    <t>Guerrier</t>
  </si>
  <si>
    <t>Gardien</t>
  </si>
  <si>
    <t>Envouteur</t>
  </si>
  <si>
    <t>Ingénieur</t>
  </si>
  <si>
    <t>Necro</t>
  </si>
  <si>
    <t>Elementaliste</t>
  </si>
  <si>
    <t>Moyenne</t>
  </si>
  <si>
    <t>Haute</t>
  </si>
  <si>
    <t>Farm Fer (riche)</t>
  </si>
  <si>
    <t>Farm Platine (riche)</t>
  </si>
  <si>
    <t>Farm Miithril (riche)</t>
  </si>
  <si>
    <t>Terminé</t>
  </si>
  <si>
    <t>Ventes</t>
  </si>
  <si>
    <t>Dépenses</t>
  </si>
  <si>
    <t>Date du jour</t>
  </si>
  <si>
    <t>Craft recette boule de riz (+healà : niv450 chasseur</t>
  </si>
  <si>
    <t>Craft</t>
  </si>
  <si>
    <t>Farm point de héro</t>
  </si>
  <si>
    <t xml:space="preserve"> </t>
  </si>
  <si>
    <t>Craft Gain</t>
  </si>
  <si>
    <t>Fractal Gain</t>
  </si>
  <si>
    <t>WB  Gain</t>
  </si>
  <si>
    <t>Étiquettes de lignes</t>
  </si>
  <si>
    <t>Total général</t>
  </si>
  <si>
    <t>Nom  T5</t>
  </si>
  <si>
    <t>Nom T6</t>
  </si>
  <si>
    <t>Os long</t>
  </si>
  <si>
    <t>Grande griffe</t>
  </si>
  <si>
    <t>Grand croc</t>
  </si>
  <si>
    <t>Grande écaille</t>
  </si>
  <si>
    <t>Totem travaillé</t>
  </si>
  <si>
    <t>Sac à venin absolu</t>
  </si>
  <si>
    <t>Nom T5</t>
  </si>
  <si>
    <t>Os ancien</t>
  </si>
  <si>
    <t>Griffe sauvage</t>
  </si>
  <si>
    <t>Croc sauvage</t>
  </si>
  <si>
    <t>Écaille renforcée</t>
  </si>
  <si>
    <t>Totem ouvragé</t>
  </si>
  <si>
    <t>Sac à venin puissant</t>
  </si>
  <si>
    <t>Flacon de sang puissant</t>
  </si>
  <si>
    <t>Drop</t>
  </si>
  <si>
    <t>ID</t>
  </si>
  <si>
    <t>Prix U. T5</t>
  </si>
  <si>
    <t>Prix U. Poussière</t>
  </si>
  <si>
    <t>Ressources</t>
  </si>
  <si>
    <t>Farm Graines de lin</t>
  </si>
  <si>
    <t>Farm Cuir</t>
  </si>
  <si>
    <t>Fer</t>
  </si>
  <si>
    <t>Platine</t>
  </si>
  <si>
    <t>Mithril</t>
  </si>
  <si>
    <t>Lin</t>
  </si>
  <si>
    <t>Cuir</t>
  </si>
  <si>
    <t>Liste artisanat</t>
  </si>
  <si>
    <t>a-&amp;é"-z-e--</t>
  </si>
  <si>
    <t>Succès</t>
  </si>
  <si>
    <t>Add infinitum I</t>
  </si>
  <si>
    <t>Objectifs Personnalisés</t>
  </si>
  <si>
    <t>Niveau</t>
  </si>
  <si>
    <t>REV</t>
  </si>
  <si>
    <t>Rodeur</t>
  </si>
  <si>
    <t>Lourd</t>
  </si>
  <si>
    <t>Intermédiaire</t>
  </si>
  <si>
    <t>Leger</t>
  </si>
  <si>
    <t>Forgeron Arme | Armure</t>
  </si>
  <si>
    <t>Bijoutier | Maitre Q</t>
  </si>
  <si>
    <t>Artificier | Tailleur</t>
  </si>
  <si>
    <t>Chasseur | Travailleur du Cuir</t>
  </si>
  <si>
    <t>Gains</t>
  </si>
  <si>
    <t>Achats</t>
  </si>
  <si>
    <t>1 accessoire</t>
  </si>
  <si>
    <t>Quantité</t>
  </si>
  <si>
    <t>Objet</t>
  </si>
  <si>
    <t>Transaction</t>
  </si>
  <si>
    <t>Achat</t>
  </si>
  <si>
    <t>Prix d'achat</t>
  </si>
  <si>
    <t>Voleur / veilleurs</t>
  </si>
  <si>
    <t>Dieu fractale</t>
  </si>
  <si>
    <t>Prix de vente TTC</t>
  </si>
  <si>
    <t>2 anneaux</t>
  </si>
  <si>
    <t>1 dos</t>
  </si>
  <si>
    <t>1 epée berserker</t>
  </si>
  <si>
    <t>2 Accessoires</t>
  </si>
  <si>
    <t>1 Dos</t>
  </si>
  <si>
    <t>1 Amulette</t>
  </si>
  <si>
    <t>Armure elevée</t>
  </si>
  <si>
    <t>Armure bête de guerre (recette dans l hv)</t>
  </si>
  <si>
    <t>Prix U. T6</t>
  </si>
  <si>
    <t>N1</t>
  </si>
  <si>
    <t>N2</t>
  </si>
  <si>
    <t>N3</t>
  </si>
  <si>
    <t>Avec achat des matériaux.</t>
  </si>
  <si>
    <t>Achat poussière</t>
  </si>
  <si>
    <t>Sans achat</t>
  </si>
  <si>
    <t>Taxe 15% compris</t>
  </si>
  <si>
    <t>T.d.p incandescente</t>
  </si>
  <si>
    <t>T.d.p cristalline</t>
  </si>
  <si>
    <t>Relique</t>
  </si>
  <si>
    <t>Benefs</t>
  </si>
  <si>
    <t>Finir toute l'histoire</t>
  </si>
  <si>
    <t>Decimagoon</t>
  </si>
  <si>
    <t>Bleu</t>
  </si>
  <si>
    <t>Vert</t>
  </si>
  <si>
    <t>armure elevée</t>
  </si>
  <si>
    <t>Bijoux elevée</t>
  </si>
  <si>
    <t>Prix min de vente</t>
  </si>
  <si>
    <t>Briscard</t>
  </si>
  <si>
    <t>Arme elevée</t>
  </si>
  <si>
    <t>Qualité</t>
  </si>
  <si>
    <t>Prix U. vente</t>
  </si>
  <si>
    <t>Nbr Drop Jaune</t>
  </si>
  <si>
    <t>Nbr Drop Orange</t>
  </si>
  <si>
    <t>Jaune</t>
  </si>
  <si>
    <t>abysse</t>
  </si>
  <si>
    <t>Gain</t>
  </si>
  <si>
    <t>cachet arme</t>
  </si>
  <si>
    <t>cachet arme baton</t>
  </si>
  <si>
    <t>Potion infinie Fractale</t>
  </si>
  <si>
    <t>Achat rune arme elevée (look les persos)</t>
  </si>
  <si>
    <t>Succès Splendeur retrouvée - farm lin</t>
  </si>
  <si>
    <t>Armes astrales</t>
  </si>
  <si>
    <t>Aurore</t>
  </si>
  <si>
    <t>Flacon de sang absolu</t>
  </si>
  <si>
    <t>janv</t>
  </si>
  <si>
    <t>juin</t>
  </si>
  <si>
    <t>août</t>
  </si>
  <si>
    <t>&lt;25/06/2019</t>
  </si>
  <si>
    <t>Somme de Benef n1</t>
  </si>
  <si>
    <t>Somme de Benef n2</t>
  </si>
  <si>
    <t>Somme de Benif n3</t>
  </si>
  <si>
    <t>Somme de Drop</t>
  </si>
  <si>
    <t>Cout Ress Craft</t>
  </si>
  <si>
    <t>https://wiki.guildwars2.com/wiki/Mystic_Forge/Material_Promotion</t>
  </si>
  <si>
    <t>PVP Gain</t>
  </si>
  <si>
    <t>Divers</t>
  </si>
  <si>
    <t>Divers Gain</t>
  </si>
  <si>
    <t>Temps de jeu</t>
  </si>
  <si>
    <t>Forge Mystique</t>
  </si>
  <si>
    <t>FM Gain</t>
  </si>
  <si>
    <t>Recyclage</t>
  </si>
  <si>
    <t>Rc Gain</t>
  </si>
  <si>
    <t>Farm</t>
  </si>
  <si>
    <t>Farm Gain</t>
  </si>
  <si>
    <t>Benef_2</t>
  </si>
  <si>
    <t>Benef_3</t>
  </si>
  <si>
    <t>Benef_1</t>
  </si>
  <si>
    <t>Benef obtenu</t>
  </si>
  <si>
    <t>PVP Dpe</t>
  </si>
  <si>
    <t>Craft Dpe</t>
  </si>
  <si>
    <t>Fractal Dpe</t>
  </si>
  <si>
    <t>Rlq immaculée</t>
  </si>
  <si>
    <t>Rc Dpe</t>
  </si>
  <si>
    <t>FM Dpe</t>
  </si>
  <si>
    <t>Divers Dpe</t>
  </si>
  <si>
    <t>Or inventaire</t>
  </si>
  <si>
    <t>Gain_ttc</t>
  </si>
  <si>
    <t>N° fractales</t>
  </si>
  <si>
    <t>Durée</t>
  </si>
  <si>
    <t>Multiplicateur</t>
  </si>
  <si>
    <t>Prix Unitaire</t>
  </si>
  <si>
    <t>CM</t>
  </si>
  <si>
    <t>Cout Recyclage</t>
  </si>
  <si>
    <t>Revente global (ttc)</t>
  </si>
  <si>
    <t>Revente Après Recyclage</t>
  </si>
  <si>
    <t>Différence</t>
  </si>
  <si>
    <t>Vente</t>
  </si>
  <si>
    <t>&lt;- Validé en jeu</t>
  </si>
  <si>
    <t>Option choisi</t>
  </si>
  <si>
    <t>cachet arme heal</t>
  </si>
  <si>
    <t>Finir les succès en favoris</t>
  </si>
  <si>
    <t>p</t>
  </si>
  <si>
    <t>cm</t>
  </si>
  <si>
    <t>Menu</t>
  </si>
  <si>
    <t>Date calcul</t>
  </si>
  <si>
    <t>Temps total</t>
  </si>
  <si>
    <t>Récolte totale</t>
  </si>
  <si>
    <t>Vendu</t>
  </si>
  <si>
    <t>non</t>
  </si>
  <si>
    <t>[&amp;BEsBAAA=]</t>
  </si>
  <si>
    <t>[&amp;BP0BAAA=]</t>
  </si>
  <si>
    <t>[&amp;BF4BAAA=]</t>
  </si>
  <si>
    <t>[&amp;BL8AAAA=]</t>
  </si>
  <si>
    <t>[&amp;BFEGAAA=]</t>
  </si>
  <si>
    <t>[&amp;BGUCAAA=]</t>
  </si>
  <si>
    <t>[&amp;BJMBAAA=]</t>
  </si>
  <si>
    <t>[&amp;BKsAAAA=]</t>
  </si>
  <si>
    <t>[&amp;BAQAAAA=]</t>
  </si>
  <si>
    <t>[&amp;BBIAAAA=]</t>
  </si>
  <si>
    <t>[&amp;BGMAAAA=]</t>
  </si>
  <si>
    <t>[&amp;BO8BAAA=]</t>
  </si>
  <si>
    <t>[&amp;BO4BAAA=]</t>
  </si>
  <si>
    <t>[&amp;BB4CAAA=]</t>
  </si>
  <si>
    <t>[&amp;BFECAAA=]</t>
  </si>
  <si>
    <t>[&amp;BNQCAAA=]</t>
  </si>
  <si>
    <t>[&amp;BMkCAAA=]</t>
  </si>
  <si>
    <t>[&amp;BMwBAAA=]</t>
  </si>
  <si>
    <t>[&amp;BMkBAAA=]</t>
  </si>
  <si>
    <t>[&amp;BK0BAAA=]</t>
  </si>
  <si>
    <t>[&amp;BEAFAAA=]</t>
  </si>
  <si>
    <t>[&amp;BHwCAAA=]</t>
  </si>
  <si>
    <t>[&amp;BHkCAAA=]</t>
  </si>
  <si>
    <t>[&amp;BIEJAAA=]</t>
  </si>
  <si>
    <t>[&amp;BOUGAAA=]</t>
  </si>
  <si>
    <t>[&amp;BKgCAAA=]</t>
  </si>
  <si>
    <t>[&amp;BLICAAA=]</t>
  </si>
  <si>
    <t>[&amp;BB4DAAA=]</t>
  </si>
  <si>
    <t>[&amp;BOQGAAA=]</t>
  </si>
  <si>
    <t xml:space="preserve">[&amp;BOAHAAA=] </t>
  </si>
  <si>
    <t xml:space="preserve">[&amp;BA4IAAA=] </t>
  </si>
  <si>
    <t>[&amp;BM0JAAA=]</t>
  </si>
  <si>
    <t xml:space="preserve">                                 </t>
  </si>
  <si>
    <t>Liste Artisanats</t>
  </si>
  <si>
    <t>20/04/2020</t>
  </si>
  <si>
    <t>19/04/2020</t>
  </si>
  <si>
    <t>Hache</t>
  </si>
  <si>
    <t>1 fois par semaine clé du lion d'or</t>
  </si>
  <si>
    <t>tttttttt</t>
  </si>
  <si>
    <t>31/04/2020</t>
  </si>
  <si>
    <t>ijfytberdfvd</t>
  </si>
  <si>
    <t>Yoann</t>
  </si>
  <si>
    <t>15/04/2020</t>
  </si>
  <si>
    <t>Flash</t>
  </si>
  <si>
    <t>oui</t>
  </si>
  <si>
    <t>Ok</t>
  </si>
  <si>
    <t>ok</t>
  </si>
  <si>
    <t>A</t>
  </si>
  <si>
    <t>B</t>
  </si>
  <si>
    <t>t</t>
  </si>
  <si>
    <t>t+1</t>
  </si>
  <si>
    <t>Banana</t>
  </si>
  <si>
    <t>Apple</t>
  </si>
  <si>
    <t>Orange</t>
  </si>
  <si>
    <t>Tomato</t>
  </si>
  <si>
    <t>Lemon</t>
  </si>
  <si>
    <t>Lime</t>
  </si>
  <si>
    <t>Nbr colonne : 6</t>
  </si>
  <si>
    <t>Liste colonne a supprimer 1, 4</t>
  </si>
  <si>
    <t>Nbr colonne : 9</t>
  </si>
  <si>
    <t>Liste colonne a supprimé ; 1, 6, 9</t>
  </si>
  <si>
    <t>List box : Nbr colonne - nbr colonne supprimé</t>
  </si>
  <si>
    <t>liste colonne tableau Excel : 1 à 6</t>
  </si>
  <si>
    <t>liste colonne tableau Excel : 1 à 9</t>
  </si>
  <si>
    <t>i</t>
  </si>
  <si>
    <t>Colonne1</t>
  </si>
  <si>
    <t>index</t>
  </si>
  <si>
    <t>colonne</t>
  </si>
  <si>
    <t>[0]</t>
  </si>
  <si>
    <t>[1]</t>
  </si>
  <si>
    <t>[2]</t>
  </si>
  <si>
    <t>[3]</t>
  </si>
  <si>
    <t>[4]</t>
  </si>
  <si>
    <t>[5]</t>
  </si>
  <si>
    <t>[6]</t>
  </si>
  <si>
    <t>[7]</t>
  </si>
  <si>
    <t>[8]</t>
  </si>
  <si>
    <t>blabla</t>
  </si>
  <si>
    <t>hophop</t>
  </si>
  <si>
    <t>bubi</t>
  </si>
  <si>
    <t>allo</t>
  </si>
  <si>
    <t>bienos</t>
  </si>
  <si>
    <t>[9]</t>
  </si>
  <si>
    <t>ValeurTab(k)</t>
  </si>
  <si>
    <t>&lt;&gt;</t>
  </si>
  <si>
    <t>C supp</t>
  </si>
  <si>
    <t>cle</t>
  </si>
  <si>
    <t>def</t>
  </si>
  <si>
    <t>if cle =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</si>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</sst>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0&quot;:&quot;00&quot;:&quot;00"/>
    <numFmt numFmtId="165" formatCode="00&quot;:&quot;00"/>
    <numFmt numFmtId="166" formatCode="[hh]:mm:ss"/>
    <numFmt numFmtId="167" formatCode="dd/mm/yyyy\ hh:mm:ss"/>
    <numFmt numFmtId="168" formatCode="dd/mm/yy;@"/>
    <numFmt numFmtId="169" formatCode="_-* \ 00&quot; &quot;00&quot; &quot;00_-;\-* \ #&quot; &quot;##&quot; &quot;##_-;_-* &quot;0&quot;_-;"/>
  </numFmts>
  <fonts count="2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6"/>
      <color theme="9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7" tint="0.39997558519241921"/>
      <name val="Calibri"/>
      <family val="2"/>
      <scheme val="minor"/>
    </font>
    <font>
      <b/>
      <sz val="16"/>
      <color theme="4" tint="0.39997558519241921"/>
      <name val="Calibri"/>
      <family val="2"/>
      <scheme val="minor"/>
    </font>
    <font>
      <b/>
      <sz val="16"/>
      <color rgb="FFC39BE1"/>
      <name val="Calibri"/>
      <family val="2"/>
      <scheme val="minor"/>
    </font>
    <font>
      <sz val="16"/>
      <color theme="9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36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2"/>
      <color rgb="FF336699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20376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320064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double">
        <color rgb="FFFF8001"/>
      </bottom>
      <diagonal/>
    </border>
    <border>
      <left/>
      <right/>
      <top/>
      <bottom style="double">
        <color rgb="FF0078A2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/>
    <xf numFmtId="0" fontId="24" fillId="0" borderId="31" applyNumberFormat="0" applyFill="0" applyAlignment="0" applyProtection="0"/>
  </cellStyleXfs>
  <cellXfs count="213">
    <xf numFmtId="0" fontId="0" fillId="0" borderId="0" xfId="0"/>
    <xf numFmtId="0" fontId="0" fillId="0" borderId="0" xfId="0" applyAlignment="1">
      <alignment vertical="center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/>
    <xf numFmtId="0" fontId="0" fillId="0" borderId="0" xfId="0" pivotButton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165" fontId="0" fillId="0" borderId="0" xfId="0" applyNumberFormat="1"/>
    <xf numFmtId="1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9" xfId="0" applyFont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22" fontId="0" fillId="0" borderId="0" xfId="0" applyNumberFormat="1"/>
    <xf numFmtId="0" fontId="0" fillId="0" borderId="4" xfId="0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/>
    <xf numFmtId="0" fontId="10" fillId="0" borderId="4" xfId="0" applyFont="1" applyBorder="1" applyAlignment="1">
      <alignment horizontal="center"/>
    </xf>
    <xf numFmtId="167" fontId="10" fillId="0" borderId="0" xfId="0" applyNumberFormat="1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167" fontId="10" fillId="0" borderId="0" xfId="0" applyNumberFormat="1" applyFont="1" applyBorder="1" applyAlignment="1">
      <alignment vertic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 indent="2"/>
    </xf>
    <xf numFmtId="0" fontId="10" fillId="0" borderId="7" xfId="0" applyFont="1" applyBorder="1" applyAlignment="1">
      <alignment horizontal="left" vertical="center" indent="2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7" borderId="0" xfId="0" applyFill="1"/>
    <xf numFmtId="0" fontId="0" fillId="10" borderId="0" xfId="0" applyFill="1"/>
    <xf numFmtId="168" fontId="0" fillId="0" borderId="0" xfId="0" applyNumberFormat="1" applyAlignment="1">
      <alignment horizontal="center" vertical="center"/>
    </xf>
    <xf numFmtId="0" fontId="0" fillId="0" borderId="2" xfId="0" applyBorder="1"/>
    <xf numFmtId="168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left"/>
    </xf>
    <xf numFmtId="1" fontId="0" fillId="0" borderId="0" xfId="0" applyNumberFormat="1"/>
    <xf numFmtId="0" fontId="0" fillId="0" borderId="0" xfId="0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2" borderId="27" xfId="0" applyNumberFormat="1" applyFont="1" applyFill="1" applyBorder="1" applyAlignment="1">
      <alignment horizontal="center" vertical="center"/>
    </xf>
    <xf numFmtId="0" fontId="18" fillId="2" borderId="22" xfId="0" applyNumberFormat="1" applyFont="1" applyFill="1" applyBorder="1" applyAlignment="1">
      <alignment horizontal="center" vertical="center"/>
    </xf>
    <xf numFmtId="169" fontId="0" fillId="0" borderId="13" xfId="0" applyNumberFormat="1" applyBorder="1" applyAlignment="1">
      <alignment horizontal="center" vertical="center"/>
    </xf>
    <xf numFmtId="169" fontId="0" fillId="0" borderId="15" xfId="0" applyNumberFormat="1" applyBorder="1" applyAlignment="1">
      <alignment horizontal="center" vertical="center"/>
    </xf>
    <xf numFmtId="169" fontId="0" fillId="0" borderId="29" xfId="0" applyNumberFormat="1" applyBorder="1" applyAlignment="1">
      <alignment horizontal="center" vertical="center"/>
    </xf>
    <xf numFmtId="169" fontId="0" fillId="0" borderId="0" xfId="0" applyNumberFormat="1"/>
    <xf numFmtId="0" fontId="0" fillId="3" borderId="0" xfId="0" applyNumberFormat="1" applyFill="1"/>
    <xf numFmtId="0" fontId="18" fillId="2" borderId="16" xfId="0" applyNumberFormat="1" applyFont="1" applyFill="1" applyBorder="1" applyAlignment="1">
      <alignment horizontal="center" vertical="center"/>
    </xf>
    <xf numFmtId="0" fontId="18" fillId="2" borderId="27" xfId="0" applyNumberFormat="1" applyFont="1" applyFill="1" applyBorder="1" applyAlignment="1">
      <alignment horizontal="center" vertical="center"/>
    </xf>
    <xf numFmtId="0" fontId="5" fillId="2" borderId="28" xfId="0" applyNumberFormat="1" applyFont="1" applyFill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168" fontId="1" fillId="9" borderId="14" xfId="0" applyNumberFormat="1" applyFont="1" applyFill="1" applyBorder="1" applyAlignment="1">
      <alignment horizontal="center" vertical="center"/>
    </xf>
    <xf numFmtId="164" fontId="1" fillId="9" borderId="14" xfId="0" applyNumberFormat="1" applyFont="1" applyFill="1" applyBorder="1" applyAlignment="1">
      <alignment horizontal="center" vertical="center"/>
    </xf>
    <xf numFmtId="0" fontId="18" fillId="3" borderId="28" xfId="0" applyNumberFormat="1" applyFont="1" applyFill="1" applyBorder="1" applyAlignment="1">
      <alignment horizontal="center" vertical="center" wrapText="1"/>
    </xf>
    <xf numFmtId="165" fontId="1" fillId="0" borderId="10" xfId="0" applyNumberFormat="1" applyFont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0" fontId="0" fillId="11" borderId="0" xfId="0" applyFill="1"/>
    <xf numFmtId="0" fontId="19" fillId="0" borderId="0" xfId="0" applyFont="1"/>
    <xf numFmtId="0" fontId="4" fillId="2" borderId="26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30" xfId="0" applyNumberFormat="1" applyFont="1" applyFill="1" applyBorder="1" applyAlignment="1">
      <alignment horizontal="center" vertical="center"/>
    </xf>
    <xf numFmtId="169" fontId="0" fillId="0" borderId="0" xfId="0" applyNumberFormat="1" applyFill="1"/>
    <xf numFmtId="0" fontId="0" fillId="12" borderId="0" xfId="0" applyFill="1"/>
    <xf numFmtId="0" fontId="6" fillId="0" borderId="0" xfId="0" applyFont="1"/>
    <xf numFmtId="166" fontId="21" fillId="0" borderId="0" xfId="0" applyNumberFormat="1" applyFont="1" applyFill="1" applyBorder="1" applyAlignment="1"/>
    <xf numFmtId="0" fontId="6" fillId="0" borderId="0" xfId="0" applyFont="1" applyAlignment="1"/>
    <xf numFmtId="0" fontId="6" fillId="14" borderId="12" xfId="0" applyFont="1" applyFill="1" applyBorder="1"/>
    <xf numFmtId="0" fontId="6" fillId="14" borderId="4" xfId="0" applyFont="1" applyFill="1" applyBorder="1"/>
    <xf numFmtId="0" fontId="6" fillId="14" borderId="5" xfId="0" applyFont="1" applyFill="1" applyBorder="1"/>
    <xf numFmtId="0" fontId="6" fillId="14" borderId="6" xfId="0" applyFont="1" applyFill="1" applyBorder="1"/>
    <xf numFmtId="0" fontId="6" fillId="14" borderId="8" xfId="0" applyFont="1" applyFill="1" applyBorder="1"/>
    <xf numFmtId="0" fontId="21" fillId="14" borderId="12" xfId="0" applyNumberFormat="1" applyFont="1" applyFill="1" applyBorder="1" applyAlignment="1"/>
    <xf numFmtId="0" fontId="6" fillId="14" borderId="11" xfId="0" applyFont="1" applyFill="1" applyBorder="1"/>
    <xf numFmtId="21" fontId="6" fillId="0" borderId="0" xfId="0" applyNumberFormat="1" applyFont="1"/>
    <xf numFmtId="165" fontId="6" fillId="14" borderId="11" xfId="0" applyNumberFormat="1" applyFont="1" applyFill="1" applyBorder="1"/>
    <xf numFmtId="14" fontId="6" fillId="14" borderId="11" xfId="0" applyNumberFormat="1" applyFont="1" applyFill="1" applyBorder="1"/>
    <xf numFmtId="0" fontId="6" fillId="15" borderId="1" xfId="0" applyFont="1" applyFill="1" applyBorder="1"/>
    <xf numFmtId="0" fontId="6" fillId="15" borderId="3" xfId="0" applyFont="1" applyFill="1" applyBorder="1"/>
    <xf numFmtId="0" fontId="6" fillId="15" borderId="5" xfId="0" applyFont="1" applyFill="1" applyBorder="1"/>
    <xf numFmtId="0" fontId="22" fillId="15" borderId="6" xfId="0" applyFont="1" applyFill="1" applyBorder="1"/>
    <xf numFmtId="0" fontId="6" fillId="15" borderId="8" xfId="0" applyFont="1" applyFill="1" applyBorder="1"/>
    <xf numFmtId="164" fontId="0" fillId="0" borderId="0" xfId="0" applyNumberFormat="1" applyFill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7" fontId="3" fillId="0" borderId="12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5" fillId="0" borderId="0" xfId="1" applyAlignment="1">
      <alignment vertical="center"/>
    </xf>
    <xf numFmtId="0" fontId="25" fillId="0" borderId="32" xfId="2" applyFont="1" applyBorder="1" applyAlignment="1">
      <alignment horizontal="center" vertical="center"/>
    </xf>
    <xf numFmtId="20" fontId="0" fillId="0" borderId="0" xfId="0" applyNumberFormat="1"/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19" fillId="17" borderId="0" xfId="0" applyFont="1" applyFill="1"/>
    <xf numFmtId="0" fontId="0" fillId="17" borderId="0" xfId="0" applyFill="1"/>
    <xf numFmtId="0" fontId="0" fillId="0" borderId="0" xfId="0" applyAlignment="1">
      <alignment horizontal="right"/>
    </xf>
    <xf numFmtId="0" fontId="0" fillId="18" borderId="0" xfId="0" applyFill="1"/>
    <xf numFmtId="0" fontId="0" fillId="18" borderId="0" xfId="0" applyFill="1" applyAlignment="1">
      <alignment horizontal="right"/>
    </xf>
    <xf numFmtId="0" fontId="0" fillId="19" borderId="0" xfId="0" applyFill="1"/>
    <xf numFmtId="0" fontId="6" fillId="19" borderId="0" xfId="0" applyFont="1" applyFill="1"/>
    <xf numFmtId="0" fontId="6" fillId="19" borderId="0" xfId="0" applyFont="1" applyFill="1" applyAlignment="1">
      <alignment horizontal="right"/>
    </xf>
    <xf numFmtId="0" fontId="0" fillId="20" borderId="0" xfId="0" applyFill="1" applyAlignment="1">
      <alignment horizontal="right"/>
    </xf>
    <xf numFmtId="0" fontId="0" fillId="0" borderId="33" xfId="0" applyBorder="1"/>
    <xf numFmtId="0" fontId="0" fillId="20" borderId="33" xfId="0" applyFill="1" applyBorder="1" applyAlignment="1">
      <alignment horizontal="right"/>
    </xf>
    <xf numFmtId="0" fontId="0" fillId="19" borderId="33" xfId="0" applyFill="1" applyBorder="1" applyAlignment="1">
      <alignment horizontal="right"/>
    </xf>
    <xf numFmtId="164" fontId="0" fillId="0" borderId="0" xfId="0" applyNumberFormat="1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2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vertical="center"/>
    </xf>
    <xf numFmtId="0" fontId="0" fillId="24" borderId="0" xfId="0" applyFill="1" applyAlignment="1">
      <alignment vertical="center"/>
    </xf>
    <xf numFmtId="16" fontId="0" fillId="16" borderId="0" xfId="0" applyNumberFormat="1" applyFill="1"/>
    <xf numFmtId="0" fontId="0" fillId="21" borderId="0" xfId="0" applyFill="1" applyAlignment="1">
      <alignment horizontal="center" vertical="center"/>
    </xf>
    <xf numFmtId="0" fontId="0" fillId="23" borderId="0" xfId="0" applyFill="1" applyAlignment="1">
      <alignment horizontal="center" vertical="center"/>
    </xf>
    <xf numFmtId="0" fontId="0" fillId="25" borderId="0" xfId="0" applyFill="1"/>
    <xf numFmtId="0" fontId="20" fillId="13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18" fillId="2" borderId="23" xfId="0" applyNumberFormat="1" applyFont="1" applyFill="1" applyBorder="1" applyAlignment="1">
      <alignment horizontal="center" vertical="center"/>
    </xf>
    <xf numFmtId="0" fontId="18" fillId="2" borderId="24" xfId="0" applyNumberFormat="1" applyFont="1" applyFill="1" applyBorder="1" applyAlignment="1">
      <alignment horizontal="center" vertical="center"/>
    </xf>
    <xf numFmtId="0" fontId="18" fillId="3" borderId="23" xfId="0" applyNumberFormat="1" applyFont="1" applyFill="1" applyBorder="1" applyAlignment="1">
      <alignment horizontal="center" vertical="center" wrapText="1"/>
    </xf>
    <xf numFmtId="0" fontId="18" fillId="3" borderId="25" xfId="0" applyNumberFormat="1" applyFont="1" applyFill="1" applyBorder="1" applyAlignment="1">
      <alignment horizontal="center" vertical="center" wrapText="1"/>
    </xf>
    <xf numFmtId="0" fontId="18" fillId="3" borderId="16" xfId="0" applyNumberFormat="1" applyFont="1" applyFill="1" applyBorder="1" applyAlignment="1">
      <alignment horizontal="center" vertical="center"/>
    </xf>
    <xf numFmtId="0" fontId="18" fillId="3" borderId="18" xfId="0" applyNumberFormat="1" applyFont="1" applyFill="1" applyBorder="1" applyAlignment="1">
      <alignment horizontal="center" vertical="center"/>
    </xf>
    <xf numFmtId="0" fontId="18" fillId="2" borderId="16" xfId="0" applyNumberFormat="1" applyFont="1" applyFill="1" applyBorder="1" applyAlignment="1">
      <alignment horizontal="center" vertical="center"/>
    </xf>
    <xf numFmtId="0" fontId="18" fillId="2" borderId="18" xfId="0" applyNumberFormat="1" applyFont="1" applyFill="1" applyBorder="1" applyAlignment="1">
      <alignment horizontal="center" vertical="center"/>
    </xf>
    <xf numFmtId="0" fontId="18" fillId="2" borderId="17" xfId="0" applyNumberFormat="1" applyFont="1" applyFill="1" applyBorder="1" applyAlignment="1">
      <alignment horizontal="center" vertical="center"/>
    </xf>
    <xf numFmtId="0" fontId="18" fillId="3" borderId="23" xfId="0" applyNumberFormat="1" applyFont="1" applyFill="1" applyBorder="1" applyAlignment="1">
      <alignment horizontal="center" vertical="center"/>
    </xf>
    <xf numFmtId="0" fontId="18" fillId="3" borderId="24" xfId="0" applyNumberFormat="1" applyFont="1" applyFill="1" applyBorder="1" applyAlignment="1">
      <alignment horizontal="center" vertical="center"/>
    </xf>
    <xf numFmtId="0" fontId="18" fillId="3" borderId="25" xfId="0" applyNumberFormat="1" applyFont="1" applyFill="1" applyBorder="1" applyAlignment="1">
      <alignment horizontal="center" vertical="center"/>
    </xf>
    <xf numFmtId="0" fontId="23" fillId="16" borderId="4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20" fontId="0" fillId="0" borderId="4" xfId="0" applyNumberFormat="1" applyBorder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13" fillId="8" borderId="0" xfId="0" applyFont="1" applyFill="1" applyAlignment="1">
      <alignment horizontal="center"/>
    </xf>
    <xf numFmtId="0" fontId="11" fillId="5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4" fillId="9" borderId="10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</cellXfs>
  <cellStyles count="3">
    <cellStyle name="Cellule liée" xfId="2" builtinId="24"/>
    <cellStyle name="Lien hypertexte" xfId="1" builtinId="8"/>
    <cellStyle name="Normal" xfId="0" builtinId="0"/>
  </cellStyles>
  <dxfs count="138">
    <dxf>
      <numFmt numFmtId="0" formatCode="General"/>
    </dxf>
    <dxf>
      <numFmt numFmtId="19" formatCode="dd/mm/yyyy"/>
    </dxf>
    <dxf>
      <border outline="0">
        <bottom style="double">
          <color rgb="FF0078A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36699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\ hh:mm:ss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bottom/>
        <vertical/>
        <horizontal/>
      </border>
    </dxf>
    <dxf>
      <fill>
        <patternFill>
          <bgColor rgb="FFFFDC6D"/>
        </patternFill>
      </fill>
    </dxf>
    <dxf>
      <fill>
        <patternFill>
          <bgColor theme="9" tint="0.59996337778862885"/>
        </patternFill>
      </fill>
    </dxf>
    <dxf>
      <fill>
        <patternFill>
          <bgColor rgb="FFFF6565"/>
        </patternFill>
      </fill>
    </dxf>
    <dxf>
      <fill>
        <patternFill>
          <bgColor theme="8" tint="0.39994506668294322"/>
        </patternFill>
      </fill>
    </dxf>
    <dxf>
      <fill>
        <patternFill>
          <bgColor rgb="FFFFDC6D"/>
        </patternFill>
      </fill>
    </dxf>
    <dxf>
      <fill>
        <patternFill>
          <bgColor theme="9" tint="0.59996337778862885"/>
        </patternFill>
      </fill>
    </dxf>
    <dxf>
      <fill>
        <patternFill>
          <bgColor rgb="FFFF6565"/>
        </patternFill>
      </fill>
    </dxf>
    <dxf>
      <fill>
        <patternFill>
          <bgColor theme="8" tint="0.39994506668294322"/>
        </patternFill>
      </fill>
    </dxf>
    <dxf>
      <fill>
        <patternFill>
          <bgColor rgb="FFFFDC6D"/>
        </patternFill>
      </fill>
    </dxf>
    <dxf>
      <fill>
        <patternFill>
          <bgColor theme="9" tint="0.59996337778862885"/>
        </patternFill>
      </fill>
    </dxf>
    <dxf>
      <fill>
        <patternFill>
          <bgColor rgb="FFFF6565"/>
        </patternFill>
      </fill>
    </dxf>
    <dxf>
      <fill>
        <patternFill>
          <bgColor theme="8" tint="0.39994506668294322"/>
        </patternFill>
      </fill>
    </dxf>
    <dxf>
      <fill>
        <patternFill>
          <bgColor rgb="FFFFDC6D"/>
        </patternFill>
      </fill>
    </dxf>
    <dxf>
      <fill>
        <patternFill>
          <bgColor theme="9" tint="0.59996337778862885"/>
        </patternFill>
      </fill>
    </dxf>
    <dxf>
      <fill>
        <patternFill>
          <bgColor rgb="FFFF6565"/>
        </patternFill>
      </fill>
    </dxf>
    <dxf>
      <fill>
        <patternFill>
          <bgColor theme="8" tint="0.39994506668294322"/>
        </patternFill>
      </fill>
    </dxf>
    <dxf>
      <numFmt numFmtId="164" formatCode="00&quot;:&quot;00&quot;:&quot;00"/>
    </dxf>
    <dxf>
      <numFmt numFmtId="0" formatCode="General"/>
    </dxf>
    <dxf>
      <numFmt numFmtId="0" formatCode="General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64" formatCode="00&quot;:&quot;00&quot;:&quot;00"/>
    </dxf>
    <dxf>
      <numFmt numFmtId="19" formatCode="dd/mm/yyyy"/>
    </dxf>
    <dxf>
      <numFmt numFmtId="170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818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</dxf>
    <dxf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" formatCode="0"/>
    </dxf>
    <dxf>
      <numFmt numFmtId="164" formatCode="00&quot;:&quot;00&quot;:&quot;00"/>
    </dxf>
    <dxf>
      <fill>
        <patternFill>
          <bgColor rgb="FFFF6D6D"/>
        </patternFill>
      </fill>
    </dxf>
    <dxf>
      <fill>
        <patternFill>
          <bgColor theme="9" tint="0.59996337778862885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00&quot;:&quot;00&quot;:&quot;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0&quot;:&quot;00&quot;:&quot;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00&quot;:&quot;00"/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164" formatCode="00&quot;:&quot;00&quot;:&quot;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71" formatCode="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9" formatCode="_-* \ 00&quot; &quot;00&quot; &quot;00_-;\-* \ #&quot; &quot;##&quot; &quot;##_-;_-* &quot;0&quot;_-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0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color rgb="FFC00000"/>
      </font>
    </dxf>
    <dxf>
      <fill>
        <patternFill>
          <bgColor theme="4" tint="0.59996337778862885"/>
        </patternFill>
      </fill>
    </dxf>
    <dxf>
      <border>
        <vertical style="thin">
          <color theme="2" tint="-0.24994659260841701"/>
        </vertical>
      </border>
    </dxf>
    <dxf>
      <fill>
        <patternFill>
          <bgColor rgb="FFC9A6E4"/>
        </patternFill>
      </fill>
    </dxf>
    <dxf>
      <font>
        <color theme="0"/>
      </font>
      <fill>
        <patternFill>
          <bgColor rgb="FF7030A0"/>
        </patternFill>
      </fill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4" xr9:uid="{C8146B51-DDE5-4A93-A8FA-4C7692D2829F}">
      <tableStyleElement type="wholeTable" dxfId="137"/>
      <tableStyleElement type="headerRow" dxfId="136"/>
      <tableStyleElement type="firstRowStripe" dxfId="135"/>
      <tableStyleElement type="secondRowStripe" dxfId="134"/>
    </tableStyle>
  </tableStyles>
  <colors>
    <mruColors>
      <color rgb="FFFF5757"/>
      <color rgb="FFFF3399"/>
      <color rgb="FF85DFFF"/>
      <color rgb="FF336699"/>
      <color rgb="FF0078A2"/>
      <color rgb="FF9954CC"/>
      <color rgb="FF9F5FCF"/>
      <color rgb="FFC9A6E4"/>
      <color rgb="FF652B91"/>
      <color rgb="FFC9A4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</xdr:colOff>
          <xdr:row>7</xdr:row>
          <xdr:rowOff>14288</xdr:rowOff>
        </xdr:from>
        <xdr:to>
          <xdr:col>8</xdr:col>
          <xdr:colOff>25537</xdr:colOff>
          <xdr:row>14</xdr:row>
          <xdr:rowOff>155213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pSpPr/>
          </xdr:nvGrpSpPr>
          <xdr:grpSpPr>
            <a:xfrm>
              <a:off x="4300537" y="1347788"/>
              <a:ext cx="1440000" cy="1474425"/>
              <a:chOff x="3633787" y="1552575"/>
              <a:chExt cx="1440000" cy="1474425"/>
            </a:xfrm>
          </xdr:grpSpPr>
          <xdr:sp macro="" textlink="">
            <xdr:nvSpPr>
              <xdr:cNvPr id="15361" name="Button 1" hidden="1">
                <a:extLst>
                  <a:ext uri="{63B3BB69-23CF-44E3-9099-C40C66FF867C}">
                    <a14:compatExt spid="_x0000_s15361"/>
                  </a:ext>
                  <a:ext uri="{FF2B5EF4-FFF2-40B4-BE49-F238E27FC236}">
                    <a16:creationId xmlns:a16="http://schemas.microsoft.com/office/drawing/2014/main" id="{00000000-0008-0000-0100-0000013C0000}"/>
                  </a:ext>
                </a:extLst>
              </xdr:cNvPr>
              <xdr:cNvSpPr/>
            </xdr:nvSpPr>
            <xdr:spPr bwMode="auto">
              <a:xfrm>
                <a:off x="3633787" y="1552575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CCLN</a:t>
                </a:r>
              </a:p>
            </xdr:txBody>
          </xdr:sp>
          <xdr:sp macro="" textlink="">
            <xdr:nvSpPr>
              <xdr:cNvPr id="15362" name="Button 2" hidden="1">
                <a:extLst>
                  <a:ext uri="{63B3BB69-23CF-44E3-9099-C40C66FF867C}">
                    <a14:compatExt spid="_x0000_s15362"/>
                  </a:ext>
                  <a:ext uri="{FF2B5EF4-FFF2-40B4-BE49-F238E27FC236}">
                    <a16:creationId xmlns:a16="http://schemas.microsoft.com/office/drawing/2014/main" id="{00000000-0008-0000-0100-0000023C0000}"/>
                  </a:ext>
                </a:extLst>
              </xdr:cNvPr>
              <xdr:cNvSpPr/>
            </xdr:nvSpPr>
            <xdr:spPr bwMode="auto">
              <a:xfrm>
                <a:off x="3633787" y="2109787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Fractales</a:t>
                </a:r>
              </a:p>
            </xdr:txBody>
          </xdr:sp>
          <xdr:sp macro="" textlink="">
            <xdr:nvSpPr>
              <xdr:cNvPr id="15363" name="Button 3" hidden="1">
                <a:extLst>
                  <a:ext uri="{63B3BB69-23CF-44E3-9099-C40C66FF867C}">
                    <a14:compatExt spid="_x0000_s15363"/>
                  </a:ext>
                  <a:ext uri="{FF2B5EF4-FFF2-40B4-BE49-F238E27FC236}">
                    <a16:creationId xmlns:a16="http://schemas.microsoft.com/office/drawing/2014/main" id="{00000000-0008-0000-0100-0000033C0000}"/>
                  </a:ext>
                </a:extLst>
              </xdr:cNvPr>
              <xdr:cNvSpPr/>
            </xdr:nvSpPr>
            <xdr:spPr bwMode="auto">
              <a:xfrm>
                <a:off x="3633787" y="2667000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Recyclage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4761</xdr:colOff>
          <xdr:row>7</xdr:row>
          <xdr:rowOff>23813</xdr:rowOff>
        </xdr:from>
        <xdr:to>
          <xdr:col>11</xdr:col>
          <xdr:colOff>16011</xdr:colOff>
          <xdr:row>14</xdr:row>
          <xdr:rowOff>145688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pSpPr/>
          </xdr:nvGrpSpPr>
          <xdr:grpSpPr>
            <a:xfrm>
              <a:off x="6434136" y="1357313"/>
              <a:ext cx="1440000" cy="1455375"/>
              <a:chOff x="5681661" y="1581150"/>
              <a:chExt cx="1440000" cy="1455375"/>
            </a:xfrm>
          </xdr:grpSpPr>
          <xdr:sp macro="" textlink="">
            <xdr:nvSpPr>
              <xdr:cNvPr id="15364" name="Button 4" hidden="1">
                <a:extLst>
                  <a:ext uri="{63B3BB69-23CF-44E3-9099-C40C66FF867C}">
                    <a14:compatExt spid="_x0000_s15364"/>
                  </a:ext>
                  <a:ext uri="{FF2B5EF4-FFF2-40B4-BE49-F238E27FC236}">
                    <a16:creationId xmlns:a16="http://schemas.microsoft.com/office/drawing/2014/main" id="{00000000-0008-0000-0100-0000043C0000}"/>
                  </a:ext>
                </a:extLst>
              </xdr:cNvPr>
              <xdr:cNvSpPr/>
            </xdr:nvSpPr>
            <xdr:spPr bwMode="auto">
              <a:xfrm>
                <a:off x="5681661" y="1581150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Farm</a:t>
                </a:r>
              </a:p>
            </xdr:txBody>
          </xdr:sp>
          <xdr:sp macro="" textlink="">
            <xdr:nvSpPr>
              <xdr:cNvPr id="15365" name="Button 5" hidden="1">
                <a:extLst>
                  <a:ext uri="{63B3BB69-23CF-44E3-9099-C40C66FF867C}">
                    <a14:compatExt spid="_x0000_s15365"/>
                  </a:ext>
                  <a:ext uri="{FF2B5EF4-FFF2-40B4-BE49-F238E27FC236}">
                    <a16:creationId xmlns:a16="http://schemas.microsoft.com/office/drawing/2014/main" id="{00000000-0008-0000-0100-0000053C0000}"/>
                  </a:ext>
                </a:extLst>
              </xdr:cNvPr>
              <xdr:cNvSpPr/>
            </xdr:nvSpPr>
            <xdr:spPr bwMode="auto">
              <a:xfrm>
                <a:off x="5681661" y="2128838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Forge Mystique</a:t>
                </a:r>
              </a:p>
            </xdr:txBody>
          </xdr:sp>
          <xdr:sp macro="" textlink="">
            <xdr:nvSpPr>
              <xdr:cNvPr id="15366" name="Button 6" hidden="1">
                <a:extLst>
                  <a:ext uri="{63B3BB69-23CF-44E3-9099-C40C66FF867C}">
                    <a14:compatExt spid="_x0000_s15366"/>
                  </a:ext>
                  <a:ext uri="{FF2B5EF4-FFF2-40B4-BE49-F238E27FC236}">
                    <a16:creationId xmlns:a16="http://schemas.microsoft.com/office/drawing/2014/main" id="{00000000-0008-0000-0100-0000063C0000}"/>
                  </a:ext>
                </a:extLst>
              </xdr:cNvPr>
              <xdr:cNvSpPr/>
            </xdr:nvSpPr>
            <xdr:spPr bwMode="auto">
              <a:xfrm>
                <a:off x="5681661" y="2676525"/>
                <a:ext cx="1440000" cy="36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Vue Général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16</xdr:row>
          <xdr:rowOff>9525</xdr:rowOff>
        </xdr:from>
        <xdr:to>
          <xdr:col>9</xdr:col>
          <xdr:colOff>390525</xdr:colOff>
          <xdr:row>17</xdr:row>
          <xdr:rowOff>180975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1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</xdr:colOff>
          <xdr:row>10</xdr:row>
          <xdr:rowOff>66675</xdr:rowOff>
        </xdr:from>
        <xdr:to>
          <xdr:col>11</xdr:col>
          <xdr:colOff>1057275</xdr:colOff>
          <xdr:row>12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</xdr:colOff>
          <xdr:row>12</xdr:row>
          <xdr:rowOff>180975</xdr:rowOff>
        </xdr:from>
        <xdr:to>
          <xdr:col>11</xdr:col>
          <xdr:colOff>1057275</xdr:colOff>
          <xdr:row>14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5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DOWN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3</xdr:row>
          <xdr:rowOff>180975</xdr:rowOff>
        </xdr:from>
        <xdr:to>
          <xdr:col>11</xdr:col>
          <xdr:colOff>781050</xdr:colOff>
          <xdr:row>5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5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1466850</xdr:colOff>
          <xdr:row>0</xdr:row>
          <xdr:rowOff>142875</xdr:rowOff>
        </xdr:from>
        <xdr:to>
          <xdr:col>14</xdr:col>
          <xdr:colOff>2190750</xdr:colOff>
          <xdr:row>0</xdr:row>
          <xdr:rowOff>390525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8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1095375</xdr:colOff>
          <xdr:row>19</xdr:row>
          <xdr:rowOff>180975</xdr:rowOff>
        </xdr:from>
        <xdr:to>
          <xdr:col>19</xdr:col>
          <xdr:colOff>990600</xdr:colOff>
          <xdr:row>21</xdr:row>
          <xdr:rowOff>161925</xdr:rowOff>
        </xdr:to>
        <xdr:sp macro="" textlink="">
          <xdr:nvSpPr>
            <xdr:cNvPr id="5145" name="Button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8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Tab Craft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295275</xdr:rowOff>
        </xdr:from>
        <xdr:to>
          <xdr:col>14</xdr:col>
          <xdr:colOff>1314450</xdr:colOff>
          <xdr:row>0</xdr:row>
          <xdr:rowOff>542925</xdr:rowOff>
        </xdr:to>
        <xdr:sp macro="" textlink="">
          <xdr:nvSpPr>
            <xdr:cNvPr id="5158" name="Button 38" hidden="1">
              <a:extLst>
                <a:ext uri="{63B3BB69-23CF-44E3-9099-C40C66FF867C}">
                  <a14:compatExt spid="_x0000_s5158"/>
                </a:ext>
                <a:ext uri="{FF2B5EF4-FFF2-40B4-BE49-F238E27FC236}">
                  <a16:creationId xmlns:a16="http://schemas.microsoft.com/office/drawing/2014/main" id="{00000000-0008-0000-0800-00002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19050</xdr:rowOff>
        </xdr:from>
        <xdr:to>
          <xdr:col>14</xdr:col>
          <xdr:colOff>1314450</xdr:colOff>
          <xdr:row>0</xdr:row>
          <xdr:rowOff>266700</xdr:rowOff>
        </xdr:to>
        <xdr:sp macro="" textlink="">
          <xdr:nvSpPr>
            <xdr:cNvPr id="5159" name="Button 39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8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Première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2</xdr:row>
      <xdr:rowOff>19050</xdr:rowOff>
    </xdr:from>
    <xdr:to>
      <xdr:col>0</xdr:col>
      <xdr:colOff>504825</xdr:colOff>
      <xdr:row>3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571500"/>
          <a:ext cx="3524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2</xdr:row>
      <xdr:rowOff>19050</xdr:rowOff>
    </xdr:from>
    <xdr:to>
      <xdr:col>8</xdr:col>
      <xdr:colOff>543300</xdr:colOff>
      <xdr:row>3</xdr:row>
      <xdr:rowOff>171825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72150" y="571500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16</xdr:col>
      <xdr:colOff>190500</xdr:colOff>
      <xdr:row>2</xdr:row>
      <xdr:rowOff>19050</xdr:rowOff>
    </xdr:from>
    <xdr:to>
      <xdr:col>16</xdr:col>
      <xdr:colOff>543300</xdr:colOff>
      <xdr:row>3</xdr:row>
      <xdr:rowOff>171825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68150" y="571500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8</xdr:col>
      <xdr:colOff>180975</xdr:colOff>
      <xdr:row>15</xdr:row>
      <xdr:rowOff>19050</xdr:rowOff>
    </xdr:from>
    <xdr:to>
      <xdr:col>8</xdr:col>
      <xdr:colOff>533775</xdr:colOff>
      <xdr:row>16</xdr:row>
      <xdr:rowOff>171825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2625" y="3362325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16</xdr:col>
      <xdr:colOff>197625</xdr:colOff>
      <xdr:row>15</xdr:row>
      <xdr:rowOff>7125</xdr:rowOff>
    </xdr:from>
    <xdr:to>
      <xdr:col>16</xdr:col>
      <xdr:colOff>550425</xdr:colOff>
      <xdr:row>16</xdr:row>
      <xdr:rowOff>159900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70450" y="3350400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0</xdr:col>
      <xdr:colOff>185700</xdr:colOff>
      <xdr:row>15</xdr:row>
      <xdr:rowOff>14250</xdr:rowOff>
    </xdr:from>
    <xdr:to>
      <xdr:col>0</xdr:col>
      <xdr:colOff>538500</xdr:colOff>
      <xdr:row>16</xdr:row>
      <xdr:rowOff>167025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700" y="3357525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219075</xdr:colOff>
      <xdr:row>28</xdr:row>
      <xdr:rowOff>19050</xdr:rowOff>
    </xdr:from>
    <xdr:to>
      <xdr:col>8</xdr:col>
      <xdr:colOff>571875</xdr:colOff>
      <xdr:row>29</xdr:row>
      <xdr:rowOff>171825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00725" y="5953125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0</xdr:col>
      <xdr:colOff>178575</xdr:colOff>
      <xdr:row>28</xdr:row>
      <xdr:rowOff>45225</xdr:rowOff>
    </xdr:from>
    <xdr:to>
      <xdr:col>0</xdr:col>
      <xdr:colOff>531375</xdr:colOff>
      <xdr:row>29</xdr:row>
      <xdr:rowOff>198000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575" y="5979300"/>
          <a:ext cx="352800" cy="352800"/>
        </a:xfrm>
        <a:prstGeom prst="rect">
          <a:avLst/>
        </a:prstGeom>
      </xdr:spPr>
    </xdr:pic>
    <xdr:clientData/>
  </xdr:twoCellAnchor>
  <xdr:twoCellAnchor editAs="oneCell">
    <xdr:from>
      <xdr:col>16</xdr:col>
      <xdr:colOff>204750</xdr:colOff>
      <xdr:row>28</xdr:row>
      <xdr:rowOff>23775</xdr:rowOff>
    </xdr:from>
    <xdr:to>
      <xdr:col>16</xdr:col>
      <xdr:colOff>557550</xdr:colOff>
      <xdr:row>29</xdr:row>
      <xdr:rowOff>176550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77575" y="5957850"/>
          <a:ext cx="352800" cy="352800"/>
        </a:xfrm>
        <a:prstGeom prst="rect">
          <a:avLst/>
        </a:prstGeom>
      </xdr:spPr>
    </xdr:pic>
    <xdr:clientData/>
  </xdr:twoCellAnchor>
  <xdr:twoCellAnchor>
    <xdr:from>
      <xdr:col>2</xdr:col>
      <xdr:colOff>752475</xdr:colOff>
      <xdr:row>2</xdr:row>
      <xdr:rowOff>142875</xdr:rowOff>
    </xdr:from>
    <xdr:to>
      <xdr:col>3</xdr:col>
      <xdr:colOff>104775</xdr:colOff>
      <xdr:row>3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2276475" y="895350"/>
          <a:ext cx="114300" cy="123825"/>
        </a:xfrm>
        <a:prstGeom prst="rect">
          <a:avLst/>
        </a:prstGeom>
        <a:solidFill>
          <a:srgbClr val="FF3399"/>
        </a:solidFill>
        <a:ln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723900</xdr:colOff>
      <xdr:row>2</xdr:row>
      <xdr:rowOff>142875</xdr:rowOff>
    </xdr:from>
    <xdr:to>
      <xdr:col>11</xdr:col>
      <xdr:colOff>76200</xdr:colOff>
      <xdr:row>3</xdr:row>
      <xdr:rowOff>66675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7829550" y="895350"/>
          <a:ext cx="114300" cy="123825"/>
        </a:xfrm>
        <a:prstGeom prst="rect">
          <a:avLst/>
        </a:prstGeom>
        <a:solidFill>
          <a:srgbClr val="FF3399"/>
        </a:solidFill>
        <a:ln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676275</xdr:colOff>
      <xdr:row>15</xdr:row>
      <xdr:rowOff>152400</xdr:rowOff>
    </xdr:from>
    <xdr:to>
      <xdr:col>19</xdr:col>
      <xdr:colOff>28575</xdr:colOff>
      <xdr:row>16</xdr:row>
      <xdr:rowOff>76200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3373100" y="3495675"/>
          <a:ext cx="114300" cy="123825"/>
        </a:xfrm>
        <a:prstGeom prst="rect">
          <a:avLst/>
        </a:prstGeom>
        <a:solidFill>
          <a:srgbClr val="FF3399"/>
        </a:solidFill>
        <a:ln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28</xdr:row>
      <xdr:rowOff>171450</xdr:rowOff>
    </xdr:from>
    <xdr:to>
      <xdr:col>3</xdr:col>
      <xdr:colOff>142875</xdr:colOff>
      <xdr:row>29</xdr:row>
      <xdr:rowOff>95250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2314575" y="6105525"/>
          <a:ext cx="114300" cy="123825"/>
        </a:xfrm>
        <a:prstGeom prst="rect">
          <a:avLst/>
        </a:prstGeom>
        <a:solidFill>
          <a:srgbClr val="FF3399"/>
        </a:solidFill>
        <a:ln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rckgoon" refreshedDate="43846.589495949076" createdVersion="6" refreshedVersion="6" minRefreshableVersion="3" recordCount="635" xr:uid="{00A62B25-1EBB-4ABF-A9EB-C0F0A66ABAA0}">
  <cacheSource type="worksheet">
    <worksheetSource name="tabFM"/>
  </cacheSource>
  <cacheFields count="14">
    <cacheField name="ID" numFmtId="0">
      <sharedItems containsSemiMixedTypes="0" containsString="0" containsNumber="1" containsInteger="1" minValue="1" maxValue="635"/>
    </cacheField>
    <cacheField name="Date" numFmtId="168">
      <sharedItems containsNonDate="0" containsDate="1" containsString="0" containsBlank="1" minDate="2019-06-25T00:00:00" maxDate="2020-01-17T00:00:00" count="7">
        <d v="2019-06-25T00:00:00"/>
        <d v="2019-08-11T00:00:00"/>
        <d v="2019-08-13T00:00:00"/>
        <d v="2019-08-14T00:00:00"/>
        <d v="2019-08-17T00:00:00"/>
        <d v="2020-01-16T00:00:00"/>
        <m/>
      </sharedItems>
      <fieldGroup par="13" base="1">
        <rangePr groupBy="days" startDate="2019-06-25T00:00:00" endDate="2020-01-1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1/2020"/>
        </groupItems>
      </fieldGroup>
    </cacheField>
    <cacheField name="Nom  T5" numFmtId="0">
      <sharedItems containsBlank="1"/>
    </cacheField>
    <cacheField name="Prix U. T5" numFmtId="164">
      <sharedItems containsString="0" containsBlank="1" containsNumber="1" containsInteger="1" minValue="72" maxValue="376"/>
    </cacheField>
    <cacheField name="Nom T6" numFmtId="0">
      <sharedItems count="10">
        <e v="#N/A"/>
        <s v="Os ancien"/>
        <s v="Totem ouvragé"/>
        <s v="Griffe sauvage"/>
        <s v="Écaille renforcée"/>
        <s v="Sac à venin puissant"/>
        <s v="T.d.p cristalline"/>
        <s v="Croc sauvage"/>
        <s v="Flacon de sang puissant"/>
        <s v=""/>
      </sharedItems>
    </cacheField>
    <cacheField name="Prix U. T6" numFmtId="164">
      <sharedItems containsString="0" containsBlank="1" containsNumber="1" containsInteger="1" minValue="1190" maxValue="5036"/>
    </cacheField>
    <cacheField name="Prix U. Poussière" numFmtId="164">
      <sharedItems containsString="0" containsBlank="1" containsNumber="1" containsInteger="1" minValue="1190" maxValue="1285"/>
    </cacheField>
    <cacheField name="Cout Ress Craft" numFmtId="164">
      <sharedItems containsSemiMixedTypes="0" containsString="0" containsNumber="1" containsInteger="1" minValue="0" maxValue="30236"/>
    </cacheField>
    <cacheField name="Drop" numFmtId="0">
      <sharedItems containsString="0" containsBlank="1" containsNumber="1" containsInteger="1" minValue="5" maxValue="25"/>
    </cacheField>
    <cacheField name="Revente ttc" numFmtId="164">
      <sharedItems containsSemiMixedTypes="0" containsString="0" containsNumber="1" minValue="0" maxValue="46918.299999999996"/>
    </cacheField>
    <cacheField name="Benef n1" numFmtId="164">
      <sharedItems containsSemiMixedTypes="0" containsString="0" containsNumber="1" minValue="-8786.25" maxValue="17884"/>
    </cacheField>
    <cacheField name="Benef n2" numFmtId="164">
      <sharedItems containsSemiMixedTypes="0" containsString="0" containsNumber="1" minValue="-342" maxValue="35500.299999999996"/>
    </cacheField>
    <cacheField name="Benif n3" numFmtId="164">
      <sharedItems containsSemiMixedTypes="0" containsString="0" containsNumber="1" minValue="0" maxValue="41900.299999999996"/>
    </cacheField>
    <cacheField name="Mois" numFmtId="0" databaseField="0">
      <fieldGroup base="1">
        <rangePr groupBy="months" startDate="2019-06-25T00:00:00" endDate="2020-01-17T00:00:00"/>
        <groupItems count="14">
          <s v="&lt;25/06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5">
  <r>
    <n v="1"/>
    <x v="0"/>
    <s v="Flacon de sang fort"/>
    <n v="252"/>
    <x v="0"/>
    <n v="4220"/>
    <n v="1280"/>
    <n v="23220"/>
    <n v="5"/>
    <n v="17935"/>
    <n v="-5285"/>
    <n v="7315"/>
    <n v="13715"/>
  </r>
  <r>
    <n v="2"/>
    <x v="0"/>
    <s v="Flacon de sang fort"/>
    <n v="252"/>
    <x v="0"/>
    <n v="4220"/>
    <n v="1280"/>
    <n v="23220"/>
    <n v="8"/>
    <n v="28696"/>
    <n v="5476"/>
    <n v="18076"/>
    <n v="24476"/>
  </r>
  <r>
    <n v="3"/>
    <x v="0"/>
    <s v="Flacon de sang fort"/>
    <n v="252"/>
    <x v="0"/>
    <n v="4220"/>
    <n v="1280"/>
    <n v="23220"/>
    <n v="8"/>
    <n v="28696"/>
    <n v="5476"/>
    <n v="18076"/>
    <n v="24476"/>
  </r>
  <r>
    <n v="4"/>
    <x v="0"/>
    <s v="Flacon de sang fort"/>
    <n v="252"/>
    <x v="0"/>
    <n v="4220"/>
    <n v="1280"/>
    <n v="23220"/>
    <n v="7"/>
    <n v="25109"/>
    <n v="1889"/>
    <n v="14489"/>
    <n v="20889"/>
  </r>
  <r>
    <n v="5"/>
    <x v="0"/>
    <s v="Flacon de sang fort"/>
    <n v="252"/>
    <x v="0"/>
    <n v="4220"/>
    <n v="1280"/>
    <n v="23220"/>
    <n v="6"/>
    <n v="21522"/>
    <n v="-1698"/>
    <n v="10902"/>
    <n v="17302"/>
  </r>
  <r>
    <n v="6"/>
    <x v="0"/>
    <s v="Flacon de sang fort"/>
    <n v="252"/>
    <x v="0"/>
    <n v="4220"/>
    <n v="1280"/>
    <n v="23220"/>
    <n v="7"/>
    <n v="25109"/>
    <n v="1889"/>
    <n v="14489"/>
    <n v="20889"/>
  </r>
  <r>
    <n v="7"/>
    <x v="0"/>
    <s v="Flacon de sang fort"/>
    <n v="252"/>
    <x v="0"/>
    <n v="4220"/>
    <n v="1280"/>
    <n v="23220"/>
    <n v="7"/>
    <n v="25109"/>
    <n v="1889"/>
    <n v="14489"/>
    <n v="20889"/>
  </r>
  <r>
    <n v="8"/>
    <x v="0"/>
    <s v="Flacon de sang fort"/>
    <n v="252"/>
    <x v="0"/>
    <n v="4220"/>
    <n v="1280"/>
    <n v="23220"/>
    <n v="10"/>
    <n v="35870"/>
    <n v="12650"/>
    <n v="25250"/>
    <n v="31650"/>
  </r>
  <r>
    <n v="9"/>
    <x v="0"/>
    <s v="Flacon de sang fort"/>
    <n v="252"/>
    <x v="0"/>
    <n v="4220"/>
    <n v="1280"/>
    <n v="23220"/>
    <n v="9"/>
    <n v="32283"/>
    <n v="9063"/>
    <n v="21663"/>
    <n v="28063"/>
  </r>
  <r>
    <n v="10"/>
    <x v="0"/>
    <s v="Flacon de sang fort"/>
    <n v="252"/>
    <x v="0"/>
    <n v="4220"/>
    <n v="1280"/>
    <n v="23220"/>
    <n v="8"/>
    <n v="28696"/>
    <n v="5476"/>
    <n v="18076"/>
    <n v="24476"/>
  </r>
  <r>
    <n v="11"/>
    <x v="0"/>
    <s v="Flacon de sang fort"/>
    <n v="253"/>
    <x v="0"/>
    <n v="4220"/>
    <n v="1280"/>
    <n v="23270"/>
    <n v="6"/>
    <n v="21522"/>
    <n v="-1748"/>
    <n v="10902"/>
    <n v="17302"/>
  </r>
  <r>
    <n v="12"/>
    <x v="0"/>
    <s v="Flacon de sang fort"/>
    <n v="254"/>
    <x v="0"/>
    <n v="4220"/>
    <n v="1280"/>
    <n v="23320"/>
    <n v="8"/>
    <n v="28696"/>
    <n v="5376"/>
    <n v="18076"/>
    <n v="24476"/>
  </r>
  <r>
    <n v="13"/>
    <x v="0"/>
    <s v="Flacon de sang fort"/>
    <n v="255"/>
    <x v="0"/>
    <n v="4220"/>
    <n v="1280"/>
    <n v="23370"/>
    <n v="10"/>
    <n v="35870"/>
    <n v="12500"/>
    <n v="25250"/>
    <n v="31650"/>
  </r>
  <r>
    <n v="14"/>
    <x v="0"/>
    <s v="Flacon de sang fort"/>
    <n v="256"/>
    <x v="0"/>
    <n v="4220"/>
    <n v="1280"/>
    <n v="23420"/>
    <n v="6"/>
    <n v="21522"/>
    <n v="-1898"/>
    <n v="10902"/>
    <n v="17302"/>
  </r>
  <r>
    <n v="15"/>
    <x v="0"/>
    <s v="Flacon de sang fort"/>
    <n v="257"/>
    <x v="0"/>
    <n v="4220"/>
    <n v="1280"/>
    <n v="23470"/>
    <n v="5"/>
    <n v="17935"/>
    <n v="-5535"/>
    <n v="7315"/>
    <n v="13715"/>
  </r>
  <r>
    <n v="16"/>
    <x v="0"/>
    <s v="Flacon de sang fort"/>
    <n v="258"/>
    <x v="0"/>
    <n v="4220"/>
    <n v="1280"/>
    <n v="23520"/>
    <n v="6"/>
    <n v="21522"/>
    <n v="-1998"/>
    <n v="10902"/>
    <n v="17302"/>
  </r>
  <r>
    <n v="17"/>
    <x v="0"/>
    <s v="Flacon de sang fort"/>
    <n v="259"/>
    <x v="0"/>
    <n v="4220"/>
    <n v="1280"/>
    <n v="23570"/>
    <n v="5"/>
    <n v="17935"/>
    <n v="-5635"/>
    <n v="7315"/>
    <n v="13715"/>
  </r>
  <r>
    <n v="18"/>
    <x v="0"/>
    <s v="Flacon de sang fort"/>
    <n v="260"/>
    <x v="0"/>
    <n v="4220"/>
    <n v="1280"/>
    <n v="23620"/>
    <n v="10"/>
    <n v="35870"/>
    <n v="12250"/>
    <n v="25250"/>
    <n v="31650"/>
  </r>
  <r>
    <n v="19"/>
    <x v="0"/>
    <s v="Flacon de sang fort"/>
    <n v="261"/>
    <x v="0"/>
    <n v="4220"/>
    <n v="1280"/>
    <n v="23670"/>
    <n v="6"/>
    <n v="21522"/>
    <n v="-2148"/>
    <n v="10902"/>
    <n v="17302"/>
  </r>
  <r>
    <n v="20"/>
    <x v="0"/>
    <s v="Flacon de sang fort"/>
    <n v="262"/>
    <x v="0"/>
    <n v="4220"/>
    <n v="1280"/>
    <n v="23720"/>
    <n v="7"/>
    <n v="25109"/>
    <n v="1389"/>
    <n v="14489"/>
    <n v="20889"/>
  </r>
  <r>
    <n v="21"/>
    <x v="0"/>
    <s v="Os long"/>
    <n v="107"/>
    <x v="1"/>
    <n v="2748"/>
    <n v="1280"/>
    <n v="14498"/>
    <n v="6"/>
    <n v="14014.8"/>
    <n v="-483.20000000000073"/>
    <n v="4866.7999999999993"/>
    <n v="11266.8"/>
  </r>
  <r>
    <n v="22"/>
    <x v="0"/>
    <s v="Os long"/>
    <n v="108"/>
    <x v="1"/>
    <n v="2749"/>
    <n v="1280"/>
    <n v="14549"/>
    <n v="10"/>
    <n v="23366.5"/>
    <n v="8817.5"/>
    <n v="14217.5"/>
    <n v="20617.5"/>
  </r>
  <r>
    <n v="23"/>
    <x v="0"/>
    <s v="Os long"/>
    <n v="109"/>
    <x v="1"/>
    <n v="2750"/>
    <n v="1280"/>
    <n v="14600"/>
    <n v="10"/>
    <n v="23375"/>
    <n v="8775"/>
    <n v="14225"/>
    <n v="20625"/>
  </r>
  <r>
    <n v="24"/>
    <x v="0"/>
    <s v="Os long"/>
    <n v="110"/>
    <x v="1"/>
    <n v="2751"/>
    <n v="1280"/>
    <n v="14651"/>
    <n v="8"/>
    <n v="18706.8"/>
    <n v="4055.7999999999993"/>
    <n v="9555.7999999999993"/>
    <n v="15955.8"/>
  </r>
  <r>
    <n v="25"/>
    <x v="0"/>
    <s v="Os long"/>
    <n v="111"/>
    <x v="1"/>
    <n v="2752"/>
    <n v="1280"/>
    <n v="14702"/>
    <n v="5"/>
    <n v="11696"/>
    <n v="-3006"/>
    <n v="2544"/>
    <n v="8944"/>
  </r>
  <r>
    <n v="26"/>
    <x v="0"/>
    <s v="Os long"/>
    <n v="112"/>
    <x v="1"/>
    <n v="2753"/>
    <n v="1280"/>
    <n v="14753"/>
    <n v="7"/>
    <n v="16380.35"/>
    <n v="1627.3500000000004"/>
    <n v="7227.35"/>
    <n v="13627.35"/>
  </r>
  <r>
    <n v="27"/>
    <x v="0"/>
    <s v="Os long"/>
    <n v="113"/>
    <x v="1"/>
    <n v="2754"/>
    <n v="1280"/>
    <n v="14804"/>
    <n v="7"/>
    <n v="16386.3"/>
    <n v="1582.2999999999993"/>
    <n v="7232.2999999999993"/>
    <n v="13632.3"/>
  </r>
  <r>
    <n v="28"/>
    <x v="0"/>
    <s v="Os long"/>
    <n v="114"/>
    <x v="1"/>
    <n v="2755"/>
    <n v="1280"/>
    <n v="14855"/>
    <n v="10"/>
    <n v="23417.5"/>
    <n v="8562.5"/>
    <n v="14262.5"/>
    <n v="20662.5"/>
  </r>
  <r>
    <n v="29"/>
    <x v="0"/>
    <s v="Os long"/>
    <n v="115"/>
    <x v="1"/>
    <n v="2756"/>
    <n v="1280"/>
    <n v="14906"/>
    <n v="6"/>
    <n v="14055.6"/>
    <n v="-850.39999999999964"/>
    <n v="4899.6000000000004"/>
    <n v="11299.6"/>
  </r>
  <r>
    <n v="30"/>
    <x v="0"/>
    <s v="Os long"/>
    <n v="116"/>
    <x v="1"/>
    <n v="2757"/>
    <n v="1280"/>
    <n v="14957"/>
    <n v="5"/>
    <n v="11717.25"/>
    <n v="-3239.75"/>
    <n v="2560.25"/>
    <n v="8960.25"/>
  </r>
  <r>
    <n v="31"/>
    <x v="0"/>
    <s v="Os long"/>
    <n v="117"/>
    <x v="1"/>
    <n v="2757"/>
    <n v="1280"/>
    <n v="15007"/>
    <n v="10"/>
    <n v="23434.5"/>
    <n v="8427.5"/>
    <n v="14277.5"/>
    <n v="20677.5"/>
  </r>
  <r>
    <n v="32"/>
    <x v="0"/>
    <s v="Os long"/>
    <n v="118"/>
    <x v="1"/>
    <n v="2757"/>
    <n v="1280"/>
    <n v="15057"/>
    <n v="7"/>
    <n v="16404.149999999998"/>
    <n v="1347.1499999999978"/>
    <n v="7247.1499999999978"/>
    <n v="13647.149999999998"/>
  </r>
  <r>
    <n v="33"/>
    <x v="0"/>
    <s v="Os long"/>
    <n v="119"/>
    <x v="1"/>
    <n v="2757"/>
    <n v="1280"/>
    <n v="15107"/>
    <n v="10"/>
    <n v="23434.5"/>
    <n v="8327.5"/>
    <n v="14277.5"/>
    <n v="20677.5"/>
  </r>
  <r>
    <n v="34"/>
    <x v="0"/>
    <s v="Os long"/>
    <n v="120"/>
    <x v="1"/>
    <n v="2757"/>
    <n v="1280"/>
    <n v="15157"/>
    <n v="7"/>
    <n v="16404.149999999998"/>
    <n v="1247.1499999999978"/>
    <n v="7247.1499999999978"/>
    <n v="13647.149999999998"/>
  </r>
  <r>
    <n v="35"/>
    <x v="0"/>
    <s v="Os long"/>
    <n v="121"/>
    <x v="1"/>
    <n v="2757"/>
    <n v="1280"/>
    <n v="15207"/>
    <n v="6"/>
    <n v="14060.699999999999"/>
    <n v="-1146.3000000000011"/>
    <n v="4903.6999999999989"/>
    <n v="11303.699999999999"/>
  </r>
  <r>
    <n v="36"/>
    <x v="0"/>
    <s v="Os long"/>
    <n v="122"/>
    <x v="1"/>
    <n v="2757"/>
    <n v="1280"/>
    <n v="15257"/>
    <n v="7"/>
    <n v="16404.149999999998"/>
    <n v="1147.1499999999978"/>
    <n v="7247.1499999999978"/>
    <n v="13647.149999999998"/>
  </r>
  <r>
    <n v="37"/>
    <x v="0"/>
    <s v="Os long"/>
    <n v="123"/>
    <x v="1"/>
    <n v="2757"/>
    <n v="1280"/>
    <n v="15307"/>
    <n v="6"/>
    <n v="14060.699999999999"/>
    <n v="-1246.3000000000011"/>
    <n v="4903.6999999999989"/>
    <n v="11303.699999999999"/>
  </r>
  <r>
    <n v="38"/>
    <x v="0"/>
    <s v="Os long"/>
    <n v="124"/>
    <x v="1"/>
    <n v="2757"/>
    <n v="1280"/>
    <n v="15357"/>
    <n v="6"/>
    <n v="14060.699999999999"/>
    <n v="-1296.3000000000011"/>
    <n v="4903.6999999999989"/>
    <n v="11303.699999999999"/>
  </r>
  <r>
    <n v="39"/>
    <x v="0"/>
    <s v="Totem travaillé"/>
    <n v="358"/>
    <x v="2"/>
    <n v="5018"/>
    <n v="1280"/>
    <n v="29318"/>
    <n v="11"/>
    <n v="46918.299999999996"/>
    <n v="17600.299999999996"/>
    <n v="35500.299999999996"/>
    <n v="41900.299999999996"/>
  </r>
  <r>
    <n v="40"/>
    <x v="0"/>
    <s v="Totem travaillé"/>
    <n v="359"/>
    <x v="2"/>
    <n v="5019"/>
    <n v="1280"/>
    <n v="29369"/>
    <n v="8"/>
    <n v="34129.199999999997"/>
    <n v="4760.1999999999971"/>
    <n v="22710.199999999997"/>
    <n v="29110.199999999997"/>
  </r>
  <r>
    <n v="41"/>
    <x v="0"/>
    <s v="Totem travaillé"/>
    <n v="360"/>
    <x v="2"/>
    <n v="5020"/>
    <n v="1280"/>
    <n v="29420"/>
    <n v="6"/>
    <n v="25602"/>
    <n v="-3818"/>
    <n v="14182"/>
    <n v="20582"/>
  </r>
  <r>
    <n v="42"/>
    <x v="0"/>
    <s v="Totem travaillé"/>
    <n v="361"/>
    <x v="2"/>
    <n v="5021"/>
    <n v="1280"/>
    <n v="29471"/>
    <n v="8"/>
    <n v="34142.799999999996"/>
    <n v="4671.7999999999956"/>
    <n v="22721.799999999996"/>
    <n v="29121.799999999996"/>
  </r>
  <r>
    <n v="43"/>
    <x v="0"/>
    <s v="Totem travaillé"/>
    <n v="362"/>
    <x v="2"/>
    <n v="5022"/>
    <n v="1280"/>
    <n v="29522"/>
    <n v="7"/>
    <n v="29880.899999999998"/>
    <n v="358.89999999999782"/>
    <n v="18458.899999999998"/>
    <n v="24858.899999999998"/>
  </r>
  <r>
    <n v="44"/>
    <x v="0"/>
    <s v="Totem travaillé"/>
    <n v="363"/>
    <x v="2"/>
    <n v="5023"/>
    <n v="1280"/>
    <n v="29573"/>
    <n v="8"/>
    <n v="34156.400000000001"/>
    <n v="4583.4000000000015"/>
    <n v="22733.4"/>
    <n v="29133.4"/>
  </r>
  <r>
    <n v="45"/>
    <x v="0"/>
    <s v="Totem travaillé"/>
    <n v="364"/>
    <x v="2"/>
    <n v="5024"/>
    <n v="1280"/>
    <n v="29624"/>
    <n v="6"/>
    <n v="25622.399999999998"/>
    <n v="-4001.6000000000022"/>
    <n v="14198.399999999998"/>
    <n v="20598.399999999998"/>
  </r>
  <r>
    <n v="46"/>
    <x v="0"/>
    <s v="Totem travaillé"/>
    <n v="365"/>
    <x v="2"/>
    <n v="5025"/>
    <n v="1280"/>
    <n v="29675"/>
    <n v="7"/>
    <n v="29898.75"/>
    <n v="223.75"/>
    <n v="18473.75"/>
    <n v="24873.75"/>
  </r>
  <r>
    <n v="47"/>
    <x v="0"/>
    <s v="Totem travaillé"/>
    <n v="366"/>
    <x v="2"/>
    <n v="5026"/>
    <n v="1280"/>
    <n v="29726"/>
    <n v="6"/>
    <n v="25632.6"/>
    <n v="-4093.4000000000015"/>
    <n v="14206.599999999999"/>
    <n v="20606.599999999999"/>
  </r>
  <r>
    <n v="48"/>
    <x v="0"/>
    <s v="Totem travaillé"/>
    <n v="367"/>
    <x v="2"/>
    <n v="5027"/>
    <n v="1280"/>
    <n v="29777"/>
    <n v="10"/>
    <n v="42729.5"/>
    <n v="12952.5"/>
    <n v="31302.5"/>
    <n v="37702.5"/>
  </r>
  <r>
    <n v="49"/>
    <x v="0"/>
    <s v="Totem travaillé"/>
    <n v="368"/>
    <x v="2"/>
    <n v="5028"/>
    <n v="1280"/>
    <n v="29828"/>
    <n v="8"/>
    <n v="34190.400000000001"/>
    <n v="4362.4000000000015"/>
    <n v="22762.400000000001"/>
    <n v="29162.400000000001"/>
  </r>
  <r>
    <n v="50"/>
    <x v="0"/>
    <s v="Totem travaillé"/>
    <n v="369"/>
    <x v="2"/>
    <n v="5029"/>
    <n v="1280"/>
    <n v="29879"/>
    <n v="10"/>
    <n v="42746.5"/>
    <n v="12867.5"/>
    <n v="31317.5"/>
    <n v="37717.5"/>
  </r>
  <r>
    <n v="51"/>
    <x v="0"/>
    <s v="Totem travaillé"/>
    <n v="370"/>
    <x v="2"/>
    <n v="5030"/>
    <n v="1280"/>
    <n v="29930"/>
    <n v="7"/>
    <n v="29928.5"/>
    <n v="-1.5"/>
    <n v="18498.5"/>
    <n v="24898.5"/>
  </r>
  <r>
    <n v="52"/>
    <x v="0"/>
    <s v="Totem travaillé"/>
    <n v="371"/>
    <x v="2"/>
    <n v="5031"/>
    <n v="1280"/>
    <n v="29981"/>
    <n v="8"/>
    <n v="34210.799999999996"/>
    <n v="4229.7999999999956"/>
    <n v="22779.799999999996"/>
    <n v="29179.799999999996"/>
  </r>
  <r>
    <n v="53"/>
    <x v="0"/>
    <s v="Totem travaillé"/>
    <n v="372"/>
    <x v="2"/>
    <n v="5032"/>
    <n v="1280"/>
    <n v="30032"/>
    <n v="7"/>
    <n v="29940.399999999998"/>
    <n v="-91.600000000002183"/>
    <n v="18508.399999999998"/>
    <n v="24908.399999999998"/>
  </r>
  <r>
    <n v="54"/>
    <x v="0"/>
    <s v="Totem travaillé"/>
    <n v="373"/>
    <x v="2"/>
    <n v="5033"/>
    <n v="1280"/>
    <n v="30083"/>
    <n v="7"/>
    <n v="29946.35"/>
    <n v="-136.65000000000146"/>
    <n v="18513.349999999999"/>
    <n v="24913.35"/>
  </r>
  <r>
    <n v="55"/>
    <x v="0"/>
    <s v="Totem travaillé"/>
    <n v="374"/>
    <x v="2"/>
    <n v="5034"/>
    <n v="1280"/>
    <n v="30134"/>
    <n v="9"/>
    <n v="38510.1"/>
    <n v="8376.0999999999985"/>
    <n v="27076.1"/>
    <n v="33476.1"/>
  </r>
  <r>
    <n v="56"/>
    <x v="0"/>
    <s v="Totem travaillé"/>
    <n v="375"/>
    <x v="2"/>
    <n v="5035"/>
    <n v="1280"/>
    <n v="30185"/>
    <n v="5"/>
    <n v="21398.75"/>
    <n v="-8786.25"/>
    <n v="9963.75"/>
    <n v="16363.75"/>
  </r>
  <r>
    <n v="57"/>
    <x v="0"/>
    <s v="Totem travaillé"/>
    <n v="376"/>
    <x v="2"/>
    <n v="5036"/>
    <n v="1280"/>
    <n v="30236"/>
    <n v="8"/>
    <n v="34244.799999999996"/>
    <n v="4008.7999999999956"/>
    <n v="22808.799999999996"/>
    <n v="29208.799999999996"/>
  </r>
  <r>
    <n v="58"/>
    <x v="0"/>
    <s v="Grande griffe"/>
    <n v="119"/>
    <x v="3"/>
    <n v="2776"/>
    <n v="1280"/>
    <n v="15126"/>
    <n v="9"/>
    <n v="21236.399999999998"/>
    <n v="6110.3999999999978"/>
    <n v="12060.399999999998"/>
    <n v="18460.399999999998"/>
  </r>
  <r>
    <n v="59"/>
    <x v="0"/>
    <s v="Grande griffe"/>
    <n v="120"/>
    <x v="3"/>
    <n v="2777"/>
    <n v="1280"/>
    <n v="15177"/>
    <n v="6"/>
    <n v="14162.699999999999"/>
    <n v="-1014.3000000000011"/>
    <n v="4985.6999999999989"/>
    <n v="11385.699999999999"/>
  </r>
  <r>
    <n v="60"/>
    <x v="0"/>
    <s v="Grande griffe"/>
    <n v="121"/>
    <x v="3"/>
    <n v="2778"/>
    <n v="1280"/>
    <n v="15228"/>
    <n v="10"/>
    <n v="23613"/>
    <n v="8385"/>
    <n v="14435"/>
    <n v="20835"/>
  </r>
  <r>
    <n v="61"/>
    <x v="0"/>
    <s v="Grande griffe"/>
    <n v="122"/>
    <x v="3"/>
    <n v="2779"/>
    <n v="1280"/>
    <n v="15279"/>
    <n v="7"/>
    <n v="16535.05"/>
    <n v="1256.0499999999993"/>
    <n v="7356.0499999999993"/>
    <n v="13756.05"/>
  </r>
  <r>
    <n v="62"/>
    <x v="0"/>
    <s v="Grande griffe"/>
    <n v="123"/>
    <x v="3"/>
    <n v="2780"/>
    <n v="1280"/>
    <n v="15330"/>
    <n v="7"/>
    <n v="16541"/>
    <n v="1211"/>
    <n v="7361"/>
    <n v="13761"/>
  </r>
  <r>
    <n v="63"/>
    <x v="0"/>
    <s v="Grande griffe"/>
    <n v="124"/>
    <x v="3"/>
    <n v="2781"/>
    <n v="1280"/>
    <n v="15381"/>
    <n v="6"/>
    <n v="14183.1"/>
    <n v="-1197.8999999999996"/>
    <n v="5002.1000000000004"/>
    <n v="11402.1"/>
  </r>
  <r>
    <n v="64"/>
    <x v="0"/>
    <s v="Grande griffe"/>
    <n v="125"/>
    <x v="3"/>
    <n v="2782"/>
    <n v="1280"/>
    <n v="15432"/>
    <n v="9"/>
    <n v="21282.3"/>
    <n v="5850.2999999999993"/>
    <n v="12100.3"/>
    <n v="18500.3"/>
  </r>
  <r>
    <n v="65"/>
    <x v="0"/>
    <s v="Grande griffe"/>
    <n v="126"/>
    <x v="3"/>
    <n v="2783"/>
    <n v="1280"/>
    <n v="15483"/>
    <n v="5"/>
    <n v="11827.75"/>
    <n v="-3655.25"/>
    <n v="2644.75"/>
    <n v="9044.75"/>
  </r>
  <r>
    <n v="66"/>
    <x v="0"/>
    <s v="Grande griffe"/>
    <n v="127"/>
    <x v="3"/>
    <n v="2784"/>
    <n v="1280"/>
    <n v="15534"/>
    <n v="5"/>
    <n v="11832"/>
    <n v="-3702"/>
    <n v="2648"/>
    <n v="9048"/>
  </r>
  <r>
    <n v="67"/>
    <x v="0"/>
    <s v="Grande griffe"/>
    <n v="128"/>
    <x v="3"/>
    <n v="2785"/>
    <n v="1280"/>
    <n v="15585"/>
    <n v="9"/>
    <n v="21305.25"/>
    <n v="5720.25"/>
    <n v="12120.25"/>
    <n v="18520.25"/>
  </r>
  <r>
    <n v="68"/>
    <x v="0"/>
    <s v="Grande griffe"/>
    <n v="129"/>
    <x v="3"/>
    <n v="2786"/>
    <n v="1280"/>
    <n v="15636"/>
    <n v="9"/>
    <n v="21312.899999999998"/>
    <n v="5676.8999999999978"/>
    <n v="12126.899999999998"/>
    <n v="18526.899999999998"/>
  </r>
  <r>
    <n v="69"/>
    <x v="0"/>
    <s v="Grande griffe"/>
    <n v="130"/>
    <x v="3"/>
    <n v="2787"/>
    <n v="1280"/>
    <n v="15687"/>
    <n v="5"/>
    <n v="11844.75"/>
    <n v="-3842.25"/>
    <n v="2657.75"/>
    <n v="9057.75"/>
  </r>
  <r>
    <n v="70"/>
    <x v="0"/>
    <s v="Grande griffe"/>
    <n v="131"/>
    <x v="3"/>
    <n v="2788"/>
    <n v="1280"/>
    <n v="15738"/>
    <n v="7"/>
    <n v="16588.599999999999"/>
    <n v="850.59999999999854"/>
    <n v="7400.5999999999985"/>
    <n v="13800.599999999999"/>
  </r>
  <r>
    <n v="71"/>
    <x v="0"/>
    <s v="Grande griffe"/>
    <n v="132"/>
    <x v="3"/>
    <n v="2789"/>
    <n v="1280"/>
    <n v="15789"/>
    <n v="12"/>
    <n v="28447.8"/>
    <n v="12658.8"/>
    <n v="19258.8"/>
    <n v="25658.799999999999"/>
  </r>
  <r>
    <n v="72"/>
    <x v="0"/>
    <s v="Grande griffe"/>
    <n v="133"/>
    <x v="3"/>
    <n v="2790"/>
    <n v="1280"/>
    <n v="15840"/>
    <n v="9"/>
    <n v="21343.5"/>
    <n v="5503.5"/>
    <n v="12153.5"/>
    <n v="18553.5"/>
  </r>
  <r>
    <n v="73"/>
    <x v="0"/>
    <s v="Grande griffe"/>
    <n v="134"/>
    <x v="3"/>
    <n v="2791"/>
    <n v="1280"/>
    <n v="15891"/>
    <n v="5"/>
    <n v="11861.75"/>
    <n v="-4029.25"/>
    <n v="2670.75"/>
    <n v="9070.75"/>
  </r>
  <r>
    <n v="74"/>
    <x v="0"/>
    <s v="Grande griffe"/>
    <n v="135"/>
    <x v="3"/>
    <n v="2792"/>
    <n v="1280"/>
    <n v="15942"/>
    <n v="7"/>
    <n v="16612.399999999998"/>
    <n v="670.39999999999782"/>
    <n v="7420.3999999999978"/>
    <n v="13820.399999999998"/>
  </r>
  <r>
    <n v="75"/>
    <x v="0"/>
    <s v="Grande griffe"/>
    <n v="136"/>
    <x v="3"/>
    <n v="2793"/>
    <n v="1280"/>
    <n v="15993"/>
    <n v="8"/>
    <n v="18992.399999999998"/>
    <n v="2999.3999999999978"/>
    <n v="9799.3999999999978"/>
    <n v="16199.399999999998"/>
  </r>
  <r>
    <n v="76"/>
    <x v="0"/>
    <s v="Grande écaille"/>
    <n v="106"/>
    <x v="4"/>
    <n v="2732"/>
    <n v="1280"/>
    <n v="14432"/>
    <n v="5"/>
    <n v="11611"/>
    <n v="-2821"/>
    <n v="2479"/>
    <n v="8879"/>
  </r>
  <r>
    <n v="77"/>
    <x v="0"/>
    <s v="Grande écaille"/>
    <n v="107"/>
    <x v="4"/>
    <n v="2733"/>
    <n v="1280"/>
    <n v="14483"/>
    <n v="6"/>
    <n v="13938.3"/>
    <n v="-544.70000000000073"/>
    <n v="4805.2999999999993"/>
    <n v="11205.3"/>
  </r>
  <r>
    <n v="78"/>
    <x v="0"/>
    <s v="Grande écaille"/>
    <n v="108"/>
    <x v="4"/>
    <n v="2734"/>
    <n v="1280"/>
    <n v="14534"/>
    <n v="5"/>
    <n v="11619.5"/>
    <n v="-2914.5"/>
    <n v="2485.5"/>
    <n v="8885.5"/>
  </r>
  <r>
    <n v="79"/>
    <x v="0"/>
    <s v="Grande écaille"/>
    <n v="109"/>
    <x v="4"/>
    <n v="2735"/>
    <n v="1280"/>
    <n v="14585"/>
    <n v="7"/>
    <n v="16273.25"/>
    <n v="1688.25"/>
    <n v="7138.25"/>
    <n v="13538.25"/>
  </r>
  <r>
    <n v="80"/>
    <x v="0"/>
    <s v="Grande écaille"/>
    <n v="110"/>
    <x v="4"/>
    <n v="2736"/>
    <n v="1280"/>
    <n v="14636"/>
    <n v="8"/>
    <n v="18604.8"/>
    <n v="3968.7999999999993"/>
    <n v="9468.7999999999993"/>
    <n v="15868.8"/>
  </r>
  <r>
    <n v="81"/>
    <x v="0"/>
    <s v="Grande écaille"/>
    <n v="111"/>
    <x v="4"/>
    <n v="2737"/>
    <n v="1280"/>
    <n v="14687"/>
    <n v="7"/>
    <n v="16285.15"/>
    <n v="1598.1499999999996"/>
    <n v="7148.15"/>
    <n v="13548.15"/>
  </r>
  <r>
    <n v="82"/>
    <x v="0"/>
    <s v="Grande écaille"/>
    <n v="112"/>
    <x v="4"/>
    <n v="2738"/>
    <n v="1280"/>
    <n v="14738"/>
    <n v="9"/>
    <n v="20945.7"/>
    <n v="6207.7000000000007"/>
    <n v="11807.7"/>
    <n v="18207.7"/>
  </r>
  <r>
    <n v="83"/>
    <x v="0"/>
    <s v="Grande écaille"/>
    <n v="113"/>
    <x v="4"/>
    <n v="2739"/>
    <n v="1280"/>
    <n v="14789"/>
    <n v="8"/>
    <n v="18625.2"/>
    <n v="3836.2000000000007"/>
    <n v="9486.2000000000007"/>
    <n v="15886.2"/>
  </r>
  <r>
    <n v="84"/>
    <x v="0"/>
    <s v="Grande écaille"/>
    <n v="114"/>
    <x v="4"/>
    <n v="2740"/>
    <n v="1280"/>
    <n v="14840"/>
    <n v="6"/>
    <n v="13974"/>
    <n v="-866"/>
    <n v="4834"/>
    <n v="11234"/>
  </r>
  <r>
    <n v="85"/>
    <x v="0"/>
    <s v="Grande écaille"/>
    <n v="115"/>
    <x v="4"/>
    <n v="2741"/>
    <n v="1280"/>
    <n v="14891"/>
    <n v="5"/>
    <n v="11649.25"/>
    <n v="-3241.75"/>
    <n v="2508.25"/>
    <n v="8908.25"/>
  </r>
  <r>
    <n v="86"/>
    <x v="0"/>
    <s v="Grande écaille"/>
    <n v="116"/>
    <x v="4"/>
    <n v="2742"/>
    <n v="1280"/>
    <n v="14942"/>
    <n v="7"/>
    <n v="16314.9"/>
    <n v="1372.8999999999996"/>
    <n v="7172.9"/>
    <n v="13572.9"/>
  </r>
  <r>
    <n v="87"/>
    <x v="0"/>
    <s v="Grande écaille"/>
    <n v="117"/>
    <x v="4"/>
    <n v="2743"/>
    <n v="1280"/>
    <n v="14993"/>
    <n v="7"/>
    <n v="16320.85"/>
    <n v="1327.8500000000004"/>
    <n v="7177.85"/>
    <n v="13577.85"/>
  </r>
  <r>
    <n v="88"/>
    <x v="0"/>
    <s v="Grande écaille"/>
    <n v="118"/>
    <x v="4"/>
    <n v="2744"/>
    <n v="1280"/>
    <n v="15044"/>
    <n v="6"/>
    <n v="13994.4"/>
    <n v="-1049.6000000000004"/>
    <n v="4850.3999999999996"/>
    <n v="11250.4"/>
  </r>
  <r>
    <n v="89"/>
    <x v="0"/>
    <s v="Grande écaille"/>
    <n v="119"/>
    <x v="4"/>
    <n v="2745"/>
    <n v="1280"/>
    <n v="15095"/>
    <n v="7"/>
    <n v="16332.75"/>
    <n v="1237.75"/>
    <n v="7187.75"/>
    <n v="13587.75"/>
  </r>
  <r>
    <n v="90"/>
    <x v="0"/>
    <s v="Grande écaille"/>
    <n v="120"/>
    <x v="4"/>
    <n v="2746"/>
    <n v="1280"/>
    <n v="15146"/>
    <n v="6"/>
    <n v="14004.6"/>
    <n v="-1141.3999999999996"/>
    <n v="4858.6000000000004"/>
    <n v="11258.6"/>
  </r>
  <r>
    <n v="91"/>
    <x v="0"/>
    <s v="Grande écaille"/>
    <n v="121"/>
    <x v="4"/>
    <n v="2747"/>
    <n v="1280"/>
    <n v="15197"/>
    <n v="9"/>
    <n v="21014.55"/>
    <n v="5817.5499999999993"/>
    <n v="11867.55"/>
    <n v="18267.55"/>
  </r>
  <r>
    <n v="92"/>
    <x v="0"/>
    <s v="Grande écaille"/>
    <n v="122"/>
    <x v="4"/>
    <n v="2748"/>
    <n v="1280"/>
    <n v="15248"/>
    <n v="8"/>
    <n v="18686.399999999998"/>
    <n v="3438.3999999999978"/>
    <n v="9538.3999999999978"/>
    <n v="15938.399999999998"/>
  </r>
  <r>
    <n v="93"/>
    <x v="0"/>
    <s v="Grande écaille"/>
    <n v="123"/>
    <x v="4"/>
    <n v="2749"/>
    <n v="1280"/>
    <n v="15299"/>
    <n v="5"/>
    <n v="11683.25"/>
    <n v="-3615.75"/>
    <n v="2534.25"/>
    <n v="8934.25"/>
  </r>
  <r>
    <n v="94"/>
    <x v="0"/>
    <s v="Grande écaille"/>
    <n v="124"/>
    <x v="4"/>
    <n v="2750"/>
    <n v="1280"/>
    <n v="15350"/>
    <n v="6"/>
    <n v="14025"/>
    <n v="-1325"/>
    <n v="4875"/>
    <n v="11275"/>
  </r>
  <r>
    <n v="95"/>
    <x v="0"/>
    <s v="Sac à venin absolu"/>
    <n v="109"/>
    <x v="5"/>
    <n v="2295"/>
    <n v="1280"/>
    <n v="14145"/>
    <n v="7"/>
    <n v="13655.25"/>
    <n v="-489.75"/>
    <n v="4960.25"/>
    <n v="11360.25"/>
  </r>
  <r>
    <n v="96"/>
    <x v="0"/>
    <s v="Sac à venin absolu"/>
    <n v="110"/>
    <x v="5"/>
    <n v="2296"/>
    <n v="1280"/>
    <n v="14196"/>
    <n v="5"/>
    <n v="9758"/>
    <n v="-4438"/>
    <n v="1062"/>
    <n v="7462"/>
  </r>
  <r>
    <n v="97"/>
    <x v="0"/>
    <s v="Sac à venin absolu"/>
    <n v="111"/>
    <x v="5"/>
    <n v="2297"/>
    <n v="1280"/>
    <n v="14247"/>
    <n v="7"/>
    <n v="13667.15"/>
    <n v="-579.85000000000036"/>
    <n v="4970.1499999999996"/>
    <n v="11370.15"/>
  </r>
  <r>
    <n v="98"/>
    <x v="0"/>
    <s v="Sac à venin absolu"/>
    <n v="112"/>
    <x v="5"/>
    <n v="2298"/>
    <n v="1280"/>
    <n v="14298"/>
    <n v="6"/>
    <n v="11719.8"/>
    <n v="-2578.2000000000007"/>
    <n v="3021.7999999999993"/>
    <n v="9421.7999999999993"/>
  </r>
  <r>
    <n v="99"/>
    <x v="0"/>
    <s v="Sac à venin absolu"/>
    <n v="113"/>
    <x v="5"/>
    <n v="2299"/>
    <n v="1280"/>
    <n v="14349"/>
    <n v="6"/>
    <n v="11724.9"/>
    <n v="-2624.1000000000004"/>
    <n v="3025.8999999999996"/>
    <n v="9425.9"/>
  </r>
  <r>
    <n v="100"/>
    <x v="0"/>
    <s v="Sac à venin absolu"/>
    <n v="114"/>
    <x v="5"/>
    <n v="2300"/>
    <n v="1280"/>
    <n v="14400"/>
    <n v="8"/>
    <n v="15640"/>
    <n v="1240"/>
    <n v="6940"/>
    <n v="13340"/>
  </r>
  <r>
    <n v="101"/>
    <x v="0"/>
    <s v="Sac à venin absolu"/>
    <n v="115"/>
    <x v="5"/>
    <n v="2301"/>
    <n v="1280"/>
    <n v="14451"/>
    <n v="6"/>
    <n v="11735.1"/>
    <n v="-2715.8999999999996"/>
    <n v="3034.1000000000004"/>
    <n v="9434.1"/>
  </r>
  <r>
    <n v="102"/>
    <x v="0"/>
    <s v="Sac à venin absolu"/>
    <n v="116"/>
    <x v="5"/>
    <n v="2302"/>
    <n v="1280"/>
    <n v="14502"/>
    <n v="8"/>
    <n v="15653.6"/>
    <n v="1151.6000000000004"/>
    <n v="6951.6"/>
    <n v="13351.6"/>
  </r>
  <r>
    <n v="103"/>
    <x v="0"/>
    <s v="Sac à venin absolu"/>
    <n v="117"/>
    <x v="5"/>
    <n v="2303"/>
    <n v="1280"/>
    <n v="14553"/>
    <n v="6"/>
    <n v="11745.3"/>
    <n v="-2807.7000000000007"/>
    <n v="3042.2999999999993"/>
    <n v="9442.2999999999993"/>
  </r>
  <r>
    <n v="104"/>
    <x v="0"/>
    <s v="Sac à venin absolu"/>
    <n v="118"/>
    <x v="5"/>
    <n v="2304"/>
    <n v="1280"/>
    <n v="14604"/>
    <n v="5"/>
    <n v="9792"/>
    <n v="-4812"/>
    <n v="1088"/>
    <n v="7488"/>
  </r>
  <r>
    <n v="105"/>
    <x v="0"/>
    <s v="Sac à venin absolu"/>
    <n v="119"/>
    <x v="5"/>
    <n v="2305"/>
    <n v="1280"/>
    <n v="14655"/>
    <n v="8"/>
    <n v="15674"/>
    <n v="1019"/>
    <n v="6969"/>
    <n v="13369"/>
  </r>
  <r>
    <n v="106"/>
    <x v="0"/>
    <s v="Sac à venin absolu"/>
    <n v="120"/>
    <x v="5"/>
    <n v="2306"/>
    <n v="1280"/>
    <n v="14706"/>
    <n v="7"/>
    <n v="13720.699999999999"/>
    <n v="-985.30000000000109"/>
    <n v="5014.6999999999989"/>
    <n v="11414.699999999999"/>
  </r>
  <r>
    <n v="107"/>
    <x v="0"/>
    <s v="Sac à venin absolu"/>
    <n v="121"/>
    <x v="5"/>
    <n v="2307"/>
    <n v="1280"/>
    <n v="14757"/>
    <n v="6"/>
    <n v="11765.699999999999"/>
    <n v="-2991.3000000000011"/>
    <n v="3058.6999999999989"/>
    <n v="9458.6999999999989"/>
  </r>
  <r>
    <n v="108"/>
    <x v="0"/>
    <s v="Sac à venin absolu"/>
    <n v="122"/>
    <x v="5"/>
    <n v="2308"/>
    <n v="1280"/>
    <n v="14808"/>
    <n v="8"/>
    <n v="15694.4"/>
    <n v="886.39999999999964"/>
    <n v="6986.4"/>
    <n v="13386.4"/>
  </r>
  <r>
    <n v="109"/>
    <x v="0"/>
    <s v="Sac à venin absolu"/>
    <n v="123"/>
    <x v="5"/>
    <n v="2309"/>
    <n v="1280"/>
    <n v="14859"/>
    <n v="7"/>
    <n v="13738.55"/>
    <n v="-1120.4500000000007"/>
    <n v="5029.5499999999993"/>
    <n v="11429.55"/>
  </r>
  <r>
    <n v="110"/>
    <x v="0"/>
    <s v="Sac à venin absolu"/>
    <n v="124"/>
    <x v="5"/>
    <n v="2310"/>
    <n v="1280"/>
    <n v="14910"/>
    <n v="5"/>
    <n v="9817.5"/>
    <n v="-5092.5"/>
    <n v="1107.5"/>
    <n v="7507.5"/>
  </r>
  <r>
    <n v="111"/>
    <x v="0"/>
    <s v="Sac à venin absolu"/>
    <n v="125"/>
    <x v="5"/>
    <n v="2311"/>
    <n v="1280"/>
    <n v="14961"/>
    <n v="6"/>
    <n v="11786.1"/>
    <n v="-3174.8999999999996"/>
    <n v="3075.1000000000004"/>
    <n v="9475.1"/>
  </r>
  <r>
    <n v="112"/>
    <x v="0"/>
    <s v="Sac à venin absolu"/>
    <n v="126"/>
    <x v="5"/>
    <n v="2312"/>
    <n v="1280"/>
    <n v="15012"/>
    <n v="7"/>
    <n v="13756.4"/>
    <n v="-1255.6000000000004"/>
    <n v="5044.3999999999996"/>
    <n v="11444.4"/>
  </r>
  <r>
    <n v="113"/>
    <x v="0"/>
    <s v="Sac à venin absolu"/>
    <n v="127"/>
    <x v="5"/>
    <n v="2313"/>
    <n v="1280"/>
    <n v="15063"/>
    <n v="6"/>
    <n v="11796.3"/>
    <n v="-3266.7000000000007"/>
    <n v="3083.2999999999993"/>
    <n v="9483.2999999999993"/>
  </r>
  <r>
    <n v="114"/>
    <x v="0"/>
    <s v="Sac à venin absolu"/>
    <n v="128"/>
    <x v="5"/>
    <n v="2314"/>
    <n v="1280"/>
    <n v="15114"/>
    <n v="6"/>
    <n v="11801.4"/>
    <n v="-3312.6000000000004"/>
    <n v="3087.3999999999996"/>
    <n v="9487.4"/>
  </r>
  <r>
    <n v="115"/>
    <x v="1"/>
    <s v="Grande griffe"/>
    <n v="96"/>
    <x v="3"/>
    <n v="2382"/>
    <n v="1257"/>
    <n v="13467"/>
    <n v="6"/>
    <n v="12148.199999999999"/>
    <n v="-1318.8000000000011"/>
    <n v="3481.1999999999989"/>
    <n v="9766.1999999999989"/>
  </r>
  <r>
    <n v="116"/>
    <x v="1"/>
    <s v="Grande griffe"/>
    <n v="96"/>
    <x v="3"/>
    <n v="2382"/>
    <n v="1257"/>
    <n v="13467"/>
    <n v="6"/>
    <n v="12148.199999999999"/>
    <n v="-1318.8000000000011"/>
    <n v="3481.1999999999989"/>
    <n v="9766.1999999999989"/>
  </r>
  <r>
    <n v="117"/>
    <x v="1"/>
    <s v="Grande griffe"/>
    <n v="96"/>
    <x v="3"/>
    <n v="2382"/>
    <n v="1257"/>
    <n v="13467"/>
    <n v="7"/>
    <n v="14172.9"/>
    <n v="705.89999999999964"/>
    <n v="5505.9"/>
    <n v="11790.9"/>
  </r>
  <r>
    <n v="118"/>
    <x v="1"/>
    <s v="Grande griffe"/>
    <n v="96"/>
    <x v="3"/>
    <n v="2382"/>
    <n v="1257"/>
    <n v="13467"/>
    <n v="5"/>
    <n v="10123.5"/>
    <n v="-3343.5"/>
    <n v="1456.5"/>
    <n v="7741.5"/>
  </r>
  <r>
    <n v="119"/>
    <x v="1"/>
    <s v="Grande griffe"/>
    <n v="96"/>
    <x v="3"/>
    <n v="2382"/>
    <n v="1257"/>
    <n v="13467"/>
    <n v="5"/>
    <n v="10123.5"/>
    <n v="-3343.5"/>
    <n v="1456.5"/>
    <n v="7741.5"/>
  </r>
  <r>
    <n v="120"/>
    <x v="1"/>
    <s v="Grande griffe"/>
    <n v="96"/>
    <x v="3"/>
    <n v="2382"/>
    <n v="1257"/>
    <n v="13467"/>
    <n v="8"/>
    <n v="16197.6"/>
    <n v="2730.6000000000004"/>
    <n v="7530.6"/>
    <n v="13815.6"/>
  </r>
  <r>
    <n v="121"/>
    <x v="1"/>
    <s v="Grande griffe"/>
    <n v="96"/>
    <x v="3"/>
    <n v="2382"/>
    <n v="1257"/>
    <n v="13467"/>
    <n v="11"/>
    <n v="22271.7"/>
    <n v="8804.7000000000007"/>
    <n v="13604.7"/>
    <n v="19889.7"/>
  </r>
  <r>
    <n v="122"/>
    <x v="1"/>
    <s v="Grande griffe"/>
    <n v="96"/>
    <x v="3"/>
    <n v="2382"/>
    <n v="1257"/>
    <n v="13467"/>
    <n v="8"/>
    <n v="16197.6"/>
    <n v="2730.6000000000004"/>
    <n v="7530.6"/>
    <n v="13815.6"/>
  </r>
  <r>
    <n v="123"/>
    <x v="1"/>
    <s v="Grande griffe"/>
    <n v="96"/>
    <x v="3"/>
    <n v="2382"/>
    <n v="1257"/>
    <n v="13467"/>
    <n v="7"/>
    <n v="14172.9"/>
    <n v="705.89999999999964"/>
    <n v="5505.9"/>
    <n v="11790.9"/>
  </r>
  <r>
    <n v="124"/>
    <x v="1"/>
    <s v="Grande griffe"/>
    <n v="96"/>
    <x v="3"/>
    <n v="2382"/>
    <n v="1257"/>
    <n v="13467"/>
    <n v="8"/>
    <n v="16197.6"/>
    <n v="2730.6000000000004"/>
    <n v="7530.6"/>
    <n v="13815.6"/>
  </r>
  <r>
    <n v="125"/>
    <x v="1"/>
    <s v="Grande griffe"/>
    <n v="96"/>
    <x v="3"/>
    <n v="2382"/>
    <n v="1257"/>
    <n v="13467"/>
    <n v="9"/>
    <n v="18222.3"/>
    <n v="4755.2999999999993"/>
    <n v="9555.2999999999993"/>
    <n v="15840.3"/>
  </r>
  <r>
    <n v="126"/>
    <x v="1"/>
    <s v="Grande griffe"/>
    <n v="96"/>
    <x v="3"/>
    <n v="2382"/>
    <n v="1257"/>
    <n v="13467"/>
    <n v="9"/>
    <n v="18222.3"/>
    <n v="4755.2999999999993"/>
    <n v="9555.2999999999993"/>
    <n v="15840.3"/>
  </r>
  <r>
    <n v="127"/>
    <x v="1"/>
    <s v="Grande griffe"/>
    <n v="96"/>
    <x v="3"/>
    <n v="2382"/>
    <n v="1257"/>
    <n v="13467"/>
    <n v="7"/>
    <n v="14172.9"/>
    <n v="705.89999999999964"/>
    <n v="5505.9"/>
    <n v="11790.9"/>
  </r>
  <r>
    <n v="128"/>
    <x v="1"/>
    <s v="Grande griffe"/>
    <n v="96"/>
    <x v="3"/>
    <n v="2382"/>
    <n v="1257"/>
    <n v="13467"/>
    <n v="9"/>
    <n v="18222.3"/>
    <n v="4755.2999999999993"/>
    <n v="9555.2999999999993"/>
    <n v="15840.3"/>
  </r>
  <r>
    <n v="129"/>
    <x v="1"/>
    <s v="Grande griffe"/>
    <n v="96"/>
    <x v="3"/>
    <n v="2382"/>
    <n v="1257"/>
    <n v="13467"/>
    <n v="7"/>
    <n v="14172.9"/>
    <n v="705.89999999999964"/>
    <n v="5505.9"/>
    <n v="11790.9"/>
  </r>
  <r>
    <n v="130"/>
    <x v="1"/>
    <s v="Grande écaille"/>
    <n v="97"/>
    <x v="4"/>
    <n v="2467"/>
    <n v="1257"/>
    <n v="13602"/>
    <n v="7"/>
    <n v="14678.65"/>
    <n v="1076.6499999999996"/>
    <n v="5926.65"/>
    <n v="12211.65"/>
  </r>
  <r>
    <n v="131"/>
    <x v="1"/>
    <s v="Grande écaille"/>
    <n v="97"/>
    <x v="4"/>
    <n v="2444"/>
    <n v="1257"/>
    <n v="13579"/>
    <n v="6"/>
    <n v="12464.4"/>
    <n v="-1114.6000000000004"/>
    <n v="3735.3999999999996"/>
    <n v="10020.4"/>
  </r>
  <r>
    <n v="132"/>
    <x v="1"/>
    <s v="Grande écaille"/>
    <n v="97"/>
    <x v="4"/>
    <n v="2364"/>
    <n v="1257"/>
    <n v="13499"/>
    <n v="10"/>
    <n v="20094"/>
    <n v="6595"/>
    <n v="11445"/>
    <n v="17730"/>
  </r>
  <r>
    <n v="133"/>
    <x v="1"/>
    <s v="Grande écaille"/>
    <n v="97"/>
    <x v="4"/>
    <n v="2364"/>
    <n v="1257"/>
    <n v="13499"/>
    <n v="5"/>
    <n v="10047"/>
    <n v="-3452"/>
    <n v="1398"/>
    <n v="7683"/>
  </r>
  <r>
    <n v="134"/>
    <x v="1"/>
    <s v="Grande écaille"/>
    <n v="97"/>
    <x v="4"/>
    <n v="2364"/>
    <n v="1257"/>
    <n v="13499"/>
    <n v="7"/>
    <n v="14065.8"/>
    <n v="566.79999999999927"/>
    <n v="5416.7999999999993"/>
    <n v="11701.8"/>
  </r>
  <r>
    <n v="135"/>
    <x v="1"/>
    <s v="Grande écaille"/>
    <n v="97"/>
    <x v="4"/>
    <n v="2364"/>
    <n v="1257"/>
    <n v="13499"/>
    <n v="6"/>
    <n v="12056.4"/>
    <n v="-1442.6000000000004"/>
    <n v="3407.3999999999996"/>
    <n v="9692.4"/>
  </r>
  <r>
    <n v="136"/>
    <x v="1"/>
    <s v="Grande écaille"/>
    <n v="97"/>
    <x v="4"/>
    <n v="2364"/>
    <n v="1257"/>
    <n v="13499"/>
    <n v="9"/>
    <n v="18084.599999999999"/>
    <n v="4585.5999999999985"/>
    <n v="9435.5999999999985"/>
    <n v="15720.599999999999"/>
  </r>
  <r>
    <n v="137"/>
    <x v="1"/>
    <s v="Grande écaille"/>
    <n v="97"/>
    <x v="4"/>
    <n v="2364"/>
    <n v="1257"/>
    <n v="13499"/>
    <n v="11"/>
    <n v="22103.399999999998"/>
    <n v="8604.3999999999978"/>
    <n v="13454.399999999998"/>
    <n v="19739.399999999998"/>
  </r>
  <r>
    <n v="138"/>
    <x v="1"/>
    <s v="Grande écaille"/>
    <n v="97"/>
    <x v="4"/>
    <n v="2364"/>
    <n v="1257"/>
    <n v="13499"/>
    <n v="8"/>
    <n v="16075.199999999999"/>
    <n v="2576.1999999999989"/>
    <n v="7426.1999999999989"/>
    <n v="13711.199999999999"/>
  </r>
  <r>
    <n v="139"/>
    <x v="1"/>
    <s v="Grande écaille"/>
    <n v="97"/>
    <x v="4"/>
    <n v="2364"/>
    <n v="1257"/>
    <n v="13499"/>
    <n v="6"/>
    <n v="12056.4"/>
    <n v="-1442.6000000000004"/>
    <n v="3407.3999999999996"/>
    <n v="9692.4"/>
  </r>
  <r>
    <n v="140"/>
    <x v="1"/>
    <s v="Grande écaille"/>
    <n v="97"/>
    <x v="4"/>
    <n v="2364"/>
    <n v="1257"/>
    <n v="13499"/>
    <n v="6"/>
    <n v="12056.4"/>
    <n v="-1442.6000000000004"/>
    <n v="3407.3999999999996"/>
    <n v="9692.4"/>
  </r>
  <r>
    <n v="141"/>
    <x v="1"/>
    <s v="Grande écaille"/>
    <n v="97"/>
    <x v="4"/>
    <n v="2364"/>
    <n v="1257"/>
    <n v="13499"/>
    <n v="6"/>
    <n v="12056.4"/>
    <n v="-1442.6000000000004"/>
    <n v="3407.3999999999996"/>
    <n v="9692.4"/>
  </r>
  <r>
    <n v="142"/>
    <x v="1"/>
    <s v="Grande écaille"/>
    <n v="97"/>
    <x v="4"/>
    <n v="2364"/>
    <n v="1257"/>
    <n v="13499"/>
    <n v="7"/>
    <n v="14065.8"/>
    <n v="566.79999999999927"/>
    <n v="5416.7999999999993"/>
    <n v="11701.8"/>
  </r>
  <r>
    <n v="143"/>
    <x v="1"/>
    <s v="Grande écaille"/>
    <n v="97"/>
    <x v="4"/>
    <n v="2364"/>
    <n v="1257"/>
    <n v="13499"/>
    <n v="7"/>
    <n v="14065.8"/>
    <n v="566.79999999999927"/>
    <n v="5416.7999999999993"/>
    <n v="11701.8"/>
  </r>
  <r>
    <n v="144"/>
    <x v="1"/>
    <s v="Grande écaille"/>
    <n v="97"/>
    <x v="4"/>
    <n v="2364"/>
    <n v="1257"/>
    <n v="13499"/>
    <n v="9"/>
    <n v="18084.599999999999"/>
    <n v="4585.5999999999985"/>
    <n v="9435.5999999999985"/>
    <n v="15720.599999999999"/>
  </r>
  <r>
    <n v="145"/>
    <x v="1"/>
    <s v="Totem travaillé"/>
    <n v="200"/>
    <x v="2"/>
    <n v="3508"/>
    <n v="1257"/>
    <n v="19793"/>
    <n v="5"/>
    <n v="14909"/>
    <n v="-4884"/>
    <n v="5116"/>
    <n v="11401"/>
  </r>
  <r>
    <n v="146"/>
    <x v="1"/>
    <s v="Totem travaillé"/>
    <n v="200"/>
    <x v="2"/>
    <n v="3508"/>
    <n v="1257"/>
    <n v="19793"/>
    <n v="6"/>
    <n v="17890.8"/>
    <n v="-1902.2000000000007"/>
    <n v="8097.7999999999993"/>
    <n v="14382.8"/>
  </r>
  <r>
    <n v="147"/>
    <x v="1"/>
    <s v="Totem travaillé"/>
    <n v="200"/>
    <x v="2"/>
    <n v="3508"/>
    <n v="1257"/>
    <n v="19793"/>
    <n v="5"/>
    <n v="14909"/>
    <n v="-4884"/>
    <n v="5116"/>
    <n v="11401"/>
  </r>
  <r>
    <n v="148"/>
    <x v="1"/>
    <s v="Totem travaillé"/>
    <n v="200"/>
    <x v="2"/>
    <n v="3508"/>
    <n v="1257"/>
    <n v="19793"/>
    <n v="8"/>
    <n v="23854.399999999998"/>
    <n v="4061.3999999999978"/>
    <n v="14061.399999999998"/>
    <n v="20346.399999999998"/>
  </r>
  <r>
    <n v="149"/>
    <x v="1"/>
    <s v="Totem travaillé"/>
    <n v="200"/>
    <x v="2"/>
    <n v="3508"/>
    <n v="1257"/>
    <n v="19793"/>
    <n v="5"/>
    <n v="14909"/>
    <n v="-4884"/>
    <n v="5116"/>
    <n v="11401"/>
  </r>
  <r>
    <n v="150"/>
    <x v="1"/>
    <s v="Totem travaillé"/>
    <n v="200"/>
    <x v="2"/>
    <n v="3508"/>
    <n v="1257"/>
    <n v="19793"/>
    <n v="5"/>
    <n v="14909"/>
    <n v="-4884"/>
    <n v="5116"/>
    <n v="11401"/>
  </r>
  <r>
    <n v="151"/>
    <x v="1"/>
    <s v="Totem travaillé"/>
    <n v="200"/>
    <x v="2"/>
    <n v="3508"/>
    <n v="1257"/>
    <n v="19793"/>
    <n v="6"/>
    <n v="17890.8"/>
    <n v="-1902.2000000000007"/>
    <n v="8097.7999999999993"/>
    <n v="14382.8"/>
  </r>
  <r>
    <n v="152"/>
    <x v="1"/>
    <s v="Totem travaillé"/>
    <n v="200"/>
    <x v="2"/>
    <n v="3508"/>
    <n v="1257"/>
    <n v="19793"/>
    <n v="7"/>
    <n v="20872.599999999999"/>
    <n v="1079.5999999999985"/>
    <n v="11079.599999999999"/>
    <n v="17364.599999999999"/>
  </r>
  <r>
    <n v="153"/>
    <x v="1"/>
    <s v="Totem travaillé"/>
    <n v="200"/>
    <x v="2"/>
    <n v="3508"/>
    <n v="1257"/>
    <n v="19793"/>
    <n v="5"/>
    <n v="14909"/>
    <n v="-4884"/>
    <n v="5116"/>
    <n v="11401"/>
  </r>
  <r>
    <n v="154"/>
    <x v="1"/>
    <s v="Totem travaillé"/>
    <n v="200"/>
    <x v="2"/>
    <n v="3508"/>
    <n v="1257"/>
    <n v="19793"/>
    <n v="9"/>
    <n v="26836.2"/>
    <n v="7043.2000000000007"/>
    <n v="17043.2"/>
    <n v="23328.2"/>
  </r>
  <r>
    <n v="155"/>
    <x v="1"/>
    <s v="Totem travaillé"/>
    <n v="200"/>
    <x v="2"/>
    <n v="3508"/>
    <n v="1257"/>
    <n v="19793"/>
    <n v="7"/>
    <n v="20872.599999999999"/>
    <n v="1079.5999999999985"/>
    <n v="11079.599999999999"/>
    <n v="17364.599999999999"/>
  </r>
  <r>
    <n v="156"/>
    <x v="1"/>
    <s v="Totem travaillé"/>
    <n v="200"/>
    <x v="2"/>
    <n v="3508"/>
    <n v="1257"/>
    <n v="19793"/>
    <n v="10"/>
    <n v="29818"/>
    <n v="10025"/>
    <n v="20025"/>
    <n v="26310"/>
  </r>
  <r>
    <n v="157"/>
    <x v="1"/>
    <s v="Totem travaillé"/>
    <n v="200"/>
    <x v="2"/>
    <n v="3508"/>
    <n v="1257"/>
    <n v="19793"/>
    <n v="8"/>
    <n v="23854.399999999998"/>
    <n v="4061.3999999999978"/>
    <n v="14061.399999999998"/>
    <n v="20346.399999999998"/>
  </r>
  <r>
    <n v="158"/>
    <x v="1"/>
    <s v="Totem travaillé"/>
    <n v="200"/>
    <x v="2"/>
    <n v="3508"/>
    <n v="1257"/>
    <n v="19793"/>
    <n v="9"/>
    <n v="26836.2"/>
    <n v="7043.2000000000007"/>
    <n v="17043.2"/>
    <n v="23328.2"/>
  </r>
  <r>
    <n v="159"/>
    <x v="1"/>
    <s v="Totem travaillé"/>
    <n v="200"/>
    <x v="2"/>
    <n v="3508"/>
    <n v="1257"/>
    <n v="19793"/>
    <n v="5"/>
    <n v="14909"/>
    <n v="-4884"/>
    <n v="5116"/>
    <n v="11401"/>
  </r>
  <r>
    <n v="160"/>
    <x v="1"/>
    <s v="Os long"/>
    <n v="95"/>
    <x v="1"/>
    <n v="2520"/>
    <n v="1257"/>
    <n v="13555"/>
    <n v="6"/>
    <n v="12852"/>
    <n v="-703"/>
    <n v="4047"/>
    <n v="10332"/>
  </r>
  <r>
    <n v="161"/>
    <x v="1"/>
    <s v="Os long"/>
    <n v="95"/>
    <x v="1"/>
    <n v="2520"/>
    <n v="1257"/>
    <n v="13555"/>
    <n v="6"/>
    <n v="12852"/>
    <n v="-703"/>
    <n v="4047"/>
    <n v="10332"/>
  </r>
  <r>
    <n v="162"/>
    <x v="1"/>
    <s v="Os long"/>
    <n v="95"/>
    <x v="1"/>
    <n v="2520"/>
    <n v="1257"/>
    <n v="13555"/>
    <n v="7"/>
    <n v="14994"/>
    <n v="1439"/>
    <n v="6189"/>
    <n v="12474"/>
  </r>
  <r>
    <n v="163"/>
    <x v="1"/>
    <s v="Os long"/>
    <n v="95"/>
    <x v="1"/>
    <n v="2520"/>
    <n v="1257"/>
    <n v="13555"/>
    <n v="7"/>
    <n v="14994"/>
    <n v="1439"/>
    <n v="6189"/>
    <n v="12474"/>
  </r>
  <r>
    <n v="164"/>
    <x v="1"/>
    <s v="Os long"/>
    <n v="95"/>
    <x v="1"/>
    <n v="2520"/>
    <n v="1257"/>
    <n v="13555"/>
    <n v="8"/>
    <n v="17136"/>
    <n v="3581"/>
    <n v="8331"/>
    <n v="14616"/>
  </r>
  <r>
    <n v="165"/>
    <x v="1"/>
    <s v="Os long"/>
    <n v="95"/>
    <x v="1"/>
    <n v="2520"/>
    <n v="1257"/>
    <n v="13555"/>
    <n v="7"/>
    <n v="14994"/>
    <n v="1439"/>
    <n v="6189"/>
    <n v="12474"/>
  </r>
  <r>
    <n v="166"/>
    <x v="1"/>
    <s v="Os long"/>
    <n v="95"/>
    <x v="1"/>
    <n v="2520"/>
    <n v="1257"/>
    <n v="13555"/>
    <n v="10"/>
    <n v="21420"/>
    <n v="7865"/>
    <n v="12615"/>
    <n v="18900"/>
  </r>
  <r>
    <n v="167"/>
    <x v="1"/>
    <s v="Os long"/>
    <n v="95"/>
    <x v="1"/>
    <n v="2520"/>
    <n v="1257"/>
    <n v="13555"/>
    <n v="5"/>
    <n v="10710"/>
    <n v="-2845"/>
    <n v="1905"/>
    <n v="8190"/>
  </r>
  <r>
    <n v="168"/>
    <x v="1"/>
    <s v="Os long"/>
    <n v="95"/>
    <x v="1"/>
    <n v="2520"/>
    <n v="1257"/>
    <n v="13555"/>
    <n v="6"/>
    <n v="12852"/>
    <n v="-703"/>
    <n v="4047"/>
    <n v="10332"/>
  </r>
  <r>
    <n v="169"/>
    <x v="1"/>
    <s v="Os long"/>
    <n v="95"/>
    <x v="1"/>
    <n v="2520"/>
    <n v="1257"/>
    <n v="13555"/>
    <n v="9"/>
    <n v="19278"/>
    <n v="5723"/>
    <n v="10473"/>
    <n v="16758"/>
  </r>
  <r>
    <n v="170"/>
    <x v="1"/>
    <s v="Os long"/>
    <n v="95"/>
    <x v="1"/>
    <n v="2520"/>
    <n v="1257"/>
    <n v="13555"/>
    <n v="6"/>
    <n v="12852"/>
    <n v="-703"/>
    <n v="4047"/>
    <n v="10332"/>
  </r>
  <r>
    <n v="171"/>
    <x v="1"/>
    <s v="Os long"/>
    <n v="95"/>
    <x v="1"/>
    <n v="2520"/>
    <n v="1257"/>
    <n v="13555"/>
    <n v="6"/>
    <n v="12852"/>
    <n v="-703"/>
    <n v="4047"/>
    <n v="10332"/>
  </r>
  <r>
    <n v="172"/>
    <x v="1"/>
    <s v="Os long"/>
    <n v="95"/>
    <x v="1"/>
    <n v="2520"/>
    <n v="1257"/>
    <n v="13555"/>
    <n v="7"/>
    <n v="14994"/>
    <n v="1439"/>
    <n v="6189"/>
    <n v="12474"/>
  </r>
  <r>
    <n v="173"/>
    <x v="1"/>
    <s v="Os long"/>
    <n v="95"/>
    <x v="1"/>
    <n v="2520"/>
    <n v="1257"/>
    <n v="13555"/>
    <n v="10"/>
    <n v="21420"/>
    <n v="7865"/>
    <n v="12615"/>
    <n v="18900"/>
  </r>
  <r>
    <n v="174"/>
    <x v="1"/>
    <s v="Os long"/>
    <n v="95"/>
    <x v="1"/>
    <n v="2520"/>
    <n v="1257"/>
    <n v="13555"/>
    <n v="7"/>
    <n v="14994"/>
    <n v="1439"/>
    <n v="6189"/>
    <n v="12474"/>
  </r>
  <r>
    <n v="175"/>
    <x v="1"/>
    <s v="T.d.p incandescente"/>
    <n v="151"/>
    <x v="6"/>
    <n v="1256"/>
    <m/>
    <n v="8806"/>
    <n v="13"/>
    <n v="13878.8"/>
    <n v="5072.7999999999993"/>
    <n v="12622.8"/>
    <n v="12622.8"/>
  </r>
  <r>
    <n v="176"/>
    <x v="1"/>
    <s v="T.d.p incandescente"/>
    <n v="151"/>
    <x v="6"/>
    <n v="1256"/>
    <m/>
    <n v="8806"/>
    <n v="16"/>
    <n v="17081.599999999999"/>
    <n v="8275.5999999999985"/>
    <n v="15825.599999999999"/>
    <n v="15825.599999999999"/>
  </r>
  <r>
    <n v="177"/>
    <x v="1"/>
    <s v="T.d.p incandescente"/>
    <n v="151"/>
    <x v="6"/>
    <n v="1256"/>
    <m/>
    <n v="8806"/>
    <n v="25"/>
    <n v="26690"/>
    <n v="17884"/>
    <n v="25434"/>
    <n v="25434"/>
  </r>
  <r>
    <n v="178"/>
    <x v="1"/>
    <s v="Grand croc"/>
    <n v="92"/>
    <x v="7"/>
    <n v="2381"/>
    <n v="1257"/>
    <n v="13266"/>
    <n v="9"/>
    <n v="18214.649999999998"/>
    <n v="4948.6499999999978"/>
    <n v="9548.6499999999978"/>
    <n v="15833.649999999998"/>
  </r>
  <r>
    <n v="179"/>
    <x v="1"/>
    <s v="Grand croc"/>
    <n v="92"/>
    <x v="7"/>
    <n v="2381"/>
    <n v="1257"/>
    <n v="13266"/>
    <n v="5"/>
    <n v="10119.25"/>
    <n v="-3146.75"/>
    <n v="1453.25"/>
    <n v="7738.25"/>
  </r>
  <r>
    <n v="180"/>
    <x v="1"/>
    <s v="Grand croc"/>
    <n v="92"/>
    <x v="7"/>
    <n v="2381"/>
    <n v="1257"/>
    <n v="13266"/>
    <n v="9"/>
    <n v="18214.649999999998"/>
    <n v="4948.6499999999978"/>
    <n v="9548.6499999999978"/>
    <n v="15833.649999999998"/>
  </r>
  <r>
    <n v="181"/>
    <x v="1"/>
    <s v="Grand croc"/>
    <n v="92"/>
    <x v="7"/>
    <n v="2381"/>
    <n v="1257"/>
    <n v="13266"/>
    <n v="7"/>
    <n v="14166.949999999999"/>
    <n v="900.94999999999891"/>
    <n v="5500.9499999999989"/>
    <n v="11785.949999999999"/>
  </r>
  <r>
    <n v="182"/>
    <x v="1"/>
    <s v="Grand croc"/>
    <n v="92"/>
    <x v="7"/>
    <n v="2381"/>
    <n v="1257"/>
    <n v="13266"/>
    <n v="6"/>
    <n v="12143.1"/>
    <n v="-1122.8999999999996"/>
    <n v="3477.1000000000004"/>
    <n v="9762.1"/>
  </r>
  <r>
    <n v="183"/>
    <x v="1"/>
    <s v="Grand croc"/>
    <n v="92"/>
    <x v="7"/>
    <n v="2381"/>
    <n v="1257"/>
    <n v="13266"/>
    <n v="6"/>
    <n v="12143.1"/>
    <n v="-1122.8999999999996"/>
    <n v="3477.1000000000004"/>
    <n v="9762.1"/>
  </r>
  <r>
    <n v="184"/>
    <x v="1"/>
    <s v="Grand croc"/>
    <n v="92"/>
    <x v="7"/>
    <n v="2381"/>
    <n v="1257"/>
    <n v="13266"/>
    <n v="6"/>
    <n v="12143.1"/>
    <n v="-1122.8999999999996"/>
    <n v="3477.1000000000004"/>
    <n v="9762.1"/>
  </r>
  <r>
    <n v="185"/>
    <x v="1"/>
    <s v="Grand croc"/>
    <n v="92"/>
    <x v="7"/>
    <n v="2381"/>
    <n v="1257"/>
    <n v="13266"/>
    <n v="5"/>
    <n v="10119.25"/>
    <n v="-3146.75"/>
    <n v="1453.25"/>
    <n v="7738.25"/>
  </r>
  <r>
    <n v="186"/>
    <x v="1"/>
    <s v="Grand croc"/>
    <n v="92"/>
    <x v="7"/>
    <n v="2381"/>
    <n v="1257"/>
    <n v="13266"/>
    <n v="7"/>
    <n v="14166.949999999999"/>
    <n v="900.94999999999891"/>
    <n v="5500.9499999999989"/>
    <n v="11785.949999999999"/>
  </r>
  <r>
    <n v="187"/>
    <x v="1"/>
    <s v="Grand croc"/>
    <n v="92"/>
    <x v="7"/>
    <n v="2381"/>
    <n v="1257"/>
    <n v="13266"/>
    <n v="5"/>
    <n v="10119.25"/>
    <n v="-3146.75"/>
    <n v="1453.25"/>
    <n v="7738.25"/>
  </r>
  <r>
    <n v="188"/>
    <x v="1"/>
    <s v="Grand croc"/>
    <n v="92"/>
    <x v="7"/>
    <n v="2381"/>
    <n v="1257"/>
    <n v="13266"/>
    <n v="7"/>
    <n v="14166.949999999999"/>
    <n v="900.94999999999891"/>
    <n v="5500.9499999999989"/>
    <n v="11785.949999999999"/>
  </r>
  <r>
    <n v="189"/>
    <x v="1"/>
    <s v="Grand croc"/>
    <n v="92"/>
    <x v="7"/>
    <n v="2381"/>
    <n v="1257"/>
    <n v="13266"/>
    <n v="9"/>
    <n v="18214.649999999998"/>
    <n v="4948.6499999999978"/>
    <n v="9548.6499999999978"/>
    <n v="15833.649999999998"/>
  </r>
  <r>
    <n v="190"/>
    <x v="1"/>
    <s v="Grand croc"/>
    <n v="92"/>
    <x v="7"/>
    <n v="2381"/>
    <n v="1257"/>
    <n v="13266"/>
    <n v="6"/>
    <n v="12143.1"/>
    <n v="-1122.8999999999996"/>
    <n v="3477.1000000000004"/>
    <n v="9762.1"/>
  </r>
  <r>
    <n v="191"/>
    <x v="1"/>
    <s v="Grand croc"/>
    <n v="92"/>
    <x v="7"/>
    <n v="2381"/>
    <n v="1257"/>
    <n v="13266"/>
    <n v="11"/>
    <n v="22262.35"/>
    <n v="8996.3499999999985"/>
    <n v="13596.349999999999"/>
    <n v="19881.349999999999"/>
  </r>
  <r>
    <n v="192"/>
    <x v="1"/>
    <s v="Grand croc"/>
    <n v="92"/>
    <x v="7"/>
    <n v="2381"/>
    <n v="1257"/>
    <n v="13266"/>
    <n v="5"/>
    <n v="10119.25"/>
    <n v="-3146.75"/>
    <n v="1453.25"/>
    <n v="7738.25"/>
  </r>
  <r>
    <n v="193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194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195"/>
    <x v="2"/>
    <s v="Os long"/>
    <n v="95"/>
    <x v="1"/>
    <n v="2438"/>
    <n v="1285"/>
    <n v="13613"/>
    <n v="7"/>
    <n v="14506.1"/>
    <n v="893.10000000000036"/>
    <n v="5643.1"/>
    <n v="12068.1"/>
  </r>
  <r>
    <n v="196"/>
    <x v="2"/>
    <s v="Os long"/>
    <n v="95"/>
    <x v="1"/>
    <n v="2438"/>
    <n v="1285"/>
    <n v="13613"/>
    <n v="7"/>
    <n v="14506.1"/>
    <n v="893.10000000000036"/>
    <n v="5643.1"/>
    <n v="12068.1"/>
  </r>
  <r>
    <n v="197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198"/>
    <x v="2"/>
    <s v="Os long"/>
    <n v="95"/>
    <x v="1"/>
    <n v="2438"/>
    <n v="1285"/>
    <n v="13613"/>
    <n v="7"/>
    <n v="14506.1"/>
    <n v="893.10000000000036"/>
    <n v="5643.1"/>
    <n v="12068.1"/>
  </r>
  <r>
    <n v="199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00"/>
    <x v="2"/>
    <s v="Os long"/>
    <n v="95"/>
    <x v="1"/>
    <n v="2438"/>
    <n v="1285"/>
    <n v="13613"/>
    <n v="7"/>
    <n v="14506.1"/>
    <n v="893.10000000000036"/>
    <n v="5643.1"/>
    <n v="12068.1"/>
  </r>
  <r>
    <n v="201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202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03"/>
    <x v="2"/>
    <s v="Os long"/>
    <n v="95"/>
    <x v="1"/>
    <n v="2438"/>
    <n v="1285"/>
    <n v="13613"/>
    <n v="9"/>
    <n v="18650.7"/>
    <n v="5037.7000000000007"/>
    <n v="9787.7000000000007"/>
    <n v="16212.7"/>
  </r>
  <r>
    <n v="204"/>
    <x v="2"/>
    <s v="Os long"/>
    <n v="95"/>
    <x v="1"/>
    <n v="2438"/>
    <n v="1285"/>
    <n v="13613"/>
    <n v="5"/>
    <n v="10361.5"/>
    <n v="-3251.5"/>
    <n v="1498.5"/>
    <n v="7923.5"/>
  </r>
  <r>
    <n v="205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06"/>
    <x v="2"/>
    <s v="Os long"/>
    <n v="95"/>
    <x v="1"/>
    <n v="2438"/>
    <n v="1285"/>
    <n v="13613"/>
    <n v="5"/>
    <n v="10361.5"/>
    <n v="-3251.5"/>
    <n v="1498.5"/>
    <n v="7923.5"/>
  </r>
  <r>
    <n v="207"/>
    <x v="2"/>
    <s v="Os long"/>
    <n v="95"/>
    <x v="1"/>
    <n v="2438"/>
    <n v="1285"/>
    <n v="13613"/>
    <n v="9"/>
    <n v="18650.7"/>
    <n v="5037.7000000000007"/>
    <n v="9787.7000000000007"/>
    <n v="16212.7"/>
  </r>
  <r>
    <n v="208"/>
    <x v="2"/>
    <s v="Os long"/>
    <n v="95"/>
    <x v="1"/>
    <n v="2438"/>
    <n v="1285"/>
    <n v="13613"/>
    <n v="5"/>
    <n v="10361.5"/>
    <n v="-3251.5"/>
    <n v="1498.5"/>
    <n v="7923.5"/>
  </r>
  <r>
    <n v="209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10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11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212"/>
    <x v="2"/>
    <s v="Os long"/>
    <n v="95"/>
    <x v="1"/>
    <n v="2438"/>
    <n v="1285"/>
    <n v="13613"/>
    <n v="10"/>
    <n v="20723"/>
    <n v="7110"/>
    <n v="11860"/>
    <n v="18285"/>
  </r>
  <r>
    <n v="213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14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215"/>
    <x v="2"/>
    <s v="Os long"/>
    <n v="95"/>
    <x v="1"/>
    <n v="2438"/>
    <n v="1285"/>
    <n v="13613"/>
    <n v="7"/>
    <n v="14506.1"/>
    <n v="893.10000000000036"/>
    <n v="5643.1"/>
    <n v="12068.1"/>
  </r>
  <r>
    <n v="216"/>
    <x v="2"/>
    <s v="Os long"/>
    <n v="95"/>
    <x v="1"/>
    <n v="2438"/>
    <n v="1285"/>
    <n v="13613"/>
    <n v="7"/>
    <n v="14506.1"/>
    <n v="893.10000000000036"/>
    <n v="5643.1"/>
    <n v="12068.1"/>
  </r>
  <r>
    <n v="217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218"/>
    <x v="2"/>
    <s v="Os long"/>
    <n v="95"/>
    <x v="1"/>
    <n v="2438"/>
    <n v="1285"/>
    <n v="13613"/>
    <n v="8"/>
    <n v="16578.399999999998"/>
    <n v="2965.3999999999978"/>
    <n v="7715.3999999999978"/>
    <n v="14140.399999999998"/>
  </r>
  <r>
    <n v="219"/>
    <x v="2"/>
    <s v="Os long"/>
    <n v="95"/>
    <x v="1"/>
    <n v="2438"/>
    <n v="1285"/>
    <n v="13613"/>
    <n v="7"/>
    <n v="14506.1"/>
    <n v="893.10000000000036"/>
    <n v="5643.1"/>
    <n v="12068.1"/>
  </r>
  <r>
    <n v="220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21"/>
    <x v="2"/>
    <s v="Os long"/>
    <n v="95"/>
    <x v="1"/>
    <n v="2438"/>
    <n v="1285"/>
    <n v="13613"/>
    <n v="7"/>
    <n v="14506.1"/>
    <n v="893.10000000000036"/>
    <n v="5643.1"/>
    <n v="12068.1"/>
  </r>
  <r>
    <n v="222"/>
    <x v="2"/>
    <s v="Os long"/>
    <n v="95"/>
    <x v="1"/>
    <n v="2438"/>
    <n v="1285"/>
    <n v="13613"/>
    <n v="9"/>
    <n v="18650.7"/>
    <n v="5037.7000000000007"/>
    <n v="9787.7000000000007"/>
    <n v="16212.7"/>
  </r>
  <r>
    <n v="223"/>
    <x v="2"/>
    <s v="Os long"/>
    <n v="95"/>
    <x v="1"/>
    <n v="2438"/>
    <n v="1285"/>
    <n v="13613"/>
    <n v="12"/>
    <n v="24867.599999999999"/>
    <n v="11254.599999999999"/>
    <n v="16004.599999999999"/>
    <n v="22429.599999999999"/>
  </r>
  <r>
    <n v="224"/>
    <x v="2"/>
    <s v="Os long"/>
    <n v="95"/>
    <x v="1"/>
    <n v="2438"/>
    <n v="1285"/>
    <n v="13613"/>
    <n v="5"/>
    <n v="10361.5"/>
    <n v="-3251.5"/>
    <n v="1498.5"/>
    <n v="7923.5"/>
  </r>
  <r>
    <n v="225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26"/>
    <x v="2"/>
    <s v="Os long"/>
    <n v="95"/>
    <x v="1"/>
    <n v="2438"/>
    <n v="1285"/>
    <n v="13613"/>
    <n v="7"/>
    <n v="14506.1"/>
    <n v="893.10000000000036"/>
    <n v="5643.1"/>
    <n v="12068.1"/>
  </r>
  <r>
    <n v="227"/>
    <x v="2"/>
    <s v="Os long"/>
    <n v="95"/>
    <x v="1"/>
    <n v="2438"/>
    <n v="1285"/>
    <n v="13613"/>
    <n v="5"/>
    <n v="10361.5"/>
    <n v="-3251.5"/>
    <n v="1498.5"/>
    <n v="7923.5"/>
  </r>
  <r>
    <n v="228"/>
    <x v="2"/>
    <s v="Os long"/>
    <n v="95"/>
    <x v="1"/>
    <n v="2438"/>
    <n v="1285"/>
    <n v="13613"/>
    <n v="5"/>
    <n v="10361.5"/>
    <n v="-3251.5"/>
    <n v="1498.5"/>
    <n v="7923.5"/>
  </r>
  <r>
    <n v="229"/>
    <x v="2"/>
    <s v="Os long"/>
    <n v="95"/>
    <x v="1"/>
    <n v="2438"/>
    <n v="1285"/>
    <n v="13613"/>
    <n v="11"/>
    <n v="22795.3"/>
    <n v="9182.2999999999993"/>
    <n v="13932.3"/>
    <n v="20357.3"/>
  </r>
  <r>
    <n v="230"/>
    <x v="2"/>
    <s v="Os long"/>
    <n v="95"/>
    <x v="1"/>
    <n v="2438"/>
    <n v="1285"/>
    <n v="13613"/>
    <n v="6"/>
    <n v="12433.8"/>
    <n v="-1179.2000000000007"/>
    <n v="3570.7999999999993"/>
    <n v="9995.7999999999993"/>
  </r>
  <r>
    <n v="231"/>
    <x v="2"/>
    <s v="Os long"/>
    <n v="95"/>
    <x v="1"/>
    <n v="2438"/>
    <n v="1285"/>
    <n v="13613"/>
    <n v="9"/>
    <n v="18650.7"/>
    <n v="5037.7000000000007"/>
    <n v="9787.7000000000007"/>
    <n v="16212.7"/>
  </r>
  <r>
    <n v="232"/>
    <x v="2"/>
    <s v="Os long"/>
    <n v="95"/>
    <x v="1"/>
    <n v="2438"/>
    <n v="1285"/>
    <n v="13613"/>
    <n v="5"/>
    <n v="10361.5"/>
    <n v="-3251.5"/>
    <n v="1498.5"/>
    <n v="7923.5"/>
  </r>
  <r>
    <n v="233"/>
    <x v="2"/>
    <s v="Os long"/>
    <n v="95"/>
    <x v="1"/>
    <n v="2438"/>
    <n v="1285"/>
    <n v="13613"/>
    <n v="5"/>
    <n v="10361.5"/>
    <n v="-3251.5"/>
    <n v="1498.5"/>
    <n v="7923.5"/>
  </r>
  <r>
    <n v="234"/>
    <x v="2"/>
    <s v="Os long"/>
    <n v="95"/>
    <x v="1"/>
    <n v="2438"/>
    <n v="1285"/>
    <n v="13613"/>
    <n v="7"/>
    <n v="14506.1"/>
    <n v="893.10000000000036"/>
    <n v="5643.1"/>
    <n v="12068.1"/>
  </r>
  <r>
    <n v="235"/>
    <x v="2"/>
    <s v="Os long"/>
    <n v="95"/>
    <x v="1"/>
    <n v="2438"/>
    <n v="1285"/>
    <n v="13613"/>
    <n v="7"/>
    <n v="14506.1"/>
    <n v="893.10000000000036"/>
    <n v="5643.1"/>
    <n v="12068.1"/>
  </r>
  <r>
    <n v="236"/>
    <x v="2"/>
    <s v="Os long"/>
    <n v="95"/>
    <x v="1"/>
    <n v="2438"/>
    <n v="1285"/>
    <n v="13613"/>
    <n v="7"/>
    <n v="14506.1"/>
    <n v="893.10000000000036"/>
    <n v="5643.1"/>
    <n v="12068.1"/>
  </r>
  <r>
    <n v="237"/>
    <x v="2"/>
    <s v="Os long"/>
    <n v="95"/>
    <x v="1"/>
    <n v="2438"/>
    <n v="1285"/>
    <n v="13613"/>
    <n v="9"/>
    <n v="18650.7"/>
    <n v="5037.7000000000007"/>
    <n v="9787.7000000000007"/>
    <n v="16212.7"/>
  </r>
  <r>
    <n v="238"/>
    <x v="3"/>
    <s v="Flacon de sang fort"/>
    <n v="192"/>
    <x v="0"/>
    <n v="3420"/>
    <n v="1285"/>
    <n v="19445"/>
    <n v="5"/>
    <n v="14535"/>
    <n v="-4910"/>
    <n v="4690"/>
    <n v="11115"/>
  </r>
  <r>
    <n v="239"/>
    <x v="3"/>
    <s v="Flacon de sang fort"/>
    <n v="192"/>
    <x v="0"/>
    <n v="3420"/>
    <n v="1285"/>
    <n v="19445"/>
    <n v="10"/>
    <n v="29070"/>
    <n v="9625"/>
    <n v="19225"/>
    <n v="25650"/>
  </r>
  <r>
    <n v="240"/>
    <x v="3"/>
    <s v="Flacon de sang fort"/>
    <n v="192"/>
    <x v="0"/>
    <n v="3420"/>
    <n v="1285"/>
    <n v="19445"/>
    <n v="12"/>
    <n v="34884"/>
    <n v="15439"/>
    <n v="25039"/>
    <n v="31464"/>
  </r>
  <r>
    <n v="241"/>
    <x v="3"/>
    <s v="Flacon de sang fort"/>
    <n v="192"/>
    <x v="0"/>
    <n v="3420"/>
    <n v="1285"/>
    <n v="19445"/>
    <n v="7"/>
    <n v="20349"/>
    <n v="904"/>
    <n v="10504"/>
    <n v="16929"/>
  </r>
  <r>
    <n v="242"/>
    <x v="3"/>
    <s v="Flacon de sang fort"/>
    <n v="192"/>
    <x v="0"/>
    <n v="3420"/>
    <n v="1285"/>
    <n v="19445"/>
    <n v="6"/>
    <n v="17442"/>
    <n v="-2003"/>
    <n v="7597"/>
    <n v="14022"/>
  </r>
  <r>
    <n v="243"/>
    <x v="3"/>
    <s v="Flacon de sang fort"/>
    <n v="192"/>
    <x v="0"/>
    <n v="3420"/>
    <n v="1285"/>
    <n v="19445"/>
    <n v="7"/>
    <n v="20349"/>
    <n v="904"/>
    <n v="10504"/>
    <n v="16929"/>
  </r>
  <r>
    <n v="244"/>
    <x v="3"/>
    <s v="Flacon de sang fort"/>
    <n v="192"/>
    <x v="0"/>
    <n v="3420"/>
    <n v="1285"/>
    <n v="19445"/>
    <n v="6"/>
    <n v="17442"/>
    <n v="-2003"/>
    <n v="7597"/>
    <n v="14022"/>
  </r>
  <r>
    <n v="245"/>
    <x v="3"/>
    <s v="Flacon de sang fort"/>
    <n v="192"/>
    <x v="0"/>
    <n v="3420"/>
    <n v="1285"/>
    <n v="19445"/>
    <n v="7"/>
    <n v="20349"/>
    <n v="904"/>
    <n v="10504"/>
    <n v="16929"/>
  </r>
  <r>
    <n v="246"/>
    <x v="3"/>
    <s v="Flacon de sang fort"/>
    <n v="192"/>
    <x v="0"/>
    <n v="3420"/>
    <n v="1285"/>
    <n v="19445"/>
    <n v="5"/>
    <n v="14535"/>
    <n v="-4910"/>
    <n v="4690"/>
    <n v="11115"/>
  </r>
  <r>
    <n v="247"/>
    <x v="3"/>
    <s v="Flacon de sang fort"/>
    <n v="192"/>
    <x v="0"/>
    <n v="3420"/>
    <n v="1285"/>
    <n v="19445"/>
    <n v="9"/>
    <n v="26163"/>
    <n v="6718"/>
    <n v="16318"/>
    <n v="22743"/>
  </r>
  <r>
    <n v="248"/>
    <x v="3"/>
    <s v="Flacon de sang fort"/>
    <n v="192"/>
    <x v="0"/>
    <n v="3420"/>
    <n v="1285"/>
    <n v="19445"/>
    <n v="7"/>
    <n v="20349"/>
    <n v="904"/>
    <n v="10504"/>
    <n v="16929"/>
  </r>
  <r>
    <n v="249"/>
    <x v="3"/>
    <s v="Flacon de sang fort"/>
    <n v="192"/>
    <x v="0"/>
    <n v="3420"/>
    <n v="1285"/>
    <n v="19445"/>
    <n v="9"/>
    <n v="26163"/>
    <n v="6718"/>
    <n v="16318"/>
    <n v="22743"/>
  </r>
  <r>
    <n v="250"/>
    <x v="3"/>
    <s v="Flacon de sang fort"/>
    <n v="192"/>
    <x v="0"/>
    <n v="3420"/>
    <n v="1285"/>
    <n v="19445"/>
    <n v="6"/>
    <n v="17442"/>
    <n v="-2003"/>
    <n v="7597"/>
    <n v="14022"/>
  </r>
  <r>
    <n v="251"/>
    <x v="3"/>
    <s v="Flacon de sang fort"/>
    <n v="192"/>
    <x v="0"/>
    <n v="3420"/>
    <n v="1285"/>
    <n v="19445"/>
    <n v="6"/>
    <n v="17442"/>
    <n v="-2003"/>
    <n v="7597"/>
    <n v="14022"/>
  </r>
  <r>
    <n v="252"/>
    <x v="3"/>
    <s v="Flacon de sang fort"/>
    <n v="192"/>
    <x v="0"/>
    <n v="3420"/>
    <n v="1285"/>
    <n v="19445"/>
    <n v="7"/>
    <n v="20349"/>
    <n v="904"/>
    <n v="10504"/>
    <n v="16929"/>
  </r>
  <r>
    <n v="253"/>
    <x v="4"/>
    <s v="Flacon de sang fort"/>
    <n v="186"/>
    <x v="0"/>
    <n v="3021"/>
    <n v="1216"/>
    <n v="18401"/>
    <n v="5"/>
    <n v="12839.25"/>
    <n v="-5561.75"/>
    <n v="3738.25"/>
    <n v="9818.25"/>
  </r>
  <r>
    <n v="25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55"/>
    <x v="4"/>
    <s v="Flacon de sang fort"/>
    <n v="186"/>
    <x v="0"/>
    <n v="3021"/>
    <n v="1216"/>
    <n v="18401"/>
    <n v="5"/>
    <n v="12839.25"/>
    <n v="-5561.75"/>
    <n v="3738.25"/>
    <n v="9818.25"/>
  </r>
  <r>
    <n v="256"/>
    <x v="4"/>
    <s v="Flacon de sang fort"/>
    <n v="186"/>
    <x v="0"/>
    <n v="3021"/>
    <n v="1216"/>
    <n v="18401"/>
    <n v="5"/>
    <n v="12839.25"/>
    <n v="-5561.75"/>
    <n v="3738.25"/>
    <n v="9818.25"/>
  </r>
  <r>
    <n v="257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58"/>
    <x v="4"/>
    <s v="Flacon de sang fort"/>
    <n v="186"/>
    <x v="0"/>
    <n v="3021"/>
    <n v="1216"/>
    <n v="18401"/>
    <n v="6"/>
    <n v="15407.1"/>
    <n v="-2993.8999999999996"/>
    <n v="6306.1"/>
    <n v="12386.1"/>
  </r>
  <r>
    <n v="259"/>
    <x v="4"/>
    <s v="Flacon de sang fort"/>
    <n v="186"/>
    <x v="0"/>
    <n v="3021"/>
    <n v="1216"/>
    <n v="18401"/>
    <n v="5"/>
    <n v="12839.25"/>
    <n v="-5561.75"/>
    <n v="3738.25"/>
    <n v="9818.25"/>
  </r>
  <r>
    <n v="26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6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62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6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64"/>
    <x v="4"/>
    <s v="Flacon de sang fort"/>
    <n v="186"/>
    <x v="0"/>
    <n v="3021"/>
    <n v="1216"/>
    <n v="18401"/>
    <n v="6"/>
    <n v="15407.1"/>
    <n v="-2993.8999999999996"/>
    <n v="6306.1"/>
    <n v="12386.1"/>
  </r>
  <r>
    <n v="265"/>
    <x v="4"/>
    <s v="Flacon de sang fort"/>
    <n v="186"/>
    <x v="0"/>
    <n v="3021"/>
    <n v="1216"/>
    <n v="18401"/>
    <n v="6"/>
    <n v="15407.1"/>
    <n v="-2993.8999999999996"/>
    <n v="6306.1"/>
    <n v="12386.1"/>
  </r>
  <r>
    <n v="266"/>
    <x v="4"/>
    <s v="Flacon de sang fort"/>
    <n v="186"/>
    <x v="0"/>
    <n v="3021"/>
    <n v="1216"/>
    <n v="18401"/>
    <n v="8"/>
    <n v="20542.8"/>
    <n v="2141.7999999999993"/>
    <n v="11441.8"/>
    <n v="17521.8"/>
  </r>
  <r>
    <n v="267"/>
    <x v="4"/>
    <s v="Flacon de sang fort"/>
    <n v="186"/>
    <x v="0"/>
    <n v="3021"/>
    <n v="1216"/>
    <n v="18401"/>
    <n v="10"/>
    <n v="25678.5"/>
    <n v="7277.5"/>
    <n v="16577.5"/>
    <n v="22657.5"/>
  </r>
  <r>
    <n v="268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69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7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71"/>
    <x v="4"/>
    <s v="Flacon de sang fort"/>
    <n v="186"/>
    <x v="0"/>
    <n v="3021"/>
    <n v="1216"/>
    <n v="18401"/>
    <n v="6"/>
    <n v="15407.1"/>
    <n v="-2993.8999999999996"/>
    <n v="6306.1"/>
    <n v="12386.1"/>
  </r>
  <r>
    <n v="272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7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74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75"/>
    <x v="4"/>
    <s v="Flacon de sang fort"/>
    <n v="186"/>
    <x v="0"/>
    <n v="3021"/>
    <n v="1216"/>
    <n v="18401"/>
    <n v="5"/>
    <n v="12839.25"/>
    <n v="-5561.75"/>
    <n v="3738.25"/>
    <n v="9818.25"/>
  </r>
  <r>
    <n v="276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77"/>
    <x v="4"/>
    <s v="Flacon de sang fort"/>
    <n v="186"/>
    <x v="0"/>
    <n v="3021"/>
    <n v="1216"/>
    <n v="18401"/>
    <n v="10"/>
    <n v="25678.5"/>
    <n v="7277.5"/>
    <n v="16577.5"/>
    <n v="22657.5"/>
  </r>
  <r>
    <n v="278"/>
    <x v="4"/>
    <s v="Flacon de sang fort"/>
    <n v="186"/>
    <x v="0"/>
    <n v="3021"/>
    <n v="1216"/>
    <n v="18401"/>
    <n v="8"/>
    <n v="20542.8"/>
    <n v="2141.7999999999993"/>
    <n v="11441.8"/>
    <n v="17521.8"/>
  </r>
  <r>
    <n v="279"/>
    <x v="4"/>
    <s v="Flacon de sang fort"/>
    <n v="186"/>
    <x v="0"/>
    <n v="3021"/>
    <n v="1216"/>
    <n v="18401"/>
    <n v="5"/>
    <n v="12839.25"/>
    <n v="-5561.75"/>
    <n v="3738.25"/>
    <n v="9818.25"/>
  </r>
  <r>
    <n v="280"/>
    <x v="4"/>
    <s v="Flacon de sang fort"/>
    <n v="186"/>
    <x v="0"/>
    <n v="3021"/>
    <n v="1216"/>
    <n v="18401"/>
    <n v="6"/>
    <n v="15407.1"/>
    <n v="-2993.8999999999996"/>
    <n v="6306.1"/>
    <n v="12386.1"/>
  </r>
  <r>
    <n v="281"/>
    <x v="4"/>
    <s v="Flacon de sang fort"/>
    <n v="186"/>
    <x v="0"/>
    <n v="3021"/>
    <n v="1216"/>
    <n v="18401"/>
    <n v="5"/>
    <n v="12839.25"/>
    <n v="-5561.75"/>
    <n v="3738.25"/>
    <n v="9818.25"/>
  </r>
  <r>
    <n v="282"/>
    <x v="4"/>
    <s v="Flacon de sang fort"/>
    <n v="186"/>
    <x v="0"/>
    <n v="3021"/>
    <n v="1216"/>
    <n v="18401"/>
    <n v="5"/>
    <n v="12839.25"/>
    <n v="-5561.75"/>
    <n v="3738.25"/>
    <n v="9818.25"/>
  </r>
  <r>
    <n v="283"/>
    <x v="4"/>
    <s v="Flacon de sang fort"/>
    <n v="186"/>
    <x v="0"/>
    <n v="3021"/>
    <n v="1216"/>
    <n v="18401"/>
    <n v="8"/>
    <n v="20542.8"/>
    <n v="2141.7999999999993"/>
    <n v="11441.8"/>
    <n v="17521.8"/>
  </r>
  <r>
    <n v="28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85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86"/>
    <x v="4"/>
    <s v="Flacon de sang fort"/>
    <n v="186"/>
    <x v="0"/>
    <n v="3021"/>
    <n v="1216"/>
    <n v="18401"/>
    <n v="5"/>
    <n v="12839.25"/>
    <n v="-5561.75"/>
    <n v="3738.25"/>
    <n v="9818.25"/>
  </r>
  <r>
    <n v="287"/>
    <x v="4"/>
    <s v="Flacon de sang fort"/>
    <n v="186"/>
    <x v="0"/>
    <n v="3021"/>
    <n v="1216"/>
    <n v="18401"/>
    <n v="6"/>
    <n v="15407.1"/>
    <n v="-2993.8999999999996"/>
    <n v="6306.1"/>
    <n v="12386.1"/>
  </r>
  <r>
    <n v="288"/>
    <x v="4"/>
    <s v="Flacon de sang fort"/>
    <n v="186"/>
    <x v="0"/>
    <n v="3021"/>
    <n v="1216"/>
    <n v="18401"/>
    <n v="5"/>
    <n v="12839.25"/>
    <n v="-5561.75"/>
    <n v="3738.25"/>
    <n v="9818.25"/>
  </r>
  <r>
    <n v="289"/>
    <x v="4"/>
    <s v="Flacon de sang fort"/>
    <n v="186"/>
    <x v="0"/>
    <n v="3021"/>
    <n v="1216"/>
    <n v="18401"/>
    <n v="6"/>
    <n v="15407.1"/>
    <n v="-2993.8999999999996"/>
    <n v="6306.1"/>
    <n v="12386.1"/>
  </r>
  <r>
    <n v="290"/>
    <x v="4"/>
    <s v="Flacon de sang fort"/>
    <n v="186"/>
    <x v="0"/>
    <n v="3021"/>
    <n v="1216"/>
    <n v="18401"/>
    <n v="8"/>
    <n v="20542.8"/>
    <n v="2141.7999999999993"/>
    <n v="11441.8"/>
    <n v="17521.8"/>
  </r>
  <r>
    <n v="291"/>
    <x v="4"/>
    <s v="Flacon de sang fort"/>
    <n v="186"/>
    <x v="0"/>
    <n v="3021"/>
    <n v="1216"/>
    <n v="18401"/>
    <n v="5"/>
    <n v="12839.25"/>
    <n v="-5561.75"/>
    <n v="3738.25"/>
    <n v="9818.25"/>
  </r>
  <r>
    <n v="292"/>
    <x v="4"/>
    <s v="Flacon de sang fort"/>
    <n v="186"/>
    <x v="0"/>
    <n v="3021"/>
    <n v="1216"/>
    <n v="18401"/>
    <n v="6"/>
    <n v="15407.1"/>
    <n v="-2993.8999999999996"/>
    <n v="6306.1"/>
    <n v="12386.1"/>
  </r>
  <r>
    <n v="29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94"/>
    <x v="4"/>
    <s v="Flacon de sang fort"/>
    <n v="186"/>
    <x v="0"/>
    <n v="3021"/>
    <n v="1216"/>
    <n v="18401"/>
    <n v="5"/>
    <n v="12839.25"/>
    <n v="-5561.75"/>
    <n v="3738.25"/>
    <n v="9818.25"/>
  </r>
  <r>
    <n v="295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296"/>
    <x v="4"/>
    <s v="Flacon de sang fort"/>
    <n v="186"/>
    <x v="0"/>
    <n v="3021"/>
    <n v="1216"/>
    <n v="18401"/>
    <n v="6"/>
    <n v="15407.1"/>
    <n v="-2993.8999999999996"/>
    <n v="6306.1"/>
    <n v="12386.1"/>
  </r>
  <r>
    <n v="297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9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299"/>
    <x v="4"/>
    <s v="Flacon de sang fort"/>
    <n v="186"/>
    <x v="0"/>
    <n v="3021"/>
    <n v="1216"/>
    <n v="18401"/>
    <n v="6"/>
    <n v="15407.1"/>
    <n v="-2993.8999999999996"/>
    <n v="6306.1"/>
    <n v="12386.1"/>
  </r>
  <r>
    <n v="30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0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02"/>
    <x v="4"/>
    <s v="Flacon de sang fort"/>
    <n v="186"/>
    <x v="0"/>
    <n v="3021"/>
    <n v="1216"/>
    <n v="18401"/>
    <n v="5"/>
    <n v="12839.25"/>
    <n v="-5561.75"/>
    <n v="3738.25"/>
    <n v="9818.25"/>
  </r>
  <r>
    <n v="30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04"/>
    <x v="4"/>
    <s v="Flacon de sang fort"/>
    <n v="186"/>
    <x v="0"/>
    <n v="3021"/>
    <n v="1216"/>
    <n v="18401"/>
    <n v="6"/>
    <n v="15407.1"/>
    <n v="-2993.8999999999996"/>
    <n v="6306.1"/>
    <n v="12386.1"/>
  </r>
  <r>
    <n v="30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06"/>
    <x v="4"/>
    <s v="Flacon de sang fort"/>
    <n v="186"/>
    <x v="0"/>
    <n v="3021"/>
    <n v="1216"/>
    <n v="18401"/>
    <n v="6"/>
    <n v="15407.1"/>
    <n v="-2993.8999999999996"/>
    <n v="6306.1"/>
    <n v="12386.1"/>
  </r>
  <r>
    <n v="307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08"/>
    <x v="4"/>
    <s v="Flacon de sang fort"/>
    <n v="186"/>
    <x v="0"/>
    <n v="3021"/>
    <n v="1216"/>
    <n v="18401"/>
    <n v="10"/>
    <n v="25678.5"/>
    <n v="7277.5"/>
    <n v="16577.5"/>
    <n v="22657.5"/>
  </r>
  <r>
    <n v="309"/>
    <x v="4"/>
    <s v="Flacon de sang fort"/>
    <n v="186"/>
    <x v="0"/>
    <n v="3021"/>
    <n v="1216"/>
    <n v="18401"/>
    <n v="6"/>
    <n v="15407.1"/>
    <n v="-2993.8999999999996"/>
    <n v="6306.1"/>
    <n v="12386.1"/>
  </r>
  <r>
    <n v="31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11"/>
    <x v="4"/>
    <s v="Flacon de sang fort"/>
    <n v="186"/>
    <x v="0"/>
    <n v="3021"/>
    <n v="1216"/>
    <n v="18401"/>
    <n v="5"/>
    <n v="12839.25"/>
    <n v="-5561.75"/>
    <n v="3738.25"/>
    <n v="9818.25"/>
  </r>
  <r>
    <n v="312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13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1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15"/>
    <x v="4"/>
    <s v="Flacon de sang fort"/>
    <n v="186"/>
    <x v="0"/>
    <n v="3021"/>
    <n v="1216"/>
    <n v="18401"/>
    <n v="6"/>
    <n v="15407.1"/>
    <n v="-2993.8999999999996"/>
    <n v="6306.1"/>
    <n v="12386.1"/>
  </r>
  <r>
    <n v="316"/>
    <x v="4"/>
    <s v="Flacon de sang fort"/>
    <n v="186"/>
    <x v="0"/>
    <n v="3021"/>
    <n v="1216"/>
    <n v="18401"/>
    <n v="5"/>
    <n v="12839.25"/>
    <n v="-5561.75"/>
    <n v="3738.25"/>
    <n v="9818.25"/>
  </r>
  <r>
    <n v="317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1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19"/>
    <x v="4"/>
    <s v="Flacon de sang fort"/>
    <n v="186"/>
    <x v="0"/>
    <n v="3021"/>
    <n v="1216"/>
    <n v="18401"/>
    <n v="6"/>
    <n v="15407.1"/>
    <n v="-2993.8999999999996"/>
    <n v="6306.1"/>
    <n v="12386.1"/>
  </r>
  <r>
    <n v="320"/>
    <x v="4"/>
    <s v="Flacon de sang fort"/>
    <n v="186"/>
    <x v="0"/>
    <n v="3021"/>
    <n v="1216"/>
    <n v="18401"/>
    <n v="11"/>
    <n v="28246.35"/>
    <n v="9845.3499999999985"/>
    <n v="19145.349999999999"/>
    <n v="25225.35"/>
  </r>
  <r>
    <n v="32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22"/>
    <x v="4"/>
    <s v="Flacon de sang fort"/>
    <n v="186"/>
    <x v="0"/>
    <n v="3021"/>
    <n v="1216"/>
    <n v="18401"/>
    <n v="5"/>
    <n v="12839.25"/>
    <n v="-5561.75"/>
    <n v="3738.25"/>
    <n v="9818.25"/>
  </r>
  <r>
    <n v="32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24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25"/>
    <x v="4"/>
    <s v="Flacon de sang fort"/>
    <n v="186"/>
    <x v="0"/>
    <n v="3021"/>
    <n v="1216"/>
    <n v="18401"/>
    <n v="5"/>
    <n v="12839.25"/>
    <n v="-5561.75"/>
    <n v="3738.25"/>
    <n v="9818.25"/>
  </r>
  <r>
    <n v="326"/>
    <x v="4"/>
    <s v="Flacon de sang fort"/>
    <n v="186"/>
    <x v="0"/>
    <n v="3021"/>
    <n v="1216"/>
    <n v="18401"/>
    <n v="6"/>
    <n v="15407.1"/>
    <n v="-2993.8999999999996"/>
    <n v="6306.1"/>
    <n v="12386.1"/>
  </r>
  <r>
    <n v="327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28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29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30"/>
    <x v="4"/>
    <s v="Flacon de sang fort"/>
    <n v="186"/>
    <x v="0"/>
    <n v="3021"/>
    <n v="1216"/>
    <n v="18401"/>
    <n v="12"/>
    <n v="30814.2"/>
    <n v="12413.2"/>
    <n v="21713.200000000001"/>
    <n v="27793.200000000001"/>
  </r>
  <r>
    <n v="331"/>
    <x v="4"/>
    <s v="Flacon de sang fort"/>
    <n v="186"/>
    <x v="0"/>
    <n v="3021"/>
    <n v="1216"/>
    <n v="18401"/>
    <n v="5"/>
    <n v="12839.25"/>
    <n v="-5561.75"/>
    <n v="3738.25"/>
    <n v="9818.25"/>
  </r>
  <r>
    <n v="332"/>
    <x v="4"/>
    <s v="Flacon de sang fort"/>
    <n v="186"/>
    <x v="0"/>
    <n v="3021"/>
    <n v="1216"/>
    <n v="18401"/>
    <n v="10"/>
    <n v="25678.5"/>
    <n v="7277.5"/>
    <n v="16577.5"/>
    <n v="22657.5"/>
  </r>
  <r>
    <n v="333"/>
    <x v="4"/>
    <s v="Flacon de sang fort"/>
    <n v="186"/>
    <x v="0"/>
    <n v="3021"/>
    <n v="1216"/>
    <n v="18401"/>
    <n v="5"/>
    <n v="12839.25"/>
    <n v="-5561.75"/>
    <n v="3738.25"/>
    <n v="9818.25"/>
  </r>
  <r>
    <n v="33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3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36"/>
    <x v="4"/>
    <s v="Flacon de sang fort"/>
    <n v="186"/>
    <x v="0"/>
    <n v="3021"/>
    <n v="1216"/>
    <n v="18401"/>
    <n v="5"/>
    <n v="12839.25"/>
    <n v="-5561.75"/>
    <n v="3738.25"/>
    <n v="9818.25"/>
  </r>
  <r>
    <n v="337"/>
    <x v="4"/>
    <s v="Flacon de sang fort"/>
    <n v="186"/>
    <x v="0"/>
    <n v="3021"/>
    <n v="1216"/>
    <n v="18401"/>
    <n v="6"/>
    <n v="15407.1"/>
    <n v="-2993.8999999999996"/>
    <n v="6306.1"/>
    <n v="12386.1"/>
  </r>
  <r>
    <n v="33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39"/>
    <x v="4"/>
    <s v="Flacon de sang fort"/>
    <n v="186"/>
    <x v="0"/>
    <n v="3021"/>
    <n v="1216"/>
    <n v="18401"/>
    <n v="10"/>
    <n v="25678.5"/>
    <n v="7277.5"/>
    <n v="16577.5"/>
    <n v="22657.5"/>
  </r>
  <r>
    <n v="340"/>
    <x v="4"/>
    <s v="Flacon de sang fort"/>
    <n v="186"/>
    <x v="0"/>
    <n v="3021"/>
    <n v="1216"/>
    <n v="18401"/>
    <n v="5"/>
    <n v="12839.25"/>
    <n v="-5561.75"/>
    <n v="3738.25"/>
    <n v="9818.25"/>
  </r>
  <r>
    <n v="341"/>
    <x v="4"/>
    <s v="Flacon de sang fort"/>
    <n v="186"/>
    <x v="0"/>
    <n v="3021"/>
    <n v="1216"/>
    <n v="18401"/>
    <n v="5"/>
    <n v="12839.25"/>
    <n v="-5561.75"/>
    <n v="3738.25"/>
    <n v="9818.25"/>
  </r>
  <r>
    <n v="342"/>
    <x v="4"/>
    <s v="Flacon de sang fort"/>
    <n v="186"/>
    <x v="0"/>
    <n v="3021"/>
    <n v="1216"/>
    <n v="18401"/>
    <n v="10"/>
    <n v="25678.5"/>
    <n v="7277.5"/>
    <n v="16577.5"/>
    <n v="22657.5"/>
  </r>
  <r>
    <n v="343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44"/>
    <x v="4"/>
    <s v="Flacon de sang fort"/>
    <n v="186"/>
    <x v="0"/>
    <n v="3021"/>
    <n v="1216"/>
    <n v="18401"/>
    <n v="5"/>
    <n v="12839.25"/>
    <n v="-5561.75"/>
    <n v="3738.25"/>
    <n v="9818.25"/>
  </r>
  <r>
    <n v="34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46"/>
    <x v="4"/>
    <s v="Flacon de sang fort"/>
    <n v="186"/>
    <x v="0"/>
    <n v="3021"/>
    <n v="1216"/>
    <n v="18401"/>
    <n v="8"/>
    <n v="20542.8"/>
    <n v="2141.7999999999993"/>
    <n v="11441.8"/>
    <n v="17521.8"/>
  </r>
  <r>
    <n v="347"/>
    <x v="4"/>
    <s v="Flacon de sang fort"/>
    <n v="186"/>
    <x v="0"/>
    <n v="3021"/>
    <n v="1216"/>
    <n v="18401"/>
    <n v="5"/>
    <n v="12839.25"/>
    <n v="-5561.75"/>
    <n v="3738.25"/>
    <n v="9818.25"/>
  </r>
  <r>
    <n v="348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49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50"/>
    <x v="4"/>
    <s v="Flacon de sang fort"/>
    <n v="186"/>
    <x v="0"/>
    <n v="3021"/>
    <n v="1216"/>
    <n v="18401"/>
    <n v="10"/>
    <n v="25678.5"/>
    <n v="7277.5"/>
    <n v="16577.5"/>
    <n v="22657.5"/>
  </r>
  <r>
    <n v="351"/>
    <x v="4"/>
    <s v="Flacon de sang fort"/>
    <n v="186"/>
    <x v="0"/>
    <n v="3021"/>
    <n v="1216"/>
    <n v="18401"/>
    <n v="10"/>
    <n v="25678.5"/>
    <n v="7277.5"/>
    <n v="16577.5"/>
    <n v="22657.5"/>
  </r>
  <r>
    <n v="352"/>
    <x v="4"/>
    <s v="Flacon de sang fort"/>
    <n v="186"/>
    <x v="0"/>
    <n v="3021"/>
    <n v="1216"/>
    <n v="18401"/>
    <n v="5"/>
    <n v="12839.25"/>
    <n v="-5561.75"/>
    <n v="3738.25"/>
    <n v="9818.25"/>
  </r>
  <r>
    <n v="353"/>
    <x v="4"/>
    <s v="Flacon de sang fort"/>
    <n v="186"/>
    <x v="0"/>
    <n v="3021"/>
    <n v="1216"/>
    <n v="18401"/>
    <n v="5"/>
    <n v="12839.25"/>
    <n v="-5561.75"/>
    <n v="3738.25"/>
    <n v="9818.25"/>
  </r>
  <r>
    <n v="354"/>
    <x v="4"/>
    <s v="Flacon de sang fort"/>
    <n v="186"/>
    <x v="0"/>
    <n v="3021"/>
    <n v="1216"/>
    <n v="18401"/>
    <n v="12"/>
    <n v="30814.2"/>
    <n v="12413.2"/>
    <n v="21713.200000000001"/>
    <n v="27793.200000000001"/>
  </r>
  <r>
    <n v="355"/>
    <x v="4"/>
    <s v="Flacon de sang fort"/>
    <n v="186"/>
    <x v="0"/>
    <n v="3021"/>
    <n v="1216"/>
    <n v="18401"/>
    <n v="10"/>
    <n v="25678.5"/>
    <n v="7277.5"/>
    <n v="16577.5"/>
    <n v="22657.5"/>
  </r>
  <r>
    <n v="356"/>
    <x v="4"/>
    <s v="Flacon de sang fort"/>
    <n v="186"/>
    <x v="0"/>
    <n v="3021"/>
    <n v="1216"/>
    <n v="18401"/>
    <n v="5"/>
    <n v="12839.25"/>
    <n v="-5561.75"/>
    <n v="3738.25"/>
    <n v="9818.25"/>
  </r>
  <r>
    <n v="357"/>
    <x v="4"/>
    <s v="Flacon de sang fort"/>
    <n v="186"/>
    <x v="0"/>
    <n v="3021"/>
    <n v="1216"/>
    <n v="18401"/>
    <n v="5"/>
    <n v="12839.25"/>
    <n v="-5561.75"/>
    <n v="3738.25"/>
    <n v="9818.25"/>
  </r>
  <r>
    <n v="358"/>
    <x v="4"/>
    <s v="Flacon de sang fort"/>
    <n v="186"/>
    <x v="0"/>
    <n v="3021"/>
    <n v="1216"/>
    <n v="18401"/>
    <n v="6"/>
    <n v="15407.1"/>
    <n v="-2993.8999999999996"/>
    <n v="6306.1"/>
    <n v="12386.1"/>
  </r>
  <r>
    <n v="359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60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61"/>
    <x v="4"/>
    <s v="Flacon de sang fort"/>
    <n v="186"/>
    <x v="0"/>
    <n v="3021"/>
    <n v="1216"/>
    <n v="18401"/>
    <n v="5"/>
    <n v="12839.25"/>
    <n v="-5561.75"/>
    <n v="3738.25"/>
    <n v="9818.25"/>
  </r>
  <r>
    <n v="362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6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64"/>
    <x v="4"/>
    <s v="Flacon de sang fort"/>
    <n v="186"/>
    <x v="0"/>
    <n v="3021"/>
    <n v="1216"/>
    <n v="18401"/>
    <n v="6"/>
    <n v="15407.1"/>
    <n v="-2993.8999999999996"/>
    <n v="6306.1"/>
    <n v="12386.1"/>
  </r>
  <r>
    <n v="365"/>
    <x v="4"/>
    <s v="Flacon de sang fort"/>
    <n v="186"/>
    <x v="0"/>
    <n v="3021"/>
    <n v="1216"/>
    <n v="18401"/>
    <n v="10"/>
    <n v="25678.5"/>
    <n v="7277.5"/>
    <n v="16577.5"/>
    <n v="22657.5"/>
  </r>
  <r>
    <n v="366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67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68"/>
    <x v="4"/>
    <s v="Flacon de sang fort"/>
    <n v="186"/>
    <x v="0"/>
    <n v="3021"/>
    <n v="1216"/>
    <n v="18401"/>
    <n v="6"/>
    <n v="15407.1"/>
    <n v="-2993.8999999999996"/>
    <n v="6306.1"/>
    <n v="12386.1"/>
  </r>
  <r>
    <n v="369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2"/>
    <x v="4"/>
    <s v="Flacon de sang fort"/>
    <n v="186"/>
    <x v="0"/>
    <n v="3021"/>
    <n v="1216"/>
    <n v="18401"/>
    <n v="10"/>
    <n v="25678.5"/>
    <n v="7277.5"/>
    <n v="16577.5"/>
    <n v="22657.5"/>
  </r>
  <r>
    <n v="373"/>
    <x v="4"/>
    <s v="Flacon de sang fort"/>
    <n v="186"/>
    <x v="0"/>
    <n v="3021"/>
    <n v="1216"/>
    <n v="18401"/>
    <n v="8"/>
    <n v="20542.8"/>
    <n v="2141.7999999999993"/>
    <n v="11441.8"/>
    <n v="17521.8"/>
  </r>
  <r>
    <n v="374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6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77"/>
    <x v="4"/>
    <s v="Flacon de sang fort"/>
    <n v="186"/>
    <x v="0"/>
    <n v="3021"/>
    <n v="1216"/>
    <n v="18401"/>
    <n v="8"/>
    <n v="20542.8"/>
    <n v="2141.7999999999993"/>
    <n v="11441.8"/>
    <n v="17521.8"/>
  </r>
  <r>
    <n v="378"/>
    <x v="4"/>
    <s v="Flacon de sang fort"/>
    <n v="186"/>
    <x v="0"/>
    <n v="3021"/>
    <n v="1216"/>
    <n v="18401"/>
    <n v="5"/>
    <n v="12839.25"/>
    <n v="-5561.75"/>
    <n v="3738.25"/>
    <n v="9818.25"/>
  </r>
  <r>
    <n v="379"/>
    <x v="4"/>
    <s v="Flacon de sang fort"/>
    <n v="186"/>
    <x v="0"/>
    <n v="3021"/>
    <n v="1216"/>
    <n v="18401"/>
    <n v="8"/>
    <n v="20542.8"/>
    <n v="2141.7999999999993"/>
    <n v="11441.8"/>
    <n v="17521.8"/>
  </r>
  <r>
    <n v="380"/>
    <x v="4"/>
    <s v="Flacon de sang fort"/>
    <n v="186"/>
    <x v="0"/>
    <n v="3021"/>
    <n v="1216"/>
    <n v="18401"/>
    <n v="8"/>
    <n v="20542.8"/>
    <n v="2141.7999999999993"/>
    <n v="11441.8"/>
    <n v="17521.8"/>
  </r>
  <r>
    <n v="381"/>
    <x v="4"/>
    <s v="Flacon de sang fort"/>
    <n v="186"/>
    <x v="0"/>
    <n v="3021"/>
    <n v="1216"/>
    <n v="18401"/>
    <n v="6"/>
    <n v="15407.1"/>
    <n v="-2993.8999999999996"/>
    <n v="6306.1"/>
    <n v="12386.1"/>
  </r>
  <r>
    <n v="382"/>
    <x v="4"/>
    <s v="Flacon de sang fort"/>
    <n v="186"/>
    <x v="0"/>
    <n v="3021"/>
    <n v="1216"/>
    <n v="18401"/>
    <n v="5"/>
    <n v="12839.25"/>
    <n v="-5561.75"/>
    <n v="3738.25"/>
    <n v="9818.25"/>
  </r>
  <r>
    <n v="383"/>
    <x v="4"/>
    <s v="Flacon de sang fort"/>
    <n v="186"/>
    <x v="0"/>
    <n v="3021"/>
    <n v="1216"/>
    <n v="18401"/>
    <n v="5"/>
    <n v="12839.25"/>
    <n v="-5561.75"/>
    <n v="3738.25"/>
    <n v="9818.25"/>
  </r>
  <r>
    <n v="38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8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86"/>
    <x v="4"/>
    <s v="Flacon de sang fort"/>
    <n v="186"/>
    <x v="0"/>
    <n v="3021"/>
    <n v="1216"/>
    <n v="18401"/>
    <n v="6"/>
    <n v="15407.1"/>
    <n v="-2993.8999999999996"/>
    <n v="6306.1"/>
    <n v="12386.1"/>
  </r>
  <r>
    <n v="387"/>
    <x v="4"/>
    <s v="Flacon de sang fort"/>
    <n v="186"/>
    <x v="0"/>
    <n v="3021"/>
    <n v="1216"/>
    <n v="18401"/>
    <n v="8"/>
    <n v="20542.8"/>
    <n v="2141.7999999999993"/>
    <n v="11441.8"/>
    <n v="17521.8"/>
  </r>
  <r>
    <n v="38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89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90"/>
    <x v="4"/>
    <s v="Flacon de sang fort"/>
    <n v="186"/>
    <x v="0"/>
    <n v="3021"/>
    <n v="1216"/>
    <n v="18401"/>
    <n v="10"/>
    <n v="25678.5"/>
    <n v="7277.5"/>
    <n v="16577.5"/>
    <n v="22657.5"/>
  </r>
  <r>
    <n v="391"/>
    <x v="4"/>
    <s v="Flacon de sang fort"/>
    <n v="186"/>
    <x v="0"/>
    <n v="3021"/>
    <n v="1216"/>
    <n v="18401"/>
    <n v="12"/>
    <n v="30814.2"/>
    <n v="12413.2"/>
    <n v="21713.200000000001"/>
    <n v="27793.200000000001"/>
  </r>
  <r>
    <n v="392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93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394"/>
    <x v="4"/>
    <s v="Flacon de sang fort"/>
    <n v="186"/>
    <x v="0"/>
    <n v="3021"/>
    <n v="1216"/>
    <n v="18401"/>
    <n v="8"/>
    <n v="20542.8"/>
    <n v="2141.7999999999993"/>
    <n v="11441.8"/>
    <n v="17521.8"/>
  </r>
  <r>
    <n v="39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96"/>
    <x v="4"/>
    <s v="Flacon de sang fort"/>
    <n v="186"/>
    <x v="0"/>
    <n v="3021"/>
    <n v="1216"/>
    <n v="18401"/>
    <n v="10"/>
    <n v="25678.5"/>
    <n v="7277.5"/>
    <n v="16577.5"/>
    <n v="22657.5"/>
  </r>
  <r>
    <n v="397"/>
    <x v="4"/>
    <s v="Flacon de sang fort"/>
    <n v="186"/>
    <x v="0"/>
    <n v="3021"/>
    <n v="1216"/>
    <n v="18401"/>
    <n v="5"/>
    <n v="12839.25"/>
    <n v="-5561.75"/>
    <n v="3738.25"/>
    <n v="9818.25"/>
  </r>
  <r>
    <n v="39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399"/>
    <x v="4"/>
    <s v="Flacon de sang fort"/>
    <n v="186"/>
    <x v="0"/>
    <n v="3021"/>
    <n v="1216"/>
    <n v="18401"/>
    <n v="10"/>
    <n v="25678.5"/>
    <n v="7277.5"/>
    <n v="16577.5"/>
    <n v="22657.5"/>
  </r>
  <r>
    <n v="400"/>
    <x v="4"/>
    <s v="Flacon de sang fort"/>
    <n v="186"/>
    <x v="0"/>
    <n v="3021"/>
    <n v="1216"/>
    <n v="18401"/>
    <n v="8"/>
    <n v="20542.8"/>
    <n v="2141.7999999999993"/>
    <n v="11441.8"/>
    <n v="17521.8"/>
  </r>
  <r>
    <n v="401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402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403"/>
    <x v="4"/>
    <s v="Flacon de sang fort"/>
    <n v="186"/>
    <x v="0"/>
    <n v="3021"/>
    <n v="1216"/>
    <n v="18401"/>
    <n v="5"/>
    <n v="12839.25"/>
    <n v="-5561.75"/>
    <n v="3738.25"/>
    <n v="9818.25"/>
  </r>
  <r>
    <n v="404"/>
    <x v="4"/>
    <s v="Flacon de sang fort"/>
    <n v="186"/>
    <x v="0"/>
    <n v="3021"/>
    <n v="1216"/>
    <n v="18401"/>
    <n v="6"/>
    <n v="15407.1"/>
    <n v="-2993.8999999999996"/>
    <n v="6306.1"/>
    <n v="12386.1"/>
  </r>
  <r>
    <n v="405"/>
    <x v="4"/>
    <s v="Flacon de sang fort"/>
    <n v="186"/>
    <x v="0"/>
    <n v="3021"/>
    <n v="1216"/>
    <n v="18401"/>
    <n v="5"/>
    <n v="12839.25"/>
    <n v="-5561.75"/>
    <n v="3738.25"/>
    <n v="9818.25"/>
  </r>
  <r>
    <n v="406"/>
    <x v="4"/>
    <s v="Flacon de sang fort"/>
    <n v="186"/>
    <x v="0"/>
    <n v="3021"/>
    <n v="1216"/>
    <n v="18401"/>
    <n v="6"/>
    <n v="15407.1"/>
    <n v="-2993.8999999999996"/>
    <n v="6306.1"/>
    <n v="12386.1"/>
  </r>
  <r>
    <n v="407"/>
    <x v="4"/>
    <s v="Flacon de sang fort"/>
    <n v="186"/>
    <x v="0"/>
    <n v="3021"/>
    <n v="1216"/>
    <n v="18401"/>
    <n v="5"/>
    <n v="12839.25"/>
    <n v="-5561.75"/>
    <n v="3738.25"/>
    <n v="9818.25"/>
  </r>
  <r>
    <n v="408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09"/>
    <x v="4"/>
    <s v="Flacon de sang fort"/>
    <n v="186"/>
    <x v="0"/>
    <n v="3021"/>
    <n v="1216"/>
    <n v="18401"/>
    <n v="8"/>
    <n v="20542.8"/>
    <n v="2141.7999999999993"/>
    <n v="11441.8"/>
    <n v="17521.8"/>
  </r>
  <r>
    <n v="410"/>
    <x v="4"/>
    <s v="Flacon de sang fort"/>
    <n v="186"/>
    <x v="0"/>
    <n v="3021"/>
    <n v="1216"/>
    <n v="18401"/>
    <n v="5"/>
    <n v="12839.25"/>
    <n v="-5561.75"/>
    <n v="3738.25"/>
    <n v="9818.25"/>
  </r>
  <r>
    <n v="411"/>
    <x v="4"/>
    <s v="Flacon de sang fort"/>
    <n v="186"/>
    <x v="0"/>
    <n v="3021"/>
    <n v="1216"/>
    <n v="18401"/>
    <n v="5"/>
    <n v="12839.25"/>
    <n v="-5561.75"/>
    <n v="3738.25"/>
    <n v="9818.25"/>
  </r>
  <r>
    <n v="412"/>
    <x v="4"/>
    <s v="Flacon de sang fort"/>
    <n v="186"/>
    <x v="0"/>
    <n v="3021"/>
    <n v="1216"/>
    <n v="18401"/>
    <n v="6"/>
    <n v="15407.1"/>
    <n v="-2993.8999999999996"/>
    <n v="6306.1"/>
    <n v="12386.1"/>
  </r>
  <r>
    <n v="413"/>
    <x v="4"/>
    <s v="Flacon de sang fort"/>
    <n v="186"/>
    <x v="0"/>
    <n v="3021"/>
    <n v="1216"/>
    <n v="18401"/>
    <n v="6"/>
    <n v="15407.1"/>
    <n v="-2993.8999999999996"/>
    <n v="6306.1"/>
    <n v="12386.1"/>
  </r>
  <r>
    <n v="414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15"/>
    <x v="4"/>
    <s v="Flacon de sang fort"/>
    <n v="186"/>
    <x v="0"/>
    <n v="3021"/>
    <n v="1216"/>
    <n v="18401"/>
    <n v="6"/>
    <n v="15407.1"/>
    <n v="-2993.8999999999996"/>
    <n v="6306.1"/>
    <n v="12386.1"/>
  </r>
  <r>
    <n v="416"/>
    <x v="4"/>
    <s v="Flacon de sang fort"/>
    <n v="186"/>
    <x v="0"/>
    <n v="3021"/>
    <n v="1216"/>
    <n v="18401"/>
    <n v="10"/>
    <n v="25678.5"/>
    <n v="7277.5"/>
    <n v="16577.5"/>
    <n v="22657.5"/>
  </r>
  <r>
    <n v="417"/>
    <x v="4"/>
    <s v="Flacon de sang fort"/>
    <n v="186"/>
    <x v="0"/>
    <n v="3021"/>
    <n v="1216"/>
    <n v="18401"/>
    <n v="5"/>
    <n v="12839.25"/>
    <n v="-5561.75"/>
    <n v="3738.25"/>
    <n v="9818.25"/>
  </r>
  <r>
    <n v="418"/>
    <x v="4"/>
    <s v="Flacon de sang fort"/>
    <n v="186"/>
    <x v="0"/>
    <n v="3021"/>
    <n v="1216"/>
    <n v="18401"/>
    <n v="8"/>
    <n v="20542.8"/>
    <n v="2141.7999999999993"/>
    <n v="11441.8"/>
    <n v="17521.8"/>
  </r>
  <r>
    <n v="419"/>
    <x v="4"/>
    <s v="Flacon de sang fort"/>
    <n v="186"/>
    <x v="0"/>
    <n v="3021"/>
    <n v="1216"/>
    <n v="18401"/>
    <n v="6"/>
    <n v="15407.1"/>
    <n v="-2993.8999999999996"/>
    <n v="6306.1"/>
    <n v="12386.1"/>
  </r>
  <r>
    <n v="420"/>
    <x v="4"/>
    <s v="Flacon de sang fort"/>
    <n v="186"/>
    <x v="0"/>
    <n v="3021"/>
    <n v="1216"/>
    <n v="18401"/>
    <n v="6"/>
    <n v="15407.1"/>
    <n v="-2993.8999999999996"/>
    <n v="6306.1"/>
    <n v="12386.1"/>
  </r>
  <r>
    <n v="42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22"/>
    <x v="4"/>
    <s v="Flacon de sang fort"/>
    <n v="186"/>
    <x v="0"/>
    <n v="3021"/>
    <n v="1216"/>
    <n v="18401"/>
    <n v="8"/>
    <n v="20542.8"/>
    <n v="2141.7999999999993"/>
    <n v="11441.8"/>
    <n v="17521.8"/>
  </r>
  <r>
    <n v="423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24"/>
    <x v="4"/>
    <s v="Flacon de sang fort"/>
    <n v="186"/>
    <x v="0"/>
    <n v="3021"/>
    <n v="1216"/>
    <n v="18401"/>
    <n v="5"/>
    <n v="12839.25"/>
    <n v="-5561.75"/>
    <n v="3738.25"/>
    <n v="9818.25"/>
  </r>
  <r>
    <n v="425"/>
    <x v="4"/>
    <s v="Flacon de sang fort"/>
    <n v="186"/>
    <x v="0"/>
    <n v="3021"/>
    <n v="1216"/>
    <n v="18401"/>
    <n v="8"/>
    <n v="20542.8"/>
    <n v="2141.7999999999993"/>
    <n v="11441.8"/>
    <n v="17521.8"/>
  </r>
  <r>
    <n v="426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427"/>
    <x v="4"/>
    <s v="Flacon de sang fort"/>
    <n v="186"/>
    <x v="0"/>
    <n v="3021"/>
    <n v="1216"/>
    <n v="18401"/>
    <n v="6"/>
    <n v="15407.1"/>
    <n v="-2993.8999999999996"/>
    <n v="6306.1"/>
    <n v="12386.1"/>
  </r>
  <r>
    <n v="428"/>
    <x v="4"/>
    <s v="Flacon de sang fort"/>
    <n v="186"/>
    <x v="0"/>
    <n v="3021"/>
    <n v="1216"/>
    <n v="18401"/>
    <n v="5"/>
    <n v="12839.25"/>
    <n v="-5561.75"/>
    <n v="3738.25"/>
    <n v="9818.25"/>
  </r>
  <r>
    <n v="429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30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3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32"/>
    <x v="4"/>
    <s v="Flacon de sang fort"/>
    <n v="186"/>
    <x v="0"/>
    <n v="3021"/>
    <n v="1216"/>
    <n v="18401"/>
    <n v="6"/>
    <n v="15407.1"/>
    <n v="-2993.8999999999996"/>
    <n v="6306.1"/>
    <n v="12386.1"/>
  </r>
  <r>
    <n v="433"/>
    <x v="4"/>
    <s v="Flacon de sang fort"/>
    <n v="186"/>
    <x v="0"/>
    <n v="3021"/>
    <n v="1216"/>
    <n v="18401"/>
    <n v="6"/>
    <n v="15407.1"/>
    <n v="-2993.8999999999996"/>
    <n v="6306.1"/>
    <n v="12386.1"/>
  </r>
  <r>
    <n v="434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35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36"/>
    <x v="4"/>
    <s v="Flacon de sang fort"/>
    <n v="186"/>
    <x v="0"/>
    <n v="3021"/>
    <n v="1216"/>
    <n v="18401"/>
    <n v="5"/>
    <n v="12839.25"/>
    <n v="-5561.75"/>
    <n v="3738.25"/>
    <n v="9818.25"/>
  </r>
  <r>
    <n v="437"/>
    <x v="4"/>
    <s v="Flacon de sang fort"/>
    <n v="186"/>
    <x v="0"/>
    <n v="3021"/>
    <n v="1216"/>
    <n v="18401"/>
    <n v="6"/>
    <n v="15407.1"/>
    <n v="-2993.8999999999996"/>
    <n v="6306.1"/>
    <n v="12386.1"/>
  </r>
  <r>
    <n v="438"/>
    <x v="4"/>
    <s v="Flacon de sang fort"/>
    <n v="186"/>
    <x v="0"/>
    <n v="3021"/>
    <n v="1216"/>
    <n v="18401"/>
    <n v="11"/>
    <n v="28246.35"/>
    <n v="9845.3499999999985"/>
    <n v="19145.349999999999"/>
    <n v="25225.35"/>
  </r>
  <r>
    <n v="439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40"/>
    <x v="4"/>
    <s v="Flacon de sang fort"/>
    <n v="186"/>
    <x v="0"/>
    <n v="3021"/>
    <n v="1216"/>
    <n v="18401"/>
    <n v="5"/>
    <n v="12839.25"/>
    <n v="-5561.75"/>
    <n v="3738.25"/>
    <n v="9818.25"/>
  </r>
  <r>
    <n v="441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42"/>
    <x v="4"/>
    <s v="Flacon de sang fort"/>
    <n v="186"/>
    <x v="0"/>
    <n v="3021"/>
    <n v="1216"/>
    <n v="18401"/>
    <n v="6"/>
    <n v="15407.1"/>
    <n v="-2993.8999999999996"/>
    <n v="6306.1"/>
    <n v="12386.1"/>
  </r>
  <r>
    <n v="443"/>
    <x v="4"/>
    <s v="Flacon de sang fort"/>
    <n v="186"/>
    <x v="0"/>
    <n v="3021"/>
    <n v="1216"/>
    <n v="18401"/>
    <n v="5"/>
    <n v="12839.25"/>
    <n v="-5561.75"/>
    <n v="3738.25"/>
    <n v="9818.25"/>
  </r>
  <r>
    <n v="444"/>
    <x v="4"/>
    <s v="Flacon de sang fort"/>
    <n v="186"/>
    <x v="0"/>
    <n v="3021"/>
    <n v="1216"/>
    <n v="18401"/>
    <n v="9"/>
    <n v="23110.649999999998"/>
    <n v="4709.6499999999978"/>
    <n v="14009.649999999998"/>
    <n v="20089.649999999998"/>
  </r>
  <r>
    <n v="445"/>
    <x v="4"/>
    <s v="Flacon de sang fort"/>
    <n v="186"/>
    <x v="0"/>
    <n v="3021"/>
    <n v="1216"/>
    <n v="18401"/>
    <n v="5"/>
    <n v="12839.25"/>
    <n v="-5561.75"/>
    <n v="3738.25"/>
    <n v="9818.25"/>
  </r>
  <r>
    <n v="446"/>
    <x v="4"/>
    <s v="Flacon de sang fort"/>
    <n v="186"/>
    <x v="0"/>
    <n v="3021"/>
    <n v="1216"/>
    <n v="18401"/>
    <n v="5"/>
    <n v="12839.25"/>
    <n v="-5561.75"/>
    <n v="3738.25"/>
    <n v="9818.25"/>
  </r>
  <r>
    <n v="447"/>
    <x v="4"/>
    <s v="Flacon de sang fort"/>
    <n v="186"/>
    <x v="0"/>
    <n v="3021"/>
    <n v="1216"/>
    <n v="18401"/>
    <n v="12"/>
    <n v="30814.2"/>
    <n v="12413.2"/>
    <n v="21713.200000000001"/>
    <n v="27793.200000000001"/>
  </r>
  <r>
    <n v="448"/>
    <x v="4"/>
    <s v="Flacon de sang fort"/>
    <n v="186"/>
    <x v="0"/>
    <n v="3021"/>
    <n v="1216"/>
    <n v="18401"/>
    <n v="5"/>
    <n v="12839.25"/>
    <n v="-5561.75"/>
    <n v="3738.25"/>
    <n v="9818.25"/>
  </r>
  <r>
    <n v="449"/>
    <x v="4"/>
    <s v="Flacon de sang fort"/>
    <n v="186"/>
    <x v="0"/>
    <n v="3021"/>
    <n v="1216"/>
    <n v="18401"/>
    <n v="5"/>
    <n v="12839.25"/>
    <n v="-5561.75"/>
    <n v="3738.25"/>
    <n v="9818.25"/>
  </r>
  <r>
    <n v="450"/>
    <x v="4"/>
    <s v="Flacon de sang fort"/>
    <n v="186"/>
    <x v="0"/>
    <n v="3021"/>
    <n v="1216"/>
    <n v="18401"/>
    <n v="10"/>
    <n v="25678.5"/>
    <n v="7277.5"/>
    <n v="16577.5"/>
    <n v="22657.5"/>
  </r>
  <r>
    <n v="451"/>
    <x v="4"/>
    <s v="Flacon de sang fort"/>
    <n v="186"/>
    <x v="0"/>
    <n v="3021"/>
    <n v="1216"/>
    <n v="18401"/>
    <n v="5"/>
    <n v="12839.25"/>
    <n v="-5561.75"/>
    <n v="3738.25"/>
    <n v="9818.25"/>
  </r>
  <r>
    <n v="452"/>
    <x v="4"/>
    <s v="Flacon de sang fort"/>
    <n v="186"/>
    <x v="0"/>
    <n v="3021"/>
    <n v="1216"/>
    <n v="18401"/>
    <n v="7"/>
    <n v="17974.95"/>
    <n v="-426.04999999999927"/>
    <n v="8873.9500000000007"/>
    <n v="14953.95"/>
  </r>
  <r>
    <n v="453"/>
    <x v="5"/>
    <s v="Flacon de sang absolu"/>
    <n v="280"/>
    <x v="8"/>
    <n v="3846"/>
    <n v="1214"/>
    <n v="23916"/>
    <n v="5"/>
    <n v="16345.5"/>
    <n v="-7570.5"/>
    <n v="6429.5"/>
    <n v="12499.5"/>
  </r>
  <r>
    <n v="454"/>
    <x v="5"/>
    <s v="Flacon de sang absolu"/>
    <n v="280"/>
    <x v="8"/>
    <n v="3846"/>
    <n v="1214"/>
    <n v="23916"/>
    <n v="7"/>
    <n v="22883.7"/>
    <n v="-1032.2999999999993"/>
    <n v="12967.7"/>
    <n v="19037.7"/>
  </r>
  <r>
    <n v="455"/>
    <x v="5"/>
    <s v="Flacon de sang absolu"/>
    <n v="280"/>
    <x v="8"/>
    <n v="3846"/>
    <n v="1214"/>
    <n v="23916"/>
    <n v="10"/>
    <n v="32691"/>
    <n v="8775"/>
    <n v="22775"/>
    <n v="28845"/>
  </r>
  <r>
    <n v="456"/>
    <x v="5"/>
    <s v="Flacon de sang absolu"/>
    <n v="280"/>
    <x v="8"/>
    <n v="3846"/>
    <n v="1214"/>
    <n v="23916"/>
    <n v="7"/>
    <n v="22883.7"/>
    <n v="-1032.2999999999993"/>
    <n v="12967.7"/>
    <n v="19037.7"/>
  </r>
  <r>
    <n v="457"/>
    <x v="5"/>
    <s v="Flacon de sang absolu"/>
    <n v="280"/>
    <x v="8"/>
    <n v="3846"/>
    <n v="1214"/>
    <n v="23916"/>
    <n v="6"/>
    <n v="19614.599999999999"/>
    <n v="-4301.4000000000015"/>
    <n v="9698.5999999999985"/>
    <n v="15768.599999999999"/>
  </r>
  <r>
    <n v="458"/>
    <x v="5"/>
    <s v="Flacon de sang absolu"/>
    <n v="280"/>
    <x v="8"/>
    <n v="3846"/>
    <n v="1214"/>
    <n v="23916"/>
    <n v="5"/>
    <n v="16345.5"/>
    <n v="-7570.5"/>
    <n v="6429.5"/>
    <n v="12499.5"/>
  </r>
  <r>
    <n v="459"/>
    <x v="5"/>
    <s v="Flacon de sang absolu"/>
    <n v="280"/>
    <x v="8"/>
    <n v="3846"/>
    <n v="1214"/>
    <n v="23916"/>
    <n v="8"/>
    <n v="26152.799999999999"/>
    <n v="2236.7999999999993"/>
    <n v="16236.8"/>
    <n v="22306.799999999999"/>
  </r>
  <r>
    <n v="460"/>
    <x v="5"/>
    <s v="Flacon de sang absolu"/>
    <n v="280"/>
    <x v="8"/>
    <n v="3846"/>
    <n v="1214"/>
    <n v="23916"/>
    <n v="5"/>
    <n v="16345.5"/>
    <n v="-7570.5"/>
    <n v="6429.5"/>
    <n v="12499.5"/>
  </r>
  <r>
    <n v="461"/>
    <x v="5"/>
    <s v="Flacon de sang absolu"/>
    <n v="280"/>
    <x v="8"/>
    <n v="3846"/>
    <n v="1214"/>
    <n v="23916"/>
    <n v="6"/>
    <n v="19614.599999999999"/>
    <n v="-4301.4000000000015"/>
    <n v="9698.5999999999985"/>
    <n v="15768.599999999999"/>
  </r>
  <r>
    <n v="462"/>
    <x v="5"/>
    <s v="Flacon de sang absolu"/>
    <n v="280"/>
    <x v="8"/>
    <n v="3846"/>
    <n v="1214"/>
    <n v="23916"/>
    <n v="8"/>
    <n v="26152.799999999999"/>
    <n v="2236.7999999999993"/>
    <n v="16236.8"/>
    <n v="22306.799999999999"/>
  </r>
  <r>
    <n v="463"/>
    <x v="5"/>
    <s v="Os long"/>
    <n v="72"/>
    <x v="1"/>
    <n v="2040"/>
    <n v="1214"/>
    <n v="11710"/>
    <n v="6"/>
    <n v="10404"/>
    <n v="-1306"/>
    <n v="2294"/>
    <n v="8364"/>
  </r>
  <r>
    <n v="464"/>
    <x v="5"/>
    <s v="Os long"/>
    <n v="72"/>
    <x v="1"/>
    <n v="2040"/>
    <n v="1214"/>
    <n v="11710"/>
    <n v="6"/>
    <n v="10404"/>
    <n v="-1306"/>
    <n v="2294"/>
    <n v="8364"/>
  </r>
  <r>
    <n v="465"/>
    <x v="5"/>
    <s v="Os long"/>
    <n v="72"/>
    <x v="1"/>
    <n v="2040"/>
    <n v="1214"/>
    <n v="11710"/>
    <n v="6"/>
    <n v="10404"/>
    <n v="-1306"/>
    <n v="2294"/>
    <n v="8364"/>
  </r>
  <r>
    <n v="466"/>
    <x v="5"/>
    <s v="Os long"/>
    <n v="72"/>
    <x v="1"/>
    <n v="2040"/>
    <n v="1214"/>
    <n v="11710"/>
    <n v="8"/>
    <n v="13872"/>
    <n v="2162"/>
    <n v="5762"/>
    <n v="11832"/>
  </r>
  <r>
    <n v="467"/>
    <x v="5"/>
    <s v="Os long"/>
    <n v="72"/>
    <x v="1"/>
    <n v="2040"/>
    <n v="1214"/>
    <n v="11710"/>
    <n v="5"/>
    <n v="8670"/>
    <n v="-3040"/>
    <n v="560"/>
    <n v="6630"/>
  </r>
  <r>
    <n v="468"/>
    <x v="5"/>
    <s v="Os long"/>
    <n v="72"/>
    <x v="1"/>
    <n v="2040"/>
    <n v="1214"/>
    <n v="11710"/>
    <n v="12"/>
    <n v="20808"/>
    <n v="9098"/>
    <n v="12698"/>
    <n v="18768"/>
  </r>
  <r>
    <n v="469"/>
    <x v="5"/>
    <s v="Os long"/>
    <n v="72"/>
    <x v="1"/>
    <n v="2040"/>
    <n v="1214"/>
    <n v="11710"/>
    <n v="5"/>
    <n v="8670"/>
    <n v="-3040"/>
    <n v="560"/>
    <n v="6630"/>
  </r>
  <r>
    <n v="470"/>
    <x v="5"/>
    <s v="Os long"/>
    <n v="72"/>
    <x v="1"/>
    <n v="2040"/>
    <n v="1214"/>
    <n v="11710"/>
    <n v="9"/>
    <n v="15606"/>
    <n v="3896"/>
    <n v="7496"/>
    <n v="13566"/>
  </r>
  <r>
    <n v="471"/>
    <x v="5"/>
    <s v="Os long"/>
    <n v="72"/>
    <x v="1"/>
    <n v="2040"/>
    <n v="1214"/>
    <n v="11710"/>
    <n v="9"/>
    <n v="15606"/>
    <n v="3896"/>
    <n v="7496"/>
    <n v="13566"/>
  </r>
  <r>
    <n v="472"/>
    <x v="5"/>
    <s v="Os long"/>
    <n v="72"/>
    <x v="1"/>
    <n v="2040"/>
    <n v="1214"/>
    <n v="11710"/>
    <n v="9"/>
    <n v="15606"/>
    <n v="3896"/>
    <n v="7496"/>
    <n v="13566"/>
  </r>
  <r>
    <n v="473"/>
    <x v="5"/>
    <s v="Grande griffe"/>
    <n v="93"/>
    <x v="3"/>
    <n v="2043"/>
    <n v="1214"/>
    <n v="12763"/>
    <n v="5"/>
    <n v="8682.75"/>
    <n v="-4080.25"/>
    <n v="569.75"/>
    <n v="6639.75"/>
  </r>
  <r>
    <n v="474"/>
    <x v="5"/>
    <s v="Grande griffe"/>
    <n v="93"/>
    <x v="3"/>
    <n v="2043"/>
    <n v="1214"/>
    <n v="12763"/>
    <n v="6"/>
    <n v="10419.299999999999"/>
    <n v="-2343.7000000000007"/>
    <n v="2306.2999999999993"/>
    <n v="8376.2999999999993"/>
  </r>
  <r>
    <n v="475"/>
    <x v="5"/>
    <s v="Grande griffe"/>
    <n v="93"/>
    <x v="3"/>
    <n v="2043"/>
    <n v="1214"/>
    <n v="12763"/>
    <n v="6"/>
    <n v="10419.299999999999"/>
    <n v="-2343.7000000000007"/>
    <n v="2306.2999999999993"/>
    <n v="8376.2999999999993"/>
  </r>
  <r>
    <n v="476"/>
    <x v="5"/>
    <s v="Grande griffe"/>
    <n v="93"/>
    <x v="3"/>
    <n v="2043"/>
    <n v="1214"/>
    <n v="12763"/>
    <n v="7"/>
    <n v="12155.85"/>
    <n v="-607.14999999999964"/>
    <n v="4042.8500000000004"/>
    <n v="10112.85"/>
  </r>
  <r>
    <n v="477"/>
    <x v="5"/>
    <s v="Grande griffe"/>
    <n v="93"/>
    <x v="3"/>
    <n v="2043"/>
    <n v="1214"/>
    <n v="12763"/>
    <n v="7"/>
    <n v="12155.85"/>
    <n v="-607.14999999999964"/>
    <n v="4042.8500000000004"/>
    <n v="10112.85"/>
  </r>
  <r>
    <n v="478"/>
    <x v="5"/>
    <s v="Grande griffe"/>
    <n v="93"/>
    <x v="3"/>
    <n v="2043"/>
    <n v="1214"/>
    <n v="12763"/>
    <n v="6"/>
    <n v="10419.299999999999"/>
    <n v="-2343.7000000000007"/>
    <n v="2306.2999999999993"/>
    <n v="8376.2999999999993"/>
  </r>
  <r>
    <n v="479"/>
    <x v="5"/>
    <s v="Grande griffe"/>
    <n v="93"/>
    <x v="3"/>
    <n v="2043"/>
    <n v="1214"/>
    <n v="12763"/>
    <n v="9"/>
    <n v="15628.949999999999"/>
    <n v="2865.9499999999989"/>
    <n v="7515.9499999999989"/>
    <n v="13585.949999999999"/>
  </r>
  <r>
    <n v="480"/>
    <x v="5"/>
    <s v="Grande griffe"/>
    <n v="93"/>
    <x v="3"/>
    <n v="2043"/>
    <n v="1214"/>
    <n v="12763"/>
    <n v="6"/>
    <n v="10419.299999999999"/>
    <n v="-2343.7000000000007"/>
    <n v="2306.2999999999993"/>
    <n v="8376.2999999999993"/>
  </r>
  <r>
    <n v="481"/>
    <x v="5"/>
    <s v="Grande griffe"/>
    <n v="93"/>
    <x v="3"/>
    <n v="2043"/>
    <n v="1214"/>
    <n v="12763"/>
    <n v="8"/>
    <n v="13892.4"/>
    <n v="1129.3999999999996"/>
    <n v="5779.4"/>
    <n v="11849.4"/>
  </r>
  <r>
    <n v="482"/>
    <x v="5"/>
    <s v="Grande griffe"/>
    <n v="93"/>
    <x v="3"/>
    <n v="2043"/>
    <n v="1214"/>
    <n v="12763"/>
    <n v="5"/>
    <n v="8682.75"/>
    <n v="-4080.25"/>
    <n v="569.75"/>
    <n v="6639.75"/>
  </r>
  <r>
    <n v="483"/>
    <x v="5"/>
    <s v="Grand croc"/>
    <n v="73"/>
    <x v="7"/>
    <n v="1971"/>
    <n v="1214"/>
    <n v="11691"/>
    <n v="9"/>
    <n v="15078.15"/>
    <n v="3387.1499999999996"/>
    <n v="7037.15"/>
    <n v="13107.15"/>
  </r>
  <r>
    <n v="484"/>
    <x v="5"/>
    <s v="Grand croc"/>
    <n v="73"/>
    <x v="7"/>
    <n v="1971"/>
    <n v="1214"/>
    <n v="11691"/>
    <n v="7"/>
    <n v="11727.449999999999"/>
    <n v="36.449999999998909"/>
    <n v="3686.4499999999989"/>
    <n v="9756.4499999999989"/>
  </r>
  <r>
    <n v="485"/>
    <x v="5"/>
    <s v="Grand croc"/>
    <n v="73"/>
    <x v="7"/>
    <n v="1971"/>
    <n v="1214"/>
    <n v="11691"/>
    <n v="6"/>
    <n v="10052.1"/>
    <n v="-1638.8999999999996"/>
    <n v="2011.1000000000004"/>
    <n v="8081.1"/>
  </r>
  <r>
    <n v="486"/>
    <x v="5"/>
    <s v="Grand croc"/>
    <n v="73"/>
    <x v="7"/>
    <n v="1971"/>
    <n v="1214"/>
    <n v="11691"/>
    <n v="6"/>
    <n v="10052.1"/>
    <n v="-1638.8999999999996"/>
    <n v="2011.1000000000004"/>
    <n v="8081.1"/>
  </r>
  <r>
    <n v="487"/>
    <x v="5"/>
    <s v="Grand croc"/>
    <n v="73"/>
    <x v="7"/>
    <n v="1971"/>
    <n v="1214"/>
    <n v="11691"/>
    <n v="5"/>
    <n v="8376.75"/>
    <n v="-3314.25"/>
    <n v="335.75"/>
    <n v="6405.75"/>
  </r>
  <r>
    <n v="488"/>
    <x v="5"/>
    <s v="Grand croc"/>
    <n v="73"/>
    <x v="7"/>
    <n v="1971"/>
    <n v="1214"/>
    <n v="11691"/>
    <n v="6"/>
    <n v="10052.1"/>
    <n v="-1638.8999999999996"/>
    <n v="2011.1000000000004"/>
    <n v="8081.1"/>
  </r>
  <r>
    <n v="489"/>
    <x v="5"/>
    <s v="Grand croc"/>
    <n v="73"/>
    <x v="7"/>
    <n v="1971"/>
    <n v="1214"/>
    <n v="11691"/>
    <n v="7"/>
    <n v="11727.449999999999"/>
    <n v="36.449999999998909"/>
    <n v="3686.4499999999989"/>
    <n v="9756.4499999999989"/>
  </r>
  <r>
    <n v="490"/>
    <x v="5"/>
    <s v="Grand croc"/>
    <n v="73"/>
    <x v="7"/>
    <n v="1971"/>
    <n v="1214"/>
    <n v="11691"/>
    <n v="9"/>
    <n v="15078.15"/>
    <n v="3387.1499999999996"/>
    <n v="7037.15"/>
    <n v="13107.15"/>
  </r>
  <r>
    <n v="491"/>
    <x v="5"/>
    <s v="Grand croc"/>
    <n v="73"/>
    <x v="7"/>
    <n v="1971"/>
    <n v="1214"/>
    <n v="11691"/>
    <n v="6"/>
    <n v="10052.1"/>
    <n v="-1638.8999999999996"/>
    <n v="2011.1000000000004"/>
    <n v="8081.1"/>
  </r>
  <r>
    <n v="492"/>
    <x v="5"/>
    <s v="Grand croc"/>
    <n v="73"/>
    <x v="7"/>
    <n v="1971"/>
    <n v="1214"/>
    <n v="11691"/>
    <n v="6"/>
    <n v="10052.1"/>
    <n v="-1638.8999999999996"/>
    <n v="2011.1000000000004"/>
    <n v="8081.1"/>
  </r>
  <r>
    <n v="493"/>
    <x v="5"/>
    <s v="Grande écaille"/>
    <n v="77"/>
    <x v="4"/>
    <n v="2048"/>
    <n v="1214"/>
    <n v="11968"/>
    <n v="7"/>
    <n v="12185.6"/>
    <n v="217.60000000000036"/>
    <n v="4067.6000000000004"/>
    <n v="10137.6"/>
  </r>
  <r>
    <n v="494"/>
    <x v="5"/>
    <s v="Grande écaille"/>
    <n v="77"/>
    <x v="4"/>
    <n v="2048"/>
    <n v="1214"/>
    <n v="11968"/>
    <n v="6"/>
    <n v="10444.799999999999"/>
    <n v="-1523.2000000000007"/>
    <n v="2326.7999999999993"/>
    <n v="8396.7999999999993"/>
  </r>
  <r>
    <n v="495"/>
    <x v="5"/>
    <s v="Grande écaille"/>
    <n v="77"/>
    <x v="4"/>
    <n v="2048"/>
    <n v="1214"/>
    <n v="11968"/>
    <n v="7"/>
    <n v="12185.6"/>
    <n v="217.60000000000036"/>
    <n v="4067.6000000000004"/>
    <n v="10137.6"/>
  </r>
  <r>
    <n v="496"/>
    <x v="5"/>
    <s v="Grande écaille"/>
    <n v="77"/>
    <x v="4"/>
    <n v="2048"/>
    <n v="1214"/>
    <n v="11968"/>
    <n v="7"/>
    <n v="12185.6"/>
    <n v="217.60000000000036"/>
    <n v="4067.6000000000004"/>
    <n v="10137.6"/>
  </r>
  <r>
    <n v="497"/>
    <x v="5"/>
    <s v="Grande écaille"/>
    <n v="77"/>
    <x v="4"/>
    <n v="2048"/>
    <n v="1214"/>
    <n v="11968"/>
    <n v="5"/>
    <n v="8704"/>
    <n v="-3264"/>
    <n v="586"/>
    <n v="6656"/>
  </r>
  <r>
    <n v="498"/>
    <x v="5"/>
    <s v="Grande écaille"/>
    <n v="77"/>
    <x v="4"/>
    <n v="2048"/>
    <n v="1214"/>
    <n v="11968"/>
    <n v="7"/>
    <n v="12185.6"/>
    <n v="217.60000000000036"/>
    <n v="4067.6000000000004"/>
    <n v="10137.6"/>
  </r>
  <r>
    <n v="499"/>
    <x v="5"/>
    <s v="Grande écaille"/>
    <n v="77"/>
    <x v="4"/>
    <n v="2048"/>
    <n v="1214"/>
    <n v="11968"/>
    <n v="9"/>
    <n v="15667.199999999999"/>
    <n v="3699.1999999999989"/>
    <n v="7549.1999999999989"/>
    <n v="13619.199999999999"/>
  </r>
  <r>
    <n v="500"/>
    <x v="5"/>
    <s v="Grande écaille"/>
    <n v="77"/>
    <x v="4"/>
    <n v="2048"/>
    <n v="1214"/>
    <n v="11968"/>
    <n v="5"/>
    <n v="8704"/>
    <n v="-3264"/>
    <n v="586"/>
    <n v="6656"/>
  </r>
  <r>
    <n v="501"/>
    <x v="5"/>
    <s v="Grande écaille"/>
    <n v="77"/>
    <x v="4"/>
    <n v="2048"/>
    <n v="1214"/>
    <n v="11968"/>
    <n v="8"/>
    <n v="13926.4"/>
    <n v="1958.3999999999996"/>
    <n v="5808.4"/>
    <n v="11878.4"/>
  </r>
  <r>
    <n v="502"/>
    <x v="5"/>
    <s v="Grande écaille"/>
    <n v="77"/>
    <x v="4"/>
    <n v="2048"/>
    <n v="1214"/>
    <n v="11968"/>
    <n v="6"/>
    <n v="10444.799999999999"/>
    <n v="-1523.2000000000007"/>
    <n v="2326.7999999999993"/>
    <n v="8396.7999999999993"/>
  </r>
  <r>
    <n v="503"/>
    <x v="5"/>
    <s v="T.d.p incandescente"/>
    <n v="120"/>
    <x v="6"/>
    <n v="1190"/>
    <n v="1214"/>
    <n v="13260"/>
    <n v="10"/>
    <n v="10115"/>
    <n v="-3145"/>
    <n v="2855"/>
    <n v="8925"/>
  </r>
  <r>
    <n v="504"/>
    <x v="5"/>
    <s v="T.d.p incandescente"/>
    <n v="120"/>
    <x v="6"/>
    <n v="1190"/>
    <n v="1214"/>
    <n v="13260"/>
    <n v="20"/>
    <n v="20230"/>
    <n v="6970"/>
    <n v="12970"/>
    <n v="19040"/>
  </r>
  <r>
    <n v="505"/>
    <x v="5"/>
    <s v="T.d.p incandescente"/>
    <n v="120"/>
    <x v="6"/>
    <n v="1190"/>
    <n v="1214"/>
    <n v="13260"/>
    <n v="10"/>
    <n v="10115"/>
    <n v="-3145"/>
    <n v="2855"/>
    <n v="8925"/>
  </r>
  <r>
    <n v="506"/>
    <x v="5"/>
    <s v="T.d.p incandescente"/>
    <n v="120"/>
    <x v="6"/>
    <n v="1190"/>
    <n v="1214"/>
    <n v="13260"/>
    <n v="21"/>
    <n v="21241.5"/>
    <n v="7981.5"/>
    <n v="13981.5"/>
    <n v="20051.5"/>
  </r>
  <r>
    <n v="507"/>
    <x v="5"/>
    <s v="T.d.p incandescente"/>
    <n v="120"/>
    <x v="6"/>
    <n v="1190"/>
    <n v="1214"/>
    <n v="13260"/>
    <n v="19"/>
    <n v="19218.5"/>
    <n v="5958.5"/>
    <n v="11958.5"/>
    <n v="18028.5"/>
  </r>
  <r>
    <n v="508"/>
    <x v="5"/>
    <s v="T.d.p incandescente"/>
    <n v="120"/>
    <x v="6"/>
    <n v="1190"/>
    <n v="1214"/>
    <n v="13260"/>
    <n v="20"/>
    <n v="20230"/>
    <n v="6970"/>
    <n v="12970"/>
    <n v="19040"/>
  </r>
  <r>
    <n v="509"/>
    <x v="5"/>
    <s v="T.d.p incandescente"/>
    <n v="120"/>
    <x v="6"/>
    <n v="1190"/>
    <n v="1214"/>
    <n v="13260"/>
    <n v="20"/>
    <n v="20230"/>
    <n v="6970"/>
    <n v="12970"/>
    <n v="19040"/>
  </r>
  <r>
    <n v="510"/>
    <x v="5"/>
    <s v="T.d.p incandescente"/>
    <n v="120"/>
    <x v="6"/>
    <n v="1190"/>
    <n v="1214"/>
    <n v="13260"/>
    <n v="15"/>
    <n v="15172.5"/>
    <n v="1912.5"/>
    <n v="7912.5"/>
    <n v="13982.5"/>
  </r>
  <r>
    <n v="511"/>
    <x v="5"/>
    <s v="T.d.p incandescente"/>
    <n v="120"/>
    <x v="6"/>
    <n v="1190"/>
    <n v="1190"/>
    <n v="13140"/>
    <n v="25"/>
    <n v="25287.5"/>
    <n v="12147.5"/>
    <n v="18147.5"/>
    <n v="24097.5"/>
  </r>
  <r>
    <n v="512"/>
    <x v="5"/>
    <s v="Sac à venin absolu"/>
    <n v="87"/>
    <x v="5"/>
    <n v="1380"/>
    <n v="1200"/>
    <n v="11730"/>
    <n v="6"/>
    <n v="7038"/>
    <n v="-4692"/>
    <n v="-342"/>
    <n v="5658"/>
  </r>
  <r>
    <n v="513"/>
    <x v="5"/>
    <s v="Sac à venin absolu"/>
    <n v="87"/>
    <x v="5"/>
    <n v="1380"/>
    <n v="1200"/>
    <n v="11730"/>
    <n v="6"/>
    <n v="7038"/>
    <n v="-4692"/>
    <n v="-342"/>
    <n v="5658"/>
  </r>
  <r>
    <n v="514"/>
    <x v="5"/>
    <s v="Sac à venin absolu"/>
    <n v="87"/>
    <x v="5"/>
    <n v="1380"/>
    <n v="1200"/>
    <n v="11730"/>
    <n v="9"/>
    <n v="10557"/>
    <n v="-1173"/>
    <n v="3177"/>
    <n v="9177"/>
  </r>
  <r>
    <n v="515"/>
    <x v="5"/>
    <s v="Sac à venin absolu"/>
    <n v="87"/>
    <x v="5"/>
    <n v="1380"/>
    <n v="1200"/>
    <n v="11730"/>
    <n v="7"/>
    <n v="8211"/>
    <n v="-3519"/>
    <n v="831"/>
    <n v="6831"/>
  </r>
  <r>
    <n v="516"/>
    <x v="5"/>
    <s v="Sac à venin absolu"/>
    <n v="87"/>
    <x v="5"/>
    <n v="1380"/>
    <n v="1200"/>
    <n v="11730"/>
    <n v="6"/>
    <n v="7038"/>
    <n v="-4692"/>
    <n v="-342"/>
    <n v="5658"/>
  </r>
  <r>
    <n v="517"/>
    <x v="5"/>
    <s v="Sac à venin absolu"/>
    <n v="87"/>
    <x v="5"/>
    <n v="1380"/>
    <n v="1200"/>
    <n v="11730"/>
    <n v="7"/>
    <n v="8211"/>
    <n v="-3519"/>
    <n v="831"/>
    <n v="6831"/>
  </r>
  <r>
    <n v="518"/>
    <x v="5"/>
    <s v="Sac à venin absolu"/>
    <n v="87"/>
    <x v="5"/>
    <n v="1380"/>
    <n v="1200"/>
    <n v="11730"/>
    <n v="8"/>
    <n v="9384"/>
    <n v="-2346"/>
    <n v="2004"/>
    <n v="8004"/>
  </r>
  <r>
    <n v="519"/>
    <x v="5"/>
    <s v="Sac à venin absolu"/>
    <n v="87"/>
    <x v="5"/>
    <n v="1380"/>
    <n v="1200"/>
    <n v="11730"/>
    <n v="8"/>
    <n v="9384"/>
    <n v="-2346"/>
    <n v="2004"/>
    <n v="8004"/>
  </r>
  <r>
    <n v="520"/>
    <x v="5"/>
    <s v="Sac à venin absolu"/>
    <n v="87"/>
    <x v="5"/>
    <n v="1380"/>
    <n v="1200"/>
    <n v="11730"/>
    <n v="7"/>
    <n v="8211"/>
    <n v="-3519"/>
    <n v="831"/>
    <n v="6831"/>
  </r>
  <r>
    <n v="521"/>
    <x v="5"/>
    <s v="Sac à venin absolu"/>
    <n v="87"/>
    <x v="5"/>
    <n v="1380"/>
    <n v="1200"/>
    <n v="11730"/>
    <n v="8"/>
    <n v="9384"/>
    <n v="-2346"/>
    <n v="2004"/>
    <n v="8004"/>
  </r>
  <r>
    <n v="522"/>
    <x v="5"/>
    <s v="Totem travaillé"/>
    <n v="111"/>
    <x v="2"/>
    <n v="2500"/>
    <n v="1200"/>
    <n v="14050"/>
    <n v="6"/>
    <n v="12750"/>
    <n v="-1300"/>
    <n v="4250"/>
    <n v="10250"/>
  </r>
  <r>
    <n v="523"/>
    <x v="5"/>
    <s v="Totem travaillé"/>
    <n v="111"/>
    <x v="2"/>
    <n v="2500"/>
    <n v="1200"/>
    <n v="14050"/>
    <n v="9"/>
    <n v="19125"/>
    <n v="5075"/>
    <n v="10625"/>
    <n v="16625"/>
  </r>
  <r>
    <n v="524"/>
    <x v="5"/>
    <s v="Totem travaillé"/>
    <n v="111"/>
    <x v="2"/>
    <n v="2500"/>
    <n v="1200"/>
    <n v="14050"/>
    <n v="9"/>
    <n v="19125"/>
    <n v="5075"/>
    <n v="10625"/>
    <n v="16625"/>
  </r>
  <r>
    <n v="525"/>
    <x v="5"/>
    <s v="Totem travaillé"/>
    <n v="111"/>
    <x v="2"/>
    <n v="2500"/>
    <n v="1200"/>
    <n v="14050"/>
    <n v="6"/>
    <n v="12750"/>
    <n v="-1300"/>
    <n v="4250"/>
    <n v="10250"/>
  </r>
  <r>
    <n v="526"/>
    <x v="5"/>
    <s v="Totem travaillé"/>
    <n v="111"/>
    <x v="2"/>
    <n v="2500"/>
    <n v="1200"/>
    <n v="14050"/>
    <n v="9"/>
    <n v="19125"/>
    <n v="5075"/>
    <n v="10625"/>
    <n v="16625"/>
  </r>
  <r>
    <n v="527"/>
    <x v="5"/>
    <s v="Totem travaillé"/>
    <n v="111"/>
    <x v="2"/>
    <n v="2500"/>
    <n v="1200"/>
    <n v="14050"/>
    <n v="6"/>
    <n v="12750"/>
    <n v="-1300"/>
    <n v="4250"/>
    <n v="10250"/>
  </r>
  <r>
    <n v="528"/>
    <x v="5"/>
    <s v="Totem travaillé"/>
    <n v="111"/>
    <x v="2"/>
    <n v="2500"/>
    <n v="1200"/>
    <n v="14050"/>
    <n v="7"/>
    <n v="14875"/>
    <n v="825"/>
    <n v="6375"/>
    <n v="12375"/>
  </r>
  <r>
    <n v="529"/>
    <x v="5"/>
    <s v="Totem travaillé"/>
    <n v="111"/>
    <x v="2"/>
    <n v="2500"/>
    <n v="1200"/>
    <n v="14050"/>
    <n v="8"/>
    <n v="17000"/>
    <n v="2950"/>
    <n v="8500"/>
    <n v="14500"/>
  </r>
  <r>
    <n v="530"/>
    <x v="5"/>
    <s v="Totem travaillé"/>
    <n v="111"/>
    <x v="2"/>
    <n v="2500"/>
    <n v="1200"/>
    <n v="14050"/>
    <n v="10"/>
    <n v="21250"/>
    <n v="7200"/>
    <n v="12750"/>
    <n v="18750"/>
  </r>
  <r>
    <n v="531"/>
    <x v="5"/>
    <s v="Totem travaillé"/>
    <n v="111"/>
    <x v="2"/>
    <n v="2500"/>
    <n v="1200"/>
    <n v="14050"/>
    <n v="6"/>
    <n v="12750"/>
    <n v="-1300"/>
    <n v="4250"/>
    <n v="10250"/>
  </r>
  <r>
    <n v="532"/>
    <x v="6"/>
    <m/>
    <m/>
    <x v="9"/>
    <m/>
    <m/>
    <n v="0"/>
    <m/>
    <n v="0"/>
    <n v="0"/>
    <n v="0"/>
    <n v="0"/>
  </r>
  <r>
    <n v="533"/>
    <x v="6"/>
    <m/>
    <m/>
    <x v="9"/>
    <m/>
    <m/>
    <n v="0"/>
    <m/>
    <n v="0"/>
    <n v="0"/>
    <n v="0"/>
    <n v="0"/>
  </r>
  <r>
    <n v="534"/>
    <x v="6"/>
    <m/>
    <m/>
    <x v="9"/>
    <m/>
    <m/>
    <n v="0"/>
    <m/>
    <n v="0"/>
    <n v="0"/>
    <n v="0"/>
    <n v="0"/>
  </r>
  <r>
    <n v="535"/>
    <x v="6"/>
    <m/>
    <m/>
    <x v="9"/>
    <m/>
    <m/>
    <n v="0"/>
    <m/>
    <n v="0"/>
    <n v="0"/>
    <n v="0"/>
    <n v="0"/>
  </r>
  <r>
    <n v="536"/>
    <x v="6"/>
    <m/>
    <m/>
    <x v="9"/>
    <m/>
    <m/>
    <n v="0"/>
    <m/>
    <n v="0"/>
    <n v="0"/>
    <n v="0"/>
    <n v="0"/>
  </r>
  <r>
    <n v="537"/>
    <x v="6"/>
    <m/>
    <m/>
    <x v="9"/>
    <m/>
    <m/>
    <n v="0"/>
    <m/>
    <n v="0"/>
    <n v="0"/>
    <n v="0"/>
    <n v="0"/>
  </r>
  <r>
    <n v="538"/>
    <x v="6"/>
    <m/>
    <m/>
    <x v="9"/>
    <m/>
    <m/>
    <n v="0"/>
    <m/>
    <n v="0"/>
    <n v="0"/>
    <n v="0"/>
    <n v="0"/>
  </r>
  <r>
    <n v="539"/>
    <x v="6"/>
    <m/>
    <m/>
    <x v="9"/>
    <m/>
    <m/>
    <n v="0"/>
    <m/>
    <n v="0"/>
    <n v="0"/>
    <n v="0"/>
    <n v="0"/>
  </r>
  <r>
    <n v="540"/>
    <x v="6"/>
    <m/>
    <m/>
    <x v="9"/>
    <m/>
    <m/>
    <n v="0"/>
    <m/>
    <n v="0"/>
    <n v="0"/>
    <n v="0"/>
    <n v="0"/>
  </r>
  <r>
    <n v="541"/>
    <x v="6"/>
    <m/>
    <m/>
    <x v="9"/>
    <m/>
    <m/>
    <n v="0"/>
    <m/>
    <n v="0"/>
    <n v="0"/>
    <n v="0"/>
    <n v="0"/>
  </r>
  <r>
    <n v="542"/>
    <x v="6"/>
    <m/>
    <m/>
    <x v="9"/>
    <m/>
    <m/>
    <n v="0"/>
    <m/>
    <n v="0"/>
    <n v="0"/>
    <n v="0"/>
    <n v="0"/>
  </r>
  <r>
    <n v="543"/>
    <x v="6"/>
    <m/>
    <m/>
    <x v="9"/>
    <m/>
    <m/>
    <n v="0"/>
    <m/>
    <n v="0"/>
    <n v="0"/>
    <n v="0"/>
    <n v="0"/>
  </r>
  <r>
    <n v="544"/>
    <x v="6"/>
    <m/>
    <m/>
    <x v="9"/>
    <m/>
    <m/>
    <n v="0"/>
    <m/>
    <n v="0"/>
    <n v="0"/>
    <n v="0"/>
    <n v="0"/>
  </r>
  <r>
    <n v="545"/>
    <x v="6"/>
    <m/>
    <m/>
    <x v="9"/>
    <m/>
    <m/>
    <n v="0"/>
    <m/>
    <n v="0"/>
    <n v="0"/>
    <n v="0"/>
    <n v="0"/>
  </r>
  <r>
    <n v="546"/>
    <x v="6"/>
    <m/>
    <m/>
    <x v="9"/>
    <m/>
    <m/>
    <n v="0"/>
    <m/>
    <n v="0"/>
    <n v="0"/>
    <n v="0"/>
    <n v="0"/>
  </r>
  <r>
    <n v="547"/>
    <x v="6"/>
    <m/>
    <m/>
    <x v="9"/>
    <m/>
    <m/>
    <n v="0"/>
    <m/>
    <n v="0"/>
    <n v="0"/>
    <n v="0"/>
    <n v="0"/>
  </r>
  <r>
    <n v="548"/>
    <x v="6"/>
    <m/>
    <m/>
    <x v="9"/>
    <m/>
    <m/>
    <n v="0"/>
    <m/>
    <n v="0"/>
    <n v="0"/>
    <n v="0"/>
    <n v="0"/>
  </r>
  <r>
    <n v="549"/>
    <x v="6"/>
    <m/>
    <m/>
    <x v="9"/>
    <m/>
    <m/>
    <n v="0"/>
    <m/>
    <n v="0"/>
    <n v="0"/>
    <n v="0"/>
    <n v="0"/>
  </r>
  <r>
    <n v="550"/>
    <x v="6"/>
    <m/>
    <m/>
    <x v="9"/>
    <m/>
    <m/>
    <n v="0"/>
    <m/>
    <n v="0"/>
    <n v="0"/>
    <n v="0"/>
    <n v="0"/>
  </r>
  <r>
    <n v="551"/>
    <x v="6"/>
    <m/>
    <m/>
    <x v="9"/>
    <m/>
    <m/>
    <n v="0"/>
    <m/>
    <n v="0"/>
    <n v="0"/>
    <n v="0"/>
    <n v="0"/>
  </r>
  <r>
    <n v="552"/>
    <x v="6"/>
    <m/>
    <m/>
    <x v="9"/>
    <m/>
    <m/>
    <n v="0"/>
    <m/>
    <n v="0"/>
    <n v="0"/>
    <n v="0"/>
    <n v="0"/>
  </r>
  <r>
    <n v="553"/>
    <x v="6"/>
    <m/>
    <m/>
    <x v="9"/>
    <m/>
    <m/>
    <n v="0"/>
    <m/>
    <n v="0"/>
    <n v="0"/>
    <n v="0"/>
    <n v="0"/>
  </r>
  <r>
    <n v="554"/>
    <x v="6"/>
    <m/>
    <m/>
    <x v="9"/>
    <m/>
    <m/>
    <n v="0"/>
    <m/>
    <n v="0"/>
    <n v="0"/>
    <n v="0"/>
    <n v="0"/>
  </r>
  <r>
    <n v="555"/>
    <x v="6"/>
    <m/>
    <m/>
    <x v="9"/>
    <m/>
    <m/>
    <n v="0"/>
    <m/>
    <n v="0"/>
    <n v="0"/>
    <n v="0"/>
    <n v="0"/>
  </r>
  <r>
    <n v="556"/>
    <x v="6"/>
    <m/>
    <m/>
    <x v="9"/>
    <m/>
    <m/>
    <n v="0"/>
    <m/>
    <n v="0"/>
    <n v="0"/>
    <n v="0"/>
    <n v="0"/>
  </r>
  <r>
    <n v="557"/>
    <x v="6"/>
    <m/>
    <m/>
    <x v="9"/>
    <m/>
    <m/>
    <n v="0"/>
    <m/>
    <n v="0"/>
    <n v="0"/>
    <n v="0"/>
    <n v="0"/>
  </r>
  <r>
    <n v="558"/>
    <x v="6"/>
    <m/>
    <m/>
    <x v="9"/>
    <m/>
    <m/>
    <n v="0"/>
    <m/>
    <n v="0"/>
    <n v="0"/>
    <n v="0"/>
    <n v="0"/>
  </r>
  <r>
    <n v="559"/>
    <x v="6"/>
    <m/>
    <m/>
    <x v="9"/>
    <m/>
    <m/>
    <n v="0"/>
    <m/>
    <n v="0"/>
    <n v="0"/>
    <n v="0"/>
    <n v="0"/>
  </r>
  <r>
    <n v="560"/>
    <x v="6"/>
    <m/>
    <m/>
    <x v="9"/>
    <m/>
    <m/>
    <n v="0"/>
    <m/>
    <n v="0"/>
    <n v="0"/>
    <n v="0"/>
    <n v="0"/>
  </r>
  <r>
    <n v="561"/>
    <x v="6"/>
    <m/>
    <m/>
    <x v="9"/>
    <m/>
    <m/>
    <n v="0"/>
    <m/>
    <n v="0"/>
    <n v="0"/>
    <n v="0"/>
    <n v="0"/>
  </r>
  <r>
    <n v="562"/>
    <x v="6"/>
    <m/>
    <m/>
    <x v="9"/>
    <m/>
    <m/>
    <n v="0"/>
    <m/>
    <n v="0"/>
    <n v="0"/>
    <n v="0"/>
    <n v="0"/>
  </r>
  <r>
    <n v="563"/>
    <x v="6"/>
    <m/>
    <m/>
    <x v="9"/>
    <m/>
    <m/>
    <n v="0"/>
    <m/>
    <n v="0"/>
    <n v="0"/>
    <n v="0"/>
    <n v="0"/>
  </r>
  <r>
    <n v="564"/>
    <x v="6"/>
    <m/>
    <m/>
    <x v="9"/>
    <m/>
    <m/>
    <n v="0"/>
    <m/>
    <n v="0"/>
    <n v="0"/>
    <n v="0"/>
    <n v="0"/>
  </r>
  <r>
    <n v="565"/>
    <x v="6"/>
    <m/>
    <m/>
    <x v="9"/>
    <m/>
    <m/>
    <n v="0"/>
    <m/>
    <n v="0"/>
    <n v="0"/>
    <n v="0"/>
    <n v="0"/>
  </r>
  <r>
    <n v="566"/>
    <x v="6"/>
    <m/>
    <m/>
    <x v="9"/>
    <m/>
    <m/>
    <n v="0"/>
    <m/>
    <n v="0"/>
    <n v="0"/>
    <n v="0"/>
    <n v="0"/>
  </r>
  <r>
    <n v="567"/>
    <x v="6"/>
    <m/>
    <m/>
    <x v="9"/>
    <m/>
    <m/>
    <n v="0"/>
    <m/>
    <n v="0"/>
    <n v="0"/>
    <n v="0"/>
    <n v="0"/>
  </r>
  <r>
    <n v="568"/>
    <x v="6"/>
    <m/>
    <m/>
    <x v="9"/>
    <m/>
    <m/>
    <n v="0"/>
    <m/>
    <n v="0"/>
    <n v="0"/>
    <n v="0"/>
    <n v="0"/>
  </r>
  <r>
    <n v="569"/>
    <x v="6"/>
    <m/>
    <m/>
    <x v="9"/>
    <m/>
    <m/>
    <n v="0"/>
    <m/>
    <n v="0"/>
    <n v="0"/>
    <n v="0"/>
    <n v="0"/>
  </r>
  <r>
    <n v="570"/>
    <x v="6"/>
    <m/>
    <m/>
    <x v="9"/>
    <m/>
    <m/>
    <n v="0"/>
    <m/>
    <n v="0"/>
    <n v="0"/>
    <n v="0"/>
    <n v="0"/>
  </r>
  <r>
    <n v="571"/>
    <x v="6"/>
    <m/>
    <m/>
    <x v="9"/>
    <m/>
    <m/>
    <n v="0"/>
    <m/>
    <n v="0"/>
    <n v="0"/>
    <n v="0"/>
    <n v="0"/>
  </r>
  <r>
    <n v="572"/>
    <x v="6"/>
    <m/>
    <m/>
    <x v="9"/>
    <m/>
    <m/>
    <n v="0"/>
    <m/>
    <n v="0"/>
    <n v="0"/>
    <n v="0"/>
    <n v="0"/>
  </r>
  <r>
    <n v="573"/>
    <x v="6"/>
    <m/>
    <m/>
    <x v="9"/>
    <m/>
    <m/>
    <n v="0"/>
    <m/>
    <n v="0"/>
    <n v="0"/>
    <n v="0"/>
    <n v="0"/>
  </r>
  <r>
    <n v="574"/>
    <x v="6"/>
    <m/>
    <m/>
    <x v="9"/>
    <m/>
    <m/>
    <n v="0"/>
    <m/>
    <n v="0"/>
    <n v="0"/>
    <n v="0"/>
    <n v="0"/>
  </r>
  <r>
    <n v="575"/>
    <x v="6"/>
    <m/>
    <m/>
    <x v="9"/>
    <m/>
    <m/>
    <n v="0"/>
    <m/>
    <n v="0"/>
    <n v="0"/>
    <n v="0"/>
    <n v="0"/>
  </r>
  <r>
    <n v="576"/>
    <x v="6"/>
    <m/>
    <m/>
    <x v="9"/>
    <m/>
    <m/>
    <n v="0"/>
    <m/>
    <n v="0"/>
    <n v="0"/>
    <n v="0"/>
    <n v="0"/>
  </r>
  <r>
    <n v="577"/>
    <x v="6"/>
    <m/>
    <m/>
    <x v="9"/>
    <m/>
    <m/>
    <n v="0"/>
    <m/>
    <n v="0"/>
    <n v="0"/>
    <n v="0"/>
    <n v="0"/>
  </r>
  <r>
    <n v="578"/>
    <x v="6"/>
    <m/>
    <m/>
    <x v="9"/>
    <m/>
    <m/>
    <n v="0"/>
    <m/>
    <n v="0"/>
    <n v="0"/>
    <n v="0"/>
    <n v="0"/>
  </r>
  <r>
    <n v="579"/>
    <x v="6"/>
    <m/>
    <m/>
    <x v="9"/>
    <m/>
    <m/>
    <n v="0"/>
    <m/>
    <n v="0"/>
    <n v="0"/>
    <n v="0"/>
    <n v="0"/>
  </r>
  <r>
    <n v="580"/>
    <x v="6"/>
    <m/>
    <m/>
    <x v="9"/>
    <m/>
    <m/>
    <n v="0"/>
    <m/>
    <n v="0"/>
    <n v="0"/>
    <n v="0"/>
    <n v="0"/>
  </r>
  <r>
    <n v="581"/>
    <x v="6"/>
    <m/>
    <m/>
    <x v="9"/>
    <m/>
    <m/>
    <n v="0"/>
    <m/>
    <n v="0"/>
    <n v="0"/>
    <n v="0"/>
    <n v="0"/>
  </r>
  <r>
    <n v="582"/>
    <x v="6"/>
    <m/>
    <m/>
    <x v="9"/>
    <m/>
    <m/>
    <n v="0"/>
    <m/>
    <n v="0"/>
    <n v="0"/>
    <n v="0"/>
    <n v="0"/>
  </r>
  <r>
    <n v="583"/>
    <x v="6"/>
    <m/>
    <m/>
    <x v="9"/>
    <m/>
    <m/>
    <n v="0"/>
    <m/>
    <n v="0"/>
    <n v="0"/>
    <n v="0"/>
    <n v="0"/>
  </r>
  <r>
    <n v="584"/>
    <x v="6"/>
    <m/>
    <m/>
    <x v="9"/>
    <m/>
    <m/>
    <n v="0"/>
    <m/>
    <n v="0"/>
    <n v="0"/>
    <n v="0"/>
    <n v="0"/>
  </r>
  <r>
    <n v="585"/>
    <x v="6"/>
    <m/>
    <m/>
    <x v="9"/>
    <m/>
    <m/>
    <n v="0"/>
    <m/>
    <n v="0"/>
    <n v="0"/>
    <n v="0"/>
    <n v="0"/>
  </r>
  <r>
    <n v="586"/>
    <x v="6"/>
    <m/>
    <m/>
    <x v="9"/>
    <m/>
    <m/>
    <n v="0"/>
    <m/>
    <n v="0"/>
    <n v="0"/>
    <n v="0"/>
    <n v="0"/>
  </r>
  <r>
    <n v="587"/>
    <x v="6"/>
    <m/>
    <m/>
    <x v="9"/>
    <m/>
    <m/>
    <n v="0"/>
    <m/>
    <n v="0"/>
    <n v="0"/>
    <n v="0"/>
    <n v="0"/>
  </r>
  <r>
    <n v="588"/>
    <x v="6"/>
    <m/>
    <m/>
    <x v="9"/>
    <m/>
    <m/>
    <n v="0"/>
    <m/>
    <n v="0"/>
    <n v="0"/>
    <n v="0"/>
    <n v="0"/>
  </r>
  <r>
    <n v="589"/>
    <x v="6"/>
    <m/>
    <m/>
    <x v="9"/>
    <m/>
    <m/>
    <n v="0"/>
    <m/>
    <n v="0"/>
    <n v="0"/>
    <n v="0"/>
    <n v="0"/>
  </r>
  <r>
    <n v="590"/>
    <x v="6"/>
    <m/>
    <m/>
    <x v="9"/>
    <m/>
    <m/>
    <n v="0"/>
    <m/>
    <n v="0"/>
    <n v="0"/>
    <n v="0"/>
    <n v="0"/>
  </r>
  <r>
    <n v="591"/>
    <x v="6"/>
    <m/>
    <m/>
    <x v="9"/>
    <m/>
    <m/>
    <n v="0"/>
    <m/>
    <n v="0"/>
    <n v="0"/>
    <n v="0"/>
    <n v="0"/>
  </r>
  <r>
    <n v="592"/>
    <x v="6"/>
    <m/>
    <m/>
    <x v="9"/>
    <m/>
    <m/>
    <n v="0"/>
    <m/>
    <n v="0"/>
    <n v="0"/>
    <n v="0"/>
    <n v="0"/>
  </r>
  <r>
    <n v="593"/>
    <x v="6"/>
    <m/>
    <m/>
    <x v="9"/>
    <m/>
    <m/>
    <n v="0"/>
    <m/>
    <n v="0"/>
    <n v="0"/>
    <n v="0"/>
    <n v="0"/>
  </r>
  <r>
    <n v="594"/>
    <x v="6"/>
    <m/>
    <m/>
    <x v="9"/>
    <m/>
    <m/>
    <n v="0"/>
    <m/>
    <n v="0"/>
    <n v="0"/>
    <n v="0"/>
    <n v="0"/>
  </r>
  <r>
    <n v="595"/>
    <x v="6"/>
    <m/>
    <m/>
    <x v="9"/>
    <m/>
    <m/>
    <n v="0"/>
    <m/>
    <n v="0"/>
    <n v="0"/>
    <n v="0"/>
    <n v="0"/>
  </r>
  <r>
    <n v="596"/>
    <x v="6"/>
    <m/>
    <m/>
    <x v="9"/>
    <m/>
    <m/>
    <n v="0"/>
    <m/>
    <n v="0"/>
    <n v="0"/>
    <n v="0"/>
    <n v="0"/>
  </r>
  <r>
    <n v="597"/>
    <x v="6"/>
    <m/>
    <m/>
    <x v="9"/>
    <m/>
    <m/>
    <n v="0"/>
    <m/>
    <n v="0"/>
    <n v="0"/>
    <n v="0"/>
    <n v="0"/>
  </r>
  <r>
    <n v="598"/>
    <x v="6"/>
    <m/>
    <m/>
    <x v="9"/>
    <m/>
    <m/>
    <n v="0"/>
    <m/>
    <n v="0"/>
    <n v="0"/>
    <n v="0"/>
    <n v="0"/>
  </r>
  <r>
    <n v="599"/>
    <x v="6"/>
    <m/>
    <m/>
    <x v="9"/>
    <m/>
    <m/>
    <n v="0"/>
    <m/>
    <n v="0"/>
    <n v="0"/>
    <n v="0"/>
    <n v="0"/>
  </r>
  <r>
    <n v="600"/>
    <x v="6"/>
    <m/>
    <m/>
    <x v="9"/>
    <m/>
    <m/>
    <n v="0"/>
    <m/>
    <n v="0"/>
    <n v="0"/>
    <n v="0"/>
    <n v="0"/>
  </r>
  <r>
    <n v="601"/>
    <x v="6"/>
    <m/>
    <m/>
    <x v="9"/>
    <m/>
    <m/>
    <n v="0"/>
    <m/>
    <n v="0"/>
    <n v="0"/>
    <n v="0"/>
    <n v="0"/>
  </r>
  <r>
    <n v="602"/>
    <x v="6"/>
    <m/>
    <m/>
    <x v="9"/>
    <m/>
    <m/>
    <n v="0"/>
    <m/>
    <n v="0"/>
    <n v="0"/>
    <n v="0"/>
    <n v="0"/>
  </r>
  <r>
    <n v="603"/>
    <x v="6"/>
    <m/>
    <m/>
    <x v="9"/>
    <m/>
    <m/>
    <n v="0"/>
    <m/>
    <n v="0"/>
    <n v="0"/>
    <n v="0"/>
    <n v="0"/>
  </r>
  <r>
    <n v="604"/>
    <x v="6"/>
    <m/>
    <m/>
    <x v="9"/>
    <m/>
    <m/>
    <n v="0"/>
    <m/>
    <n v="0"/>
    <n v="0"/>
    <n v="0"/>
    <n v="0"/>
  </r>
  <r>
    <n v="605"/>
    <x v="6"/>
    <m/>
    <m/>
    <x v="9"/>
    <m/>
    <m/>
    <n v="0"/>
    <m/>
    <n v="0"/>
    <n v="0"/>
    <n v="0"/>
    <n v="0"/>
  </r>
  <r>
    <n v="606"/>
    <x v="6"/>
    <m/>
    <m/>
    <x v="9"/>
    <m/>
    <m/>
    <n v="0"/>
    <m/>
    <n v="0"/>
    <n v="0"/>
    <n v="0"/>
    <n v="0"/>
  </r>
  <r>
    <n v="607"/>
    <x v="6"/>
    <m/>
    <m/>
    <x v="9"/>
    <m/>
    <m/>
    <n v="0"/>
    <m/>
    <n v="0"/>
    <n v="0"/>
    <n v="0"/>
    <n v="0"/>
  </r>
  <r>
    <n v="608"/>
    <x v="6"/>
    <m/>
    <m/>
    <x v="9"/>
    <m/>
    <m/>
    <n v="0"/>
    <m/>
    <n v="0"/>
    <n v="0"/>
    <n v="0"/>
    <n v="0"/>
  </r>
  <r>
    <n v="609"/>
    <x v="6"/>
    <m/>
    <m/>
    <x v="9"/>
    <m/>
    <m/>
    <n v="0"/>
    <m/>
    <n v="0"/>
    <n v="0"/>
    <n v="0"/>
    <n v="0"/>
  </r>
  <r>
    <n v="610"/>
    <x v="6"/>
    <m/>
    <m/>
    <x v="9"/>
    <m/>
    <m/>
    <n v="0"/>
    <m/>
    <n v="0"/>
    <n v="0"/>
    <n v="0"/>
    <n v="0"/>
  </r>
  <r>
    <n v="611"/>
    <x v="6"/>
    <m/>
    <m/>
    <x v="9"/>
    <m/>
    <m/>
    <n v="0"/>
    <m/>
    <n v="0"/>
    <n v="0"/>
    <n v="0"/>
    <n v="0"/>
  </r>
  <r>
    <n v="612"/>
    <x v="6"/>
    <m/>
    <m/>
    <x v="9"/>
    <m/>
    <m/>
    <n v="0"/>
    <m/>
    <n v="0"/>
    <n v="0"/>
    <n v="0"/>
    <n v="0"/>
  </r>
  <r>
    <n v="613"/>
    <x v="6"/>
    <m/>
    <m/>
    <x v="9"/>
    <m/>
    <m/>
    <n v="0"/>
    <m/>
    <n v="0"/>
    <n v="0"/>
    <n v="0"/>
    <n v="0"/>
  </r>
  <r>
    <n v="614"/>
    <x v="6"/>
    <m/>
    <m/>
    <x v="9"/>
    <m/>
    <m/>
    <n v="0"/>
    <m/>
    <n v="0"/>
    <n v="0"/>
    <n v="0"/>
    <n v="0"/>
  </r>
  <r>
    <n v="615"/>
    <x v="6"/>
    <m/>
    <m/>
    <x v="9"/>
    <m/>
    <m/>
    <n v="0"/>
    <m/>
    <n v="0"/>
    <n v="0"/>
    <n v="0"/>
    <n v="0"/>
  </r>
  <r>
    <n v="616"/>
    <x v="6"/>
    <m/>
    <m/>
    <x v="9"/>
    <m/>
    <m/>
    <n v="0"/>
    <m/>
    <n v="0"/>
    <n v="0"/>
    <n v="0"/>
    <n v="0"/>
  </r>
  <r>
    <n v="617"/>
    <x v="6"/>
    <m/>
    <m/>
    <x v="9"/>
    <m/>
    <m/>
    <n v="0"/>
    <m/>
    <n v="0"/>
    <n v="0"/>
    <n v="0"/>
    <n v="0"/>
  </r>
  <r>
    <n v="618"/>
    <x v="6"/>
    <m/>
    <m/>
    <x v="9"/>
    <m/>
    <m/>
    <n v="0"/>
    <m/>
    <n v="0"/>
    <n v="0"/>
    <n v="0"/>
    <n v="0"/>
  </r>
  <r>
    <n v="619"/>
    <x v="6"/>
    <m/>
    <m/>
    <x v="9"/>
    <m/>
    <m/>
    <n v="0"/>
    <m/>
    <n v="0"/>
    <n v="0"/>
    <n v="0"/>
    <n v="0"/>
  </r>
  <r>
    <n v="620"/>
    <x v="6"/>
    <m/>
    <m/>
    <x v="9"/>
    <m/>
    <m/>
    <n v="0"/>
    <m/>
    <n v="0"/>
    <n v="0"/>
    <n v="0"/>
    <n v="0"/>
  </r>
  <r>
    <n v="621"/>
    <x v="6"/>
    <m/>
    <m/>
    <x v="9"/>
    <m/>
    <m/>
    <n v="0"/>
    <m/>
    <n v="0"/>
    <n v="0"/>
    <n v="0"/>
    <n v="0"/>
  </r>
  <r>
    <n v="622"/>
    <x v="6"/>
    <m/>
    <m/>
    <x v="9"/>
    <m/>
    <m/>
    <n v="0"/>
    <m/>
    <n v="0"/>
    <n v="0"/>
    <n v="0"/>
    <n v="0"/>
  </r>
  <r>
    <n v="623"/>
    <x v="6"/>
    <m/>
    <m/>
    <x v="9"/>
    <m/>
    <m/>
    <n v="0"/>
    <m/>
    <n v="0"/>
    <n v="0"/>
    <n v="0"/>
    <n v="0"/>
  </r>
  <r>
    <n v="624"/>
    <x v="6"/>
    <m/>
    <m/>
    <x v="9"/>
    <m/>
    <m/>
    <n v="0"/>
    <m/>
    <n v="0"/>
    <n v="0"/>
    <n v="0"/>
    <n v="0"/>
  </r>
  <r>
    <n v="625"/>
    <x v="6"/>
    <m/>
    <m/>
    <x v="9"/>
    <m/>
    <m/>
    <n v="0"/>
    <m/>
    <n v="0"/>
    <n v="0"/>
    <n v="0"/>
    <n v="0"/>
  </r>
  <r>
    <n v="626"/>
    <x v="6"/>
    <m/>
    <m/>
    <x v="9"/>
    <m/>
    <m/>
    <n v="0"/>
    <m/>
    <n v="0"/>
    <n v="0"/>
    <n v="0"/>
    <n v="0"/>
  </r>
  <r>
    <n v="627"/>
    <x v="6"/>
    <m/>
    <m/>
    <x v="9"/>
    <m/>
    <m/>
    <n v="0"/>
    <m/>
    <n v="0"/>
    <n v="0"/>
    <n v="0"/>
    <n v="0"/>
  </r>
  <r>
    <n v="628"/>
    <x v="6"/>
    <m/>
    <m/>
    <x v="9"/>
    <m/>
    <m/>
    <n v="0"/>
    <m/>
    <n v="0"/>
    <n v="0"/>
    <n v="0"/>
    <n v="0"/>
  </r>
  <r>
    <n v="629"/>
    <x v="6"/>
    <m/>
    <m/>
    <x v="9"/>
    <m/>
    <m/>
    <n v="0"/>
    <m/>
    <n v="0"/>
    <n v="0"/>
    <n v="0"/>
    <n v="0"/>
  </r>
  <r>
    <n v="630"/>
    <x v="6"/>
    <m/>
    <m/>
    <x v="9"/>
    <m/>
    <m/>
    <n v="0"/>
    <m/>
    <n v="0"/>
    <n v="0"/>
    <n v="0"/>
    <n v="0"/>
  </r>
  <r>
    <n v="631"/>
    <x v="6"/>
    <m/>
    <m/>
    <x v="9"/>
    <m/>
    <m/>
    <n v="0"/>
    <m/>
    <n v="0"/>
    <n v="0"/>
    <n v="0"/>
    <n v="0"/>
  </r>
  <r>
    <n v="632"/>
    <x v="6"/>
    <m/>
    <m/>
    <x v="9"/>
    <m/>
    <m/>
    <n v="0"/>
    <m/>
    <n v="0"/>
    <n v="0"/>
    <n v="0"/>
    <n v="0"/>
  </r>
  <r>
    <n v="633"/>
    <x v="6"/>
    <m/>
    <m/>
    <x v="9"/>
    <m/>
    <m/>
    <n v="0"/>
    <m/>
    <n v="0"/>
    <n v="0"/>
    <n v="0"/>
    <n v="0"/>
  </r>
  <r>
    <n v="634"/>
    <x v="6"/>
    <m/>
    <m/>
    <x v="9"/>
    <m/>
    <m/>
    <n v="0"/>
    <m/>
    <n v="0"/>
    <n v="0"/>
    <n v="0"/>
    <n v="0"/>
  </r>
  <r>
    <n v="635"/>
    <x v="6"/>
    <m/>
    <m/>
    <x v="9"/>
    <m/>
    <m/>
    <n v="0"/>
    <m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1E1DF9-810C-4C53-AD2C-AECF0EEF3AA9}" name="Tableau croisé dynamique1" cacheId="0" applyNumberFormats="0" applyBorderFormats="0" applyFontFormats="0" applyPatternFormats="0" applyAlignmentFormats="0" applyWidthHeightFormats="1" dataCaption="Valeurs" showMissing="0" updatedVersion="6" minRefreshableVersion="3" useAutoFormatting="1" itemPrintTitles="1" createdVersion="6" indent="0" outline="1" outlineData="1" multipleFieldFilters="0">
  <location ref="R23:V28" firstHeaderRow="0" firstDataRow="1" firstDataCol="1"/>
  <pivotFields count="14">
    <pivotField showAll="0"/>
    <pivotField axis="axisRow" showAll="0" includeNewItemsInFilter="1" sortType="ascending" countASubtotal="1">
      <items count="369">
        <item x="0"/>
        <item x="367"/>
        <item x="214"/>
        <item x="92"/>
        <item x="336"/>
        <item x="32"/>
        <item x="1"/>
        <item x="183"/>
        <item x="153"/>
        <item x="122"/>
        <item x="61"/>
        <item x="306"/>
        <item x="275"/>
        <item x="245"/>
        <item x="215"/>
        <item x="93"/>
        <item x="337"/>
        <item x="33"/>
        <item x="2"/>
        <item x="184"/>
        <item x="154"/>
        <item x="123"/>
        <item x="62"/>
        <item x="307"/>
        <item x="276"/>
        <item x="246"/>
        <item x="216"/>
        <item x="94"/>
        <item x="338"/>
        <item x="34"/>
        <item x="3"/>
        <item x="185"/>
        <item x="155"/>
        <item x="124"/>
        <item x="63"/>
        <item x="308"/>
        <item x="277"/>
        <item x="247"/>
        <item x="217"/>
        <item x="95"/>
        <item x="339"/>
        <item x="35"/>
        <item x="4"/>
        <item x="186"/>
        <item x="156"/>
        <item x="125"/>
        <item x="64"/>
        <item x="309"/>
        <item x="278"/>
        <item x="248"/>
        <item x="218"/>
        <item x="96"/>
        <item x="340"/>
        <item x="36"/>
        <item x="5"/>
        <item x="187"/>
        <item x="157"/>
        <item x="126"/>
        <item x="65"/>
        <item x="310"/>
        <item x="279"/>
        <item x="249"/>
        <item x="219"/>
        <item x="97"/>
        <item x="341"/>
        <item x="37"/>
        <item x="6"/>
        <item x="188"/>
        <item x="158"/>
        <item x="127"/>
        <item x="66"/>
        <item x="311"/>
        <item x="280"/>
        <item x="250"/>
        <item x="220"/>
        <item x="98"/>
        <item x="342"/>
        <item x="38"/>
        <item x="7"/>
        <item x="189"/>
        <item x="159"/>
        <item x="128"/>
        <item x="67"/>
        <item x="312"/>
        <item x="281"/>
        <item x="251"/>
        <item x="221"/>
        <item x="99"/>
        <item x="343"/>
        <item x="39"/>
        <item x="8"/>
        <item x="190"/>
        <item x="160"/>
        <item x="129"/>
        <item x="68"/>
        <item x="313"/>
        <item x="282"/>
        <item x="252"/>
        <item x="222"/>
        <item x="100"/>
        <item x="344"/>
        <item x="40"/>
        <item x="9"/>
        <item x="191"/>
        <item x="161"/>
        <item x="130"/>
        <item x="69"/>
        <item x="314"/>
        <item x="283"/>
        <item x="253"/>
        <item x="223"/>
        <item x="101"/>
        <item x="345"/>
        <item x="41"/>
        <item x="10"/>
        <item x="192"/>
        <item x="162"/>
        <item x="131"/>
        <item x="70"/>
        <item x="315"/>
        <item x="284"/>
        <item x="254"/>
        <item x="224"/>
        <item x="102"/>
        <item x="346"/>
        <item x="42"/>
        <item x="11"/>
        <item x="193"/>
        <item x="163"/>
        <item x="132"/>
        <item x="71"/>
        <item x="316"/>
        <item x="285"/>
        <item x="255"/>
        <item x="225"/>
        <item x="103"/>
        <item x="347"/>
        <item x="43"/>
        <item x="12"/>
        <item x="194"/>
        <item x="164"/>
        <item x="133"/>
        <item x="72"/>
        <item x="317"/>
        <item x="286"/>
        <item x="256"/>
        <item x="226"/>
        <item x="104"/>
        <item x="348"/>
        <item x="44"/>
        <item x="13"/>
        <item x="195"/>
        <item x="165"/>
        <item x="134"/>
        <item x="73"/>
        <item x="318"/>
        <item x="287"/>
        <item x="257"/>
        <item x="227"/>
        <item x="105"/>
        <item x="349"/>
        <item x="45"/>
        <item x="14"/>
        <item x="196"/>
        <item x="166"/>
        <item x="135"/>
        <item x="74"/>
        <item x="319"/>
        <item x="288"/>
        <item x="258"/>
        <item x="228"/>
        <item x="106"/>
        <item x="350"/>
        <item x="46"/>
        <item x="15"/>
        <item x="197"/>
        <item x="167"/>
        <item x="136"/>
        <item x="75"/>
        <item x="320"/>
        <item x="289"/>
        <item x="259"/>
        <item x="229"/>
        <item x="107"/>
        <item x="351"/>
        <item x="47"/>
        <item sd="0" x="16"/>
        <item x="198"/>
        <item x="168"/>
        <item x="137"/>
        <item x="76"/>
        <item x="321"/>
        <item x="290"/>
        <item x="260"/>
        <item x="230"/>
        <item x="108"/>
        <item x="352"/>
        <item x="48"/>
        <item x="17"/>
        <item x="199"/>
        <item x="169"/>
        <item x="138"/>
        <item x="77"/>
        <item x="322"/>
        <item x="291"/>
        <item x="261"/>
        <item x="231"/>
        <item x="109"/>
        <item x="353"/>
        <item x="49"/>
        <item x="18"/>
        <item x="200"/>
        <item x="170"/>
        <item x="139"/>
        <item x="78"/>
        <item x="323"/>
        <item x="292"/>
        <item x="262"/>
        <item x="232"/>
        <item x="110"/>
        <item x="354"/>
        <item x="50"/>
        <item x="19"/>
        <item x="201"/>
        <item x="171"/>
        <item x="140"/>
        <item x="79"/>
        <item x="324"/>
        <item x="293"/>
        <item x="263"/>
        <item x="233"/>
        <item x="111"/>
        <item x="355"/>
        <item x="51"/>
        <item x="20"/>
        <item x="202"/>
        <item x="172"/>
        <item x="141"/>
        <item x="80"/>
        <item x="325"/>
        <item x="294"/>
        <item x="264"/>
        <item x="234"/>
        <item x="112"/>
        <item x="356"/>
        <item x="52"/>
        <item x="21"/>
        <item x="203"/>
        <item x="173"/>
        <item x="142"/>
        <item x="81"/>
        <item x="326"/>
        <item x="295"/>
        <item x="265"/>
        <item x="235"/>
        <item x="113"/>
        <item x="357"/>
        <item x="53"/>
        <item x="22"/>
        <item x="204"/>
        <item x="174"/>
        <item x="143"/>
        <item x="82"/>
        <item x="327"/>
        <item x="296"/>
        <item x="266"/>
        <item x="236"/>
        <item x="114"/>
        <item x="358"/>
        <item x="54"/>
        <item x="23"/>
        <item x="205"/>
        <item x="175"/>
        <item x="144"/>
        <item x="83"/>
        <item x="328"/>
        <item x="297"/>
        <item x="267"/>
        <item x="237"/>
        <item x="115"/>
        <item x="359"/>
        <item x="55"/>
        <item x="24"/>
        <item x="206"/>
        <item x="176"/>
        <item x="145"/>
        <item x="84"/>
        <item x="329"/>
        <item x="298"/>
        <item x="268"/>
        <item x="238"/>
        <item x="116"/>
        <item x="360"/>
        <item x="56"/>
        <item x="25"/>
        <item x="207"/>
        <item x="177"/>
        <item x="146"/>
        <item x="85"/>
        <item x="330"/>
        <item x="299"/>
        <item x="269"/>
        <item x="239"/>
        <item x="117"/>
        <item x="361"/>
        <item x="57"/>
        <item x="26"/>
        <item x="208"/>
        <item x="178"/>
        <item x="147"/>
        <item x="86"/>
        <item x="331"/>
        <item x="300"/>
        <item x="270"/>
        <item x="240"/>
        <item x="118"/>
        <item x="362"/>
        <item x="58"/>
        <item x="27"/>
        <item x="209"/>
        <item x="179"/>
        <item x="148"/>
        <item x="87"/>
        <item x="332"/>
        <item x="301"/>
        <item x="271"/>
        <item x="241"/>
        <item x="119"/>
        <item x="363"/>
        <item x="59"/>
        <item x="28"/>
        <item x="210"/>
        <item x="180"/>
        <item x="149"/>
        <item x="88"/>
        <item x="333"/>
        <item x="302"/>
        <item x="272"/>
        <item x="242"/>
        <item x="120"/>
        <item x="364"/>
        <item x="60"/>
        <item x="29"/>
        <item x="211"/>
        <item x="181"/>
        <item x="150"/>
        <item x="89"/>
        <item x="334"/>
        <item x="303"/>
        <item x="273"/>
        <item x="243"/>
        <item x="121"/>
        <item x="365"/>
        <item x="30"/>
        <item x="212"/>
        <item x="182"/>
        <item x="151"/>
        <item x="90"/>
        <item x="335"/>
        <item x="304"/>
        <item x="274"/>
        <item x="244"/>
        <item x="366"/>
        <item x="31"/>
        <item x="213"/>
        <item x="152"/>
        <item x="91"/>
        <item x="305"/>
        <item t="countA"/>
      </items>
    </pivotField>
    <pivotField showAll="0"/>
    <pivotField showAll="0"/>
    <pivotField axis="axisRow" showAll="0">
      <items count="11">
        <item x="9"/>
        <item x="7"/>
        <item x="4"/>
        <item x="8"/>
        <item x="3"/>
        <item x="1"/>
        <item x="5"/>
        <item x="6"/>
        <item x="2"/>
        <item x="0"/>
        <item t="default"/>
      </items>
    </pivotField>
    <pivotField showAll="0"/>
    <pivotField showAll="0"/>
    <pivotField numFmtId="164" showAll="0"/>
    <pivotField dataField="1" showAll="0"/>
    <pivotField numFmtId="164" showAll="0"/>
    <pivotField dataField="1" showAll="0"/>
    <pivotField dataField="1" showAll="0"/>
    <pivotField dataField="1" numFmtId="164" showAll="0"/>
    <pivotField axis="axisRow" numFmtId="168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3"/>
    <field x="1"/>
    <field x="4"/>
  </rowFields>
  <rowItems count="5">
    <i>
      <x/>
    </i>
    <i>
      <x v="1"/>
    </i>
    <i>
      <x v="6"/>
    </i>
    <i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Benef n1" fld="10" baseField="0" baseItem="0"/>
    <dataField name="Somme de Benef n2" fld="11" baseField="0" baseItem="0"/>
    <dataField name="Somme de Benif n3" fld="12" baseField="0" baseItem="0"/>
    <dataField name="Somme de Drop" fld="8" baseField="1" baseItem="246" numFmtId="1"/>
  </dataFields>
  <formats count="2">
    <format dxfId="65">
      <pivotArea outline="0" collapsedLevelsAreSubtotals="1" fieldPosition="0"/>
    </format>
    <format dxfId="64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B0D3BBE0-B3E6-4E97-8589-ADB4465EFE12}" autoFormatId="16" applyNumberFormats="0" applyBorderFormats="0" applyFontFormats="0" applyPatternFormats="0" applyAlignmentFormats="0" applyWidthHeightFormats="0">
  <queryTableRefresh nextId="2">
    <queryTableFields count="1">
      <queryTableField id="1" name="Date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DA96F84C-B95F-4CDC-8F8C-56EC96C61B5C}" autoFormatId="16" applyNumberFormats="0" applyBorderFormats="0" applyFontFormats="0" applyPatternFormats="0" applyAlignmentFormats="0" applyWidthHeightFormats="0">
  <queryTableRefresh nextId="2">
    <queryTableFields count="1">
      <queryTableField id="1" name="Liste artisanat" tableColumnId="2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3F76046-02D6-4174-AF62-73314BF52B21}" name="Tab_VueGenerale" displayName="Tab_VueGenerale" ref="A2:Z25" totalsRowShown="0" headerRowDxfId="131" dataDxfId="130" tableBorderDxfId="129">
  <autoFilter ref="A2:Z25" xr:uid="{43ABA3CE-92CC-4072-8671-8CA496AD3B24}"/>
  <tableColumns count="26">
    <tableColumn id="1" xr3:uid="{6BA486A5-9A01-4BBF-B981-64F26BB35998}" name="Date" dataDxfId="128">
      <calculatedColumnFormula>A2+1</calculatedColumnFormula>
    </tableColumn>
    <tableColumn id="2" xr3:uid="{127712E2-7914-4AEC-BA76-8836ADA93553}" name="OR" dataDxfId="127"/>
    <tableColumn id="17" xr3:uid="{316057A5-3BE2-4C26-9AD8-395495F8E18F}" name="Temps de jeu" dataDxfId="126"/>
    <tableColumn id="3" xr3:uid="{AB92C789-6B8A-45B6-ACE3-64EBCFCEA597}" name="PVP Gain" dataDxfId="125"/>
    <tableColumn id="4" xr3:uid="{DB909903-4D66-4A30-B5D3-54791A8646BB}" name="PVP Dpe" dataDxfId="124"/>
    <tableColumn id="5" xr3:uid="{356451EF-B8C6-4F53-96CA-F460D4C305C0}" name="Craft Gain" dataDxfId="123"/>
    <tableColumn id="6" xr3:uid="{0DBE948D-DA6D-4D4D-B374-5DABA0678129}" name="Craft Dpe" dataDxfId="122"/>
    <tableColumn id="7" xr3:uid="{D745064B-E360-462B-BBFB-E4C008EA78DE}" name="Fractal Gain" dataDxfId="121"/>
    <tableColumn id="8" xr3:uid="{C8EA9355-8648-48B4-A736-9C389EC12745}" name="Fractal Dpe" dataDxfId="120"/>
    <tableColumn id="9" xr3:uid="{55720392-3C12-46C2-9F38-E61A58551FAC}" name="Relique" dataDxfId="119"/>
    <tableColumn id="10" xr3:uid="{9C1A7C15-236E-46BB-BE71-774241453D4C}" name="Rlq immaculée" dataDxfId="118"/>
    <tableColumn id="11" xr3:uid="{74F1EBC7-1F37-4A44-BA75-675B9443ED86}" name="WB  Gain" dataDxfId="117"/>
    <tableColumn id="12" xr3:uid="{918F56AB-73CC-4EEA-9BB7-BE2DE45F8A8B}" name="Ventes" dataDxfId="116">
      <calculatedColumnFormula>SUMIFS(Tab_CCLN[Prix de vente TTC],Tab_CCLN[Date],Tab_VueGenerale[Date])</calculatedColumnFormula>
    </tableColumn>
    <tableColumn id="13" xr3:uid="{A18FF567-4CD3-4441-BC57-5815248A7701}" name="Achats" dataDxfId="115">
      <calculatedColumnFormula>-SUMIFS(Tab_CCLN[Prix d''achat],Tab_CCLN[Date],Tab_VueGenerale[Date])</calculatedColumnFormula>
    </tableColumn>
    <tableColumn id="14" xr3:uid="{2920A8C6-2B3F-4063-8DE3-47F0C4CC3CFE}" name="Quotitienne" dataDxfId="114"/>
    <tableColumn id="15" xr3:uid="{372AD089-FA8D-4456-AFF5-38BEF9506816}" name="Rc Gain" dataDxfId="113">
      <calculatedColumnFormula>SUMIFS(Tab_Recyclage[Revente global (ttc)],Tab_Recyclage[Date],Tab_VueGenerale[Date],Tab_Recyclage[Option choisi],"Vente Directe")+SUMIFS(Tab_Recyclage[Revente Après Recyclage],Tab_Recyclage[Date],Tab_VueGenerale[Date],Tab_Recyclage[Option choisi],"Recyclage")</calculatedColumnFormula>
    </tableColumn>
    <tableColumn id="16" xr3:uid="{AA4064A2-442D-4BD1-9827-A05621674079}" name="Rc Dpe" dataDxfId="112">
      <calculatedColumnFormula>-SUMIFS(Tab_Recyclage[Cout Recyclage],Tab_Recyclage[Date],Tab_VueGenerale[Date],Tab_Recyclage[Option choisi],"Recyclage")</calculatedColumnFormula>
    </tableColumn>
    <tableColumn id="18" xr3:uid="{0ECF7CDC-FE3A-48FB-94CE-A9D5A826CDF9}" name="FM Gain" dataDxfId="111">
      <calculatedColumnFormula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calculatedColumnFormula>
    </tableColumn>
    <tableColumn id="19" xr3:uid="{4DCEEB7B-6E68-4C70-AF56-9148EA1EFA1A}" name="FM Dpe" dataDxfId="110">
      <calculatedColumnFormula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calculatedColumnFormula>
    </tableColumn>
    <tableColumn id="20" xr3:uid="{4165F5D5-7D13-4517-BCCA-52A4CAE4C90A}" name="Divers Gain" dataDxfId="109"/>
    <tableColumn id="21" xr3:uid="{7299B2B1-AA54-46C5-892B-9D0A4DE242EF}" name="Divers Dpe" dataDxfId="108"/>
    <tableColumn id="22" xr3:uid="{093974B4-B922-4259-A92A-25583D64C2C9}" name="Farm Gain" dataDxfId="107">
      <calculatedColumnFormula>SUMIFS(Tab_Farm[Ventes],Tab_Farm[ID],Tab_VueGenerale[Date],Tab_Farm[Vendu],"oui")</calculatedColumnFormula>
    </tableColumn>
    <tableColumn id="23" xr3:uid="{3D66D025-7A28-4E41-A7F8-0CCFF90D35CD}" name="Dépenses" dataDxfId="106">
      <calculatedColumnFormula>SUM(E3,G3,I3,N3,Q3,S3,U3)</calculatedColumnFormula>
    </tableColumn>
    <tableColumn id="24" xr3:uid="{A6E5D1E1-DF30-4BD6-B664-8131E692632B}" name="Gains" dataDxfId="105">
      <calculatedColumnFormula>SUM(D3,F3,H2,L3,M3,O3,P3,R3,T3,V3)</calculatedColumnFormula>
    </tableColumn>
    <tableColumn id="25" xr3:uid="{BC9324F0-8E89-4391-A5A0-5ECF206F8279}" name="Benefs" dataDxfId="104">
      <calculatedColumnFormula>Tab_VueGenerale[[#This Row],[Dépenses]]+Tab_VueGenerale[[#This Row],[Gains]]</calculatedColumnFormula>
    </tableColumn>
    <tableColumn id="26" xr3:uid="{CDC3D122-09D8-4ECA-9B98-19AC629D0DCC}" name="Or inventaire" dataDxfId="103">
      <calculatedColumnFormula>B3+Y3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06FD66-162B-4121-BFE2-8271138A07A2}" name="Tab_CCLN" displayName="Tab_CCLN" ref="A1:J15" totalsRowShown="0" headerRowDxfId="102" dataDxfId="101">
  <autoFilter ref="A1:J15" xr:uid="{A2938324-DF98-46D8-8C91-70AEFD678D75}"/>
  <tableColumns count="10">
    <tableColumn id="1" xr3:uid="{769E1DD1-B5C1-40F5-A46B-E5ACBCB2A92C}" name="ID" dataDxfId="100">
      <calculatedColumnFormula>A1+1</calculatedColumnFormula>
    </tableColumn>
    <tableColumn id="2" xr3:uid="{9C857E47-0E4C-4ACD-868A-664E48E484BD}" name="Date" dataDxfId="99"/>
    <tableColumn id="9" xr3:uid="{B0AB2B13-2404-4631-9443-C194F526DCD9}" name="Transaction" dataDxfId="98"/>
    <tableColumn id="3" xr3:uid="{A2B00B01-004C-4752-8346-14ADA92EED22}" name="Objet" dataDxfId="97"/>
    <tableColumn id="4" xr3:uid="{5A565268-DE23-4B7B-BFB9-01AE91FEFE13}" name="Quantité" dataDxfId="96"/>
    <tableColumn id="5" xr3:uid="{B2407BF9-3ED9-4F14-ABC2-D0B23D155B37}" name="Multiplicateur" dataDxfId="95"/>
    <tableColumn id="6" xr3:uid="{0F3791CC-CB2B-498C-A1E1-447AD702AB5D}" name="Prix Unitaire" dataDxfId="94"/>
    <tableColumn id="7" xr3:uid="{3D347838-B5B5-497B-A391-6FEB654C70EE}" name="Prix d'achat" dataDxfId="93">
      <calculatedColumnFormula>IF(Tab_CCLN[[#This Row],[Transaction]]="Achat",Tab_CCLN[[#This Row],[Quantité]]*Tab_CCLN[[#This Row],[Multiplicateur]]*Tab_CCLN[[#This Row],[Prix Unitaire]],0)</calculatedColumnFormula>
    </tableColumn>
    <tableColumn id="8" xr3:uid="{E2D63EF6-75FF-4AFC-92B7-252A0FC8D29F}" name="Prix de vente TTC" dataDxfId="92">
      <calculatedColumnFormula>IF(Tab_CCLN[[#This Row],[Transaction]]="Vente",(Tab_CCLN[[#This Row],[Quantité]]*Tab_CCLN[[#This Row],[Multiplicateur]]*Tab_CCLN[[#This Row],[Prix Unitaire]])*0.9,0)</calculatedColumnFormula>
    </tableColumn>
    <tableColumn id="10" xr3:uid="{1E04947F-33A2-48FE-90E0-8670929ACC8F}" name="Prix min de vente" dataDxfId="91">
      <calculatedColumnFormula>IF(Tab_CCLN[[#This Row],[Transaction]]="Achat",Tab_CCLN[[#This Row],[Prix Unitaire]]*1.12,0)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196129-460B-4B3F-93BD-28F6F581188F}" name="Tab_Farm" displayName="Tab_Farm" ref="A1:I5" headerRowDxfId="90" dataDxfId="88" headerRowBorderDxfId="89" tableBorderDxfId="87">
  <autoFilter ref="A1:I5" xr:uid="{F5153777-6337-4844-8D0C-03785AAFBB78}"/>
  <tableColumns count="9">
    <tableColumn id="1" xr3:uid="{7236C352-33B4-40F6-AF2F-CDD691735671}" name="ID" totalsRowLabel="Total" dataDxfId="86" totalsRowDxfId="85"/>
    <tableColumn id="7" xr3:uid="{DEC13B54-93F4-401C-9584-C4A22179510D}" name="Date" dataDxfId="84" totalsRowDxfId="83"/>
    <tableColumn id="2" xr3:uid="{93C966D3-ED3B-4CCC-A1B4-C7E70A066A8B}" name="Colonne1" dataDxfId="82" totalsRowDxfId="81"/>
    <tableColumn id="3" xr3:uid="{26B19DDB-4626-4DD6-A05A-08B5841933C1}" name="Récolte" dataDxfId="80" totalsRowDxfId="79"/>
    <tableColumn id="4" xr3:uid="{F526EB03-A230-4B1F-8E58-0178199D91F9}" name="Ressources" dataDxfId="78" totalsRowDxfId="77"/>
    <tableColumn id="5" xr3:uid="{A4805B6C-661D-4FCB-A75A-3AEDD9F137B6}" name="temps" dataDxfId="76" totalsRowDxfId="75"/>
    <tableColumn id="8" xr3:uid="{A7F7E69D-C818-4555-A9F8-36EC2E1E9C20}" name="Prix Unitaire" dataDxfId="74" totalsRowDxfId="73"/>
    <tableColumn id="9" xr3:uid="{F1E7F487-364A-4E31-BF99-02F6296B1587}" name="Ventes" dataDxfId="72" totalsRowDxfId="71">
      <calculatedColumnFormula>Tab_Farm[[#This Row],[Prix Unitaire]]*Tab_Farm[[#This Row],[Récolte]]</calculatedColumnFormula>
    </tableColumn>
    <tableColumn id="6" xr3:uid="{2AB66F12-B466-47E7-B996-43114FB4D3B0}" name="Vendu" dataDxfId="70" totalsRowDxfId="6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8371CE6-62A0-4EE1-A119-8DF9BB618021}" name="Tab_Fractales" displayName="Tab_Fractales" ref="A1:E18" totalsRowShown="0" headerRowDxfId="68">
  <autoFilter ref="A1:E18" xr:uid="{125FE3EC-BB44-44CC-87F8-38E31C1DE6AA}"/>
  <tableColumns count="5">
    <tableColumn id="1" xr3:uid="{142FB93B-54C8-4C4B-B1CE-29B43F7290E5}" name="ID"/>
    <tableColumn id="2" xr3:uid="{752D418A-A6A3-4ED9-BAE1-FC37A0504A1C}" name="Date"/>
    <tableColumn id="3" xr3:uid="{6F98CFF3-1C2B-44D4-BFFB-9139367055A3}" name="N° fractales"/>
    <tableColumn id="4" xr3:uid="{99382393-F494-41FA-83AC-49476F3AE356}" name="CM"/>
    <tableColumn id="5" xr3:uid="{11F2A951-9323-4B03-BE90-9800AC068DAE}" name="Durée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1181E2-B9AC-4F6E-B892-A71F9FCFF52D}" name="Tab_ForgeMystique" displayName="Tab_ForgeMystique" ref="A1:N532" totalsRowShown="0" headerRowDxfId="63" dataDxfId="61" headerRowBorderDxfId="62">
  <autoFilter ref="A1:N532" xr:uid="{2127F43D-A035-4DF3-A0B7-74FA3E98FADD}"/>
  <tableColumns count="14">
    <tableColumn id="1" xr3:uid="{B5E6229B-2E05-4D17-A621-BB54667A0607}" name="ID" dataDxfId="60">
      <calculatedColumnFormula>A1+1</calculatedColumnFormula>
    </tableColumn>
    <tableColumn id="13" xr3:uid="{28E1B6BE-EB34-401F-86B7-0578FBCA4DDB}" name="Date" dataDxfId="59"/>
    <tableColumn id="2" xr3:uid="{69B51562-75ED-40BB-B422-95A5730BB82A}" name="Nom  T5" dataDxfId="58"/>
    <tableColumn id="3" xr3:uid="{6244D0E9-D667-4227-A862-0522C78C3635}" name="Prix U. T5" dataDxfId="57"/>
    <tableColumn id="4" xr3:uid="{8FCE4490-8FA2-4D20-8580-A4CB5C40A750}" name="Nom T6" dataDxfId="56">
      <calculatedColumnFormula>IF(ISBLANK(C2),"",VLOOKUP(C2,_MatriceT5_T6,2,0))</calculatedColumnFormula>
    </tableColumn>
    <tableColumn id="5" xr3:uid="{905F5905-6097-44E2-BF12-EF67DAAB4F89}" name="Prix U. T6" dataDxfId="55"/>
    <tableColumn id="7" xr3:uid="{D03D29AE-9177-4697-B3E4-D0B8F8FC16BF}" name="Prix U. Poussière" dataDxfId="54"/>
    <tableColumn id="8" xr3:uid="{274CFB6F-2F2D-4F80-9A01-D33220CD8524}" name="Cout Ress Craft" dataDxfId="53">
      <calculatedColumnFormula>50*Tab_ForgeMystique[[#This Row],[Prix U. T5]]+1*Tab_ForgeMystique[[#This Row],[Prix U. T6]]+5*Tab_ForgeMystique[[#This Row],[Prix U. Poussière]]</calculatedColumnFormula>
    </tableColumn>
    <tableColumn id="9" xr3:uid="{BD68593D-FE97-4AC6-BADC-61EE77A5DDDF}" name="Drop" dataDxfId="52"/>
    <tableColumn id="10" xr3:uid="{E978873F-7480-4A14-B054-7E1072C02BB1}" name="Gain_ttc" dataDxfId="51">
      <calculatedColumnFormula>I2*F2*0.85</calculatedColumnFormula>
    </tableColumn>
    <tableColumn id="11" xr3:uid="{A3F38DEB-5A60-4A07-8208-020E78E7383C}" name="Benef_1" dataDxfId="50">
      <calculatedColumnFormula>IF(ISBLANK(Tab_ForgeMystique[[#This Row],[Drop]]),0,Tab_ForgeMystique[[#This Row],[Gain_ttc]]-Tab_ForgeMystique[[#This Row],[Cout Ress Craft]])</calculatedColumnFormula>
    </tableColumn>
    <tableColumn id="12" xr3:uid="{F63B237E-B71A-4928-8BCF-EECA6ADC8F1C}" name="Benef_2" dataDxfId="49">
      <calculatedColumnFormula>IF(ISBLANK(Tab_ForgeMystique[[#This Row],[Drop]]),0,Tab_ForgeMystique[[#This Row],[Gain_ttc]]-Tab_ForgeMystique[[#This Row],[Prix U. T6]]-Tab_ForgeMystique[[#This Row],[Prix U. Poussière]]*5)</calculatedColumnFormula>
    </tableColumn>
    <tableColumn id="6" xr3:uid="{2D42B45B-5E07-424C-8554-46A8A2DB5C73}" name="Benef_3" dataDxfId="48">
      <calculatedColumnFormula>IF(ISBLANK(Tab_ForgeMystique[[#This Row],[Drop]]),0,Tab_ForgeMystique[[#This Row],[Gain_ttc]]-Tab_ForgeMystique[[#This Row],[Prix U. T6]])</calculatedColumnFormula>
    </tableColumn>
    <tableColumn id="15" xr3:uid="{FD327CFE-24C7-4413-B34B-99091C8673B0}" name="Benef obtenu" dataDxfId="4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E354BDF-6837-436F-BA1A-E99A00A85EB7}" name="Tab_Recyclage" displayName="Tab_Recyclage" ref="A1:M10" totalsRowCount="1" headerRowDxfId="45">
  <autoFilter ref="A1:M9" xr:uid="{59D8C7BD-F87D-45E0-BBBD-7BD4879DAAC7}"/>
  <sortState xmlns:xlrd2="http://schemas.microsoft.com/office/spreadsheetml/2017/richdata2" ref="A2:L9">
    <sortCondition ref="B1:B9"/>
  </sortState>
  <tableColumns count="13">
    <tableColumn id="1" xr3:uid="{9A3ED08F-86CB-426C-AA19-41A34623020D}" name="ID">
      <calculatedColumnFormula>A1+1</calculatedColumnFormula>
    </tableColumn>
    <tableColumn id="2" xr3:uid="{E8C29B10-B1C9-4345-B220-DA2B4C18FE07}" name="Date" totalsRowFunction="max" dataDxfId="44" totalsRowDxfId="43"/>
    <tableColumn id="3" xr3:uid="{6937A221-8A38-4C40-BB0B-B1731BF8C162}" name="Qualité"/>
    <tableColumn id="4" xr3:uid="{0A777626-B2CE-47EA-A4FF-8A2B0EDF15B7}" name="Quantité" totalsRowFunction="sum"/>
    <tableColumn id="5" xr3:uid="{578904CF-3B4B-4BE8-A280-1EB1A9322BE5}" name="Prix U. vente" dataDxfId="42" totalsRowDxfId="41"/>
    <tableColumn id="6" xr3:uid="{3720894D-F7B8-413F-8C7F-E6C3F5007D34}" name="Revente global (ttc)" totalsRowFunction="sum" dataDxfId="40" totalsRowDxfId="39"/>
    <tableColumn id="7" xr3:uid="{76949A1B-E3C8-42C5-B20D-C88D8C1CAF21}" name="Revente Après Recyclage" totalsRowFunction="sum" dataDxfId="38" totalsRowDxfId="37"/>
    <tableColumn id="8" xr3:uid="{C77F5D81-6903-4AB5-8690-49DD03A574EA}" name="Cout Recyclage" totalsRowFunction="sum" dataDxfId="36" totalsRowDxfId="35">
      <calculatedColumnFormula>D2*60</calculatedColumnFormula>
    </tableColumn>
    <tableColumn id="9" xr3:uid="{637A5D39-FE56-432A-B4DF-78990E2519FC}" name="Gain" totalsRowFunction="sum" dataDxfId="34" totalsRowDxfId="33"/>
    <tableColumn id="12" xr3:uid="{CD07CF9E-DD3B-48BF-AA4F-111272D71376}" name="Différence" totalsRowFunction="sum" dataDxfId="32" totalsRowDxfId="31">
      <calculatedColumnFormula>Tab_Recyclage[[#This Row],[Gain]]-Tab_Recyclage[[#This Row],[Revente global (ttc)]]</calculatedColumnFormula>
    </tableColumn>
    <tableColumn id="10" xr3:uid="{D9705CAE-5DB2-42B5-BA92-2E9D25621C22}" name="Nbr Drop Jaune" totalsRowFunction="sum" dataDxfId="30"/>
    <tableColumn id="11" xr3:uid="{295BD629-4478-4C8A-A7C6-0541A9138F4E}" name="Nbr Drop Orange" totalsRowFunction="sum" dataDxfId="29"/>
    <tableColumn id="13" xr3:uid="{4C9D4684-353B-4FE7-B6D5-07885D36FD06}" name="Option choisi" dataDxfId="28"/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F4A026-415E-43FA-84B7-080096CAB364}" name="TabObjectifsCommuns" displayName="TabObjectifsCommuns" ref="A2:D17" totalsRowShown="0" headerRowDxfId="11" dataDxfId="9" headerRowBorderDxfId="10" tableBorderDxfId="8">
  <sortState xmlns:xlrd2="http://schemas.microsoft.com/office/spreadsheetml/2017/richdata2" ref="A3:D17">
    <sortCondition ref="A3:A17"/>
    <sortCondition descending="1" ref="D3:D17"/>
  </sortState>
  <tableColumns count="4">
    <tableColumn id="1" xr3:uid="{556C9832-3AB2-4279-8394-A5427955CCFF}" name="ID" dataDxfId="7"/>
    <tableColumn id="2" xr3:uid="{436E1BE4-D9B1-4ABD-8251-B54AB453E374}" name="Succès" dataDxfId="6"/>
    <tableColumn id="7" xr3:uid="{87A2172F-B773-49EC-86D8-D10118060898}" name="Niveau" dataDxfId="5"/>
    <tableColumn id="3" xr3:uid="{32748F44-94B5-4BCB-98D0-51C21394827A}" name="Date" dataDxfId="4">
      <calculatedColumnFormula>TODAY()</calculatedColumnFormula>
    </tableColumn>
  </tableColumns>
  <tableStyleInfo name="TableStyleMedium2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A382D69-50BC-423B-B004-8DA871590960}" name="_ListeArtisanats" displayName="_ListeArtisanats" ref="H1:H6" totalsRowShown="0" headerRowDxfId="3" headerRowBorderDxfId="2" headerRowCellStyle="Cellule liée">
  <autoFilter ref="H1:H6" xr:uid="{B50870D8-13FB-4A91-9648-CF86352763E2}"/>
  <tableColumns count="1">
    <tableColumn id="1" xr3:uid="{0C705328-CE94-4D2D-88F4-FCE3C8EB2085}" name="Liste Artisanats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DCBD54-A296-4C9B-B020-FDABC35E65E8}" name="Req_ListeArtisanat" displayName="Req_ListeArtisanat" ref="A1:A5" tableType="queryTable" totalsRowShown="0">
  <autoFilter ref="A1:A5" xr:uid="{77F3C40D-C2AE-4920-9DE3-FCA35371B7B2}"/>
  <tableColumns count="1">
    <tableColumn id="2" xr3:uid="{6A59A093-85C4-4DB3-BDB5-E8C669081B53}" uniqueName="2" name="Date" queryTableFieldId="1" dataDxfId="1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89C7467-1552-42B2-8F7E-C763BFF2ED76}" name="ListeArtisanats_2" displayName="ListeArtisanats_2" ref="C1:C6" tableType="queryTable" totalsRowShown="0">
  <autoFilter ref="C1:C6" xr:uid="{354F78C5-F1F8-4FCC-8205-C57940B461AE}"/>
  <tableColumns count="1">
    <tableColumn id="2" xr3:uid="{3DDA9C20-EFA3-4EA0-8F76-4580DCAD4FC9}" uniqueName="2" name="Liste artisanat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printerSettings" Target="../printerSettings/printerSettings4.bin"/><Relationship Id="rId7" Type="http://schemas.openxmlformats.org/officeDocument/2006/relationships/ctrlProp" Target="../ctrlProps/ctrlProp12.xml"/><Relationship Id="rId2" Type="http://schemas.openxmlformats.org/officeDocument/2006/relationships/hyperlink" Target="https://wiki.guildwars2.com/wiki/Mystic_Forge/Material_Promotion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1.xml"/><Relationship Id="rId11" Type="http://schemas.openxmlformats.org/officeDocument/2006/relationships/comments" Target="../comments1.xml"/><Relationship Id="rId5" Type="http://schemas.openxmlformats.org/officeDocument/2006/relationships/vmlDrawing" Target="../drawings/vmlDrawing3.vml"/><Relationship Id="rId10" Type="http://schemas.openxmlformats.org/officeDocument/2006/relationships/table" Target="../tables/table5.xml"/><Relationship Id="rId4" Type="http://schemas.openxmlformats.org/officeDocument/2006/relationships/drawing" Target="../drawings/drawing3.xml"/><Relationship Id="rId9" Type="http://schemas.openxmlformats.org/officeDocument/2006/relationships/ctrlProp" Target="../ctrlProps/ctrlProp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FDE8F-87CD-46DC-A89A-46F70B773C68}">
  <sheetPr codeName="Feuil12"/>
  <dimension ref="A7:P48"/>
  <sheetViews>
    <sheetView topLeftCell="A28" workbookViewId="0">
      <selection activeCell="G50" sqref="G50"/>
    </sheetView>
  </sheetViews>
  <sheetFormatPr baseColWidth="10" defaultRowHeight="15" x14ac:dyDescent="0.25"/>
  <cols>
    <col min="3" max="3" width="12.28515625" customWidth="1"/>
  </cols>
  <sheetData>
    <row r="7" spans="1:16" ht="23.25" customHeight="1" x14ac:dyDescent="0.25">
      <c r="A7" s="130">
        <v>1</v>
      </c>
      <c r="B7" s="130">
        <v>2</v>
      </c>
      <c r="C7" s="130">
        <v>3</v>
      </c>
      <c r="D7" s="130">
        <v>4</v>
      </c>
      <c r="E7" s="130">
        <v>5</v>
      </c>
      <c r="F7" s="130">
        <v>6</v>
      </c>
      <c r="G7" s="130">
        <v>7</v>
      </c>
      <c r="H7" s="130">
        <v>8</v>
      </c>
      <c r="I7" s="130">
        <v>9</v>
      </c>
      <c r="L7" s="132" t="s">
        <v>253</v>
      </c>
      <c r="M7" s="132"/>
      <c r="N7" s="132"/>
      <c r="O7" s="132"/>
      <c r="P7" s="132"/>
    </row>
    <row r="8" spans="1:16" x14ac:dyDescent="0.25">
      <c r="A8" s="127"/>
      <c r="B8" s="44" t="str">
        <f>"listbox_"&amp;2</f>
        <v>listbox_2</v>
      </c>
      <c r="C8" s="44" t="str">
        <f>"listbox_"&amp;3</f>
        <v>listbox_3</v>
      </c>
      <c r="D8" s="127"/>
      <c r="E8" s="44" t="str">
        <f>"listbox_"&amp;5</f>
        <v>listbox_5</v>
      </c>
      <c r="F8" s="44" t="str">
        <f>"listbox_"&amp;6</f>
        <v>listbox_6</v>
      </c>
      <c r="L8" t="s">
        <v>258</v>
      </c>
      <c r="M8" s="132"/>
      <c r="N8" s="132"/>
      <c r="O8" s="132"/>
      <c r="P8" s="132"/>
    </row>
    <row r="9" spans="1:16" x14ac:dyDescent="0.25">
      <c r="A9" s="127"/>
      <c r="B9" s="44"/>
      <c r="C9" s="44"/>
      <c r="D9" s="127"/>
      <c r="E9" s="44"/>
      <c r="F9" s="44"/>
      <c r="L9" s="132" t="s">
        <v>254</v>
      </c>
      <c r="M9" s="132"/>
      <c r="N9" s="132"/>
      <c r="O9" s="132"/>
      <c r="P9" s="132"/>
    </row>
    <row r="10" spans="1:16" x14ac:dyDescent="0.25">
      <c r="A10" s="127"/>
      <c r="B10" s="44"/>
      <c r="C10" s="44"/>
      <c r="D10" s="127"/>
      <c r="E10" s="44"/>
      <c r="F10" s="44"/>
      <c r="L10" s="132"/>
      <c r="M10" s="132"/>
      <c r="N10" s="132"/>
      <c r="O10" s="132"/>
      <c r="P10" s="132"/>
    </row>
    <row r="11" spans="1:16" x14ac:dyDescent="0.25">
      <c r="A11" s="127"/>
      <c r="B11" s="44"/>
      <c r="C11" s="44"/>
      <c r="D11" s="127"/>
      <c r="E11" s="44"/>
      <c r="F11" s="44"/>
      <c r="L11" s="132"/>
      <c r="M11" s="132"/>
      <c r="N11" s="132"/>
      <c r="O11" s="132"/>
      <c r="P11" s="132"/>
    </row>
    <row r="12" spans="1:16" x14ac:dyDescent="0.25">
      <c r="A12" s="127"/>
      <c r="B12" s="44"/>
      <c r="C12" s="44"/>
      <c r="D12" s="127"/>
      <c r="E12" s="44"/>
      <c r="F12" s="44"/>
      <c r="L12" s="132"/>
      <c r="M12" s="132"/>
      <c r="N12" s="132"/>
      <c r="O12" s="132"/>
      <c r="P12" s="132"/>
    </row>
    <row r="13" spans="1:16" x14ac:dyDescent="0.25">
      <c r="A13" s="127"/>
      <c r="B13" s="44"/>
      <c r="C13" s="44"/>
      <c r="D13" s="127"/>
      <c r="E13" s="44"/>
      <c r="F13" s="44"/>
      <c r="L13" s="132"/>
      <c r="M13" s="132"/>
      <c r="N13" s="132"/>
      <c r="O13" s="132"/>
      <c r="P13" s="132"/>
    </row>
    <row r="14" spans="1:16" x14ac:dyDescent="0.25">
      <c r="A14" s="127"/>
      <c r="B14" s="44"/>
      <c r="C14" s="44"/>
      <c r="D14" s="127"/>
      <c r="E14" s="44"/>
      <c r="F14" s="44"/>
      <c r="L14" s="132"/>
      <c r="M14" s="132"/>
      <c r="N14" s="132"/>
      <c r="O14" s="132"/>
      <c r="P14" s="132"/>
    </row>
    <row r="15" spans="1:16" x14ac:dyDescent="0.25">
      <c r="A15" s="127"/>
      <c r="B15" s="44"/>
      <c r="C15" s="44"/>
      <c r="D15" s="127"/>
      <c r="E15" s="44"/>
      <c r="F15" s="44"/>
      <c r="L15" s="132"/>
      <c r="M15" s="132"/>
      <c r="N15" s="132"/>
      <c r="O15" s="132"/>
      <c r="P15" s="132"/>
    </row>
    <row r="16" spans="1:16" x14ac:dyDescent="0.25">
      <c r="A16" s="127"/>
      <c r="B16" s="44"/>
      <c r="C16" s="44"/>
      <c r="D16" s="127"/>
      <c r="E16" s="44"/>
      <c r="F16" s="44"/>
      <c r="L16" s="132"/>
      <c r="M16" s="132"/>
      <c r="N16" s="132"/>
      <c r="O16" s="132"/>
      <c r="P16" s="132"/>
    </row>
    <row r="17" spans="1:16" x14ac:dyDescent="0.25">
      <c r="L17" s="132"/>
      <c r="M17" s="132"/>
      <c r="N17" s="132"/>
      <c r="O17" s="132"/>
      <c r="P17" s="132"/>
    </row>
    <row r="18" spans="1:16" x14ac:dyDescent="0.25">
      <c r="L18" s="133"/>
      <c r="M18" s="133"/>
      <c r="N18" s="133"/>
      <c r="O18" s="133"/>
      <c r="P18" s="133"/>
    </row>
    <row r="19" spans="1:16" x14ac:dyDescent="0.25">
      <c r="A19" s="128"/>
      <c r="B19" s="126" t="str">
        <f>"listbox_"&amp;2</f>
        <v>listbox_2</v>
      </c>
      <c r="C19" s="126" t="str">
        <f>"listbox_"&amp;3</f>
        <v>listbox_3</v>
      </c>
      <c r="D19" s="126" t="str">
        <f>"listbox_"&amp;4</f>
        <v>listbox_4</v>
      </c>
      <c r="E19" s="126" t="str">
        <f>"listbox_"&amp;5</f>
        <v>listbox_5</v>
      </c>
      <c r="F19" s="128"/>
      <c r="G19" s="126" t="str">
        <f>"listbox_"&amp;7</f>
        <v>listbox_7</v>
      </c>
      <c r="H19" s="126" t="str">
        <f>"listbox_"&amp;8</f>
        <v>listbox_8</v>
      </c>
      <c r="I19" s="128"/>
      <c r="L19" s="131" t="s">
        <v>255</v>
      </c>
      <c r="M19" s="131"/>
      <c r="N19" s="131"/>
      <c r="O19" s="131"/>
      <c r="P19" s="131"/>
    </row>
    <row r="20" spans="1:16" x14ac:dyDescent="0.25">
      <c r="A20" s="128"/>
      <c r="B20" s="126"/>
      <c r="C20" s="126"/>
      <c r="D20" s="126"/>
      <c r="E20" s="126"/>
      <c r="F20" s="128"/>
      <c r="G20" s="126"/>
      <c r="H20" s="126"/>
      <c r="I20" s="128"/>
      <c r="L20" s="32" t="s">
        <v>259</v>
      </c>
      <c r="M20" s="132"/>
      <c r="N20" s="132"/>
      <c r="O20" s="131"/>
      <c r="P20" s="131"/>
    </row>
    <row r="21" spans="1:16" x14ac:dyDescent="0.25">
      <c r="A21" s="128">
        <v>2</v>
      </c>
      <c r="B21" s="126"/>
      <c r="C21" s="126"/>
      <c r="D21" s="126"/>
      <c r="E21" s="126"/>
      <c r="F21" s="128"/>
      <c r="G21" s="126"/>
      <c r="H21" s="126"/>
      <c r="I21" s="128"/>
      <c r="L21" s="131" t="s">
        <v>256</v>
      </c>
      <c r="M21" s="131"/>
      <c r="N21" s="131"/>
      <c r="O21" s="131"/>
      <c r="P21" s="131"/>
    </row>
    <row r="22" spans="1:16" x14ac:dyDescent="0.25">
      <c r="A22" s="128">
        <v>3</v>
      </c>
      <c r="B22" s="135" t="s">
        <v>273</v>
      </c>
      <c r="C22" s="135" t="s">
        <v>274</v>
      </c>
      <c r="D22" s="135" t="s">
        <v>275</v>
      </c>
      <c r="E22" s="135">
        <v>5</v>
      </c>
      <c r="F22" s="136"/>
      <c r="G22" s="135" t="s">
        <v>276</v>
      </c>
      <c r="H22" s="135" t="s">
        <v>277</v>
      </c>
      <c r="I22" s="128"/>
      <c r="L22" s="131" t="s">
        <v>257</v>
      </c>
      <c r="M22" s="131"/>
      <c r="N22" s="131"/>
      <c r="O22" s="131"/>
      <c r="P22" s="131"/>
    </row>
    <row r="23" spans="1:16" x14ac:dyDescent="0.25">
      <c r="A23" s="128"/>
      <c r="B23" s="135"/>
      <c r="C23" s="135"/>
      <c r="D23" s="135"/>
      <c r="E23" s="135"/>
      <c r="F23" s="136"/>
      <c r="G23" s="135"/>
      <c r="H23" s="135"/>
      <c r="I23" s="128"/>
      <c r="L23" s="131"/>
      <c r="M23" s="134" t="str">
        <f>"9-3=6"</f>
        <v>9-3=6</v>
      </c>
      <c r="N23" s="131"/>
      <c r="O23" s="131"/>
      <c r="P23" s="131"/>
    </row>
    <row r="24" spans="1:16" x14ac:dyDescent="0.25">
      <c r="A24" s="128"/>
      <c r="B24" s="126"/>
      <c r="C24" s="126"/>
      <c r="D24" s="126"/>
      <c r="E24" s="126"/>
      <c r="F24" s="128"/>
      <c r="G24" s="126"/>
      <c r="H24" s="126"/>
      <c r="I24" s="128"/>
      <c r="L24" s="131"/>
      <c r="M24" s="131"/>
      <c r="N24" s="131"/>
      <c r="O24" s="131"/>
      <c r="P24" s="131"/>
    </row>
    <row r="25" spans="1:16" x14ac:dyDescent="0.25">
      <c r="A25" s="128"/>
      <c r="B25" s="126"/>
      <c r="C25" s="126"/>
      <c r="D25" s="126"/>
      <c r="E25" s="126"/>
      <c r="F25" s="128"/>
      <c r="G25" s="126"/>
      <c r="H25" s="126"/>
      <c r="I25" s="128"/>
      <c r="L25" s="131"/>
      <c r="M25" s="131"/>
      <c r="N25" s="131"/>
      <c r="O25" s="131"/>
      <c r="P25" s="131"/>
    </row>
    <row r="26" spans="1:16" x14ac:dyDescent="0.25">
      <c r="L26" s="131"/>
      <c r="M26" s="131"/>
      <c r="N26" s="131"/>
      <c r="O26" s="131"/>
      <c r="P26" s="131"/>
    </row>
    <row r="27" spans="1:16" x14ac:dyDescent="0.25">
      <c r="B27" s="129" t="s">
        <v>260</v>
      </c>
      <c r="C27" t="s">
        <v>279</v>
      </c>
      <c r="D27" t="s">
        <v>262</v>
      </c>
      <c r="E27" t="s">
        <v>263</v>
      </c>
    </row>
    <row r="28" spans="1:16" x14ac:dyDescent="0.25">
      <c r="A28" s="115" t="s">
        <v>264</v>
      </c>
      <c r="B28" s="137">
        <v>0</v>
      </c>
      <c r="C28">
        <v>2</v>
      </c>
      <c r="D28">
        <v>2</v>
      </c>
      <c r="E28">
        <v>2</v>
      </c>
    </row>
    <row r="29" spans="1:16" x14ac:dyDescent="0.25">
      <c r="A29" s="115" t="s">
        <v>265</v>
      </c>
      <c r="B29" s="137">
        <v>1</v>
      </c>
      <c r="C29">
        <v>3</v>
      </c>
      <c r="D29">
        <v>3</v>
      </c>
      <c r="E29">
        <v>3</v>
      </c>
    </row>
    <row r="30" spans="1:16" x14ac:dyDescent="0.25">
      <c r="A30" s="115" t="s">
        <v>266</v>
      </c>
      <c r="B30">
        <v>2</v>
      </c>
      <c r="C30">
        <v>4</v>
      </c>
      <c r="D30">
        <v>4</v>
      </c>
      <c r="E30">
        <v>4</v>
      </c>
    </row>
    <row r="31" spans="1:16" x14ac:dyDescent="0.25">
      <c r="A31" s="115" t="s">
        <v>267</v>
      </c>
      <c r="B31">
        <v>3</v>
      </c>
      <c r="C31" s="32">
        <v>5</v>
      </c>
      <c r="D31">
        <v>5</v>
      </c>
      <c r="E31">
        <v>5</v>
      </c>
    </row>
    <row r="32" spans="1:16" x14ac:dyDescent="0.25">
      <c r="A32" s="115" t="s">
        <v>268</v>
      </c>
      <c r="B32">
        <v>4</v>
      </c>
      <c r="C32" s="32">
        <v>7</v>
      </c>
      <c r="D32">
        <v>7</v>
      </c>
      <c r="E32">
        <v>7</v>
      </c>
    </row>
    <row r="33" spans="1:12" x14ac:dyDescent="0.25">
      <c r="A33" s="115" t="s">
        <v>269</v>
      </c>
      <c r="B33">
        <v>5</v>
      </c>
      <c r="C33" s="32">
        <v>8</v>
      </c>
      <c r="D33">
        <v>8</v>
      </c>
      <c r="E33">
        <v>8</v>
      </c>
    </row>
    <row r="34" spans="1:12" x14ac:dyDescent="0.25">
      <c r="A34" s="115" t="s">
        <v>270</v>
      </c>
      <c r="B34">
        <v>6</v>
      </c>
      <c r="C34" s="32"/>
    </row>
    <row r="35" spans="1:12" x14ac:dyDescent="0.25">
      <c r="A35" s="115" t="s">
        <v>271</v>
      </c>
      <c r="B35">
        <v>7</v>
      </c>
      <c r="C35" s="32"/>
    </row>
    <row r="36" spans="1:12" x14ac:dyDescent="0.25">
      <c r="A36" s="115" t="s">
        <v>272</v>
      </c>
      <c r="B36">
        <v>8</v>
      </c>
      <c r="C36" s="32"/>
    </row>
    <row r="37" spans="1:12" x14ac:dyDescent="0.25">
      <c r="A37" s="115" t="s">
        <v>278</v>
      </c>
      <c r="B37">
        <v>9</v>
      </c>
    </row>
    <row r="39" spans="1:12" x14ac:dyDescent="0.25">
      <c r="G39" t="s">
        <v>281</v>
      </c>
      <c r="I39" t="s">
        <v>282</v>
      </c>
      <c r="J39" t="s">
        <v>283</v>
      </c>
      <c r="L39" t="s">
        <v>284</v>
      </c>
    </row>
    <row r="40" spans="1:12" x14ac:dyDescent="0.25">
      <c r="G40">
        <v>2</v>
      </c>
      <c r="H40" t="s">
        <v>280</v>
      </c>
      <c r="I40">
        <v>1</v>
      </c>
      <c r="J40" s="32">
        <v>1</v>
      </c>
      <c r="L40">
        <v>2</v>
      </c>
    </row>
    <row r="41" spans="1:12" x14ac:dyDescent="0.25">
      <c r="G41">
        <v>4</v>
      </c>
      <c r="H41" t="s">
        <v>280</v>
      </c>
      <c r="I41" s="44">
        <v>2</v>
      </c>
      <c r="J41" s="44">
        <v>2</v>
      </c>
      <c r="L41">
        <v>4</v>
      </c>
    </row>
    <row r="42" spans="1:12" x14ac:dyDescent="0.25">
      <c r="G42">
        <v>8</v>
      </c>
      <c r="H42" t="s">
        <v>280</v>
      </c>
      <c r="I42">
        <v>3</v>
      </c>
      <c r="J42" s="32">
        <v>3</v>
      </c>
      <c r="L42">
        <v>8</v>
      </c>
    </row>
    <row r="43" spans="1:12" x14ac:dyDescent="0.25">
      <c r="B43" t="s">
        <v>282</v>
      </c>
      <c r="C43" t="s">
        <v>285</v>
      </c>
      <c r="I43" s="44">
        <v>4</v>
      </c>
      <c r="J43" s="44">
        <v>4</v>
      </c>
    </row>
    <row r="44" spans="1:12" x14ac:dyDescent="0.25">
      <c r="B44">
        <v>1</v>
      </c>
      <c r="C44">
        <v>2</v>
      </c>
      <c r="I44">
        <v>5</v>
      </c>
      <c r="J44" s="32">
        <v>5</v>
      </c>
    </row>
    <row r="45" spans="1:12" x14ac:dyDescent="0.25">
      <c r="B45">
        <v>2</v>
      </c>
      <c r="C45">
        <v>4</v>
      </c>
      <c r="I45">
        <v>6</v>
      </c>
      <c r="J45" s="32">
        <v>6</v>
      </c>
    </row>
    <row r="46" spans="1:12" x14ac:dyDescent="0.25">
      <c r="B46">
        <v>3</v>
      </c>
      <c r="C46">
        <v>7</v>
      </c>
      <c r="I46">
        <v>7</v>
      </c>
      <c r="J46" s="32">
        <v>7</v>
      </c>
    </row>
    <row r="47" spans="1:12" x14ac:dyDescent="0.25">
      <c r="B47">
        <v>4</v>
      </c>
      <c r="C47">
        <v>8</v>
      </c>
      <c r="I47" s="44">
        <v>8</v>
      </c>
      <c r="J47" s="44">
        <v>8</v>
      </c>
    </row>
    <row r="48" spans="1:12" x14ac:dyDescent="0.25">
      <c r="B48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645AD-6456-41BC-A2C6-44933B2BCC16}">
  <sheetPr codeName="Feuil13"/>
  <dimension ref="D1:Q26"/>
  <sheetViews>
    <sheetView zoomScaleNormal="100" workbookViewId="0">
      <selection activeCell="P12" sqref="P12"/>
    </sheetView>
  </sheetViews>
  <sheetFormatPr baseColWidth="10" defaultColWidth="10.7109375" defaultRowHeight="15" x14ac:dyDescent="0.25"/>
  <cols>
    <col min="8" max="8" width="10.7109375" customWidth="1"/>
  </cols>
  <sheetData>
    <row r="1" spans="4:17" x14ac:dyDescent="0.25">
      <c r="D1" t="s">
        <v>37</v>
      </c>
    </row>
    <row r="4" spans="4:17" x14ac:dyDescent="0.25">
      <c r="F4" s="138" t="s">
        <v>190</v>
      </c>
      <c r="G4" s="139"/>
      <c r="H4" s="139"/>
      <c r="I4" s="139"/>
      <c r="J4" s="139"/>
      <c r="K4" s="139"/>
      <c r="L4" s="139"/>
    </row>
    <row r="5" spans="4:17" x14ac:dyDescent="0.25">
      <c r="F5" s="139"/>
      <c r="G5" s="139"/>
      <c r="H5" s="139"/>
      <c r="I5" s="139"/>
      <c r="J5" s="139"/>
      <c r="K5" s="139"/>
      <c r="L5" s="139"/>
      <c r="P5" t="s">
        <v>188</v>
      </c>
      <c r="Q5" t="s">
        <v>189</v>
      </c>
    </row>
    <row r="6" spans="4:17" x14ac:dyDescent="0.25">
      <c r="F6" s="83"/>
      <c r="G6" s="83"/>
      <c r="H6" s="83"/>
      <c r="I6" s="83"/>
      <c r="J6" s="83"/>
      <c r="K6" s="83"/>
      <c r="L6" s="83"/>
      <c r="P6">
        <v>1</v>
      </c>
      <c r="Q6">
        <v>3.5000000000000003E-2</v>
      </c>
    </row>
    <row r="7" spans="4:17" x14ac:dyDescent="0.25">
      <c r="F7" s="83"/>
      <c r="G7" s="83"/>
      <c r="H7" s="83"/>
      <c r="I7" s="83"/>
      <c r="J7" s="83"/>
      <c r="K7" s="83"/>
      <c r="L7" s="83"/>
      <c r="P7" s="32">
        <v>28.57</v>
      </c>
      <c r="Q7">
        <v>4.76</v>
      </c>
    </row>
    <row r="8" spans="4:17" x14ac:dyDescent="0.25">
      <c r="F8" s="83"/>
      <c r="G8" s="83"/>
      <c r="H8" s="83"/>
      <c r="I8" s="83"/>
      <c r="J8" s="83"/>
      <c r="K8" s="83"/>
      <c r="L8" s="83"/>
      <c r="P8">
        <v>12.57</v>
      </c>
      <c r="Q8">
        <v>2.5099999999999998</v>
      </c>
    </row>
    <row r="9" spans="4:17" x14ac:dyDescent="0.25">
      <c r="F9" s="83"/>
      <c r="G9" s="83"/>
      <c r="H9" s="83"/>
      <c r="I9" s="83"/>
      <c r="J9" s="83"/>
      <c r="K9" s="83"/>
      <c r="L9" s="83"/>
      <c r="P9" s="32"/>
    </row>
    <row r="10" spans="4:17" x14ac:dyDescent="0.25">
      <c r="F10" s="83"/>
      <c r="G10" s="83"/>
      <c r="H10" s="83"/>
      <c r="I10" s="83"/>
      <c r="J10" s="83"/>
      <c r="K10" s="83"/>
      <c r="L10" s="83"/>
      <c r="P10">
        <f>P8*Q10/Q8</f>
        <v>10.015936254980081</v>
      </c>
      <c r="Q10">
        <v>2</v>
      </c>
    </row>
    <row r="11" spans="4:17" x14ac:dyDescent="0.25">
      <c r="F11" s="83"/>
      <c r="G11" s="83"/>
      <c r="H11" s="83"/>
      <c r="I11" s="83"/>
      <c r="J11" s="83"/>
      <c r="K11" s="83"/>
      <c r="L11" s="83"/>
    </row>
    <row r="12" spans="4:17" x14ac:dyDescent="0.25">
      <c r="F12" s="83"/>
      <c r="G12" s="83"/>
      <c r="H12" s="83"/>
      <c r="I12" s="83"/>
      <c r="J12" s="83"/>
      <c r="K12" s="83"/>
      <c r="L12" s="83"/>
    </row>
    <row r="13" spans="4:17" x14ac:dyDescent="0.25">
      <c r="F13" s="83"/>
      <c r="G13" s="83"/>
      <c r="H13" s="83"/>
      <c r="I13" s="83"/>
      <c r="J13" s="83"/>
      <c r="K13" s="83"/>
      <c r="L13" s="83"/>
    </row>
    <row r="14" spans="4:17" x14ac:dyDescent="0.25">
      <c r="F14" s="83"/>
      <c r="G14" s="83"/>
      <c r="H14" s="83"/>
      <c r="I14" s="83"/>
      <c r="J14" s="83"/>
      <c r="K14" s="83"/>
      <c r="L14" s="83"/>
    </row>
    <row r="15" spans="4:17" x14ac:dyDescent="0.25">
      <c r="F15" s="83"/>
      <c r="G15" s="83"/>
      <c r="H15" s="83"/>
      <c r="I15" s="83"/>
      <c r="J15" s="83"/>
      <c r="K15" s="83"/>
      <c r="L15" s="83"/>
    </row>
    <row r="16" spans="4:17" x14ac:dyDescent="0.25">
      <c r="F16" s="83"/>
      <c r="G16" s="83"/>
      <c r="H16" s="83"/>
      <c r="I16" s="83"/>
      <c r="J16" s="83"/>
      <c r="K16" s="83"/>
      <c r="L16" s="83"/>
    </row>
    <row r="17" spans="6:14" x14ac:dyDescent="0.25">
      <c r="F17" s="83"/>
      <c r="G17" s="83"/>
      <c r="H17" s="83"/>
      <c r="I17" s="83"/>
      <c r="J17" s="83"/>
      <c r="K17" s="83"/>
      <c r="L17" s="83"/>
    </row>
    <row r="18" spans="6:14" x14ac:dyDescent="0.25">
      <c r="F18" s="83"/>
      <c r="G18" s="83"/>
      <c r="H18" s="83"/>
      <c r="I18" s="83"/>
      <c r="J18" s="83"/>
      <c r="K18" s="83"/>
      <c r="L18" s="83"/>
    </row>
    <row r="19" spans="6:14" x14ac:dyDescent="0.25">
      <c r="F19" s="83"/>
      <c r="G19" s="83"/>
      <c r="H19" s="83"/>
      <c r="I19" s="83"/>
      <c r="J19" s="83"/>
      <c r="K19" s="83"/>
      <c r="L19" s="83"/>
    </row>
    <row r="26" spans="6:14" x14ac:dyDescent="0.25">
      <c r="K26" s="32"/>
      <c r="L26" s="32"/>
      <c r="M26" s="32"/>
      <c r="N26" s="32"/>
    </row>
  </sheetData>
  <mergeCells count="1">
    <mergeCell ref="F4:L5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>
                <anchor moveWithCells="1" sizeWithCells="1">
                  <from>
                    <xdr:col>6</xdr:col>
                    <xdr:colOff>9525</xdr:colOff>
                    <xdr:row>7</xdr:row>
                    <xdr:rowOff>19050</xdr:rowOff>
                  </from>
                  <to>
                    <xdr:col>8</xdr:col>
                    <xdr:colOff>28575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8</xdr:col>
                    <xdr:colOff>28575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>
                <anchor moveWithCells="1" sizeWithCells="1">
                  <from>
                    <xdr:col>6</xdr:col>
                    <xdr:colOff>9525</xdr:colOff>
                    <xdr:row>12</xdr:row>
                    <xdr:rowOff>180975</xdr:rowOff>
                  </from>
                  <to>
                    <xdr:col>8</xdr:col>
                    <xdr:colOff>28575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7</xdr:row>
                    <xdr:rowOff>28575</xdr:rowOff>
                  </from>
                  <to>
                    <xdr:col>11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10</xdr:row>
                    <xdr:rowOff>0</xdr:rowOff>
                  </from>
                  <to>
                    <xdr:col>11</xdr:col>
                    <xdr:colOff>19050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>
                <anchor moveWithCells="1" sizeWithCells="1">
                  <from>
                    <xdr:col>9</xdr:col>
                    <xdr:colOff>0</xdr:colOff>
                    <xdr:row>12</xdr:row>
                    <xdr:rowOff>171450</xdr:rowOff>
                  </from>
                  <to>
                    <xdr:col>11</xdr:col>
                    <xdr:colOff>19050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0" name="Button 7">
              <controlPr defaultSize="0" print="0" autoFill="0" autoPict="0">
                <anchor moveWithCells="1" sizeWithCells="1">
                  <from>
                    <xdr:col>7</xdr:col>
                    <xdr:colOff>381000</xdr:colOff>
                    <xdr:row>16</xdr:row>
                    <xdr:rowOff>9525</xdr:rowOff>
                  </from>
                  <to>
                    <xdr:col>9</xdr:col>
                    <xdr:colOff>390525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90B91-2640-4056-90BC-E1BE4663585F}">
  <sheetPr codeName="Feuil7"/>
  <dimension ref="A1"/>
  <sheetViews>
    <sheetView workbookViewId="0">
      <selection activeCell="E11" sqref="E11"/>
    </sheetView>
  </sheetViews>
  <sheetFormatPr baseColWidth="10" defaultRowHeight="15" x14ac:dyDescent="0.25"/>
  <cols>
    <col min="1" max="1" width="21" bestFit="1" customWidth="1"/>
    <col min="2" max="2" width="16.28515625" bestFit="1" customWidth="1"/>
    <col min="3" max="3" width="18.42578125" bestFit="1" customWidth="1"/>
    <col min="4" max="4" width="17.85546875" bestFit="1" customWidth="1"/>
    <col min="5" max="5" width="19.5703125" bestFit="1" customWidth="1"/>
    <col min="6" max="6" width="9.85546875" bestFit="1" customWidth="1"/>
    <col min="7" max="7" width="11.42578125" bestFit="1" customWidth="1"/>
    <col min="8" max="8" width="23.5703125" bestFit="1" customWidth="1"/>
    <col min="9" max="9" width="23.7109375" bestFit="1" customWidth="1"/>
    <col min="10" max="10" width="25.28515625" bestFit="1" customWidth="1"/>
    <col min="11" max="15" width="5" bestFit="1" customWidth="1"/>
    <col min="16" max="16" width="6.28515625" bestFit="1" customWidth="1"/>
    <col min="17" max="17" width="19.140625" bestFit="1" customWidth="1"/>
    <col min="18" max="18" width="3" bestFit="1" customWidth="1"/>
    <col min="19" max="22" width="4" bestFit="1" customWidth="1"/>
    <col min="23" max="30" width="5" bestFit="1" customWidth="1"/>
    <col min="31" max="31" width="6.28515625" bestFit="1" customWidth="1"/>
    <col min="32" max="32" width="19.85546875" bestFit="1" customWidth="1"/>
    <col min="33" max="33" width="3" bestFit="1" customWidth="1"/>
    <col min="34" max="37" width="4" bestFit="1" customWidth="1"/>
    <col min="38" max="45" width="5" bestFit="1" customWidth="1"/>
    <col min="46" max="46" width="6.28515625" bestFit="1" customWidth="1"/>
    <col min="47" max="47" width="21.5703125" bestFit="1" customWidth="1"/>
    <col min="48" max="48" width="3" bestFit="1" customWidth="1"/>
    <col min="49" max="52" width="4" bestFit="1" customWidth="1"/>
    <col min="53" max="60" width="5" bestFit="1" customWidth="1"/>
    <col min="61" max="61" width="6.28515625" bestFit="1" customWidth="1"/>
    <col min="62" max="62" width="34.140625" bestFit="1" customWidth="1"/>
    <col min="63" max="63" width="24.140625" bestFit="1" customWidth="1"/>
    <col min="64" max="64" width="24.85546875" bestFit="1" customWidth="1"/>
    <col min="65" max="65" width="26.5703125" bestFit="1" customWidth="1"/>
    <col min="66" max="70" width="4" bestFit="1" customWidth="1"/>
    <col min="71" max="71" width="6" bestFit="1" customWidth="1"/>
    <col min="72" max="79" width="4" bestFit="1" customWidth="1"/>
    <col min="80" max="80" width="6" bestFit="1" customWidth="1"/>
    <col min="81" max="86" width="4" bestFit="1" customWidth="1"/>
    <col min="87" max="88" width="6" bestFit="1" customWidth="1"/>
    <col min="89" max="100" width="4" bestFit="1" customWidth="1"/>
    <col min="101" max="101" width="6.28515625" bestFit="1" customWidth="1"/>
    <col min="102" max="102" width="12.5703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96E77-4CE2-497A-8F4B-CAF55D6C4B64}">
  <sheetPr codeName="Feuil8">
    <tabColor rgb="FFFFC000"/>
  </sheetPr>
  <dimension ref="A1:AB25"/>
  <sheetViews>
    <sheetView zoomScaleNormal="100" workbookViewId="0">
      <pane ySplit="2" topLeftCell="A3" activePane="bottomLeft" state="frozen"/>
      <selection pane="bottomLeft" activeCell="O31" sqref="O31"/>
    </sheetView>
  </sheetViews>
  <sheetFormatPr baseColWidth="10" defaultRowHeight="15" x14ac:dyDescent="0.25"/>
  <cols>
    <col min="1" max="1" width="11.5703125" style="32" bestFit="1" customWidth="1"/>
    <col min="2" max="2" width="13.140625" style="63" bestFit="1" customWidth="1"/>
    <col min="3" max="3" width="20.28515625" style="32" bestFit="1" customWidth="1"/>
    <col min="4" max="4" width="21.140625" style="63" bestFit="1" customWidth="1"/>
    <col min="5" max="5" width="20.28515625" style="63" bestFit="1" customWidth="1"/>
    <col min="6" max="6" width="21.7109375" style="63" bestFit="1" customWidth="1"/>
    <col min="7" max="7" width="21" style="63" bestFit="1" customWidth="1"/>
    <col min="8" max="8" width="24.28515625" style="63" bestFit="1" customWidth="1"/>
    <col min="9" max="9" width="23.42578125" style="63" bestFit="1" customWidth="1"/>
    <col min="10" max="10" width="18.85546875" style="63" bestFit="1" customWidth="1"/>
    <col min="11" max="11" width="25.42578125" style="63" bestFit="1" customWidth="1"/>
    <col min="12" max="12" width="20.5703125" style="63" bestFit="1" customWidth="1"/>
    <col min="13" max="13" width="14.5703125" style="63" bestFit="1" customWidth="1"/>
    <col min="14" max="14" width="14.28515625" style="63" bestFit="1" customWidth="1"/>
    <col min="15" max="15" width="19.7109375" style="63" bestFit="1" customWidth="1"/>
    <col min="16" max="16" width="14.85546875" style="63" bestFit="1" customWidth="1"/>
    <col min="17" max="17" width="14.42578125" style="63" bestFit="1" customWidth="1"/>
    <col min="18" max="18" width="15.7109375" style="63" bestFit="1" customWidth="1"/>
    <col min="19" max="19" width="15.28515625" style="63" bestFit="1" customWidth="1"/>
    <col min="20" max="20" width="18.5703125" style="63" bestFit="1" customWidth="1"/>
    <col min="21" max="21" width="18.140625" style="63" bestFit="1" customWidth="1"/>
    <col min="22" max="22" width="17.28515625" style="63" bestFit="1" customWidth="1"/>
    <col min="23" max="23" width="14.7109375" style="63" bestFit="1" customWidth="1"/>
    <col min="24" max="24" width="11.5703125" style="63" bestFit="1" customWidth="1"/>
    <col min="25" max="25" width="12.42578125" style="63" bestFit="1" customWidth="1"/>
    <col min="26" max="26" width="18.5703125" style="63" bestFit="1" customWidth="1"/>
    <col min="27" max="27" width="29.28515625" style="32" customWidth="1"/>
    <col min="28" max="70" width="23.85546875" style="32" bestFit="1" customWidth="1"/>
    <col min="71" max="72" width="25" style="32" bestFit="1" customWidth="1"/>
    <col min="73" max="16384" width="11.42578125" style="32"/>
  </cols>
  <sheetData>
    <row r="1" spans="1:28" ht="15.75" x14ac:dyDescent="0.25">
      <c r="A1" s="64"/>
      <c r="B1" s="64" t="s">
        <v>37</v>
      </c>
      <c r="C1" s="64"/>
      <c r="D1" s="144" t="s">
        <v>1</v>
      </c>
      <c r="E1" s="145"/>
      <c r="F1" s="146" t="s">
        <v>35</v>
      </c>
      <c r="G1" s="147"/>
      <c r="H1" s="146" t="s">
        <v>2</v>
      </c>
      <c r="I1" s="148"/>
      <c r="J1" s="148"/>
      <c r="K1" s="147"/>
      <c r="L1" s="65" t="s">
        <v>3</v>
      </c>
      <c r="M1" s="149" t="s">
        <v>31</v>
      </c>
      <c r="N1" s="150"/>
      <c r="O1" s="151"/>
      <c r="P1" s="142" t="s">
        <v>157</v>
      </c>
      <c r="Q1" s="143"/>
      <c r="R1" s="142" t="s">
        <v>155</v>
      </c>
      <c r="S1" s="143"/>
      <c r="T1" s="142" t="s">
        <v>152</v>
      </c>
      <c r="U1" s="143"/>
      <c r="V1" s="72" t="s">
        <v>159</v>
      </c>
      <c r="W1" s="140" t="s">
        <v>4</v>
      </c>
      <c r="X1" s="141"/>
      <c r="Y1" s="141"/>
      <c r="Z1" s="141"/>
      <c r="AA1" s="44" t="s">
        <v>33</v>
      </c>
    </row>
    <row r="2" spans="1:28" ht="15.75" customHeight="1" x14ac:dyDescent="0.25">
      <c r="A2" s="66" t="s">
        <v>5</v>
      </c>
      <c r="B2" s="59" t="s">
        <v>0</v>
      </c>
      <c r="C2" s="66" t="s">
        <v>154</v>
      </c>
      <c r="D2" s="67" t="s">
        <v>151</v>
      </c>
      <c r="E2" s="67" t="s">
        <v>165</v>
      </c>
      <c r="F2" s="67" t="s">
        <v>38</v>
      </c>
      <c r="G2" s="67" t="s">
        <v>166</v>
      </c>
      <c r="H2" s="67" t="s">
        <v>39</v>
      </c>
      <c r="I2" s="67" t="s">
        <v>167</v>
      </c>
      <c r="J2" s="67" t="s">
        <v>115</v>
      </c>
      <c r="K2" s="67" t="s">
        <v>168</v>
      </c>
      <c r="L2" s="67" t="s">
        <v>40</v>
      </c>
      <c r="M2" s="58" t="s">
        <v>31</v>
      </c>
      <c r="N2" s="58" t="s">
        <v>87</v>
      </c>
      <c r="O2" s="58" t="s">
        <v>6</v>
      </c>
      <c r="P2" s="58" t="s">
        <v>158</v>
      </c>
      <c r="Q2" s="58" t="s">
        <v>169</v>
      </c>
      <c r="R2" s="58" t="s">
        <v>156</v>
      </c>
      <c r="S2" s="58" t="s">
        <v>170</v>
      </c>
      <c r="T2" s="58" t="s">
        <v>153</v>
      </c>
      <c r="U2" s="58" t="s">
        <v>171</v>
      </c>
      <c r="V2" s="58" t="s">
        <v>160</v>
      </c>
      <c r="W2" s="79" t="s">
        <v>32</v>
      </c>
      <c r="X2" s="80" t="s">
        <v>86</v>
      </c>
      <c r="Y2" s="80" t="s">
        <v>116</v>
      </c>
      <c r="Z2" s="81" t="s">
        <v>172</v>
      </c>
      <c r="AA2" s="49">
        <f ca="1">TODAY()</f>
        <v>43961</v>
      </c>
    </row>
    <row r="3" spans="1:28" ht="15" customHeight="1" x14ac:dyDescent="0.25">
      <c r="A3" s="3">
        <v>43940</v>
      </c>
      <c r="B3" s="82">
        <v>8680343</v>
      </c>
      <c r="C3" s="56">
        <v>0</v>
      </c>
      <c r="D3" s="61">
        <v>0</v>
      </c>
      <c r="E3" s="61">
        <v>0</v>
      </c>
      <c r="F3" s="61">
        <v>0</v>
      </c>
      <c r="G3" s="61">
        <v>0</v>
      </c>
      <c r="H3" s="61">
        <v>0</v>
      </c>
      <c r="I3" s="61">
        <v>0</v>
      </c>
      <c r="J3" s="68">
        <v>0</v>
      </c>
      <c r="K3" s="68">
        <v>0</v>
      </c>
      <c r="L3" s="61">
        <v>0</v>
      </c>
      <c r="M3" s="61">
        <f>SUMIFS(Tab_CCLN[Prix de vente TTC],Tab_CCLN[Date],Tab_VueGenerale[Date])</f>
        <v>0</v>
      </c>
      <c r="N3" s="61">
        <f>-SUMIFS(Tab_CCLN[Prix d''achat],Tab_CCLN[Date],Tab_VueGenerale[Date])</f>
        <v>-326867</v>
      </c>
      <c r="O3" s="61">
        <v>20000</v>
      </c>
      <c r="P3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1600487</v>
      </c>
      <c r="Q3" s="60">
        <f>-SUMIFS(Tab_Recyclage[Cout Recyclage],Tab_Recyclage[Date],Tab_VueGenerale[Date],Tab_Recyclage[Option choisi],"Recyclage")</f>
        <v>-290100</v>
      </c>
      <c r="R3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10344246.65</v>
      </c>
      <c r="S3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-910460</v>
      </c>
      <c r="T3" s="61">
        <v>0</v>
      </c>
      <c r="U3" s="61">
        <v>0</v>
      </c>
      <c r="V3" s="61">
        <f>SUMIFS(Tab_Farm[Ventes],Tab_Farm[ID],Tab_VueGenerale[Date],Tab_Farm[Vendu],"oui")</f>
        <v>0</v>
      </c>
      <c r="W3" s="60">
        <f>SUM(E3,G3,I3,N3,Q3,S3,U3)</f>
        <v>-1527427</v>
      </c>
      <c r="X3" s="60">
        <f>SUM(D3,F3,H2,L3,M3,O3,P3,R3,T3,V3)</f>
        <v>11964733.65</v>
      </c>
      <c r="Y3" s="60">
        <f>Tab_VueGenerale[[#This Row],[Dépenses]]+Tab_VueGenerale[[#This Row],[Gains]]</f>
        <v>10437306.65</v>
      </c>
      <c r="Z3" s="60">
        <f>B3+Y3</f>
        <v>19117649.649999999</v>
      </c>
    </row>
    <row r="4" spans="1:28" ht="15" customHeight="1" x14ac:dyDescent="0.25">
      <c r="A4" s="3">
        <f>A3+1</f>
        <v>43941</v>
      </c>
      <c r="B4" s="60">
        <v>8617650</v>
      </c>
      <c r="C4" s="56">
        <v>0</v>
      </c>
      <c r="D4" s="61">
        <v>0</v>
      </c>
      <c r="E4" s="61">
        <v>0</v>
      </c>
      <c r="F4" s="61">
        <v>0</v>
      </c>
      <c r="G4" s="61">
        <v>0</v>
      </c>
      <c r="H4" s="61">
        <v>0</v>
      </c>
      <c r="I4" s="61">
        <v>0</v>
      </c>
      <c r="J4" s="68">
        <v>0</v>
      </c>
      <c r="K4" s="68">
        <v>0</v>
      </c>
      <c r="L4" s="61">
        <v>0</v>
      </c>
      <c r="M4" s="61">
        <f>SUMIFS(Tab_CCLN[Prix de vente TTC],Tab_CCLN[Date],Tab_VueGenerale[Date])</f>
        <v>0</v>
      </c>
      <c r="N4" s="61">
        <f>-SUMIFS(Tab_CCLN[Prix d''achat],Tab_CCLN[Date],Tab_VueGenerale[Date])</f>
        <v>-369223000</v>
      </c>
      <c r="O4" s="61">
        <v>0</v>
      </c>
      <c r="P4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4" s="60">
        <f>-SUMIFS(Tab_Recyclage[Cout Recyclage],Tab_Recyclage[Date],Tab_VueGenerale[Date],Tab_Recyclage[Option choisi],"Recyclage")</f>
        <v>0</v>
      </c>
      <c r="R4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4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4" s="61">
        <v>0</v>
      </c>
      <c r="U4" s="61">
        <v>0</v>
      </c>
      <c r="V4" s="61">
        <f>SUMIFS(Tab_Farm[Ventes],Tab_Farm[ID],Tab_VueGenerale[Date],Tab_Farm[Vendu],"oui")</f>
        <v>0</v>
      </c>
      <c r="W4" s="60">
        <f t="shared" ref="W4:W25" si="0">SUM(E4,G4,I4,N4,Q4,S4,U4)</f>
        <v>-369223000</v>
      </c>
      <c r="X4" s="60">
        <f t="shared" ref="X4:X25" si="1">SUM(D4,F4,H3,L4,M4,O4,P4,R4,T4,V4)</f>
        <v>0</v>
      </c>
      <c r="Y4" s="60">
        <f>Tab_VueGenerale[[#This Row],[Dépenses]]+Tab_VueGenerale[[#This Row],[Gains]]</f>
        <v>-369223000</v>
      </c>
      <c r="Z4" s="60">
        <f t="shared" ref="Z4:Z25" si="2">B4+Y4</f>
        <v>-360605350</v>
      </c>
    </row>
    <row r="5" spans="1:28" ht="15" customHeight="1" x14ac:dyDescent="0.25">
      <c r="A5" s="3">
        <f>A4+1</f>
        <v>43942</v>
      </c>
      <c r="B5" s="60"/>
      <c r="C5" s="56">
        <v>0</v>
      </c>
      <c r="D5" s="61">
        <v>0</v>
      </c>
      <c r="E5" s="61">
        <v>0</v>
      </c>
      <c r="F5" s="61">
        <v>0</v>
      </c>
      <c r="G5" s="61">
        <v>0</v>
      </c>
      <c r="H5" s="61">
        <v>0</v>
      </c>
      <c r="I5" s="61">
        <v>0</v>
      </c>
      <c r="J5" s="68">
        <v>0</v>
      </c>
      <c r="K5" s="68">
        <v>0</v>
      </c>
      <c r="L5" s="61">
        <v>0</v>
      </c>
      <c r="M5" s="61">
        <f>SUMIFS(Tab_CCLN[Prix de vente TTC],Tab_CCLN[Date],Tab_VueGenerale[Date])</f>
        <v>0</v>
      </c>
      <c r="N5" s="61">
        <f>-SUMIFS(Tab_CCLN[Prix d''achat],Tab_CCLN[Date],Tab_VueGenerale[Date])</f>
        <v>0</v>
      </c>
      <c r="O5" s="61">
        <v>0</v>
      </c>
      <c r="P5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5" s="60">
        <f>-SUMIFS(Tab_Recyclage[Cout Recyclage],Tab_Recyclage[Date],Tab_VueGenerale[Date],Tab_Recyclage[Option choisi],"Recyclage")</f>
        <v>0</v>
      </c>
      <c r="R5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5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5" s="61">
        <v>0</v>
      </c>
      <c r="U5" s="61">
        <v>0</v>
      </c>
      <c r="V5" s="61">
        <f>SUMIFS(Tab_Farm[Ventes],Tab_Farm[ID],Tab_VueGenerale[Date],Tab_Farm[Vendu],"oui")</f>
        <v>0</v>
      </c>
      <c r="W5" s="60">
        <f t="shared" si="0"/>
        <v>0</v>
      </c>
      <c r="X5" s="60">
        <f t="shared" si="1"/>
        <v>0</v>
      </c>
      <c r="Y5" s="60">
        <f>Tab_VueGenerale[[#This Row],[Dépenses]]+Tab_VueGenerale[[#This Row],[Gains]]</f>
        <v>0</v>
      </c>
      <c r="Z5" s="60">
        <f t="shared" si="2"/>
        <v>0</v>
      </c>
      <c r="AB5" s="63"/>
    </row>
    <row r="6" spans="1:28" x14ac:dyDescent="0.25">
      <c r="A6" s="2">
        <f t="shared" ref="A6:A25" si="3">A5+1</f>
        <v>43943</v>
      </c>
      <c r="B6" s="60"/>
      <c r="C6" s="56">
        <v>0</v>
      </c>
      <c r="D6" s="61">
        <v>0</v>
      </c>
      <c r="E6" s="61">
        <v>0</v>
      </c>
      <c r="F6" s="61">
        <v>0</v>
      </c>
      <c r="G6" s="61">
        <v>0</v>
      </c>
      <c r="H6" s="61">
        <v>0</v>
      </c>
      <c r="I6" s="61">
        <v>0</v>
      </c>
      <c r="J6" s="68">
        <v>0</v>
      </c>
      <c r="K6" s="68">
        <v>0</v>
      </c>
      <c r="L6" s="61">
        <v>0</v>
      </c>
      <c r="M6" s="61">
        <f>SUMIFS(Tab_CCLN[Prix de vente TTC],Tab_CCLN[Date],Tab_VueGenerale[Date])</f>
        <v>0</v>
      </c>
      <c r="N6" s="61">
        <f>-SUMIFS(Tab_CCLN[Prix d''achat],Tab_CCLN[Date],Tab_VueGenerale[Date])</f>
        <v>0</v>
      </c>
      <c r="O6" s="61">
        <v>0</v>
      </c>
      <c r="P6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6" s="60">
        <f>-SUMIFS(Tab_Recyclage[Cout Recyclage],Tab_Recyclage[Date],Tab_VueGenerale[Date],Tab_Recyclage[Option choisi],"Recyclage")</f>
        <v>0</v>
      </c>
      <c r="R6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6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6" s="61">
        <v>0</v>
      </c>
      <c r="U6" s="61">
        <v>0</v>
      </c>
      <c r="V6" s="61">
        <f>SUMIFS(Tab_Farm[Ventes],Tab_Farm[ID],Tab_VueGenerale[Date],Tab_Farm[Vendu],"oui")</f>
        <v>0</v>
      </c>
      <c r="W6" s="60">
        <f t="shared" si="0"/>
        <v>0</v>
      </c>
      <c r="X6" s="60">
        <f t="shared" si="1"/>
        <v>0</v>
      </c>
      <c r="Y6" s="60">
        <f>Tab_VueGenerale[[#This Row],[Dépenses]]+Tab_VueGenerale[[#This Row],[Gains]]</f>
        <v>0</v>
      </c>
      <c r="Z6" s="60">
        <f t="shared" si="2"/>
        <v>0</v>
      </c>
    </row>
    <row r="7" spans="1:28" x14ac:dyDescent="0.25">
      <c r="A7" s="2">
        <f t="shared" si="3"/>
        <v>43944</v>
      </c>
      <c r="B7" s="60"/>
      <c r="C7" s="56">
        <v>0</v>
      </c>
      <c r="D7" s="61">
        <v>0</v>
      </c>
      <c r="E7" s="61">
        <v>0</v>
      </c>
      <c r="F7" s="61">
        <v>0</v>
      </c>
      <c r="G7" s="61">
        <v>0</v>
      </c>
      <c r="H7" s="61">
        <v>0</v>
      </c>
      <c r="I7" s="61">
        <v>0</v>
      </c>
      <c r="J7" s="68">
        <v>0</v>
      </c>
      <c r="K7" s="68">
        <v>0</v>
      </c>
      <c r="L7" s="61">
        <v>0</v>
      </c>
      <c r="M7" s="61">
        <f>SUMIFS(Tab_CCLN[Prix de vente TTC],Tab_CCLN[Date],Tab_VueGenerale[Date])</f>
        <v>0</v>
      </c>
      <c r="N7" s="61">
        <f>-SUMIFS(Tab_CCLN[Prix d''achat],Tab_CCLN[Date],Tab_VueGenerale[Date])</f>
        <v>0</v>
      </c>
      <c r="O7" s="61">
        <v>0</v>
      </c>
      <c r="P7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7" s="60">
        <f>-SUMIFS(Tab_Recyclage[Cout Recyclage],Tab_Recyclage[Date],Tab_VueGenerale[Date],Tab_Recyclage[Option choisi],"Recyclage")</f>
        <v>0</v>
      </c>
      <c r="R7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7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7" s="61">
        <v>0</v>
      </c>
      <c r="U7" s="61">
        <v>0</v>
      </c>
      <c r="V7" s="61">
        <f>SUMIFS(Tab_Farm[Ventes],Tab_Farm[ID],Tab_VueGenerale[Date],Tab_Farm[Vendu],"oui")</f>
        <v>0</v>
      </c>
      <c r="W7" s="60">
        <f t="shared" si="0"/>
        <v>0</v>
      </c>
      <c r="X7" s="60">
        <f t="shared" si="1"/>
        <v>0</v>
      </c>
      <c r="Y7" s="60">
        <f>Tab_VueGenerale[[#This Row],[Dépenses]]+Tab_VueGenerale[[#This Row],[Gains]]</f>
        <v>0</v>
      </c>
      <c r="Z7" s="60">
        <f t="shared" si="2"/>
        <v>0</v>
      </c>
    </row>
    <row r="8" spans="1:28" x14ac:dyDescent="0.25">
      <c r="A8" s="2">
        <f t="shared" si="3"/>
        <v>43945</v>
      </c>
      <c r="B8" s="60"/>
      <c r="C8" s="56">
        <v>0</v>
      </c>
      <c r="D8" s="61">
        <v>0</v>
      </c>
      <c r="E8" s="61">
        <v>0</v>
      </c>
      <c r="F8" s="61">
        <v>0</v>
      </c>
      <c r="G8" s="61">
        <v>0</v>
      </c>
      <c r="H8" s="61">
        <v>0</v>
      </c>
      <c r="I8" s="61">
        <v>0</v>
      </c>
      <c r="J8" s="68">
        <v>0</v>
      </c>
      <c r="K8" s="68">
        <v>0</v>
      </c>
      <c r="L8" s="61">
        <v>0</v>
      </c>
      <c r="M8" s="61">
        <f>SUMIFS(Tab_CCLN[Prix de vente TTC],Tab_CCLN[Date],Tab_VueGenerale[Date])</f>
        <v>0</v>
      </c>
      <c r="N8" s="61">
        <f>-SUMIFS(Tab_CCLN[Prix d''achat],Tab_CCLN[Date],Tab_VueGenerale[Date])</f>
        <v>0</v>
      </c>
      <c r="O8" s="61">
        <v>0</v>
      </c>
      <c r="P8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8" s="60">
        <f>-SUMIFS(Tab_Recyclage[Cout Recyclage],Tab_Recyclage[Date],Tab_VueGenerale[Date],Tab_Recyclage[Option choisi],"Recyclage")</f>
        <v>0</v>
      </c>
      <c r="R8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8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8" s="61">
        <v>0</v>
      </c>
      <c r="U8" s="61">
        <v>0</v>
      </c>
      <c r="V8" s="61">
        <f>SUMIFS(Tab_Farm[Ventes],Tab_Farm[ID],Tab_VueGenerale[Date],Tab_Farm[Vendu],"oui")</f>
        <v>0</v>
      </c>
      <c r="W8" s="60">
        <f t="shared" si="0"/>
        <v>0</v>
      </c>
      <c r="X8" s="60">
        <f t="shared" si="1"/>
        <v>0</v>
      </c>
      <c r="Y8" s="60">
        <f>Tab_VueGenerale[[#This Row],[Dépenses]]+Tab_VueGenerale[[#This Row],[Gains]]</f>
        <v>0</v>
      </c>
      <c r="Z8" s="60">
        <f t="shared" si="2"/>
        <v>0</v>
      </c>
    </row>
    <row r="9" spans="1:28" x14ac:dyDescent="0.25">
      <c r="A9" s="2">
        <f t="shared" si="3"/>
        <v>43946</v>
      </c>
      <c r="B9" s="60"/>
      <c r="C9" s="56">
        <v>0</v>
      </c>
      <c r="D9" s="61">
        <v>0</v>
      </c>
      <c r="E9" s="61">
        <v>0</v>
      </c>
      <c r="F9" s="61">
        <v>0</v>
      </c>
      <c r="G9" s="61">
        <v>0</v>
      </c>
      <c r="H9" s="61">
        <v>0</v>
      </c>
      <c r="I9" s="61">
        <v>0</v>
      </c>
      <c r="J9" s="68">
        <v>0</v>
      </c>
      <c r="K9" s="68">
        <v>0</v>
      </c>
      <c r="L9" s="61">
        <v>0</v>
      </c>
      <c r="M9" s="61">
        <f>SUMIFS(Tab_CCLN[Prix de vente TTC],Tab_CCLN[Date],Tab_VueGenerale[Date])</f>
        <v>0</v>
      </c>
      <c r="N9" s="61">
        <f>-SUMIFS(Tab_CCLN[Prix d''achat],Tab_CCLN[Date],Tab_VueGenerale[Date])</f>
        <v>0</v>
      </c>
      <c r="O9" s="61">
        <v>0</v>
      </c>
      <c r="P9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9" s="60">
        <f>-SUMIFS(Tab_Recyclage[Cout Recyclage],Tab_Recyclage[Date],Tab_VueGenerale[Date],Tab_Recyclage[Option choisi],"Recyclage")</f>
        <v>0</v>
      </c>
      <c r="R9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9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9" s="61">
        <v>0</v>
      </c>
      <c r="U9" s="61">
        <v>0</v>
      </c>
      <c r="V9" s="61">
        <f>SUMIFS(Tab_Farm[Ventes],Tab_Farm[ID],Tab_VueGenerale[Date],Tab_Farm[Vendu],"oui")</f>
        <v>0</v>
      </c>
      <c r="W9" s="60">
        <f t="shared" si="0"/>
        <v>0</v>
      </c>
      <c r="X9" s="60">
        <f t="shared" si="1"/>
        <v>0</v>
      </c>
      <c r="Y9" s="60">
        <f>Tab_VueGenerale[[#This Row],[Dépenses]]+Tab_VueGenerale[[#This Row],[Gains]]</f>
        <v>0</v>
      </c>
      <c r="Z9" s="60">
        <f t="shared" si="2"/>
        <v>0</v>
      </c>
    </row>
    <row r="10" spans="1:28" x14ac:dyDescent="0.25">
      <c r="A10" s="2">
        <f t="shared" si="3"/>
        <v>43947</v>
      </c>
      <c r="B10" s="60"/>
      <c r="C10" s="56">
        <v>0</v>
      </c>
      <c r="D10" s="61">
        <v>0</v>
      </c>
      <c r="E10" s="61">
        <v>0</v>
      </c>
      <c r="F10" s="61">
        <v>0</v>
      </c>
      <c r="G10" s="61">
        <v>0</v>
      </c>
      <c r="H10" s="61">
        <v>0</v>
      </c>
      <c r="I10" s="61">
        <v>0</v>
      </c>
      <c r="J10" s="68">
        <v>0</v>
      </c>
      <c r="K10" s="68">
        <v>0</v>
      </c>
      <c r="L10" s="61">
        <v>0</v>
      </c>
      <c r="M10" s="61">
        <f>SUMIFS(Tab_CCLN[Prix de vente TTC],Tab_CCLN[Date],Tab_VueGenerale[Date])</f>
        <v>0</v>
      </c>
      <c r="N10" s="61">
        <f>-SUMIFS(Tab_CCLN[Prix d''achat],Tab_CCLN[Date],Tab_VueGenerale[Date])</f>
        <v>0</v>
      </c>
      <c r="O10" s="61">
        <v>0</v>
      </c>
      <c r="P10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0" s="60">
        <f>-SUMIFS(Tab_Recyclage[Cout Recyclage],Tab_Recyclage[Date],Tab_VueGenerale[Date],Tab_Recyclage[Option choisi],"Recyclage")</f>
        <v>0</v>
      </c>
      <c r="R10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0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0" s="61">
        <v>0</v>
      </c>
      <c r="U10" s="61">
        <v>0</v>
      </c>
      <c r="V10" s="61">
        <f>SUMIFS(Tab_Farm[Ventes],Tab_Farm[ID],Tab_VueGenerale[Date],Tab_Farm[Vendu],"oui")</f>
        <v>0</v>
      </c>
      <c r="W10" s="60">
        <f t="shared" si="0"/>
        <v>0</v>
      </c>
      <c r="X10" s="60">
        <f t="shared" si="1"/>
        <v>0</v>
      </c>
      <c r="Y10" s="60">
        <f>Tab_VueGenerale[[#This Row],[Dépenses]]+Tab_VueGenerale[[#This Row],[Gains]]</f>
        <v>0</v>
      </c>
      <c r="Z10" s="60">
        <f t="shared" si="2"/>
        <v>0</v>
      </c>
    </row>
    <row r="11" spans="1:28" x14ac:dyDescent="0.25">
      <c r="A11" s="2">
        <f t="shared" si="3"/>
        <v>43948</v>
      </c>
      <c r="B11" s="60"/>
      <c r="C11" s="56">
        <v>0</v>
      </c>
      <c r="D11" s="61">
        <v>0</v>
      </c>
      <c r="E11" s="61">
        <v>0</v>
      </c>
      <c r="F11" s="61">
        <v>0</v>
      </c>
      <c r="G11" s="61">
        <v>0</v>
      </c>
      <c r="H11" s="61">
        <v>0</v>
      </c>
      <c r="I11" s="61">
        <v>0</v>
      </c>
      <c r="J11" s="68">
        <v>0</v>
      </c>
      <c r="K11" s="68">
        <v>0</v>
      </c>
      <c r="L11" s="61">
        <v>0</v>
      </c>
      <c r="M11" s="61">
        <f>SUMIFS(Tab_CCLN[Prix de vente TTC],Tab_CCLN[Date],Tab_VueGenerale[Date])</f>
        <v>0</v>
      </c>
      <c r="N11" s="61">
        <f>-SUMIFS(Tab_CCLN[Prix d''achat],Tab_CCLN[Date],Tab_VueGenerale[Date])</f>
        <v>0</v>
      </c>
      <c r="O11" s="61">
        <v>0</v>
      </c>
      <c r="P11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1" s="60">
        <f>-SUMIFS(Tab_Recyclage[Cout Recyclage],Tab_Recyclage[Date],Tab_VueGenerale[Date],Tab_Recyclage[Option choisi],"Recyclage")</f>
        <v>0</v>
      </c>
      <c r="R11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1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1" s="61">
        <v>0</v>
      </c>
      <c r="U11" s="61">
        <v>0</v>
      </c>
      <c r="V11" s="61">
        <f>SUMIFS(Tab_Farm[Ventes],Tab_Farm[ID],Tab_VueGenerale[Date],Tab_Farm[Vendu],"oui")</f>
        <v>0</v>
      </c>
      <c r="W11" s="60">
        <f t="shared" si="0"/>
        <v>0</v>
      </c>
      <c r="X11" s="60">
        <f t="shared" si="1"/>
        <v>0</v>
      </c>
      <c r="Y11" s="60">
        <f>Tab_VueGenerale[[#This Row],[Dépenses]]+Tab_VueGenerale[[#This Row],[Gains]]</f>
        <v>0</v>
      </c>
      <c r="Z11" s="60">
        <f t="shared" si="2"/>
        <v>0</v>
      </c>
    </row>
    <row r="12" spans="1:28" x14ac:dyDescent="0.25">
      <c r="A12" s="2">
        <f t="shared" si="3"/>
        <v>43949</v>
      </c>
      <c r="B12" s="60"/>
      <c r="C12" s="56">
        <v>0</v>
      </c>
      <c r="D12" s="61">
        <v>0</v>
      </c>
      <c r="E12" s="61">
        <v>0</v>
      </c>
      <c r="F12" s="61">
        <v>0</v>
      </c>
      <c r="G12" s="61">
        <v>0</v>
      </c>
      <c r="H12" s="61">
        <v>0</v>
      </c>
      <c r="I12" s="61">
        <v>0</v>
      </c>
      <c r="J12" s="68">
        <v>0</v>
      </c>
      <c r="K12" s="68">
        <v>0</v>
      </c>
      <c r="L12" s="61">
        <v>0</v>
      </c>
      <c r="M12" s="61">
        <f>SUMIFS(Tab_CCLN[Prix de vente TTC],Tab_CCLN[Date],Tab_VueGenerale[Date])</f>
        <v>0</v>
      </c>
      <c r="N12" s="61">
        <f>-SUMIFS(Tab_CCLN[Prix d''achat],Tab_CCLN[Date],Tab_VueGenerale[Date])</f>
        <v>0</v>
      </c>
      <c r="O12" s="61">
        <v>0</v>
      </c>
      <c r="P12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2" s="60">
        <f>-SUMIFS(Tab_Recyclage[Cout Recyclage],Tab_Recyclage[Date],Tab_VueGenerale[Date],Tab_Recyclage[Option choisi],"Recyclage")</f>
        <v>0</v>
      </c>
      <c r="R12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2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2" s="61">
        <v>0</v>
      </c>
      <c r="U12" s="61">
        <v>0</v>
      </c>
      <c r="V12" s="61">
        <f>SUMIFS(Tab_Farm[Ventes],Tab_Farm[ID],Tab_VueGenerale[Date],Tab_Farm[Vendu],"oui")</f>
        <v>0</v>
      </c>
      <c r="W12" s="60">
        <f t="shared" si="0"/>
        <v>0</v>
      </c>
      <c r="X12" s="60">
        <f t="shared" si="1"/>
        <v>0</v>
      </c>
      <c r="Y12" s="60">
        <f>Tab_VueGenerale[[#This Row],[Dépenses]]+Tab_VueGenerale[[#This Row],[Gains]]</f>
        <v>0</v>
      </c>
      <c r="Z12" s="60">
        <f t="shared" si="2"/>
        <v>0</v>
      </c>
    </row>
    <row r="13" spans="1:28" x14ac:dyDescent="0.25">
      <c r="A13" s="2">
        <f t="shared" si="3"/>
        <v>43950</v>
      </c>
      <c r="B13" s="60"/>
      <c r="C13" s="56">
        <v>0</v>
      </c>
      <c r="D13" s="61">
        <v>0</v>
      </c>
      <c r="E13" s="61">
        <v>0</v>
      </c>
      <c r="F13" s="61">
        <v>0</v>
      </c>
      <c r="G13" s="61">
        <v>0</v>
      </c>
      <c r="H13" s="61">
        <v>0</v>
      </c>
      <c r="I13" s="61">
        <v>0</v>
      </c>
      <c r="J13" s="68">
        <v>0</v>
      </c>
      <c r="K13" s="68">
        <v>0</v>
      </c>
      <c r="L13" s="61">
        <v>0</v>
      </c>
      <c r="M13" s="61">
        <f>SUMIFS(Tab_CCLN[Prix de vente TTC],Tab_CCLN[Date],Tab_VueGenerale[Date])</f>
        <v>0</v>
      </c>
      <c r="N13" s="61">
        <f>-SUMIFS(Tab_CCLN[Prix d''achat],Tab_CCLN[Date],Tab_VueGenerale[Date])</f>
        <v>0</v>
      </c>
      <c r="O13" s="61">
        <v>0</v>
      </c>
      <c r="P13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3" s="60">
        <f>-SUMIFS(Tab_Recyclage[Cout Recyclage],Tab_Recyclage[Date],Tab_VueGenerale[Date],Tab_Recyclage[Option choisi],"Recyclage")</f>
        <v>0</v>
      </c>
      <c r="R13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3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3" s="61">
        <v>0</v>
      </c>
      <c r="U13" s="61">
        <v>0</v>
      </c>
      <c r="V13" s="61">
        <f>SUMIFS(Tab_Farm[Ventes],Tab_Farm[ID],Tab_VueGenerale[Date],Tab_Farm[Vendu],"oui")</f>
        <v>0</v>
      </c>
      <c r="W13" s="60">
        <f t="shared" si="0"/>
        <v>0</v>
      </c>
      <c r="X13" s="60">
        <f t="shared" si="1"/>
        <v>0</v>
      </c>
      <c r="Y13" s="60">
        <f>Tab_VueGenerale[[#This Row],[Dépenses]]+Tab_VueGenerale[[#This Row],[Gains]]</f>
        <v>0</v>
      </c>
      <c r="Z13" s="60">
        <f t="shared" si="2"/>
        <v>0</v>
      </c>
    </row>
    <row r="14" spans="1:28" x14ac:dyDescent="0.25">
      <c r="A14" s="2">
        <f t="shared" si="3"/>
        <v>43951</v>
      </c>
      <c r="B14" s="60"/>
      <c r="C14" s="56">
        <v>0</v>
      </c>
      <c r="D14" s="61">
        <v>0</v>
      </c>
      <c r="E14" s="61">
        <v>0</v>
      </c>
      <c r="F14" s="61">
        <v>0</v>
      </c>
      <c r="G14" s="61">
        <v>0</v>
      </c>
      <c r="H14" s="61">
        <v>0</v>
      </c>
      <c r="I14" s="61">
        <v>0</v>
      </c>
      <c r="J14" s="68">
        <v>0</v>
      </c>
      <c r="K14" s="68">
        <v>0</v>
      </c>
      <c r="L14" s="61">
        <v>0</v>
      </c>
      <c r="M14" s="61">
        <f>SUMIFS(Tab_CCLN[Prix de vente TTC],Tab_CCLN[Date],Tab_VueGenerale[Date])</f>
        <v>0</v>
      </c>
      <c r="N14" s="61">
        <f>-SUMIFS(Tab_CCLN[Prix d''achat],Tab_CCLN[Date],Tab_VueGenerale[Date])</f>
        <v>0</v>
      </c>
      <c r="O14" s="61">
        <v>0</v>
      </c>
      <c r="P14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4" s="60">
        <f>-SUMIFS(Tab_Recyclage[Cout Recyclage],Tab_Recyclage[Date],Tab_VueGenerale[Date],Tab_Recyclage[Option choisi],"Recyclage")</f>
        <v>0</v>
      </c>
      <c r="R14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4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4" s="61">
        <v>0</v>
      </c>
      <c r="U14" s="61">
        <v>0</v>
      </c>
      <c r="V14" s="61">
        <f>SUMIFS(Tab_Farm[Ventes],Tab_Farm[ID],Tab_VueGenerale[Date],Tab_Farm[Vendu],"oui")</f>
        <v>0</v>
      </c>
      <c r="W14" s="60">
        <f t="shared" si="0"/>
        <v>0</v>
      </c>
      <c r="X14" s="60">
        <f t="shared" si="1"/>
        <v>0</v>
      </c>
      <c r="Y14" s="60">
        <f>Tab_VueGenerale[[#This Row],[Dépenses]]+Tab_VueGenerale[[#This Row],[Gains]]</f>
        <v>0</v>
      </c>
      <c r="Z14" s="60">
        <f t="shared" si="2"/>
        <v>0</v>
      </c>
    </row>
    <row r="15" spans="1:28" x14ac:dyDescent="0.25">
      <c r="A15" s="2">
        <f t="shared" si="3"/>
        <v>43952</v>
      </c>
      <c r="B15" s="60"/>
      <c r="C15" s="56">
        <v>0</v>
      </c>
      <c r="D15" s="61">
        <v>0</v>
      </c>
      <c r="E15" s="61">
        <v>0</v>
      </c>
      <c r="F15" s="61">
        <v>0</v>
      </c>
      <c r="G15" s="61">
        <v>0</v>
      </c>
      <c r="H15" s="61">
        <v>0</v>
      </c>
      <c r="I15" s="61">
        <v>0</v>
      </c>
      <c r="J15" s="68">
        <v>0</v>
      </c>
      <c r="K15" s="68">
        <v>0</v>
      </c>
      <c r="L15" s="61">
        <v>0</v>
      </c>
      <c r="M15" s="61">
        <f>SUMIFS(Tab_CCLN[Prix de vente TTC],Tab_CCLN[Date],Tab_VueGenerale[Date])</f>
        <v>0</v>
      </c>
      <c r="N15" s="61">
        <f>-SUMIFS(Tab_CCLN[Prix d''achat],Tab_CCLN[Date],Tab_VueGenerale[Date])</f>
        <v>0</v>
      </c>
      <c r="O15" s="61">
        <v>0</v>
      </c>
      <c r="P15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5" s="60">
        <f>-SUMIFS(Tab_Recyclage[Cout Recyclage],Tab_Recyclage[Date],Tab_VueGenerale[Date],Tab_Recyclage[Option choisi],"Recyclage")</f>
        <v>0</v>
      </c>
      <c r="R15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5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5" s="61">
        <v>0</v>
      </c>
      <c r="U15" s="61">
        <v>0</v>
      </c>
      <c r="V15" s="61">
        <f>SUMIFS(Tab_Farm[Ventes],Tab_Farm[ID],Tab_VueGenerale[Date],Tab_Farm[Vendu],"oui")</f>
        <v>0</v>
      </c>
      <c r="W15" s="60">
        <f t="shared" si="0"/>
        <v>0</v>
      </c>
      <c r="X15" s="60">
        <f t="shared" si="1"/>
        <v>0</v>
      </c>
      <c r="Y15" s="60">
        <f>Tab_VueGenerale[[#This Row],[Dépenses]]+Tab_VueGenerale[[#This Row],[Gains]]</f>
        <v>0</v>
      </c>
      <c r="Z15" s="60">
        <f t="shared" si="2"/>
        <v>0</v>
      </c>
    </row>
    <row r="16" spans="1:28" x14ac:dyDescent="0.25">
      <c r="A16" s="2">
        <f t="shared" si="3"/>
        <v>43953</v>
      </c>
      <c r="B16" s="60"/>
      <c r="C16" s="56">
        <v>0</v>
      </c>
      <c r="D16" s="61">
        <v>0</v>
      </c>
      <c r="E16" s="61">
        <v>0</v>
      </c>
      <c r="F16" s="61">
        <v>0</v>
      </c>
      <c r="G16" s="61">
        <v>0</v>
      </c>
      <c r="H16" s="61">
        <v>0</v>
      </c>
      <c r="I16" s="61">
        <v>0</v>
      </c>
      <c r="J16" s="68">
        <v>0</v>
      </c>
      <c r="K16" s="68">
        <v>0</v>
      </c>
      <c r="L16" s="61">
        <v>0</v>
      </c>
      <c r="M16" s="61">
        <f>SUMIFS(Tab_CCLN[Prix de vente TTC],Tab_CCLN[Date],Tab_VueGenerale[Date])</f>
        <v>0</v>
      </c>
      <c r="N16" s="61">
        <f>-SUMIFS(Tab_CCLN[Prix d''achat],Tab_CCLN[Date],Tab_VueGenerale[Date])</f>
        <v>0</v>
      </c>
      <c r="O16" s="61">
        <v>0</v>
      </c>
      <c r="P16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6" s="60">
        <f>-SUMIFS(Tab_Recyclage[Cout Recyclage],Tab_Recyclage[Date],Tab_VueGenerale[Date],Tab_Recyclage[Option choisi],"Recyclage")</f>
        <v>0</v>
      </c>
      <c r="R16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6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6" s="61">
        <v>0</v>
      </c>
      <c r="U16" s="61">
        <v>0</v>
      </c>
      <c r="V16" s="61">
        <f>SUMIFS(Tab_Farm[Ventes],Tab_Farm[ID],Tab_VueGenerale[Date],Tab_Farm[Vendu],"oui")</f>
        <v>0</v>
      </c>
      <c r="W16" s="60">
        <f t="shared" si="0"/>
        <v>0</v>
      </c>
      <c r="X16" s="60">
        <f t="shared" si="1"/>
        <v>0</v>
      </c>
      <c r="Y16" s="60">
        <f>Tab_VueGenerale[[#This Row],[Dépenses]]+Tab_VueGenerale[[#This Row],[Gains]]</f>
        <v>0</v>
      </c>
      <c r="Z16" s="60">
        <f t="shared" si="2"/>
        <v>0</v>
      </c>
    </row>
    <row r="17" spans="1:26" x14ac:dyDescent="0.25">
      <c r="A17" s="2">
        <f t="shared" si="3"/>
        <v>43954</v>
      </c>
      <c r="B17" s="60"/>
      <c r="C17" s="56">
        <v>0</v>
      </c>
      <c r="D17" s="61">
        <v>0</v>
      </c>
      <c r="E17" s="61">
        <v>0</v>
      </c>
      <c r="F17" s="61">
        <v>0</v>
      </c>
      <c r="G17" s="61">
        <v>0</v>
      </c>
      <c r="H17" s="61">
        <v>0</v>
      </c>
      <c r="I17" s="61">
        <v>0</v>
      </c>
      <c r="J17" s="68">
        <v>0</v>
      </c>
      <c r="K17" s="68">
        <v>0</v>
      </c>
      <c r="L17" s="61">
        <v>0</v>
      </c>
      <c r="M17" s="61">
        <f>SUMIFS(Tab_CCLN[Prix de vente TTC],Tab_CCLN[Date],Tab_VueGenerale[Date])</f>
        <v>0</v>
      </c>
      <c r="N17" s="61">
        <f>-SUMIFS(Tab_CCLN[Prix d''achat],Tab_CCLN[Date],Tab_VueGenerale[Date])</f>
        <v>0</v>
      </c>
      <c r="O17" s="61">
        <v>0</v>
      </c>
      <c r="P17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7" s="60">
        <f>-SUMIFS(Tab_Recyclage[Cout Recyclage],Tab_Recyclage[Date],Tab_VueGenerale[Date],Tab_Recyclage[Option choisi],"Recyclage")</f>
        <v>0</v>
      </c>
      <c r="R17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7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7" s="61">
        <v>0</v>
      </c>
      <c r="U17" s="61">
        <v>0</v>
      </c>
      <c r="V17" s="61">
        <f>SUMIFS(Tab_Farm[Ventes],Tab_Farm[ID],Tab_VueGenerale[Date],Tab_Farm[Vendu],"oui")</f>
        <v>0</v>
      </c>
      <c r="W17" s="60">
        <f t="shared" si="0"/>
        <v>0</v>
      </c>
      <c r="X17" s="60">
        <f t="shared" si="1"/>
        <v>0</v>
      </c>
      <c r="Y17" s="60">
        <f>Tab_VueGenerale[[#This Row],[Dépenses]]+Tab_VueGenerale[[#This Row],[Gains]]</f>
        <v>0</v>
      </c>
      <c r="Z17" s="60">
        <f t="shared" si="2"/>
        <v>0</v>
      </c>
    </row>
    <row r="18" spans="1:26" x14ac:dyDescent="0.25">
      <c r="A18" s="2">
        <f t="shared" si="3"/>
        <v>43955</v>
      </c>
      <c r="B18" s="60"/>
      <c r="C18" s="56">
        <v>0</v>
      </c>
      <c r="D18" s="61">
        <v>0</v>
      </c>
      <c r="E18" s="61">
        <v>0</v>
      </c>
      <c r="F18" s="61">
        <v>0</v>
      </c>
      <c r="G18" s="61">
        <v>0</v>
      </c>
      <c r="H18" s="61">
        <v>0</v>
      </c>
      <c r="I18" s="61">
        <v>0</v>
      </c>
      <c r="J18" s="68">
        <v>0</v>
      </c>
      <c r="K18" s="68">
        <v>0</v>
      </c>
      <c r="L18" s="61">
        <v>0</v>
      </c>
      <c r="M18" s="61">
        <f>SUMIFS(Tab_CCLN[Prix de vente TTC],Tab_CCLN[Date],Tab_VueGenerale[Date])</f>
        <v>0</v>
      </c>
      <c r="N18" s="61">
        <f>-SUMIFS(Tab_CCLN[Prix d''achat],Tab_CCLN[Date],Tab_VueGenerale[Date])</f>
        <v>0</v>
      </c>
      <c r="O18" s="61">
        <v>0</v>
      </c>
      <c r="P18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8" s="60">
        <f>-SUMIFS(Tab_Recyclage[Cout Recyclage],Tab_Recyclage[Date],Tab_VueGenerale[Date],Tab_Recyclage[Option choisi],"Recyclage")</f>
        <v>0</v>
      </c>
      <c r="R18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8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8" s="61">
        <v>0</v>
      </c>
      <c r="U18" s="61">
        <v>0</v>
      </c>
      <c r="V18" s="61">
        <f>SUMIFS(Tab_Farm[Ventes],Tab_Farm[ID],Tab_VueGenerale[Date],Tab_Farm[Vendu],"oui")</f>
        <v>0</v>
      </c>
      <c r="W18" s="60">
        <f t="shared" si="0"/>
        <v>0</v>
      </c>
      <c r="X18" s="60">
        <f t="shared" si="1"/>
        <v>0</v>
      </c>
      <c r="Y18" s="60">
        <f>Tab_VueGenerale[[#This Row],[Dépenses]]+Tab_VueGenerale[[#This Row],[Gains]]</f>
        <v>0</v>
      </c>
      <c r="Z18" s="60">
        <f t="shared" si="2"/>
        <v>0</v>
      </c>
    </row>
    <row r="19" spans="1:26" x14ac:dyDescent="0.25">
      <c r="A19" s="2">
        <f t="shared" si="3"/>
        <v>43956</v>
      </c>
      <c r="B19" s="60"/>
      <c r="C19" s="56">
        <v>0</v>
      </c>
      <c r="D19" s="61">
        <v>0</v>
      </c>
      <c r="E19" s="61">
        <v>0</v>
      </c>
      <c r="F19" s="61">
        <v>0</v>
      </c>
      <c r="G19" s="61">
        <v>0</v>
      </c>
      <c r="H19" s="61">
        <v>0</v>
      </c>
      <c r="I19" s="61">
        <v>0</v>
      </c>
      <c r="J19" s="68">
        <v>0</v>
      </c>
      <c r="K19" s="68">
        <v>0</v>
      </c>
      <c r="L19" s="61">
        <v>0</v>
      </c>
      <c r="M19" s="61">
        <f>SUMIFS(Tab_CCLN[Prix de vente TTC],Tab_CCLN[Date],Tab_VueGenerale[Date])</f>
        <v>0</v>
      </c>
      <c r="N19" s="61">
        <f>-SUMIFS(Tab_CCLN[Prix d''achat],Tab_CCLN[Date],Tab_VueGenerale[Date])</f>
        <v>0</v>
      </c>
      <c r="O19" s="61">
        <v>0</v>
      </c>
      <c r="P19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19" s="60">
        <f>-SUMIFS(Tab_Recyclage[Cout Recyclage],Tab_Recyclage[Date],Tab_VueGenerale[Date],Tab_Recyclage[Option choisi],"Recyclage")</f>
        <v>0</v>
      </c>
      <c r="R19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19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19" s="61">
        <v>0</v>
      </c>
      <c r="U19" s="61">
        <v>0</v>
      </c>
      <c r="V19" s="61">
        <f>SUMIFS(Tab_Farm[Ventes],Tab_Farm[ID],Tab_VueGenerale[Date],Tab_Farm[Vendu],"oui")</f>
        <v>0</v>
      </c>
      <c r="W19" s="60">
        <f t="shared" si="0"/>
        <v>0</v>
      </c>
      <c r="X19" s="60">
        <f t="shared" si="1"/>
        <v>0</v>
      </c>
      <c r="Y19" s="60">
        <f>Tab_VueGenerale[[#This Row],[Dépenses]]+Tab_VueGenerale[[#This Row],[Gains]]</f>
        <v>0</v>
      </c>
      <c r="Z19" s="60">
        <f t="shared" si="2"/>
        <v>0</v>
      </c>
    </row>
    <row r="20" spans="1:26" x14ac:dyDescent="0.25">
      <c r="A20" s="2">
        <f t="shared" si="3"/>
        <v>43957</v>
      </c>
      <c r="B20" s="60"/>
      <c r="C20" s="56">
        <v>0</v>
      </c>
      <c r="D20" s="61">
        <v>0</v>
      </c>
      <c r="E20" s="61">
        <v>0</v>
      </c>
      <c r="F20" s="61">
        <v>0</v>
      </c>
      <c r="G20" s="61">
        <v>0</v>
      </c>
      <c r="H20" s="61">
        <v>0</v>
      </c>
      <c r="I20" s="61">
        <v>0</v>
      </c>
      <c r="J20" s="68">
        <v>0</v>
      </c>
      <c r="K20" s="68">
        <v>0</v>
      </c>
      <c r="L20" s="61">
        <v>0</v>
      </c>
      <c r="M20" s="61">
        <f>SUMIFS(Tab_CCLN[Prix de vente TTC],Tab_CCLN[Date],Tab_VueGenerale[Date])</f>
        <v>0</v>
      </c>
      <c r="N20" s="61">
        <f>-SUMIFS(Tab_CCLN[Prix d''achat],Tab_CCLN[Date],Tab_VueGenerale[Date])</f>
        <v>0</v>
      </c>
      <c r="O20" s="61">
        <v>0</v>
      </c>
      <c r="P20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0" s="60">
        <f>-SUMIFS(Tab_Recyclage[Cout Recyclage],Tab_Recyclage[Date],Tab_VueGenerale[Date],Tab_Recyclage[Option choisi],"Recyclage")</f>
        <v>0</v>
      </c>
      <c r="R20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0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0" s="61">
        <v>0</v>
      </c>
      <c r="U20" s="61">
        <v>0</v>
      </c>
      <c r="V20" s="61">
        <f>SUMIFS(Tab_Farm[Ventes],Tab_Farm[ID],Tab_VueGenerale[Date],Tab_Farm[Vendu],"oui")</f>
        <v>0</v>
      </c>
      <c r="W20" s="60">
        <f t="shared" si="0"/>
        <v>0</v>
      </c>
      <c r="X20" s="60">
        <f t="shared" si="1"/>
        <v>0</v>
      </c>
      <c r="Y20" s="60">
        <f>Tab_VueGenerale[[#This Row],[Dépenses]]+Tab_VueGenerale[[#This Row],[Gains]]</f>
        <v>0</v>
      </c>
      <c r="Z20" s="60">
        <f t="shared" si="2"/>
        <v>0</v>
      </c>
    </row>
    <row r="21" spans="1:26" x14ac:dyDescent="0.25">
      <c r="A21" s="2">
        <f t="shared" si="3"/>
        <v>43958</v>
      </c>
      <c r="B21" s="60"/>
      <c r="C21" s="56">
        <v>0</v>
      </c>
      <c r="D21" s="61">
        <v>0</v>
      </c>
      <c r="E21" s="61">
        <v>0</v>
      </c>
      <c r="F21" s="61">
        <v>0</v>
      </c>
      <c r="G21" s="61">
        <v>0</v>
      </c>
      <c r="H21" s="61">
        <v>0</v>
      </c>
      <c r="I21" s="61">
        <v>0</v>
      </c>
      <c r="J21" s="68">
        <v>0</v>
      </c>
      <c r="K21" s="68">
        <v>0</v>
      </c>
      <c r="L21" s="61">
        <v>0</v>
      </c>
      <c r="M21" s="61">
        <f>SUMIFS(Tab_CCLN[Prix de vente TTC],Tab_CCLN[Date],Tab_VueGenerale[Date])</f>
        <v>0</v>
      </c>
      <c r="N21" s="61">
        <f>-SUMIFS(Tab_CCLN[Prix d''achat],Tab_CCLN[Date],Tab_VueGenerale[Date])</f>
        <v>0</v>
      </c>
      <c r="O21" s="61">
        <v>0</v>
      </c>
      <c r="P21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1" s="60">
        <f>-SUMIFS(Tab_Recyclage[Cout Recyclage],Tab_Recyclage[Date],Tab_VueGenerale[Date],Tab_Recyclage[Option choisi],"Recyclage")</f>
        <v>0</v>
      </c>
      <c r="R21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1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1" s="61">
        <v>0</v>
      </c>
      <c r="U21" s="61">
        <v>0</v>
      </c>
      <c r="V21" s="61">
        <f>SUMIFS(Tab_Farm[Ventes],Tab_Farm[ID],Tab_VueGenerale[Date],Tab_Farm[Vendu],"oui")</f>
        <v>0</v>
      </c>
      <c r="W21" s="60">
        <f t="shared" si="0"/>
        <v>0</v>
      </c>
      <c r="X21" s="60">
        <f t="shared" si="1"/>
        <v>0</v>
      </c>
      <c r="Y21" s="60">
        <f>Tab_VueGenerale[[#This Row],[Dépenses]]+Tab_VueGenerale[[#This Row],[Gains]]</f>
        <v>0</v>
      </c>
      <c r="Z21" s="60">
        <f t="shared" si="2"/>
        <v>0</v>
      </c>
    </row>
    <row r="22" spans="1:26" x14ac:dyDescent="0.25">
      <c r="A22" s="2">
        <f t="shared" si="3"/>
        <v>43959</v>
      </c>
      <c r="B22" s="60"/>
      <c r="C22" s="56">
        <v>0</v>
      </c>
      <c r="D22" s="61">
        <v>0</v>
      </c>
      <c r="E22" s="61">
        <v>0</v>
      </c>
      <c r="F22" s="61">
        <v>0</v>
      </c>
      <c r="G22" s="61">
        <v>0</v>
      </c>
      <c r="H22" s="61">
        <v>0</v>
      </c>
      <c r="I22" s="61">
        <v>0</v>
      </c>
      <c r="J22" s="68">
        <v>0</v>
      </c>
      <c r="K22" s="68">
        <v>0</v>
      </c>
      <c r="L22" s="61">
        <v>0</v>
      </c>
      <c r="M22" s="61">
        <f>SUMIFS(Tab_CCLN[Prix de vente TTC],Tab_CCLN[Date],Tab_VueGenerale[Date])</f>
        <v>0</v>
      </c>
      <c r="N22" s="61">
        <f>-SUMIFS(Tab_CCLN[Prix d''achat],Tab_CCLN[Date],Tab_VueGenerale[Date])</f>
        <v>0</v>
      </c>
      <c r="O22" s="61">
        <v>0</v>
      </c>
      <c r="P22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2" s="60">
        <f>-SUMIFS(Tab_Recyclage[Cout Recyclage],Tab_Recyclage[Date],Tab_VueGenerale[Date],Tab_Recyclage[Option choisi],"Recyclage")</f>
        <v>0</v>
      </c>
      <c r="R22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2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2" s="61">
        <v>0</v>
      </c>
      <c r="U22" s="61">
        <v>0</v>
      </c>
      <c r="V22" s="61">
        <f>SUMIFS(Tab_Farm[Ventes],Tab_Farm[ID],Tab_VueGenerale[Date],Tab_Farm[Vendu],"oui")</f>
        <v>0</v>
      </c>
      <c r="W22" s="60">
        <f t="shared" si="0"/>
        <v>0</v>
      </c>
      <c r="X22" s="60">
        <f t="shared" si="1"/>
        <v>0</v>
      </c>
      <c r="Y22" s="60">
        <f>Tab_VueGenerale[[#This Row],[Dépenses]]+Tab_VueGenerale[[#This Row],[Gains]]</f>
        <v>0</v>
      </c>
      <c r="Z22" s="60">
        <f t="shared" si="2"/>
        <v>0</v>
      </c>
    </row>
    <row r="23" spans="1:26" x14ac:dyDescent="0.25">
      <c r="A23" s="2">
        <f t="shared" si="3"/>
        <v>43960</v>
      </c>
      <c r="B23" s="60"/>
      <c r="C23" s="56">
        <v>0</v>
      </c>
      <c r="D23" s="61">
        <v>0</v>
      </c>
      <c r="E23" s="61">
        <v>0</v>
      </c>
      <c r="F23" s="61">
        <v>0</v>
      </c>
      <c r="G23" s="61">
        <v>0</v>
      </c>
      <c r="H23" s="61">
        <v>0</v>
      </c>
      <c r="I23" s="61">
        <v>0</v>
      </c>
      <c r="J23" s="68">
        <v>0</v>
      </c>
      <c r="K23" s="68">
        <v>0</v>
      </c>
      <c r="L23" s="61">
        <v>0</v>
      </c>
      <c r="M23" s="61">
        <f>SUMIFS(Tab_CCLN[Prix de vente TTC],Tab_CCLN[Date],Tab_VueGenerale[Date])</f>
        <v>0</v>
      </c>
      <c r="N23" s="61">
        <f>-SUMIFS(Tab_CCLN[Prix d''achat],Tab_CCLN[Date],Tab_VueGenerale[Date])</f>
        <v>0</v>
      </c>
      <c r="O23" s="61">
        <v>0</v>
      </c>
      <c r="P23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3" s="60">
        <f>-SUMIFS(Tab_Recyclage[Cout Recyclage],Tab_Recyclage[Date],Tab_VueGenerale[Date],Tab_Recyclage[Option choisi],"Recyclage")</f>
        <v>0</v>
      </c>
      <c r="R23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3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3" s="61">
        <v>0</v>
      </c>
      <c r="U23" s="61">
        <v>0</v>
      </c>
      <c r="V23" s="61">
        <f>SUMIFS(Tab_Farm[Ventes],Tab_Farm[ID],Tab_VueGenerale[Date],Tab_Farm[Vendu],"oui")</f>
        <v>0</v>
      </c>
      <c r="W23" s="60">
        <f t="shared" si="0"/>
        <v>0</v>
      </c>
      <c r="X23" s="60">
        <f t="shared" si="1"/>
        <v>0</v>
      </c>
      <c r="Y23" s="60">
        <f>Tab_VueGenerale[[#This Row],[Dépenses]]+Tab_VueGenerale[[#This Row],[Gains]]</f>
        <v>0</v>
      </c>
      <c r="Z23" s="60">
        <f t="shared" si="2"/>
        <v>0</v>
      </c>
    </row>
    <row r="24" spans="1:26" x14ac:dyDescent="0.25">
      <c r="A24" s="2">
        <f t="shared" si="3"/>
        <v>43961</v>
      </c>
      <c r="B24" s="60"/>
      <c r="C24" s="56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0</v>
      </c>
      <c r="J24" s="68">
        <v>0</v>
      </c>
      <c r="K24" s="68">
        <v>0</v>
      </c>
      <c r="L24" s="61">
        <v>0</v>
      </c>
      <c r="M24" s="61">
        <f>SUMIFS(Tab_CCLN[Prix de vente TTC],Tab_CCLN[Date],Tab_VueGenerale[Date])</f>
        <v>0</v>
      </c>
      <c r="N24" s="61">
        <f>-SUMIFS(Tab_CCLN[Prix d''achat],Tab_CCLN[Date],Tab_VueGenerale[Date])</f>
        <v>0</v>
      </c>
      <c r="O24" s="61">
        <v>0</v>
      </c>
      <c r="P24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4" s="60">
        <f>-SUMIFS(Tab_Recyclage[Cout Recyclage],Tab_Recyclage[Date],Tab_VueGenerale[Date],Tab_Recyclage[Option choisi],"Recyclage")</f>
        <v>0</v>
      </c>
      <c r="R24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4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4" s="61">
        <v>0</v>
      </c>
      <c r="U24" s="61">
        <v>0</v>
      </c>
      <c r="V24" s="61">
        <f>SUMIFS(Tab_Farm[Ventes],Tab_Farm[ID],Tab_VueGenerale[Date],Tab_Farm[Vendu],"oui")</f>
        <v>0</v>
      </c>
      <c r="W24" s="60">
        <f t="shared" si="0"/>
        <v>0</v>
      </c>
      <c r="X24" s="60">
        <f t="shared" si="1"/>
        <v>0</v>
      </c>
      <c r="Y24" s="60">
        <f>Tab_VueGenerale[[#This Row],[Dépenses]]+Tab_VueGenerale[[#This Row],[Gains]]</f>
        <v>0</v>
      </c>
      <c r="Z24" s="60">
        <f t="shared" si="2"/>
        <v>0</v>
      </c>
    </row>
    <row r="25" spans="1:26" x14ac:dyDescent="0.25">
      <c r="A25" s="55">
        <f t="shared" si="3"/>
        <v>43962</v>
      </c>
      <c r="B25" s="62"/>
      <c r="C25" s="56">
        <v>0</v>
      </c>
      <c r="D25" s="61">
        <v>0</v>
      </c>
      <c r="E25" s="61">
        <v>0</v>
      </c>
      <c r="F25" s="61">
        <v>0</v>
      </c>
      <c r="G25" s="61">
        <v>0</v>
      </c>
      <c r="H25" s="61">
        <v>0</v>
      </c>
      <c r="I25" s="61">
        <v>0</v>
      </c>
      <c r="J25" s="68">
        <v>0</v>
      </c>
      <c r="K25" s="68">
        <v>0</v>
      </c>
      <c r="L25" s="61">
        <v>0</v>
      </c>
      <c r="M25" s="61">
        <f>SUMIFS(Tab_CCLN[Prix de vente TTC],Tab_CCLN[Date],Tab_VueGenerale[Date])</f>
        <v>0</v>
      </c>
      <c r="N25" s="61">
        <f>-SUMIFS(Tab_CCLN[Prix d''achat],Tab_CCLN[Date],Tab_VueGenerale[Date])</f>
        <v>0</v>
      </c>
      <c r="O25" s="61">
        <v>0</v>
      </c>
      <c r="P25" s="60">
        <f>SUMIFS(Tab_Recyclage[Revente global (ttc)],Tab_Recyclage[Date],Tab_VueGenerale[Date],Tab_Recyclage[Option choisi],"Vente Directe")+SUMIFS(Tab_Recyclage[Revente Après Recyclage],Tab_Recyclage[Date],Tab_VueGenerale[Date],Tab_Recyclage[Option choisi],"Recyclage")</f>
        <v>0</v>
      </c>
      <c r="Q25" s="60">
        <f>-SUMIFS(Tab_Recyclage[Cout Recyclage],Tab_Recyclage[Date],Tab_VueGenerale[Date],Tab_Recyclage[Option choisi],"Recyclage")</f>
        <v>0</v>
      </c>
      <c r="R25" s="61">
        <f>SUMIFS(Tab_ForgeMystique[[Gain_ttc]:[Gain_ttc]],Tab_ForgeMystique[[Date]:[Date]],Tab_VueGenerale[[#This Row],[Date]])+SUMIFS(Tab_ForgeMystique[[Prix U. T6]:[Prix U. T6]],Tab_ForgeMystique[[Date]:[Date]],Tab_VueGenerale[[#This Row],[Date]],Tab_ForgeMystique[[Benef obtenu]:[Benef obtenu]],3)</f>
        <v>0</v>
      </c>
      <c r="S25" s="61">
        <f>-SUMIFS(Tab_ForgeMystique[[Prix U. Poussière]:[Prix U. Poussière]],Tab_ForgeMystique[[Date]:[Date]],Tab_VueGenerale[[#This Row],[Date]],Tab_ForgeMystique[[Benef obtenu]:[Benef obtenu]],2)*5-SUMIFS(Tab_ForgeMystique[[Cout Ress Craft]:[Cout Ress Craft]],Tab_ForgeMystique[[Date]:[Date]],Tab_VueGenerale[[#This Row],[Date]],Tab_ForgeMystique[[Benef obtenu]:[Benef obtenu]],1)</f>
        <v>0</v>
      </c>
      <c r="T25" s="61">
        <v>0</v>
      </c>
      <c r="U25" s="61">
        <v>0</v>
      </c>
      <c r="V25" s="61">
        <f>SUMIFS(Tab_Farm[Ventes],Tab_Farm[ID],Tab_VueGenerale[Date],Tab_Farm[Vendu],"oui")</f>
        <v>0</v>
      </c>
      <c r="W25" s="60">
        <f t="shared" si="0"/>
        <v>0</v>
      </c>
      <c r="X25" s="60">
        <f t="shared" si="1"/>
        <v>0</v>
      </c>
      <c r="Y25" s="60">
        <f>Tab_VueGenerale[[#This Row],[Dépenses]]+Tab_VueGenerale[[#This Row],[Gains]]</f>
        <v>0</v>
      </c>
      <c r="Z25" s="60">
        <f t="shared" si="2"/>
        <v>0</v>
      </c>
    </row>
  </sheetData>
  <dataConsolidate link="1"/>
  <mergeCells count="8">
    <mergeCell ref="W1:Z1"/>
    <mergeCell ref="R1:S1"/>
    <mergeCell ref="T1:U1"/>
    <mergeCell ref="D1:E1"/>
    <mergeCell ref="F1:G1"/>
    <mergeCell ref="H1:K1"/>
    <mergeCell ref="M1:O1"/>
    <mergeCell ref="P1:Q1"/>
  </mergeCells>
  <phoneticPr fontId="17" type="noConversion"/>
  <conditionalFormatting sqref="A3:V25">
    <cfRule type="expression" dxfId="133" priority="1">
      <formula>$A3&lt;$AA$2</formula>
    </cfRule>
  </conditionalFormatting>
  <conditionalFormatting sqref="Y3:Y25">
    <cfRule type="cellIs" dxfId="132" priority="2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95AD4-5E73-4B85-BFF6-B9D2F0B6CAC8}">
  <sheetPr codeName="Feuil10">
    <tabColor theme="5" tint="0.39997558519241921"/>
  </sheetPr>
  <dimension ref="A1:L15"/>
  <sheetViews>
    <sheetView workbookViewId="0">
      <selection activeCell="C1" sqref="C1"/>
    </sheetView>
  </sheetViews>
  <sheetFormatPr baseColWidth="10" defaultRowHeight="15" x14ac:dyDescent="0.25"/>
  <cols>
    <col min="1" max="1" width="20.7109375" style="15" customWidth="1"/>
    <col min="2" max="2" width="20.7109375" style="110" customWidth="1"/>
    <col min="3" max="3" width="20.7109375" style="109" customWidth="1"/>
    <col min="4" max="4" width="20.7109375" style="15" customWidth="1"/>
    <col min="5" max="6" width="20.7109375" style="57" customWidth="1"/>
    <col min="7" max="8" width="20.7109375" style="15" customWidth="1"/>
    <col min="9" max="9" width="24.140625" customWidth="1"/>
    <col min="10" max="11" width="24.140625" style="32" customWidth="1"/>
    <col min="13" max="13" width="21" bestFit="1" customWidth="1"/>
    <col min="14" max="14" width="21.42578125" bestFit="1" customWidth="1"/>
    <col min="15" max="15" width="26.5703125" bestFit="1" customWidth="1"/>
    <col min="16" max="16" width="16.28515625" bestFit="1" customWidth="1"/>
    <col min="17" max="17" width="21.28515625" bestFit="1" customWidth="1"/>
    <col min="18" max="19" width="16.28515625" bestFit="1" customWidth="1"/>
  </cols>
  <sheetData>
    <row r="1" spans="1:12" ht="15.75" x14ac:dyDescent="0.25">
      <c r="A1" s="111" t="s">
        <v>60</v>
      </c>
      <c r="B1" s="111" t="s">
        <v>5</v>
      </c>
      <c r="C1" s="111" t="s">
        <v>91</v>
      </c>
      <c r="D1" s="111" t="s">
        <v>90</v>
      </c>
      <c r="E1" s="111" t="s">
        <v>89</v>
      </c>
      <c r="F1" s="111" t="s">
        <v>176</v>
      </c>
      <c r="G1" s="111" t="s">
        <v>177</v>
      </c>
      <c r="H1" s="111" t="s">
        <v>93</v>
      </c>
      <c r="I1" s="111" t="s">
        <v>96</v>
      </c>
      <c r="J1" s="111" t="s">
        <v>123</v>
      </c>
      <c r="K1" s="14"/>
    </row>
    <row r="2" spans="1:12" x14ac:dyDescent="0.25">
      <c r="A2" s="15">
        <v>1</v>
      </c>
      <c r="B2" s="110">
        <v>2</v>
      </c>
      <c r="C2" s="109" t="s">
        <v>92</v>
      </c>
      <c r="D2" s="15" t="s">
        <v>124</v>
      </c>
      <c r="E2" s="57">
        <v>1</v>
      </c>
      <c r="F2" s="57">
        <v>1</v>
      </c>
      <c r="G2" s="12">
        <v>326867</v>
      </c>
      <c r="H2" s="12">
        <f>IF(Tab_CCLN[[#This Row],[Transaction]]="Achat",Tab_CCLN[[#This Row],[Quantité]]*Tab_CCLN[[#This Row],[Multiplicateur]]*Tab_CCLN[[#This Row],[Prix Unitaire]],0)</f>
        <v>326867</v>
      </c>
      <c r="I2" s="12">
        <f>IF(Tab_CCLN[[#This Row],[Transaction]]="Vente",(Tab_CCLN[[#This Row],[Quantité]]*Tab_CCLN[[#This Row],[Multiplicateur]]*Tab_CCLN[[#This Row],[Prix Unitaire]])*0.9,0)</f>
        <v>0</v>
      </c>
      <c r="J2" s="12">
        <f>IF(Tab_CCLN[[#This Row],[Transaction]]="Achat",Tab_CCLN[[#This Row],[Prix Unitaire]]*1.12,0)</f>
        <v>366091.04000000004</v>
      </c>
      <c r="K2" s="12"/>
      <c r="L2" s="78"/>
    </row>
    <row r="3" spans="1:12" x14ac:dyDescent="0.25">
      <c r="A3" s="15">
        <f>A2+1</f>
        <v>2</v>
      </c>
      <c r="B3" s="110">
        <v>3</v>
      </c>
      <c r="C3" s="109" t="s">
        <v>183</v>
      </c>
      <c r="D3" s="48" t="s">
        <v>124</v>
      </c>
      <c r="E3" s="57">
        <v>5</v>
      </c>
      <c r="F3" s="57">
        <v>1</v>
      </c>
      <c r="G3" s="12">
        <v>397497</v>
      </c>
      <c r="H3" s="12">
        <f>IF(Tab_CCLN[[#This Row],[Transaction]]="Achat",Tab_CCLN[[#This Row],[Quantité]]*Tab_CCLN[[#This Row],[Multiplicateur]]*Tab_CCLN[[#This Row],[Prix Unitaire]],0)</f>
        <v>0</v>
      </c>
      <c r="I3" s="12">
        <f>IF(Tab_CCLN[[#This Row],[Transaction]]="Vente",(Tab_CCLN[[#This Row],[Quantité]]*Tab_CCLN[[#This Row],[Multiplicateur]]*Tab_CCLN[[#This Row],[Prix Unitaire]])*0.9,0)</f>
        <v>1788736.5</v>
      </c>
      <c r="J3" s="12">
        <f>IF(Tab_CCLN[[#This Row],[Transaction]]="Achat",Tab_CCLN[[#This Row],[Prix Unitaire]]*1.12,0)</f>
        <v>0</v>
      </c>
      <c r="K3" s="12"/>
      <c r="L3" s="78" t="s">
        <v>184</v>
      </c>
    </row>
    <row r="4" spans="1:12" x14ac:dyDescent="0.25">
      <c r="A4" s="54">
        <f t="shared" ref="A4:A15" si="0">A3+1</f>
        <v>3</v>
      </c>
      <c r="B4" s="110">
        <v>4</v>
      </c>
      <c r="C4" s="109" t="s">
        <v>92</v>
      </c>
      <c r="D4" s="15" t="s">
        <v>131</v>
      </c>
      <c r="E4" s="57">
        <v>10</v>
      </c>
      <c r="F4" s="57">
        <v>1</v>
      </c>
      <c r="G4" s="12">
        <v>1050000</v>
      </c>
      <c r="H4" s="12">
        <f>IF(Tab_CCLN[[#This Row],[Transaction]]="Achat",Tab_CCLN[[#This Row],[Quantité]]*Tab_CCLN[[#This Row],[Multiplicateur]]*Tab_CCLN[[#This Row],[Prix Unitaire]],0)</f>
        <v>10500000</v>
      </c>
      <c r="I4" s="12">
        <f>IF(Tab_CCLN[[#This Row],[Transaction]]="Vente",(Tab_CCLN[[#This Row],[Quantité]]*Tab_CCLN[[#This Row],[Multiplicateur]]*Tab_CCLN[[#This Row],[Prix Unitaire]])*0.9,0)</f>
        <v>0</v>
      </c>
      <c r="J4" s="12">
        <f>IF(Tab_CCLN[[#This Row],[Transaction]]="Achat",Tab_CCLN[[#This Row],[Prix Unitaire]]*1.12,0)</f>
        <v>1176000</v>
      </c>
      <c r="K4" s="12"/>
    </row>
    <row r="5" spans="1:12" x14ac:dyDescent="0.25">
      <c r="A5" s="54">
        <f t="shared" si="0"/>
        <v>4</v>
      </c>
      <c r="B5" s="110">
        <v>1</v>
      </c>
      <c r="D5" s="50" t="s">
        <v>131</v>
      </c>
      <c r="E5" s="57">
        <v>10</v>
      </c>
      <c r="F5" s="57">
        <v>1</v>
      </c>
      <c r="G5" s="12">
        <v>2000000</v>
      </c>
      <c r="H5" s="12">
        <f>IF(Tab_CCLN[[#This Row],[Transaction]]="Achat",Tab_CCLN[[#This Row],[Quantité]]*Tab_CCLN[[#This Row],[Multiplicateur]]*Tab_CCLN[[#This Row],[Prix Unitaire]],0)</f>
        <v>0</v>
      </c>
      <c r="I5" s="12">
        <f>IF(Tab_CCLN[[#This Row],[Transaction]]="Vente",(Tab_CCLN[[#This Row],[Quantité]]*Tab_CCLN[[#This Row],[Multiplicateur]]*Tab_CCLN[[#This Row],[Prix Unitaire]])*0.9,0)</f>
        <v>0</v>
      </c>
      <c r="J5" s="12">
        <f>IF(Tab_CCLN[[#This Row],[Transaction]]="Achat",Tab_CCLN[[#This Row],[Prix Unitaire]]*1.12,0)</f>
        <v>0</v>
      </c>
      <c r="K5" s="12"/>
    </row>
    <row r="6" spans="1:12" x14ac:dyDescent="0.25">
      <c r="A6" s="54">
        <f t="shared" si="0"/>
        <v>5</v>
      </c>
      <c r="B6" s="110">
        <v>2</v>
      </c>
      <c r="C6" s="109" t="s">
        <v>92</v>
      </c>
      <c r="D6" s="15">
        <v>11</v>
      </c>
      <c r="G6" s="12"/>
      <c r="H6" s="12">
        <f>IF(Tab_CCLN[[#This Row],[Transaction]]="Achat",Tab_CCLN[[#This Row],[Quantité]]*Tab_CCLN[[#This Row],[Multiplicateur]]*Tab_CCLN[[#This Row],[Prix Unitaire]],0)</f>
        <v>0</v>
      </c>
      <c r="I6" s="12">
        <f>IF(Tab_CCLN[[#This Row],[Transaction]]="Vente",(Tab_CCLN[[#This Row],[Quantité]]*Tab_CCLN[[#This Row],[Multiplicateur]]*Tab_CCLN[[#This Row],[Prix Unitaire]])*0.9,0)</f>
        <v>0</v>
      </c>
      <c r="J6" s="12">
        <f>IF(Tab_CCLN[[#This Row],[Transaction]]="Achat",Tab_CCLN[[#This Row],[Prix Unitaire]]*1.12,0)</f>
        <v>0</v>
      </c>
      <c r="K6" s="12"/>
    </row>
    <row r="7" spans="1:12" x14ac:dyDescent="0.25">
      <c r="A7" s="54">
        <f t="shared" si="0"/>
        <v>6</v>
      </c>
      <c r="B7" s="110">
        <v>3</v>
      </c>
      <c r="C7" s="109" t="s">
        <v>183</v>
      </c>
      <c r="E7" s="57">
        <v>1</v>
      </c>
      <c r="F7" s="57">
        <v>1</v>
      </c>
      <c r="G7" s="12">
        <v>1918</v>
      </c>
      <c r="H7" s="12">
        <f>IF(Tab_CCLN[[#This Row],[Transaction]]="Achat",Tab_CCLN[[#This Row],[Quantité]]*Tab_CCLN[[#This Row],[Multiplicateur]]*Tab_CCLN[[#This Row],[Prix Unitaire]],0)</f>
        <v>0</v>
      </c>
      <c r="I7" s="12">
        <f>IF(Tab_CCLN[[#This Row],[Transaction]]="Vente",(Tab_CCLN[[#This Row],[Quantité]]*Tab_CCLN[[#This Row],[Multiplicateur]]*Tab_CCLN[[#This Row],[Prix Unitaire]])*0.9,0)</f>
        <v>1726.2</v>
      </c>
      <c r="J7" s="12">
        <f>IF(Tab_CCLN[[#This Row],[Transaction]]="Achat",Tab_CCLN[[#This Row],[Prix Unitaire]]*1.12,0)</f>
        <v>0</v>
      </c>
      <c r="K7" s="12"/>
    </row>
    <row r="8" spans="1:12" x14ac:dyDescent="0.25">
      <c r="A8" s="54">
        <f t="shared" si="0"/>
        <v>7</v>
      </c>
      <c r="B8" s="110">
        <v>1</v>
      </c>
      <c r="C8" s="109" t="s">
        <v>92</v>
      </c>
      <c r="D8" s="15" t="s">
        <v>239</v>
      </c>
      <c r="E8" s="57">
        <v>84</v>
      </c>
      <c r="F8" s="57">
        <v>2</v>
      </c>
      <c r="G8" s="12">
        <v>6941</v>
      </c>
      <c r="H8" s="12">
        <f>IF(Tab_CCLN[[#This Row],[Transaction]]="Achat",Tab_CCLN[[#This Row],[Quantité]]*Tab_CCLN[[#This Row],[Multiplicateur]]*Tab_CCLN[[#This Row],[Prix Unitaire]],0)</f>
        <v>1166088</v>
      </c>
      <c r="I8" s="12">
        <f>IF(Tab_CCLN[[#This Row],[Transaction]]="Vente",(Tab_CCLN[[#This Row],[Quantité]]*Tab_CCLN[[#This Row],[Multiplicateur]]*Tab_CCLN[[#This Row],[Prix Unitaire]])*0.9,0)</f>
        <v>0</v>
      </c>
      <c r="J8" s="12">
        <f>IF(Tab_CCLN[[#This Row],[Transaction]]="Achat",Tab_CCLN[[#This Row],[Prix Unitaire]]*1.12,0)</f>
        <v>7773.920000000001</v>
      </c>
      <c r="K8" s="12"/>
    </row>
    <row r="9" spans="1:12" x14ac:dyDescent="0.25">
      <c r="A9" s="54">
        <f t="shared" si="0"/>
        <v>8</v>
      </c>
      <c r="B9" s="110">
        <v>5</v>
      </c>
      <c r="C9" s="109" t="s">
        <v>183</v>
      </c>
      <c r="D9" s="54" t="s">
        <v>124</v>
      </c>
      <c r="E9" s="57">
        <v>1</v>
      </c>
      <c r="F9" s="57">
        <v>1</v>
      </c>
      <c r="G9" s="12">
        <v>397497</v>
      </c>
      <c r="H9" s="12">
        <f>IF(Tab_CCLN[[#This Row],[Transaction]]="Achat",Tab_CCLN[[#This Row],[Quantité]]*Tab_CCLN[[#This Row],[Multiplicateur]]*Tab_CCLN[[#This Row],[Prix Unitaire]],0)</f>
        <v>0</v>
      </c>
      <c r="I9" s="12">
        <f>IF(Tab_CCLN[[#This Row],[Transaction]]="Vente",(Tab_CCLN[[#This Row],[Quantité]]*Tab_CCLN[[#This Row],[Multiplicateur]]*Tab_CCLN[[#This Row],[Prix Unitaire]])*0.9,0)</f>
        <v>357747.3</v>
      </c>
      <c r="J9" s="12">
        <f>IF(Tab_CCLN[[#This Row],[Transaction]]="Achat",Tab_CCLN[[#This Row],[Prix Unitaire]]*1.12,0)</f>
        <v>0</v>
      </c>
    </row>
    <row r="10" spans="1:12" x14ac:dyDescent="0.25">
      <c r="A10" s="54">
        <f t="shared" si="0"/>
        <v>9</v>
      </c>
      <c r="B10" s="110">
        <v>6</v>
      </c>
      <c r="C10" s="109" t="s">
        <v>92</v>
      </c>
      <c r="D10" s="54" t="s">
        <v>232</v>
      </c>
      <c r="E10" s="57">
        <v>2</v>
      </c>
      <c r="F10" s="57">
        <v>14</v>
      </c>
      <c r="G10" s="12">
        <v>1900</v>
      </c>
      <c r="H10" s="12">
        <f>IF(Tab_CCLN[[#This Row],[Transaction]]="Achat",Tab_CCLN[[#This Row],[Quantité]]*Tab_CCLN[[#This Row],[Multiplicateur]]*Tab_CCLN[[#This Row],[Prix Unitaire]],0)</f>
        <v>53200</v>
      </c>
      <c r="I10" s="12">
        <f>IF(Tab_CCLN[[#This Row],[Transaction]]="Vente",(Tab_CCLN[[#This Row],[Quantité]]*Tab_CCLN[[#This Row],[Multiplicateur]]*Tab_CCLN[[#This Row],[Prix Unitaire]])*0.9,0)</f>
        <v>0</v>
      </c>
      <c r="J10" s="12">
        <f>IF(Tab_CCLN[[#This Row],[Transaction]]="Achat",Tab_CCLN[[#This Row],[Prix Unitaire]]*1.12,0)</f>
        <v>2128</v>
      </c>
    </row>
    <row r="11" spans="1:12" x14ac:dyDescent="0.25">
      <c r="A11" s="54">
        <f t="shared" si="0"/>
        <v>10</v>
      </c>
      <c r="B11" s="110" t="s">
        <v>238</v>
      </c>
      <c r="C11" s="109" t="s">
        <v>183</v>
      </c>
      <c r="D11" s="57" t="s">
        <v>232</v>
      </c>
      <c r="E11" s="57">
        <v>250</v>
      </c>
      <c r="F11" s="57">
        <v>1</v>
      </c>
      <c r="G11" s="12">
        <v>10</v>
      </c>
      <c r="H11" s="12">
        <f>IF(Tab_CCLN[[#This Row],[Transaction]]="Achat",Tab_CCLN[[#This Row],[Quantité]]*Tab_CCLN[[#This Row],[Multiplicateur]]*Tab_CCLN[[#This Row],[Prix Unitaire]],0)</f>
        <v>0</v>
      </c>
      <c r="I11" s="12">
        <f>IF(Tab_CCLN[[#This Row],[Transaction]]="Vente",(Tab_CCLN[[#This Row],[Quantité]]*Tab_CCLN[[#This Row],[Multiplicateur]]*Tab_CCLN[[#This Row],[Prix Unitaire]])*0.9,0)</f>
        <v>2250</v>
      </c>
      <c r="J11" s="12">
        <f>IF(Tab_CCLN[[#This Row],[Transaction]]="Achat",Tab_CCLN[[#This Row],[Prix Unitaire]]*1.12,0)</f>
        <v>0</v>
      </c>
    </row>
    <row r="12" spans="1:12" x14ac:dyDescent="0.25">
      <c r="A12" s="54">
        <f t="shared" si="0"/>
        <v>11</v>
      </c>
      <c r="B12" s="110" t="s">
        <v>230</v>
      </c>
      <c r="C12" s="109" t="s">
        <v>92</v>
      </c>
      <c r="D12" s="54" t="s">
        <v>234</v>
      </c>
      <c r="E12" s="57">
        <v>185</v>
      </c>
      <c r="F12" s="57">
        <v>17</v>
      </c>
      <c r="G12" s="12">
        <v>117400</v>
      </c>
      <c r="H12" s="12">
        <f>IF(Tab_CCLN[[#This Row],[Transaction]]="Achat",Tab_CCLN[[#This Row],[Quantité]]*Tab_CCLN[[#This Row],[Multiplicateur]]*Tab_CCLN[[#This Row],[Prix Unitaire]],0)</f>
        <v>369223000</v>
      </c>
      <c r="I12" s="12">
        <f>IF(Tab_CCLN[[#This Row],[Transaction]]="Vente",(Tab_CCLN[[#This Row],[Quantité]]*Tab_CCLN[[#This Row],[Multiplicateur]]*Tab_CCLN[[#This Row],[Prix Unitaire]])*0.9,0)</f>
        <v>0</v>
      </c>
      <c r="J12" s="12">
        <f>IF(Tab_CCLN[[#This Row],[Transaction]]="Achat",Tab_CCLN[[#This Row],[Prix Unitaire]]*1.12,0)</f>
        <v>131488</v>
      </c>
    </row>
    <row r="13" spans="1:12" x14ac:dyDescent="0.25">
      <c r="A13" s="54">
        <f t="shared" si="0"/>
        <v>12</v>
      </c>
      <c r="B13" s="110" t="s">
        <v>231</v>
      </c>
      <c r="C13" s="109" t="s">
        <v>92</v>
      </c>
      <c r="D13" s="54" t="s">
        <v>124</v>
      </c>
      <c r="E13" s="57">
        <v>1</v>
      </c>
      <c r="F13" s="57">
        <v>1</v>
      </c>
      <c r="G13" s="12">
        <v>326867</v>
      </c>
      <c r="H13" s="12">
        <f>IF(Tab_CCLN[[#This Row],[Transaction]]="Achat",Tab_CCLN[[#This Row],[Quantité]]*Tab_CCLN[[#This Row],[Multiplicateur]]*Tab_CCLN[[#This Row],[Prix Unitaire]],0)</f>
        <v>326867</v>
      </c>
      <c r="I13" s="12">
        <f>IF(Tab_CCLN[[#This Row],[Transaction]]="Vente",(Tab_CCLN[[#This Row],[Quantité]]*Tab_CCLN[[#This Row],[Multiplicateur]]*Tab_CCLN[[#This Row],[Prix Unitaire]])*0.9,0)</f>
        <v>0</v>
      </c>
      <c r="J13" s="12">
        <f>IF(Tab_CCLN[[#This Row],[Transaction]]="Achat",Tab_CCLN[[#This Row],[Prix Unitaire]]*1.12,0)</f>
        <v>366091.04000000004</v>
      </c>
    </row>
    <row r="14" spans="1:12" x14ac:dyDescent="0.25">
      <c r="A14" s="54">
        <f t="shared" si="0"/>
        <v>13</v>
      </c>
      <c r="B14" s="110" t="s">
        <v>235</v>
      </c>
      <c r="C14" s="109" t="s">
        <v>92</v>
      </c>
      <c r="D14" s="54" t="s">
        <v>236</v>
      </c>
      <c r="E14" s="57">
        <v>18</v>
      </c>
      <c r="F14" s="57">
        <v>137</v>
      </c>
      <c r="G14" s="12">
        <v>11</v>
      </c>
      <c r="H14" s="12">
        <f>IF(Tab_CCLN[[#This Row],[Transaction]]="Achat",Tab_CCLN[[#This Row],[Quantité]]*Tab_CCLN[[#This Row],[Multiplicateur]]*Tab_CCLN[[#This Row],[Prix Unitaire]],0)</f>
        <v>27126</v>
      </c>
      <c r="I14" s="12">
        <f>IF(Tab_CCLN[[#This Row],[Transaction]]="Vente",(Tab_CCLN[[#This Row],[Quantité]]*Tab_CCLN[[#This Row],[Multiplicateur]]*Tab_CCLN[[#This Row],[Prix Unitaire]])*0.9,0)</f>
        <v>0</v>
      </c>
      <c r="J14" s="12">
        <f>IF(Tab_CCLN[[#This Row],[Transaction]]="Achat",Tab_CCLN[[#This Row],[Prix Unitaire]]*1.12,0)</f>
        <v>12.32</v>
      </c>
    </row>
    <row r="15" spans="1:12" x14ac:dyDescent="0.25">
      <c r="A15" s="54">
        <f t="shared" si="0"/>
        <v>14</v>
      </c>
      <c r="B15" s="110" t="s">
        <v>235</v>
      </c>
      <c r="C15" s="109" t="s">
        <v>92</v>
      </c>
      <c r="D15" s="54" t="s">
        <v>237</v>
      </c>
      <c r="E15" s="57">
        <v>10</v>
      </c>
      <c r="F15" s="57">
        <v>137</v>
      </c>
      <c r="G15" s="12">
        <v>5111</v>
      </c>
      <c r="H15" s="12">
        <f>IF(Tab_CCLN[[#This Row],[Transaction]]="Achat",Tab_CCLN[[#This Row],[Quantité]]*Tab_CCLN[[#This Row],[Multiplicateur]]*Tab_CCLN[[#This Row],[Prix Unitaire]],0)</f>
        <v>7002070</v>
      </c>
      <c r="I15" s="12">
        <f>IF(Tab_CCLN[[#This Row],[Transaction]]="Vente",(Tab_CCLN[[#This Row],[Quantité]]*Tab_CCLN[[#This Row],[Multiplicateur]]*Tab_CCLN[[#This Row],[Prix Unitaire]])*0.9,0)</f>
        <v>0</v>
      </c>
      <c r="J15" s="12">
        <f>IF(Tab_CCLN[[#This Row],[Transaction]]="Achat",Tab_CCLN[[#This Row],[Prix Unitaire]]*1.12,0)</f>
        <v>5724.3200000000006</v>
      </c>
    </row>
  </sheetData>
  <dataConsolidate link="1"/>
  <dataValidations count="1">
    <dataValidation type="list" allowBlank="1" showInputMessage="1" showErrorMessage="1" sqref="C2:C15" xr:uid="{2AFB3C08-E3B3-4C64-A6D8-215E933CA49A}">
      <formula1>"Achat,Vente"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C4C3A-3BA9-4F53-AC2C-291C2E910D2D}">
  <sheetPr codeName="Feuil3">
    <tabColor theme="2" tint="-0.249977111117893"/>
  </sheetPr>
  <dimension ref="A1:P157"/>
  <sheetViews>
    <sheetView workbookViewId="0">
      <selection activeCell="G15" sqref="G15"/>
    </sheetView>
  </sheetViews>
  <sheetFormatPr baseColWidth="10" defaultRowHeight="15" x14ac:dyDescent="0.25"/>
  <cols>
    <col min="1" max="1" width="10.7109375" bestFit="1" customWidth="1"/>
    <col min="2" max="2" width="10.7109375" style="32" customWidth="1"/>
    <col min="3" max="3" width="17" bestFit="1" customWidth="1"/>
    <col min="4" max="4" width="12.85546875" bestFit="1" customWidth="1"/>
    <col min="5" max="5" width="16.140625" style="13" bestFit="1" customWidth="1"/>
    <col min="6" max="6" width="11.5703125" style="17" bestFit="1" customWidth="1"/>
    <col min="7" max="7" width="17.7109375" style="76" bestFit="1" customWidth="1"/>
    <col min="8" max="8" width="12.140625" style="76" bestFit="1" customWidth="1"/>
    <col min="9" max="9" width="11.85546875" style="76" bestFit="1" customWidth="1"/>
    <col min="10" max="10" width="18.28515625" style="84" customWidth="1"/>
    <col min="11" max="11" width="21" style="84" bestFit="1" customWidth="1"/>
    <col min="12" max="12" width="17.7109375" style="84" bestFit="1" customWidth="1"/>
    <col min="13" max="14" width="11.42578125" style="84"/>
    <col min="15" max="15" width="22.7109375" bestFit="1" customWidth="1"/>
    <col min="16" max="16" width="9.140625" customWidth="1"/>
    <col min="19" max="19" width="18.5703125" customWidth="1"/>
  </cols>
  <sheetData>
    <row r="1" spans="1:16" ht="19.5" thickBot="1" x14ac:dyDescent="0.35">
      <c r="A1" s="24" t="s">
        <v>60</v>
      </c>
      <c r="B1" s="24" t="s">
        <v>5</v>
      </c>
      <c r="C1" s="24" t="s">
        <v>261</v>
      </c>
      <c r="D1" s="24" t="s">
        <v>10</v>
      </c>
      <c r="E1" s="24" t="s">
        <v>63</v>
      </c>
      <c r="F1" s="73" t="s">
        <v>11</v>
      </c>
      <c r="G1" s="24" t="s">
        <v>177</v>
      </c>
      <c r="H1" s="24" t="s">
        <v>31</v>
      </c>
      <c r="I1" s="103" t="s">
        <v>194</v>
      </c>
      <c r="J1" s="85"/>
      <c r="K1" s="92" t="s">
        <v>191</v>
      </c>
      <c r="L1" s="96">
        <v>43942</v>
      </c>
    </row>
    <row r="2" spans="1:16" ht="15.75" thickBot="1" x14ac:dyDescent="0.3">
      <c r="A2" s="112">
        <v>1</v>
      </c>
      <c r="B2" s="18">
        <v>43940</v>
      </c>
      <c r="C2" s="19" t="s">
        <v>7</v>
      </c>
      <c r="D2" s="20">
        <v>250</v>
      </c>
      <c r="E2" s="20" t="s">
        <v>66</v>
      </c>
      <c r="F2" s="74">
        <v>59</v>
      </c>
      <c r="G2" s="11">
        <v>125</v>
      </c>
      <c r="H2" s="11">
        <f>Tab_Farm[[#This Row],[Prix Unitaire]]*Tab_Farm[[#This Row],[Récolte]]</f>
        <v>31250</v>
      </c>
      <c r="I2" s="102" t="s">
        <v>195</v>
      </c>
      <c r="K2" s="87" t="s">
        <v>192</v>
      </c>
      <c r="L2" s="95">
        <v>10</v>
      </c>
    </row>
    <row r="3" spans="1:16" ht="15.75" thickBot="1" x14ac:dyDescent="0.3">
      <c r="A3" s="112">
        <f>A2+1</f>
        <v>2</v>
      </c>
      <c r="B3" s="18">
        <v>43941</v>
      </c>
      <c r="C3" s="19" t="s">
        <v>7</v>
      </c>
      <c r="D3" s="20">
        <v>250</v>
      </c>
      <c r="E3" s="20" t="s">
        <v>69</v>
      </c>
      <c r="F3" s="74">
        <v>2030</v>
      </c>
      <c r="G3" s="11">
        <v>0</v>
      </c>
      <c r="H3" s="11">
        <f>Tab_Farm[[#This Row],[Prix Unitaire]]*Tab_Farm[[#This Row],[Récolte]]</f>
        <v>0</v>
      </c>
      <c r="I3" s="102" t="s">
        <v>240</v>
      </c>
      <c r="J3" s="86"/>
      <c r="K3" s="87" t="s">
        <v>193</v>
      </c>
      <c r="L3" s="93">
        <v>158</v>
      </c>
    </row>
    <row r="4" spans="1:16" x14ac:dyDescent="0.25">
      <c r="A4" s="112">
        <f t="shared" ref="A4:A5" si="0">A3+1</f>
        <v>3</v>
      </c>
      <c r="B4" s="18">
        <v>43942</v>
      </c>
      <c r="C4" s="19" t="s">
        <v>13</v>
      </c>
      <c r="D4" s="20">
        <v>158</v>
      </c>
      <c r="E4" s="20" t="s">
        <v>66</v>
      </c>
      <c r="F4" s="74">
        <v>10</v>
      </c>
      <c r="G4" s="11">
        <v>0</v>
      </c>
      <c r="H4" s="11">
        <f>Tab_Farm[[#This Row],[Prix Unitaire]]*Tab_Farm[[#This Row],[Récolte]]</f>
        <v>0</v>
      </c>
      <c r="I4" s="102" t="s">
        <v>195</v>
      </c>
      <c r="K4" s="88"/>
      <c r="L4" s="89"/>
    </row>
    <row r="5" spans="1:16" x14ac:dyDescent="0.25">
      <c r="A5" s="112">
        <f t="shared" si="0"/>
        <v>4</v>
      </c>
      <c r="B5" s="18">
        <v>43943</v>
      </c>
      <c r="C5" s="19" t="s">
        <v>15</v>
      </c>
      <c r="D5" s="20">
        <v>10</v>
      </c>
      <c r="E5" s="20" t="s">
        <v>67</v>
      </c>
      <c r="F5" s="74">
        <v>5</v>
      </c>
      <c r="G5" s="11">
        <v>0</v>
      </c>
      <c r="H5" s="11">
        <f>Tab_Farm[[#This Row],[Prix Unitaire]]*Tab_Farm[[#This Row],[Récolte]]</f>
        <v>0</v>
      </c>
      <c r="I5" s="102" t="s">
        <v>195</v>
      </c>
      <c r="K5" s="88"/>
      <c r="L5" s="89"/>
    </row>
    <row r="6" spans="1:16" ht="15.75" thickBot="1" x14ac:dyDescent="0.3">
      <c r="B6" s="49"/>
      <c r="E6"/>
      <c r="F6"/>
      <c r="G6"/>
      <c r="H6"/>
      <c r="I6"/>
      <c r="K6" s="90"/>
      <c r="L6" s="91"/>
    </row>
    <row r="7" spans="1:16" x14ac:dyDescent="0.25">
      <c r="B7"/>
      <c r="E7"/>
      <c r="F7"/>
      <c r="G7"/>
      <c r="H7"/>
      <c r="I7"/>
      <c r="J7"/>
    </row>
    <row r="8" spans="1:16" x14ac:dyDescent="0.25">
      <c r="B8"/>
      <c r="E8"/>
      <c r="F8"/>
      <c r="G8"/>
      <c r="H8"/>
      <c r="I8"/>
      <c r="J8"/>
    </row>
    <row r="9" spans="1:16" x14ac:dyDescent="0.25">
      <c r="B9"/>
      <c r="E9"/>
      <c r="F9"/>
      <c r="G9"/>
      <c r="H9"/>
      <c r="I9"/>
      <c r="J9"/>
    </row>
    <row r="10" spans="1:16" ht="15.75" thickBot="1" x14ac:dyDescent="0.3">
      <c r="B10"/>
      <c r="E10"/>
      <c r="F10"/>
      <c r="G10"/>
      <c r="H10"/>
      <c r="I10"/>
      <c r="J10"/>
    </row>
    <row r="11" spans="1:16" x14ac:dyDescent="0.25">
      <c r="B11"/>
      <c r="E11"/>
      <c r="F11"/>
      <c r="G11"/>
      <c r="H11"/>
      <c r="I11"/>
      <c r="J11"/>
      <c r="K11" s="97"/>
      <c r="L11" s="98"/>
    </row>
    <row r="12" spans="1:16" x14ac:dyDescent="0.25">
      <c r="A12" s="41"/>
      <c r="B12" s="41"/>
      <c r="C12" s="41"/>
      <c r="D12" s="41"/>
      <c r="E12" s="41"/>
      <c r="F12" s="41"/>
      <c r="G12" s="41"/>
      <c r="H12" s="41"/>
      <c r="I12" s="41"/>
      <c r="J12"/>
      <c r="K12" s="152">
        <v>0</v>
      </c>
      <c r="L12" s="99"/>
    </row>
    <row r="13" spans="1:16" x14ac:dyDescent="0.25">
      <c r="A13" s="41"/>
      <c r="B13" s="41"/>
      <c r="C13" s="41"/>
      <c r="D13" s="41"/>
      <c r="E13" s="41"/>
      <c r="F13" s="41"/>
      <c r="G13" s="41"/>
      <c r="H13" s="41"/>
      <c r="I13" s="41"/>
      <c r="J13"/>
      <c r="K13" s="152"/>
      <c r="L13" s="99"/>
      <c r="P13" s="76"/>
    </row>
    <row r="14" spans="1:16" ht="15" customHeight="1" x14ac:dyDescent="0.25">
      <c r="A14" s="41"/>
      <c r="B14" s="41"/>
      <c r="C14" s="41"/>
      <c r="D14" s="41"/>
      <c r="E14" s="41"/>
      <c r="F14" s="41"/>
      <c r="G14" s="41"/>
      <c r="H14" s="41"/>
      <c r="I14" s="41"/>
      <c r="J14"/>
      <c r="K14" s="152"/>
      <c r="L14" s="99"/>
      <c r="P14" s="76"/>
    </row>
    <row r="15" spans="1:16" ht="18.75" customHeight="1" thickBot="1" x14ac:dyDescent="0.35">
      <c r="A15" s="41"/>
      <c r="B15" s="41"/>
      <c r="C15" s="41"/>
      <c r="D15" s="41"/>
      <c r="E15" s="41"/>
      <c r="F15" s="41"/>
      <c r="G15" s="41"/>
      <c r="H15" s="41"/>
      <c r="I15" s="41"/>
      <c r="J15"/>
      <c r="K15" s="100"/>
      <c r="L15" s="101"/>
      <c r="M15" s="94"/>
      <c r="P15" s="76"/>
    </row>
    <row r="16" spans="1:16" x14ac:dyDescent="0.25">
      <c r="A16" s="41"/>
      <c r="B16" s="41"/>
      <c r="C16" s="41"/>
      <c r="D16" s="41"/>
      <c r="E16" s="41"/>
      <c r="F16" s="41"/>
      <c r="G16" s="41"/>
      <c r="H16" s="41"/>
      <c r="I16" s="41"/>
      <c r="J16"/>
      <c r="K16"/>
      <c r="L16"/>
      <c r="M16"/>
      <c r="N16"/>
    </row>
    <row r="17" spans="1:14" x14ac:dyDescent="0.25">
      <c r="A17" s="41"/>
      <c r="B17" s="41"/>
      <c r="C17" s="41"/>
      <c r="D17" s="41"/>
      <c r="E17" s="41"/>
      <c r="F17" s="41"/>
      <c r="G17" s="41"/>
      <c r="H17" s="41"/>
      <c r="I17" s="41"/>
      <c r="J17"/>
      <c r="K17"/>
      <c r="L17"/>
      <c r="M17"/>
      <c r="N17"/>
    </row>
    <row r="18" spans="1:14" x14ac:dyDescent="0.25">
      <c r="A18" s="41"/>
      <c r="B18" s="41"/>
      <c r="C18" s="41"/>
      <c r="D18" s="41"/>
      <c r="E18" s="41"/>
      <c r="F18" s="41"/>
      <c r="G18" s="41"/>
      <c r="H18" s="41"/>
      <c r="I18" s="41"/>
      <c r="J18"/>
      <c r="K18"/>
      <c r="L18"/>
      <c r="M18"/>
      <c r="N18"/>
    </row>
    <row r="19" spans="1:14" x14ac:dyDescent="0.25">
      <c r="A19" s="41"/>
      <c r="B19" s="41"/>
      <c r="C19" s="41"/>
      <c r="D19" s="41"/>
      <c r="E19" s="41"/>
      <c r="F19" s="41"/>
      <c r="G19" s="41"/>
      <c r="H19" s="41"/>
      <c r="I19" s="41"/>
      <c r="J19"/>
      <c r="K19"/>
      <c r="L19"/>
      <c r="M19"/>
      <c r="N19"/>
    </row>
    <row r="20" spans="1:14" x14ac:dyDescent="0.25">
      <c r="A20" s="41"/>
      <c r="B20" s="41"/>
      <c r="C20" s="41"/>
      <c r="D20" s="41"/>
      <c r="E20" s="41"/>
      <c r="F20" s="41"/>
      <c r="G20" s="41"/>
      <c r="H20" s="41"/>
      <c r="I20" s="41"/>
      <c r="J20"/>
      <c r="K20"/>
      <c r="L20"/>
      <c r="M20"/>
      <c r="N20"/>
    </row>
    <row r="21" spans="1:14" x14ac:dyDescent="0.25">
      <c r="A21" s="41"/>
      <c r="B21" s="41"/>
      <c r="C21" s="41"/>
      <c r="D21" s="41"/>
      <c r="E21" s="41"/>
      <c r="F21" s="41"/>
      <c r="G21" s="41"/>
      <c r="H21" s="41"/>
      <c r="I21" s="41"/>
      <c r="J21"/>
      <c r="K21"/>
      <c r="L21"/>
      <c r="M21"/>
      <c r="N21"/>
    </row>
    <row r="22" spans="1:14" x14ac:dyDescent="0.25">
      <c r="A22" s="41"/>
      <c r="B22" s="41"/>
      <c r="C22" s="41"/>
      <c r="D22" s="41"/>
      <c r="E22" s="41"/>
      <c r="F22" s="41"/>
      <c r="G22" s="41"/>
      <c r="H22" s="41"/>
      <c r="I22" s="41"/>
      <c r="J22"/>
      <c r="K22"/>
      <c r="L22"/>
      <c r="M22"/>
      <c r="N22"/>
    </row>
    <row r="23" spans="1:14" x14ac:dyDescent="0.25">
      <c r="A23" s="41"/>
      <c r="B23" s="41"/>
      <c r="C23" s="41"/>
      <c r="D23" s="41"/>
      <c r="E23" s="41"/>
      <c r="F23" s="41"/>
      <c r="G23" s="41"/>
      <c r="H23" s="41"/>
      <c r="I23" s="41"/>
      <c r="J23"/>
      <c r="K23"/>
      <c r="L23"/>
      <c r="M23"/>
      <c r="N23"/>
    </row>
    <row r="24" spans="1:14" x14ac:dyDescent="0.25">
      <c r="A24" s="41"/>
      <c r="B24" s="41"/>
      <c r="C24" s="41"/>
      <c r="D24" s="41"/>
      <c r="E24" s="41"/>
      <c r="F24" s="41"/>
      <c r="G24" s="41"/>
      <c r="H24" s="41"/>
      <c r="I24" s="41"/>
      <c r="J24"/>
      <c r="K24"/>
      <c r="L24"/>
      <c r="M24"/>
      <c r="N24"/>
    </row>
    <row r="25" spans="1:14" x14ac:dyDescent="0.25">
      <c r="A25" s="41"/>
      <c r="B25" s="41"/>
      <c r="C25" s="41"/>
      <c r="D25" s="41"/>
      <c r="E25" s="41"/>
      <c r="F25" s="41"/>
      <c r="G25" s="41"/>
      <c r="H25" s="41"/>
      <c r="I25" s="41"/>
      <c r="J25"/>
      <c r="K25"/>
      <c r="L25"/>
      <c r="M25"/>
      <c r="N25"/>
    </row>
    <row r="26" spans="1:14" x14ac:dyDescent="0.25">
      <c r="A26" s="41"/>
      <c r="B26" s="41"/>
      <c r="C26" s="41"/>
      <c r="D26" s="41"/>
      <c r="E26" s="41"/>
      <c r="F26" s="41"/>
      <c r="G26" s="41"/>
      <c r="H26" s="41"/>
      <c r="I26" s="41"/>
      <c r="J26"/>
      <c r="K26"/>
      <c r="L26"/>
      <c r="M26"/>
      <c r="N26"/>
    </row>
    <row r="27" spans="1:14" x14ac:dyDescent="0.25">
      <c r="A27" s="41"/>
      <c r="B27" s="41"/>
      <c r="C27" s="41"/>
      <c r="D27" s="41"/>
      <c r="E27" s="41"/>
      <c r="F27" s="41"/>
      <c r="G27" s="41"/>
      <c r="H27" s="41"/>
      <c r="I27" s="41"/>
      <c r="J27"/>
      <c r="K27"/>
      <c r="L27"/>
      <c r="M27"/>
      <c r="N27"/>
    </row>
    <row r="28" spans="1:14" x14ac:dyDescent="0.25">
      <c r="A28" s="41"/>
      <c r="B28" s="41"/>
      <c r="C28" s="41"/>
      <c r="D28" s="41"/>
      <c r="E28" s="41"/>
      <c r="F28" s="41"/>
      <c r="G28" s="41"/>
      <c r="H28" s="41"/>
      <c r="I28" s="41"/>
      <c r="J28"/>
      <c r="K28"/>
      <c r="L28"/>
      <c r="M28"/>
      <c r="N28"/>
    </row>
    <row r="29" spans="1:14" x14ac:dyDescent="0.25">
      <c r="A29" s="41"/>
      <c r="B29" s="41"/>
      <c r="C29" s="41"/>
      <c r="D29" s="41"/>
      <c r="E29" s="41"/>
      <c r="F29" s="41"/>
      <c r="G29" s="41"/>
      <c r="H29" s="41"/>
      <c r="I29" s="41"/>
      <c r="J29"/>
      <c r="K29"/>
      <c r="L29"/>
      <c r="M29"/>
      <c r="N29"/>
    </row>
    <row r="30" spans="1:14" x14ac:dyDescent="0.25">
      <c r="A30" s="41"/>
      <c r="B30" s="41"/>
      <c r="C30" s="41"/>
      <c r="D30" s="41"/>
      <c r="E30" s="41"/>
      <c r="F30" s="41"/>
      <c r="G30" s="41"/>
      <c r="H30" s="41"/>
      <c r="I30" s="41"/>
      <c r="J30"/>
      <c r="K30"/>
      <c r="L30"/>
      <c r="M30"/>
      <c r="N30"/>
    </row>
    <row r="31" spans="1:14" x14ac:dyDescent="0.25">
      <c r="A31" s="41"/>
      <c r="B31" s="41"/>
      <c r="C31" s="41"/>
      <c r="D31" s="41"/>
      <c r="E31" s="41"/>
      <c r="F31" s="41"/>
      <c r="G31" s="41"/>
      <c r="H31" s="41"/>
      <c r="I31" s="41"/>
      <c r="J31"/>
      <c r="K31"/>
      <c r="L31"/>
      <c r="M31"/>
      <c r="N31"/>
    </row>
    <row r="32" spans="1:14" x14ac:dyDescent="0.25">
      <c r="A32" s="21"/>
      <c r="B32" s="21"/>
      <c r="C32" s="22"/>
      <c r="D32" s="23"/>
      <c r="E32" s="23"/>
      <c r="F32" s="75"/>
      <c r="G32" s="125"/>
      <c r="H32" s="125"/>
      <c r="I32" s="125"/>
    </row>
    <row r="33" spans="1:9" x14ac:dyDescent="0.25">
      <c r="A33" s="21"/>
      <c r="B33" s="21"/>
      <c r="C33" s="22"/>
      <c r="D33" s="23"/>
      <c r="E33" s="23"/>
      <c r="F33" s="75"/>
      <c r="G33" s="125"/>
      <c r="H33" s="125"/>
      <c r="I33" s="125"/>
    </row>
    <row r="34" spans="1:9" x14ac:dyDescent="0.25">
      <c r="A34" s="21"/>
      <c r="B34" s="21"/>
      <c r="C34" s="22"/>
      <c r="D34" s="23"/>
      <c r="E34" s="23"/>
      <c r="F34" s="75"/>
      <c r="G34" s="125"/>
      <c r="H34" s="125"/>
      <c r="I34" s="125"/>
    </row>
    <row r="35" spans="1:9" x14ac:dyDescent="0.25">
      <c r="A35" s="21"/>
      <c r="B35" s="21"/>
      <c r="C35" s="22"/>
      <c r="D35" s="23"/>
      <c r="E35" s="23"/>
      <c r="F35" s="75"/>
      <c r="G35" s="125"/>
      <c r="H35" s="125"/>
      <c r="I35" s="125"/>
    </row>
    <row r="36" spans="1:9" x14ac:dyDescent="0.25">
      <c r="A36" s="21"/>
      <c r="B36" s="21"/>
      <c r="C36" s="22"/>
      <c r="D36" s="23"/>
      <c r="E36" s="23"/>
      <c r="F36" s="75"/>
      <c r="G36" s="125"/>
      <c r="H36" s="125"/>
      <c r="I36" s="125"/>
    </row>
    <row r="37" spans="1:9" x14ac:dyDescent="0.25">
      <c r="A37" s="21"/>
      <c r="B37" s="21"/>
      <c r="C37" s="22"/>
      <c r="D37" s="23"/>
      <c r="E37" s="23"/>
      <c r="F37" s="75"/>
      <c r="G37" s="125"/>
      <c r="H37" s="125"/>
      <c r="I37" s="125"/>
    </row>
    <row r="38" spans="1:9" x14ac:dyDescent="0.25">
      <c r="A38" s="21"/>
      <c r="B38" s="21"/>
      <c r="C38" s="22"/>
      <c r="D38" s="23"/>
      <c r="E38" s="23"/>
      <c r="F38" s="75"/>
      <c r="G38" s="125"/>
      <c r="H38" s="125"/>
      <c r="I38" s="125"/>
    </row>
    <row r="39" spans="1:9" x14ac:dyDescent="0.25">
      <c r="A39" s="21"/>
      <c r="B39" s="21"/>
      <c r="C39" s="22"/>
      <c r="D39" s="23"/>
      <c r="E39" s="23"/>
      <c r="F39" s="75"/>
      <c r="G39" s="125"/>
      <c r="H39" s="125"/>
      <c r="I39" s="125"/>
    </row>
    <row r="40" spans="1:9" x14ac:dyDescent="0.25">
      <c r="A40" s="21"/>
      <c r="B40" s="21"/>
      <c r="C40" s="22"/>
      <c r="D40" s="23"/>
      <c r="E40" s="23"/>
      <c r="F40" s="75"/>
      <c r="G40" s="125"/>
      <c r="H40" s="125"/>
      <c r="I40" s="125"/>
    </row>
    <row r="41" spans="1:9" x14ac:dyDescent="0.25">
      <c r="A41" s="21"/>
      <c r="B41" s="21"/>
      <c r="C41" s="22"/>
      <c r="D41" s="23"/>
      <c r="E41" s="23"/>
      <c r="F41" s="75"/>
      <c r="G41" s="125"/>
      <c r="H41" s="125"/>
      <c r="I41" s="125"/>
    </row>
    <row r="42" spans="1:9" x14ac:dyDescent="0.25">
      <c r="A42" s="21"/>
      <c r="B42" s="21"/>
      <c r="C42" s="22"/>
      <c r="D42" s="23"/>
      <c r="E42" s="23"/>
      <c r="F42" s="75"/>
      <c r="G42" s="125"/>
      <c r="H42" s="125"/>
      <c r="I42" s="125"/>
    </row>
    <row r="43" spans="1:9" x14ac:dyDescent="0.25">
      <c r="A43" s="21"/>
      <c r="B43" s="21"/>
      <c r="C43" s="22"/>
      <c r="D43" s="23"/>
      <c r="E43" s="23"/>
      <c r="F43" s="75"/>
      <c r="G43" s="125"/>
      <c r="H43" s="125"/>
      <c r="I43" s="125"/>
    </row>
    <row r="44" spans="1:9" x14ac:dyDescent="0.25">
      <c r="A44" s="21"/>
      <c r="B44" s="21"/>
      <c r="C44" s="22"/>
      <c r="D44" s="23"/>
      <c r="E44" s="23"/>
      <c r="F44" s="75"/>
      <c r="G44" s="125"/>
      <c r="H44" s="125"/>
      <c r="I44" s="125"/>
    </row>
    <row r="45" spans="1:9" x14ac:dyDescent="0.25">
      <c r="A45" s="21"/>
      <c r="B45" s="21"/>
      <c r="C45" s="22"/>
      <c r="D45" s="23"/>
      <c r="E45" s="23"/>
      <c r="F45" s="75"/>
      <c r="G45" s="125"/>
      <c r="H45" s="125"/>
      <c r="I45" s="125"/>
    </row>
    <row r="46" spans="1:9" x14ac:dyDescent="0.25">
      <c r="A46" s="21"/>
      <c r="B46" s="21"/>
      <c r="C46" s="22"/>
      <c r="D46" s="23"/>
      <c r="E46" s="23"/>
      <c r="F46" s="75"/>
      <c r="G46" s="11"/>
      <c r="H46" s="11"/>
      <c r="I46" s="11"/>
    </row>
    <row r="47" spans="1:9" x14ac:dyDescent="0.25">
      <c r="A47" s="21"/>
      <c r="B47" s="21"/>
      <c r="C47" s="22"/>
      <c r="D47" s="23"/>
      <c r="E47" s="23"/>
      <c r="F47" s="75"/>
      <c r="G47" s="11"/>
      <c r="H47" s="11"/>
      <c r="I47" s="11"/>
    </row>
    <row r="48" spans="1:9" x14ac:dyDescent="0.25">
      <c r="A48" s="21"/>
      <c r="B48" s="21"/>
      <c r="C48" s="22"/>
      <c r="D48" s="23"/>
      <c r="E48" s="23"/>
      <c r="F48" s="75"/>
      <c r="G48" s="11"/>
      <c r="H48" s="11"/>
      <c r="I48" s="11"/>
    </row>
    <row r="49" spans="1:9" x14ac:dyDescent="0.25">
      <c r="A49" s="21"/>
      <c r="B49" s="21"/>
      <c r="C49" s="22"/>
      <c r="D49" s="23"/>
      <c r="E49" s="23"/>
      <c r="F49" s="75"/>
      <c r="G49" s="11"/>
      <c r="H49" s="11"/>
      <c r="I49" s="11"/>
    </row>
    <row r="50" spans="1:9" x14ac:dyDescent="0.25">
      <c r="A50" s="21"/>
      <c r="B50" s="21"/>
      <c r="C50" s="22"/>
      <c r="D50" s="23"/>
      <c r="E50" s="23"/>
      <c r="F50" s="75"/>
      <c r="G50" s="11"/>
      <c r="H50" s="11"/>
      <c r="I50" s="11"/>
    </row>
    <row r="51" spans="1:9" x14ac:dyDescent="0.25">
      <c r="A51" s="21"/>
      <c r="B51" s="21"/>
      <c r="C51" s="22"/>
      <c r="D51" s="23"/>
      <c r="E51" s="23"/>
      <c r="F51" s="75"/>
      <c r="G51" s="11"/>
      <c r="H51" s="11"/>
      <c r="I51" s="11"/>
    </row>
    <row r="52" spans="1:9" x14ac:dyDescent="0.25">
      <c r="A52" s="21"/>
      <c r="B52" s="21"/>
      <c r="C52" s="22"/>
      <c r="D52" s="23"/>
      <c r="E52" s="23"/>
      <c r="F52" s="75"/>
      <c r="G52" s="11"/>
      <c r="H52" s="11"/>
      <c r="I52" s="11"/>
    </row>
    <row r="53" spans="1:9" x14ac:dyDescent="0.25">
      <c r="A53" s="21"/>
      <c r="B53" s="21"/>
      <c r="C53" s="22"/>
      <c r="D53" s="23"/>
      <c r="E53" s="23"/>
      <c r="F53" s="75"/>
      <c r="G53" s="11"/>
      <c r="H53" s="11"/>
      <c r="I53" s="11"/>
    </row>
    <row r="54" spans="1:9" x14ac:dyDescent="0.25">
      <c r="A54" s="21"/>
      <c r="B54" s="21"/>
      <c r="C54" s="22"/>
      <c r="D54" s="23"/>
      <c r="E54" s="23"/>
      <c r="F54" s="75"/>
      <c r="G54" s="11"/>
      <c r="H54" s="11"/>
      <c r="I54" s="11"/>
    </row>
    <row r="55" spans="1:9" x14ac:dyDescent="0.25">
      <c r="A55" s="21"/>
      <c r="B55" s="21"/>
      <c r="C55" s="22"/>
      <c r="D55" s="23"/>
      <c r="E55" s="23"/>
      <c r="F55" s="75"/>
      <c r="G55" s="11"/>
      <c r="H55" s="11"/>
      <c r="I55" s="11"/>
    </row>
    <row r="56" spans="1:9" x14ac:dyDescent="0.25">
      <c r="A56" s="21"/>
      <c r="B56" s="21"/>
      <c r="C56" s="22"/>
      <c r="D56" s="23"/>
      <c r="E56" s="23"/>
      <c r="F56" s="75"/>
      <c r="G56" s="11"/>
      <c r="H56" s="11"/>
      <c r="I56" s="11"/>
    </row>
    <row r="57" spans="1:9" x14ac:dyDescent="0.25">
      <c r="A57" s="21"/>
      <c r="B57" s="21"/>
      <c r="C57" s="22"/>
      <c r="D57" s="23"/>
      <c r="E57" s="23"/>
      <c r="F57" s="75"/>
      <c r="G57" s="11"/>
      <c r="H57" s="11"/>
      <c r="I57" s="11"/>
    </row>
    <row r="58" spans="1:9" x14ac:dyDescent="0.25">
      <c r="A58" s="21"/>
      <c r="B58" s="21"/>
      <c r="C58" s="22"/>
      <c r="D58" s="23"/>
      <c r="E58" s="23"/>
      <c r="F58" s="75"/>
      <c r="G58" s="11"/>
      <c r="H58" s="11"/>
      <c r="I58" s="11"/>
    </row>
    <row r="59" spans="1:9" x14ac:dyDescent="0.25">
      <c r="A59" s="21"/>
      <c r="B59" s="21"/>
      <c r="C59" s="22"/>
      <c r="D59" s="23"/>
      <c r="E59" s="23"/>
      <c r="F59" s="75"/>
      <c r="G59" s="11"/>
      <c r="H59" s="11"/>
      <c r="I59" s="11"/>
    </row>
    <row r="60" spans="1:9" x14ac:dyDescent="0.25">
      <c r="A60" s="21"/>
      <c r="B60" s="21"/>
      <c r="C60" s="22"/>
      <c r="D60" s="23"/>
      <c r="E60" s="23"/>
      <c r="F60" s="75"/>
      <c r="G60" s="11"/>
      <c r="H60" s="11"/>
      <c r="I60" s="11"/>
    </row>
    <row r="61" spans="1:9" x14ac:dyDescent="0.25">
      <c r="A61" s="21"/>
      <c r="B61" s="21"/>
      <c r="C61" s="22"/>
      <c r="D61" s="23"/>
      <c r="E61" s="23"/>
      <c r="F61" s="75"/>
      <c r="G61" s="11"/>
      <c r="H61" s="11"/>
      <c r="I61" s="11"/>
    </row>
    <row r="62" spans="1:9" x14ac:dyDescent="0.25">
      <c r="A62" s="21"/>
      <c r="B62" s="21"/>
      <c r="C62" s="22"/>
      <c r="D62" s="23"/>
      <c r="E62" s="23"/>
      <c r="F62" s="75"/>
      <c r="G62" s="11"/>
      <c r="H62" s="11"/>
      <c r="I62" s="11"/>
    </row>
    <row r="63" spans="1:9" x14ac:dyDescent="0.25">
      <c r="A63" s="21"/>
      <c r="B63" s="21"/>
      <c r="C63" s="22"/>
      <c r="D63" s="23"/>
      <c r="E63" s="23"/>
      <c r="F63" s="75"/>
      <c r="G63" s="11"/>
      <c r="H63" s="11"/>
      <c r="I63" s="11"/>
    </row>
    <row r="64" spans="1:9" x14ac:dyDescent="0.25">
      <c r="A64" s="21"/>
      <c r="B64" s="21"/>
      <c r="C64" s="22"/>
      <c r="D64" s="23"/>
      <c r="E64" s="23"/>
      <c r="F64" s="75"/>
      <c r="G64" s="11"/>
      <c r="H64" s="11"/>
      <c r="I64" s="11"/>
    </row>
    <row r="65" spans="1:9" x14ac:dyDescent="0.25">
      <c r="A65" s="21"/>
      <c r="B65" s="21"/>
      <c r="C65" s="22"/>
      <c r="D65" s="23"/>
      <c r="E65" s="23"/>
      <c r="F65" s="75"/>
      <c r="G65" s="11"/>
      <c r="H65" s="11"/>
      <c r="I65" s="11"/>
    </row>
    <row r="66" spans="1:9" x14ac:dyDescent="0.25">
      <c r="A66" s="21"/>
      <c r="B66" s="21"/>
      <c r="C66" s="22"/>
      <c r="D66" s="23"/>
      <c r="E66" s="23"/>
      <c r="F66" s="75"/>
      <c r="G66" s="11"/>
      <c r="H66" s="11"/>
      <c r="I66" s="11"/>
    </row>
    <row r="67" spans="1:9" x14ac:dyDescent="0.25">
      <c r="A67" s="21"/>
      <c r="B67" s="21"/>
      <c r="C67" s="22"/>
      <c r="D67" s="23"/>
      <c r="E67" s="23"/>
      <c r="F67" s="75"/>
      <c r="G67" s="11"/>
      <c r="H67" s="11"/>
      <c r="I67" s="11"/>
    </row>
    <row r="68" spans="1:9" x14ac:dyDescent="0.25">
      <c r="A68" s="21"/>
      <c r="B68" s="21"/>
      <c r="C68" s="22"/>
      <c r="D68" s="23"/>
      <c r="E68" s="23"/>
      <c r="F68" s="75"/>
      <c r="G68" s="11"/>
      <c r="H68" s="11"/>
      <c r="I68" s="11"/>
    </row>
    <row r="69" spans="1:9" x14ac:dyDescent="0.25">
      <c r="A69" s="21"/>
      <c r="B69" s="21"/>
      <c r="C69" s="22"/>
      <c r="D69" s="23"/>
      <c r="E69" s="23"/>
      <c r="F69" s="75"/>
      <c r="G69" s="11"/>
      <c r="H69" s="11"/>
      <c r="I69" s="11"/>
    </row>
    <row r="70" spans="1:9" x14ac:dyDescent="0.25">
      <c r="A70" s="21"/>
      <c r="B70" s="21"/>
      <c r="C70" s="22"/>
      <c r="D70" s="23"/>
      <c r="E70" s="23"/>
      <c r="F70" s="75"/>
      <c r="G70" s="11"/>
      <c r="H70" s="11"/>
      <c r="I70" s="11"/>
    </row>
    <row r="71" spans="1:9" x14ac:dyDescent="0.25">
      <c r="A71" s="21"/>
      <c r="B71" s="21"/>
      <c r="C71" s="22"/>
      <c r="D71" s="23"/>
      <c r="E71" s="23"/>
      <c r="F71" s="75"/>
      <c r="G71" s="11"/>
      <c r="H71" s="11"/>
      <c r="I71" s="11"/>
    </row>
    <row r="72" spans="1:9" x14ac:dyDescent="0.25">
      <c r="A72" s="21"/>
      <c r="B72" s="21"/>
      <c r="C72" s="22"/>
      <c r="D72" s="23"/>
      <c r="E72" s="23"/>
      <c r="F72" s="75"/>
      <c r="G72" s="11"/>
      <c r="H72" s="11"/>
      <c r="I72" s="11"/>
    </row>
    <row r="73" spans="1:9" x14ac:dyDescent="0.25">
      <c r="A73" s="21"/>
      <c r="B73" s="21"/>
      <c r="C73" s="22"/>
      <c r="D73" s="23"/>
      <c r="E73" s="23"/>
      <c r="F73" s="75"/>
      <c r="G73" s="11"/>
      <c r="H73" s="11"/>
      <c r="I73" s="11"/>
    </row>
    <row r="74" spans="1:9" x14ac:dyDescent="0.25">
      <c r="A74" s="21"/>
      <c r="B74" s="21"/>
      <c r="C74" s="22"/>
      <c r="D74" s="23"/>
      <c r="E74" s="23"/>
      <c r="F74" s="75"/>
      <c r="G74" s="11"/>
      <c r="H74" s="11"/>
      <c r="I74" s="11"/>
    </row>
    <row r="75" spans="1:9" x14ac:dyDescent="0.25">
      <c r="A75" s="21"/>
      <c r="B75" s="21"/>
      <c r="C75" s="22"/>
      <c r="D75" s="23"/>
      <c r="E75" s="23"/>
      <c r="F75" s="75"/>
      <c r="G75" s="11"/>
      <c r="H75" s="11"/>
      <c r="I75" s="11"/>
    </row>
    <row r="76" spans="1:9" x14ac:dyDescent="0.25">
      <c r="A76" s="21"/>
      <c r="B76" s="21"/>
      <c r="C76" s="22"/>
      <c r="D76" s="23"/>
      <c r="E76" s="23"/>
      <c r="F76" s="75"/>
      <c r="G76" s="11"/>
      <c r="H76" s="11"/>
      <c r="I76" s="11"/>
    </row>
    <row r="77" spans="1:9" x14ac:dyDescent="0.25">
      <c r="A77" s="21"/>
      <c r="B77" s="21"/>
      <c r="C77" s="22"/>
      <c r="D77" s="23"/>
      <c r="E77" s="23"/>
      <c r="F77" s="75"/>
      <c r="G77" s="11"/>
      <c r="H77" s="11"/>
      <c r="I77" s="11"/>
    </row>
    <row r="78" spans="1:9" x14ac:dyDescent="0.25">
      <c r="A78" s="21"/>
      <c r="B78" s="21"/>
      <c r="C78" s="22"/>
      <c r="D78" s="23"/>
      <c r="E78" s="23"/>
      <c r="F78" s="75"/>
      <c r="G78" s="11"/>
      <c r="H78" s="11"/>
      <c r="I78" s="11"/>
    </row>
    <row r="79" spans="1:9" x14ac:dyDescent="0.25">
      <c r="A79" s="21"/>
      <c r="B79" s="21"/>
      <c r="C79" s="22"/>
      <c r="D79" s="23"/>
      <c r="E79" s="23"/>
      <c r="F79" s="75"/>
      <c r="G79" s="11"/>
      <c r="H79" s="11"/>
      <c r="I79" s="11"/>
    </row>
    <row r="80" spans="1:9" x14ac:dyDescent="0.25">
      <c r="A80" s="21"/>
      <c r="B80" s="21"/>
      <c r="C80" s="22"/>
      <c r="D80" s="23"/>
      <c r="E80" s="23"/>
      <c r="F80" s="75"/>
      <c r="G80" s="11"/>
      <c r="H80" s="11"/>
      <c r="I80" s="11"/>
    </row>
    <row r="81" spans="1:9" x14ac:dyDescent="0.25">
      <c r="A81" s="21"/>
      <c r="B81" s="21"/>
      <c r="C81" s="22"/>
      <c r="D81" s="23"/>
      <c r="E81" s="23"/>
      <c r="F81" s="75"/>
      <c r="G81" s="11"/>
      <c r="H81" s="11"/>
      <c r="I81" s="11"/>
    </row>
    <row r="82" spans="1:9" x14ac:dyDescent="0.25">
      <c r="A82" s="21"/>
      <c r="B82" s="21"/>
      <c r="C82" s="22"/>
      <c r="D82" s="23"/>
      <c r="E82" s="23"/>
      <c r="F82" s="75"/>
      <c r="G82" s="11"/>
      <c r="H82" s="11"/>
      <c r="I82" s="11"/>
    </row>
    <row r="83" spans="1:9" x14ac:dyDescent="0.25">
      <c r="A83" s="21"/>
      <c r="B83" s="21"/>
      <c r="C83" s="22"/>
      <c r="D83" s="23"/>
      <c r="E83" s="23"/>
      <c r="F83" s="75"/>
      <c r="G83" s="11"/>
      <c r="H83" s="11"/>
      <c r="I83" s="11"/>
    </row>
    <row r="84" spans="1:9" x14ac:dyDescent="0.25">
      <c r="A84" s="21"/>
      <c r="B84" s="21"/>
      <c r="C84" s="22"/>
      <c r="D84" s="23"/>
      <c r="E84" s="23"/>
      <c r="F84" s="75"/>
      <c r="G84" s="11"/>
      <c r="H84" s="11"/>
      <c r="I84" s="11"/>
    </row>
    <row r="85" spans="1:9" x14ac:dyDescent="0.25">
      <c r="A85" s="21"/>
      <c r="B85" s="21"/>
      <c r="C85" s="22"/>
      <c r="D85" s="23"/>
      <c r="E85" s="23"/>
      <c r="F85" s="75"/>
      <c r="G85" s="11"/>
      <c r="H85" s="11"/>
      <c r="I85" s="11"/>
    </row>
    <row r="86" spans="1:9" x14ac:dyDescent="0.25">
      <c r="A86" s="21"/>
      <c r="B86" s="21"/>
      <c r="C86" s="22"/>
      <c r="D86" s="23"/>
      <c r="E86" s="23"/>
      <c r="F86" s="75"/>
      <c r="G86" s="11"/>
      <c r="H86" s="11"/>
      <c r="I86" s="11"/>
    </row>
    <row r="87" spans="1:9" x14ac:dyDescent="0.25">
      <c r="A87" s="21"/>
      <c r="B87" s="21"/>
      <c r="C87" s="22"/>
      <c r="D87" s="23"/>
      <c r="E87" s="23"/>
      <c r="F87" s="75"/>
      <c r="G87" s="11"/>
      <c r="H87" s="11"/>
      <c r="I87" s="11"/>
    </row>
    <row r="88" spans="1:9" x14ac:dyDescent="0.25">
      <c r="A88" s="21"/>
      <c r="B88" s="21"/>
      <c r="C88" s="22"/>
      <c r="D88" s="23"/>
      <c r="E88" s="23"/>
      <c r="F88" s="75"/>
      <c r="G88" s="11"/>
      <c r="H88" s="11"/>
      <c r="I88" s="11"/>
    </row>
    <row r="89" spans="1:9" x14ac:dyDescent="0.25">
      <c r="A89" s="21"/>
      <c r="B89" s="21"/>
      <c r="C89" s="22"/>
      <c r="D89" s="23"/>
      <c r="E89" s="23"/>
      <c r="F89" s="75"/>
      <c r="G89" s="11"/>
      <c r="H89" s="11"/>
      <c r="I89" s="11"/>
    </row>
    <row r="90" spans="1:9" x14ac:dyDescent="0.25">
      <c r="A90" s="21"/>
      <c r="B90" s="21"/>
      <c r="C90" s="22"/>
      <c r="D90" s="23"/>
      <c r="E90" s="23"/>
      <c r="F90" s="75"/>
      <c r="G90" s="11"/>
      <c r="H90" s="11"/>
      <c r="I90" s="11"/>
    </row>
    <row r="91" spans="1:9" x14ac:dyDescent="0.25">
      <c r="A91" s="21"/>
      <c r="B91" s="21"/>
      <c r="C91" s="22"/>
      <c r="D91" s="23"/>
      <c r="E91" s="23"/>
      <c r="F91" s="75"/>
      <c r="G91" s="11"/>
      <c r="H91" s="11"/>
      <c r="I91" s="11"/>
    </row>
    <row r="92" spans="1:9" x14ac:dyDescent="0.25">
      <c r="A92" s="21"/>
      <c r="B92" s="21"/>
      <c r="C92" s="22"/>
      <c r="D92" s="23"/>
      <c r="E92" s="23"/>
      <c r="F92" s="75"/>
      <c r="G92" s="11"/>
      <c r="H92" s="11"/>
      <c r="I92" s="11"/>
    </row>
    <row r="93" spans="1:9" x14ac:dyDescent="0.25">
      <c r="A93" s="21"/>
      <c r="B93" s="21"/>
      <c r="C93" s="22"/>
      <c r="D93" s="23"/>
      <c r="E93" s="23"/>
      <c r="F93" s="75"/>
      <c r="G93" s="11"/>
      <c r="H93" s="11"/>
      <c r="I93" s="11"/>
    </row>
    <row r="94" spans="1:9" x14ac:dyDescent="0.25">
      <c r="A94" s="21"/>
      <c r="B94" s="21"/>
      <c r="C94" s="22"/>
      <c r="D94" s="23"/>
      <c r="E94" s="23"/>
      <c r="F94" s="75"/>
      <c r="G94" s="11"/>
      <c r="H94" s="11"/>
      <c r="I94" s="11"/>
    </row>
    <row r="95" spans="1:9" x14ac:dyDescent="0.25">
      <c r="A95" s="21"/>
      <c r="B95" s="21"/>
      <c r="C95" s="22"/>
      <c r="D95" s="23"/>
      <c r="E95" s="23"/>
      <c r="F95" s="75"/>
      <c r="G95" s="11"/>
      <c r="H95" s="11"/>
      <c r="I95" s="11"/>
    </row>
    <row r="96" spans="1:9" x14ac:dyDescent="0.25">
      <c r="A96" s="21"/>
      <c r="B96" s="21"/>
      <c r="C96" s="22"/>
      <c r="D96" s="23"/>
      <c r="E96" s="23"/>
      <c r="F96" s="75"/>
      <c r="G96" s="11"/>
      <c r="H96" s="11"/>
      <c r="I96" s="11"/>
    </row>
    <row r="97" spans="1:9" x14ac:dyDescent="0.25">
      <c r="A97" s="21"/>
      <c r="B97" s="21"/>
      <c r="C97" s="22"/>
      <c r="D97" s="23"/>
      <c r="E97" s="23"/>
      <c r="F97" s="75"/>
      <c r="G97" s="11"/>
      <c r="H97" s="11"/>
      <c r="I97" s="11"/>
    </row>
    <row r="98" spans="1:9" x14ac:dyDescent="0.25">
      <c r="A98" s="21"/>
      <c r="B98" s="21"/>
      <c r="C98" s="22"/>
      <c r="D98" s="23"/>
      <c r="E98" s="23"/>
      <c r="F98" s="75"/>
      <c r="G98" s="11"/>
      <c r="H98" s="11"/>
      <c r="I98" s="11"/>
    </row>
    <row r="99" spans="1:9" x14ac:dyDescent="0.25">
      <c r="A99" s="21"/>
      <c r="B99" s="21"/>
      <c r="C99" s="22"/>
      <c r="D99" s="23"/>
      <c r="E99" s="23"/>
      <c r="F99" s="75"/>
      <c r="G99" s="11"/>
      <c r="H99" s="11"/>
      <c r="I99" s="11"/>
    </row>
    <row r="100" spans="1:9" x14ac:dyDescent="0.25">
      <c r="A100" s="21"/>
      <c r="B100" s="21"/>
      <c r="C100" s="22"/>
      <c r="D100" s="23"/>
      <c r="E100" s="23"/>
      <c r="F100" s="75"/>
      <c r="G100" s="11"/>
      <c r="H100" s="11"/>
      <c r="I100" s="11"/>
    </row>
    <row r="101" spans="1:9" x14ac:dyDescent="0.25">
      <c r="A101" s="21"/>
      <c r="B101" s="21"/>
      <c r="C101" s="22"/>
      <c r="D101" s="23"/>
      <c r="E101" s="23"/>
      <c r="F101" s="75"/>
      <c r="G101" s="11"/>
      <c r="H101" s="11"/>
      <c r="I101" s="11"/>
    </row>
    <row r="102" spans="1:9" x14ac:dyDescent="0.25">
      <c r="A102" s="21"/>
      <c r="B102" s="21"/>
      <c r="C102" s="22"/>
      <c r="D102" s="23"/>
      <c r="E102" s="23"/>
      <c r="F102" s="75"/>
      <c r="G102" s="11"/>
      <c r="H102" s="11"/>
      <c r="I102" s="11"/>
    </row>
    <row r="103" spans="1:9" x14ac:dyDescent="0.25">
      <c r="A103" s="21"/>
      <c r="B103" s="21"/>
      <c r="C103" s="22"/>
      <c r="D103" s="23"/>
      <c r="E103" s="23"/>
      <c r="F103" s="75"/>
      <c r="G103" s="11"/>
      <c r="H103" s="11"/>
      <c r="I103" s="11"/>
    </row>
    <row r="104" spans="1:9" x14ac:dyDescent="0.25">
      <c r="A104" s="21"/>
      <c r="B104" s="21"/>
      <c r="C104" s="22"/>
      <c r="D104" s="23"/>
      <c r="E104" s="23"/>
      <c r="F104" s="75"/>
      <c r="G104" s="11"/>
      <c r="H104" s="11"/>
      <c r="I104" s="11"/>
    </row>
    <row r="105" spans="1:9" x14ac:dyDescent="0.25">
      <c r="A105" s="21"/>
      <c r="B105" s="21"/>
      <c r="C105" s="22"/>
      <c r="D105" s="23"/>
      <c r="E105" s="23"/>
      <c r="F105" s="75"/>
      <c r="G105" s="11"/>
      <c r="H105" s="11"/>
      <c r="I105" s="11"/>
    </row>
    <row r="106" spans="1:9" x14ac:dyDescent="0.25">
      <c r="A106" s="21"/>
      <c r="B106" s="21"/>
      <c r="C106" s="22"/>
      <c r="D106" s="23"/>
      <c r="E106" s="23"/>
      <c r="F106" s="75"/>
      <c r="G106" s="11"/>
      <c r="H106" s="11"/>
      <c r="I106" s="11"/>
    </row>
    <row r="107" spans="1:9" x14ac:dyDescent="0.25">
      <c r="A107" s="21"/>
      <c r="B107" s="21"/>
      <c r="C107" s="22"/>
      <c r="D107" s="23"/>
      <c r="E107" s="23"/>
      <c r="F107" s="75"/>
      <c r="G107" s="11"/>
      <c r="H107" s="11"/>
      <c r="I107" s="11"/>
    </row>
    <row r="108" spans="1:9" x14ac:dyDescent="0.25">
      <c r="A108" s="21"/>
      <c r="B108" s="21"/>
      <c r="C108" s="22"/>
      <c r="D108" s="23"/>
      <c r="E108" s="23"/>
      <c r="F108" s="75"/>
      <c r="G108" s="11"/>
      <c r="H108" s="11"/>
      <c r="I108" s="11"/>
    </row>
    <row r="109" spans="1:9" x14ac:dyDescent="0.25">
      <c r="A109" s="21"/>
      <c r="B109" s="21"/>
      <c r="C109" s="22"/>
      <c r="D109" s="23"/>
      <c r="E109" s="23"/>
      <c r="F109" s="75"/>
      <c r="G109" s="11"/>
      <c r="H109" s="11"/>
      <c r="I109" s="11"/>
    </row>
    <row r="110" spans="1:9" x14ac:dyDescent="0.25">
      <c r="A110" s="21"/>
      <c r="B110" s="21"/>
      <c r="C110" s="22"/>
      <c r="D110" s="23"/>
      <c r="E110" s="23"/>
      <c r="F110" s="75"/>
      <c r="G110" s="11"/>
      <c r="H110" s="11"/>
      <c r="I110" s="11"/>
    </row>
    <row r="111" spans="1:9" x14ac:dyDescent="0.25">
      <c r="A111" s="21"/>
      <c r="B111" s="21"/>
      <c r="C111" s="22"/>
      <c r="D111" s="23"/>
      <c r="E111" s="23"/>
      <c r="F111" s="75"/>
      <c r="G111" s="11"/>
      <c r="H111" s="11"/>
      <c r="I111" s="11"/>
    </row>
    <row r="112" spans="1:9" x14ac:dyDescent="0.25">
      <c r="A112" s="21"/>
      <c r="B112" s="21"/>
      <c r="C112" s="22"/>
      <c r="D112" s="23"/>
      <c r="E112" s="23"/>
      <c r="F112" s="75"/>
      <c r="G112" s="11"/>
      <c r="H112" s="11"/>
      <c r="I112" s="11"/>
    </row>
    <row r="113" spans="1:9" x14ac:dyDescent="0.25">
      <c r="A113" s="21"/>
      <c r="B113" s="21"/>
      <c r="C113" s="22"/>
      <c r="D113" s="23"/>
      <c r="E113" s="23"/>
      <c r="F113" s="75"/>
      <c r="G113" s="11"/>
      <c r="H113" s="11"/>
      <c r="I113" s="11"/>
    </row>
    <row r="114" spans="1:9" x14ac:dyDescent="0.25">
      <c r="A114" s="21"/>
      <c r="B114" s="21"/>
      <c r="C114" s="22"/>
      <c r="D114" s="23"/>
      <c r="E114" s="23"/>
      <c r="F114" s="75"/>
      <c r="G114" s="11"/>
      <c r="H114" s="11"/>
      <c r="I114" s="11"/>
    </row>
    <row r="115" spans="1:9" x14ac:dyDescent="0.25">
      <c r="A115" s="21"/>
      <c r="B115" s="21"/>
      <c r="C115" s="22"/>
      <c r="D115" s="23"/>
      <c r="E115" s="23"/>
      <c r="F115" s="75"/>
      <c r="G115" s="11"/>
      <c r="H115" s="11"/>
      <c r="I115" s="11"/>
    </row>
    <row r="116" spans="1:9" x14ac:dyDescent="0.25">
      <c r="A116" s="21"/>
      <c r="B116" s="21"/>
      <c r="C116" s="22"/>
      <c r="D116" s="23"/>
      <c r="E116" s="23"/>
      <c r="F116" s="75"/>
      <c r="G116" s="11"/>
      <c r="H116" s="11"/>
      <c r="I116" s="11"/>
    </row>
    <row r="117" spans="1:9" x14ac:dyDescent="0.25">
      <c r="A117" s="21"/>
      <c r="B117" s="21"/>
      <c r="C117" s="22"/>
      <c r="D117" s="23"/>
      <c r="E117" s="23"/>
      <c r="F117" s="75"/>
      <c r="G117" s="11"/>
      <c r="H117" s="11"/>
      <c r="I117" s="11"/>
    </row>
    <row r="118" spans="1:9" x14ac:dyDescent="0.25">
      <c r="A118" s="21"/>
      <c r="B118" s="21"/>
      <c r="C118" s="22"/>
      <c r="D118" s="23"/>
      <c r="E118" s="23"/>
      <c r="F118" s="75"/>
      <c r="G118" s="11"/>
      <c r="H118" s="11"/>
      <c r="I118" s="11"/>
    </row>
    <row r="119" spans="1:9" x14ac:dyDescent="0.25">
      <c r="A119" s="21"/>
      <c r="B119" s="21"/>
      <c r="C119" s="22"/>
      <c r="D119" s="23"/>
      <c r="E119" s="23"/>
      <c r="F119" s="75"/>
      <c r="G119" s="11"/>
      <c r="H119" s="11"/>
      <c r="I119" s="11"/>
    </row>
    <row r="120" spans="1:9" x14ac:dyDescent="0.25">
      <c r="A120" s="21"/>
      <c r="B120" s="21"/>
      <c r="C120" s="22"/>
      <c r="D120" s="23"/>
      <c r="E120" s="23"/>
      <c r="F120" s="75"/>
      <c r="G120" s="11"/>
      <c r="H120" s="11"/>
      <c r="I120" s="11"/>
    </row>
    <row r="121" spans="1:9" x14ac:dyDescent="0.25">
      <c r="A121" s="21"/>
      <c r="B121" s="21"/>
      <c r="C121" s="22"/>
      <c r="D121" s="23"/>
      <c r="E121" s="23"/>
      <c r="F121" s="75"/>
      <c r="G121" s="11"/>
      <c r="H121" s="11"/>
      <c r="I121" s="11"/>
    </row>
    <row r="122" spans="1:9" x14ac:dyDescent="0.25">
      <c r="A122" s="21"/>
      <c r="B122" s="21"/>
      <c r="C122" s="22"/>
      <c r="D122" s="23"/>
      <c r="E122" s="23"/>
      <c r="F122" s="75"/>
      <c r="G122" s="11"/>
      <c r="H122" s="11"/>
      <c r="I122" s="11"/>
    </row>
    <row r="123" spans="1:9" x14ac:dyDescent="0.25">
      <c r="A123" s="21"/>
      <c r="B123" s="21"/>
      <c r="C123" s="22"/>
      <c r="D123" s="23"/>
      <c r="E123" s="23"/>
      <c r="F123" s="75"/>
      <c r="G123" s="11"/>
      <c r="H123" s="11"/>
      <c r="I123" s="11"/>
    </row>
    <row r="124" spans="1:9" x14ac:dyDescent="0.25">
      <c r="A124" s="21"/>
      <c r="B124" s="21"/>
      <c r="C124" s="22"/>
      <c r="D124" s="23"/>
      <c r="E124" s="23"/>
      <c r="F124" s="75"/>
      <c r="G124" s="11"/>
      <c r="H124" s="11"/>
      <c r="I124" s="11"/>
    </row>
    <row r="125" spans="1:9" x14ac:dyDescent="0.25">
      <c r="A125" s="21"/>
      <c r="B125" s="21"/>
      <c r="C125" s="22"/>
      <c r="D125" s="23"/>
      <c r="E125" s="23"/>
      <c r="F125" s="75"/>
      <c r="G125" s="11"/>
      <c r="H125" s="11"/>
      <c r="I125" s="11"/>
    </row>
    <row r="126" spans="1:9" x14ac:dyDescent="0.25">
      <c r="A126" s="21"/>
      <c r="B126" s="21"/>
      <c r="C126" s="22"/>
      <c r="D126" s="23"/>
      <c r="E126" s="23"/>
      <c r="F126" s="75"/>
      <c r="G126" s="11"/>
      <c r="H126" s="11"/>
      <c r="I126" s="11"/>
    </row>
    <row r="127" spans="1:9" x14ac:dyDescent="0.25">
      <c r="A127" s="21"/>
      <c r="B127" s="21"/>
      <c r="C127" s="22"/>
      <c r="D127" s="23"/>
      <c r="E127" s="23"/>
      <c r="F127" s="75"/>
      <c r="G127" s="11"/>
      <c r="H127" s="11"/>
      <c r="I127" s="11"/>
    </row>
    <row r="128" spans="1:9" x14ac:dyDescent="0.25">
      <c r="A128" s="21"/>
      <c r="B128" s="21"/>
      <c r="C128" s="22"/>
      <c r="D128" s="23"/>
      <c r="E128" s="23"/>
      <c r="F128" s="75"/>
      <c r="G128" s="11"/>
      <c r="H128" s="11"/>
      <c r="I128" s="11"/>
    </row>
    <row r="129" spans="1:9" x14ac:dyDescent="0.25">
      <c r="A129" s="21"/>
      <c r="B129" s="21"/>
      <c r="C129" s="22"/>
      <c r="D129" s="23"/>
      <c r="E129" s="23"/>
      <c r="F129" s="75"/>
      <c r="G129" s="11"/>
      <c r="H129" s="11"/>
      <c r="I129" s="11"/>
    </row>
    <row r="130" spans="1:9" x14ac:dyDescent="0.25">
      <c r="A130" s="21"/>
      <c r="B130" s="21"/>
      <c r="C130" s="22"/>
      <c r="D130" s="23"/>
      <c r="E130" s="23"/>
      <c r="F130" s="75"/>
      <c r="G130" s="11"/>
      <c r="H130" s="11"/>
      <c r="I130" s="11"/>
    </row>
    <row r="131" spans="1:9" x14ac:dyDescent="0.25">
      <c r="A131" s="21"/>
      <c r="B131" s="21"/>
      <c r="C131" s="22"/>
      <c r="D131" s="23"/>
      <c r="E131" s="23"/>
      <c r="F131" s="75"/>
      <c r="G131" s="11"/>
      <c r="H131" s="11"/>
      <c r="I131" s="11"/>
    </row>
    <row r="132" spans="1:9" x14ac:dyDescent="0.25">
      <c r="A132" s="21"/>
      <c r="B132" s="21"/>
      <c r="C132" s="22"/>
      <c r="D132" s="23"/>
      <c r="E132" s="23"/>
      <c r="F132" s="75"/>
      <c r="G132" s="11"/>
      <c r="H132" s="11"/>
      <c r="I132" s="11"/>
    </row>
    <row r="133" spans="1:9" x14ac:dyDescent="0.25">
      <c r="A133" s="21"/>
      <c r="B133" s="21"/>
      <c r="C133" s="22"/>
      <c r="D133" s="23"/>
      <c r="E133" s="23"/>
      <c r="F133" s="75"/>
      <c r="G133" s="11"/>
      <c r="H133" s="11"/>
      <c r="I133" s="11"/>
    </row>
    <row r="134" spans="1:9" x14ac:dyDescent="0.25">
      <c r="A134" s="21"/>
      <c r="B134" s="21"/>
      <c r="C134" s="22"/>
      <c r="D134" s="23"/>
      <c r="E134" s="23"/>
      <c r="F134" s="75"/>
      <c r="G134" s="11"/>
      <c r="H134" s="11"/>
      <c r="I134" s="11"/>
    </row>
    <row r="135" spans="1:9" x14ac:dyDescent="0.25">
      <c r="A135" s="21"/>
      <c r="B135" s="21"/>
      <c r="C135" s="22"/>
      <c r="D135" s="23"/>
      <c r="E135" s="23"/>
      <c r="F135" s="75"/>
      <c r="G135" s="11"/>
      <c r="H135" s="11"/>
      <c r="I135" s="11"/>
    </row>
    <row r="136" spans="1:9" x14ac:dyDescent="0.25">
      <c r="A136" s="21"/>
      <c r="B136" s="21"/>
      <c r="C136" s="22"/>
      <c r="D136" s="23"/>
      <c r="E136" s="23"/>
      <c r="F136" s="75"/>
      <c r="G136" s="11"/>
      <c r="H136" s="11"/>
      <c r="I136" s="11"/>
    </row>
    <row r="137" spans="1:9" x14ac:dyDescent="0.25">
      <c r="A137" s="21"/>
      <c r="B137" s="21"/>
      <c r="C137" s="22"/>
      <c r="D137" s="23"/>
      <c r="E137" s="23"/>
      <c r="F137" s="75"/>
      <c r="G137" s="11"/>
      <c r="H137" s="11"/>
      <c r="I137" s="11"/>
    </row>
    <row r="138" spans="1:9" x14ac:dyDescent="0.25">
      <c r="A138" s="21"/>
      <c r="B138" s="21"/>
      <c r="C138" s="22"/>
      <c r="D138" s="23"/>
      <c r="E138" s="23"/>
      <c r="F138" s="75"/>
      <c r="G138" s="11"/>
      <c r="H138" s="11"/>
      <c r="I138" s="11"/>
    </row>
    <row r="139" spans="1:9" x14ac:dyDescent="0.25">
      <c r="A139" s="21"/>
      <c r="B139" s="21"/>
      <c r="C139" s="22"/>
      <c r="D139" s="23"/>
      <c r="E139" s="23"/>
      <c r="F139" s="75"/>
      <c r="G139" s="11"/>
      <c r="H139" s="11"/>
      <c r="I139" s="11"/>
    </row>
    <row r="140" spans="1:9" x14ac:dyDescent="0.25">
      <c r="A140" s="21"/>
      <c r="B140" s="21"/>
      <c r="C140" s="22"/>
      <c r="D140" s="23"/>
      <c r="E140" s="23"/>
      <c r="F140" s="75"/>
      <c r="G140" s="11"/>
      <c r="H140" s="11"/>
      <c r="I140" s="11"/>
    </row>
    <row r="141" spans="1:9" x14ac:dyDescent="0.25">
      <c r="A141" s="21"/>
      <c r="B141" s="21"/>
      <c r="C141" s="22"/>
      <c r="D141" s="23"/>
      <c r="E141" s="23"/>
      <c r="F141" s="75"/>
      <c r="G141" s="11"/>
      <c r="H141" s="11"/>
      <c r="I141" s="11"/>
    </row>
    <row r="142" spans="1:9" x14ac:dyDescent="0.25">
      <c r="A142" s="21"/>
      <c r="B142" s="21"/>
      <c r="C142" s="22"/>
      <c r="D142" s="23"/>
      <c r="E142" s="23"/>
      <c r="F142" s="75"/>
      <c r="G142" s="11"/>
      <c r="H142" s="11"/>
      <c r="I142" s="11"/>
    </row>
    <row r="143" spans="1:9" x14ac:dyDescent="0.25">
      <c r="A143" s="21"/>
      <c r="B143" s="21"/>
      <c r="C143" s="22"/>
      <c r="D143" s="23"/>
      <c r="E143" s="23"/>
      <c r="F143" s="75"/>
      <c r="G143" s="11"/>
      <c r="H143" s="11"/>
      <c r="I143" s="11"/>
    </row>
    <row r="144" spans="1:9" x14ac:dyDescent="0.25">
      <c r="A144" s="21"/>
      <c r="B144" s="21"/>
      <c r="C144" s="22"/>
      <c r="D144" s="23"/>
      <c r="E144" s="23"/>
      <c r="F144" s="75"/>
      <c r="G144" s="11"/>
      <c r="H144" s="11"/>
      <c r="I144" s="11"/>
    </row>
    <row r="145" spans="1:9" x14ac:dyDescent="0.25">
      <c r="A145" s="21"/>
      <c r="B145" s="21"/>
      <c r="C145" s="22"/>
      <c r="D145" s="23"/>
      <c r="E145" s="23"/>
      <c r="F145" s="75"/>
      <c r="G145" s="11"/>
      <c r="H145" s="11"/>
      <c r="I145" s="11"/>
    </row>
    <row r="146" spans="1:9" x14ac:dyDescent="0.25">
      <c r="A146" s="21"/>
      <c r="B146" s="21"/>
      <c r="C146" s="22"/>
      <c r="D146" s="23"/>
      <c r="E146" s="23"/>
      <c r="F146" s="75"/>
      <c r="G146" s="11"/>
      <c r="H146" s="11"/>
      <c r="I146" s="11"/>
    </row>
    <row r="147" spans="1:9" x14ac:dyDescent="0.25">
      <c r="A147" s="21"/>
      <c r="B147" s="21"/>
      <c r="C147" s="22"/>
      <c r="D147" s="23"/>
      <c r="E147" s="23"/>
      <c r="F147" s="75"/>
      <c r="G147" s="11"/>
      <c r="H147" s="11"/>
      <c r="I147" s="11"/>
    </row>
    <row r="148" spans="1:9" x14ac:dyDescent="0.25">
      <c r="A148" s="21"/>
      <c r="B148" s="21"/>
      <c r="C148" s="22"/>
      <c r="D148" s="23"/>
      <c r="E148" s="23"/>
      <c r="F148" s="75"/>
      <c r="G148" s="11"/>
      <c r="H148" s="11"/>
      <c r="I148" s="11"/>
    </row>
    <row r="149" spans="1:9" x14ac:dyDescent="0.25">
      <c r="A149" s="21"/>
      <c r="B149" s="21"/>
      <c r="C149" s="22"/>
      <c r="D149" s="23"/>
      <c r="E149" s="23"/>
      <c r="F149" s="75"/>
      <c r="G149" s="11"/>
      <c r="H149" s="11"/>
      <c r="I149" s="11"/>
    </row>
    <row r="150" spans="1:9" x14ac:dyDescent="0.25">
      <c r="A150" s="21"/>
      <c r="B150" s="21"/>
      <c r="C150" s="22"/>
      <c r="D150" s="23"/>
      <c r="E150" s="23"/>
      <c r="F150" s="75"/>
      <c r="G150" s="11"/>
      <c r="H150" s="11"/>
      <c r="I150" s="11"/>
    </row>
    <row r="151" spans="1:9" x14ac:dyDescent="0.25">
      <c r="A151" s="21"/>
      <c r="B151" s="21"/>
      <c r="C151" s="22"/>
      <c r="D151" s="23"/>
      <c r="E151" s="23"/>
      <c r="F151" s="75"/>
      <c r="G151" s="11"/>
      <c r="H151" s="11"/>
      <c r="I151" s="11"/>
    </row>
    <row r="152" spans="1:9" x14ac:dyDescent="0.25">
      <c r="A152" s="21"/>
      <c r="B152" s="21"/>
      <c r="C152" s="22"/>
      <c r="D152" s="23"/>
      <c r="E152" s="23"/>
      <c r="F152" s="75"/>
      <c r="G152" s="11"/>
      <c r="H152" s="11"/>
      <c r="I152" s="11"/>
    </row>
    <row r="153" spans="1:9" x14ac:dyDescent="0.25">
      <c r="A153" s="21"/>
      <c r="B153" s="21"/>
      <c r="C153" s="22"/>
      <c r="D153" s="23"/>
      <c r="E153" s="23"/>
      <c r="F153" s="75"/>
      <c r="G153" s="11"/>
      <c r="H153" s="11"/>
      <c r="I153" s="11"/>
    </row>
    <row r="154" spans="1:9" x14ac:dyDescent="0.25">
      <c r="A154" s="21"/>
      <c r="B154" s="21"/>
      <c r="C154" s="22"/>
      <c r="D154" s="23"/>
      <c r="E154" s="23"/>
      <c r="F154" s="75"/>
      <c r="G154" s="11"/>
      <c r="H154" s="11"/>
      <c r="I154" s="11"/>
    </row>
    <row r="155" spans="1:9" x14ac:dyDescent="0.25">
      <c r="A155" s="21"/>
      <c r="B155" s="21"/>
      <c r="C155" s="22"/>
      <c r="D155" s="23"/>
      <c r="E155" s="23"/>
      <c r="F155" s="75"/>
      <c r="G155" s="11"/>
      <c r="H155" s="11"/>
      <c r="I155" s="11"/>
    </row>
    <row r="156" spans="1:9" x14ac:dyDescent="0.25">
      <c r="A156" s="21"/>
      <c r="B156" s="21"/>
      <c r="C156" s="22"/>
      <c r="D156" s="23"/>
      <c r="E156" s="23"/>
      <c r="F156" s="75"/>
      <c r="G156" s="11"/>
      <c r="H156" s="11"/>
      <c r="I156" s="11"/>
    </row>
    <row r="157" spans="1:9" x14ac:dyDescent="0.25">
      <c r="A157" s="21"/>
      <c r="B157" s="21"/>
      <c r="C157" s="22"/>
      <c r="D157" s="23"/>
      <c r="E157" s="23"/>
      <c r="F157" s="75"/>
      <c r="G157" s="11"/>
      <c r="H157" s="11"/>
      <c r="I157" s="11"/>
    </row>
  </sheetData>
  <dataConsolidate link="1"/>
  <mergeCells count="1">
    <mergeCell ref="K12:K14"/>
  </mergeCells>
  <phoneticPr fontId="17" type="noConversion"/>
  <dataValidations count="3">
    <dataValidation type="list" allowBlank="1" showInputMessage="1" showErrorMessage="1" sqref="C32" xr:uid="{E389F610-C50C-4DBE-8E5C-382287B553F8}">
      <formula1>_Personnage</formula1>
    </dataValidation>
    <dataValidation type="list" allowBlank="1" showInputMessage="1" showErrorMessage="1" sqref="L1" xr:uid="{3AB8C9E9-8512-4F45-8A86-38E4CDFAFAC2}">
      <formula1>INDIRECT("Requetes!$C$2:$C$6")</formula1>
    </dataValidation>
    <dataValidation type="list" allowBlank="1" showInputMessage="1" showErrorMessage="1" sqref="I2:I5" xr:uid="{A963851A-A3C4-4CB6-8F1D-591A82BA78A4}">
      <formula1>"oui,non"</formula1>
    </dataValidation>
  </dataValidations>
  <pageMargins left="0.7" right="0.7" top="0.75" bottom="0.75" header="0.3" footer="0.3"/>
  <pageSetup paperSize="9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UP">
                <anchor moveWithCells="1" sizeWithCells="1">
                  <from>
                    <xdr:col>11</xdr:col>
                    <xdr:colOff>152400</xdr:colOff>
                    <xdr:row>10</xdr:row>
                    <xdr:rowOff>66675</xdr:rowOff>
                  </from>
                  <to>
                    <xdr:col>11</xdr:col>
                    <xdr:colOff>1057275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DOWN">
                <anchor moveWithCells="1" sizeWithCells="1">
                  <from>
                    <xdr:col>11</xdr:col>
                    <xdr:colOff>152400</xdr:colOff>
                    <xdr:row>12</xdr:row>
                    <xdr:rowOff>180975</xdr:rowOff>
                  </from>
                  <to>
                    <xdr:col>11</xdr:col>
                    <xdr:colOff>1057275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ThisWorkbook.CalculeFarm">
                <anchor moveWithCells="1" sizeWithCells="1">
                  <from>
                    <xdr:col>10</xdr:col>
                    <xdr:colOff>361950</xdr:colOff>
                    <xdr:row>3</xdr:row>
                    <xdr:rowOff>180975</xdr:rowOff>
                  </from>
                  <to>
                    <xdr:col>11</xdr:col>
                    <xdr:colOff>781050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BD154F8-FD4F-4E22-BA12-D483D9884BFC}">
          <x14:formula1>
            <xm:f>DonneesComplementaires!$A$2:$A$9</xm:f>
          </x14:formula1>
          <xm:sqref>C2:C5</xm:sqref>
        </x14:dataValidation>
        <x14:dataValidation type="list" allowBlank="1" showInputMessage="1" showErrorMessage="1" xr:uid="{B19D6ED7-CDB1-4294-B5A9-91BCC9206381}">
          <x14:formula1>
            <xm:f>Requetes!$C$2:$C$6</xm:f>
          </x14:formula1>
          <xm:sqref>E2:E5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25E3E-519A-42D8-AC5D-7F7BCC033A50}">
  <sheetPr codeName="Feuil14"/>
  <dimension ref="A1:N35"/>
  <sheetViews>
    <sheetView workbookViewId="0">
      <selection activeCell="D35" sqref="D35"/>
    </sheetView>
  </sheetViews>
  <sheetFormatPr baseColWidth="10" defaultRowHeight="15" x14ac:dyDescent="0.25"/>
  <sheetData>
    <row r="1" spans="1:10" x14ac:dyDescent="0.25">
      <c r="A1">
        <v>1</v>
      </c>
      <c r="B1">
        <v>1</v>
      </c>
      <c r="C1">
        <v>1</v>
      </c>
      <c r="J1" t="s">
        <v>247</v>
      </c>
    </row>
    <row r="2" spans="1:10" x14ac:dyDescent="0.25">
      <c r="A2">
        <v>2</v>
      </c>
      <c r="B2">
        <v>2</v>
      </c>
      <c r="C2">
        <v>2</v>
      </c>
      <c r="J2" t="s">
        <v>248</v>
      </c>
    </row>
    <row r="3" spans="1:10" x14ac:dyDescent="0.25">
      <c r="A3">
        <v>3</v>
      </c>
      <c r="B3">
        <v>3</v>
      </c>
      <c r="C3">
        <v>3</v>
      </c>
      <c r="J3" t="s">
        <v>249</v>
      </c>
    </row>
    <row r="4" spans="1:10" x14ac:dyDescent="0.25">
      <c r="A4">
        <v>4</v>
      </c>
      <c r="B4">
        <v>4</v>
      </c>
      <c r="C4">
        <v>4</v>
      </c>
      <c r="J4" t="s">
        <v>250</v>
      </c>
    </row>
    <row r="5" spans="1:10" x14ac:dyDescent="0.25">
      <c r="B5">
        <v>1</v>
      </c>
      <c r="C5">
        <v>5</v>
      </c>
      <c r="J5" t="s">
        <v>248</v>
      </c>
    </row>
    <row r="6" spans="1:10" x14ac:dyDescent="0.25">
      <c r="B6">
        <v>2</v>
      </c>
      <c r="C6">
        <v>6</v>
      </c>
      <c r="J6" t="s">
        <v>251</v>
      </c>
    </row>
    <row r="7" spans="1:10" x14ac:dyDescent="0.25">
      <c r="B7">
        <v>3</v>
      </c>
      <c r="J7" t="s">
        <v>252</v>
      </c>
    </row>
    <row r="8" spans="1:10" x14ac:dyDescent="0.25">
      <c r="B8">
        <v>1</v>
      </c>
      <c r="J8" t="s">
        <v>252</v>
      </c>
    </row>
    <row r="9" spans="1:10" x14ac:dyDescent="0.25">
      <c r="B9">
        <v>5</v>
      </c>
      <c r="J9" t="s">
        <v>248</v>
      </c>
    </row>
    <row r="10" spans="1:10" x14ac:dyDescent="0.25">
      <c r="B10">
        <v>6</v>
      </c>
      <c r="J10">
        <v>1</v>
      </c>
    </row>
    <row r="11" spans="1:10" x14ac:dyDescent="0.25">
      <c r="J11">
        <v>2</v>
      </c>
    </row>
    <row r="12" spans="1:10" x14ac:dyDescent="0.25">
      <c r="J12">
        <v>3</v>
      </c>
    </row>
    <row r="13" spans="1:10" x14ac:dyDescent="0.25">
      <c r="J13">
        <v>1</v>
      </c>
    </row>
    <row r="14" spans="1:10" x14ac:dyDescent="0.25">
      <c r="J14">
        <v>2</v>
      </c>
    </row>
    <row r="15" spans="1:10" x14ac:dyDescent="0.25">
      <c r="A15" t="s">
        <v>241</v>
      </c>
      <c r="B15" t="s">
        <v>241</v>
      </c>
      <c r="C15" t="s">
        <v>241</v>
      </c>
      <c r="D15" t="s">
        <v>241</v>
      </c>
      <c r="E15" t="s">
        <v>241</v>
      </c>
      <c r="F15" t="s">
        <v>241</v>
      </c>
      <c r="G15" t="s">
        <v>241</v>
      </c>
      <c r="H15" t="s">
        <v>241</v>
      </c>
      <c r="I15" t="s">
        <v>241</v>
      </c>
      <c r="J15">
        <v>4</v>
      </c>
    </row>
    <row r="16" spans="1:10" x14ac:dyDescent="0.25">
      <c r="C16" s="114"/>
      <c r="D16" s="113"/>
      <c r="H16" s="114"/>
    </row>
    <row r="19" spans="4:14" x14ac:dyDescent="0.25">
      <c r="M19" t="s">
        <v>245</v>
      </c>
      <c r="N19" t="s">
        <v>246</v>
      </c>
    </row>
    <row r="20" spans="4:14" x14ac:dyDescent="0.25">
      <c r="D20" t="s">
        <v>243</v>
      </c>
      <c r="F20" t="s">
        <v>244</v>
      </c>
      <c r="M20">
        <v>3</v>
      </c>
      <c r="N20">
        <v>4</v>
      </c>
    </row>
    <row r="21" spans="4:14" x14ac:dyDescent="0.25">
      <c r="D21">
        <v>1</v>
      </c>
      <c r="E21" s="121"/>
      <c r="F21">
        <v>3</v>
      </c>
      <c r="M21">
        <v>4</v>
      </c>
      <c r="N21">
        <v>8</v>
      </c>
    </row>
    <row r="22" spans="4:14" x14ac:dyDescent="0.25">
      <c r="D22">
        <v>1</v>
      </c>
      <c r="E22" s="121"/>
      <c r="F22">
        <v>4</v>
      </c>
      <c r="M22">
        <v>8</v>
      </c>
      <c r="N22">
        <v>3</v>
      </c>
    </row>
    <row r="23" spans="4:14" x14ac:dyDescent="0.25">
      <c r="D23" s="122">
        <v>1</v>
      </c>
      <c r="E23" s="123"/>
      <c r="F23" s="122">
        <v>8</v>
      </c>
    </row>
    <row r="24" spans="4:14" x14ac:dyDescent="0.25">
      <c r="D24">
        <v>2</v>
      </c>
      <c r="E24" s="121"/>
      <c r="F24" s="32">
        <v>3</v>
      </c>
    </row>
    <row r="25" spans="4:14" x14ac:dyDescent="0.25">
      <c r="D25">
        <v>2</v>
      </c>
      <c r="E25" s="121"/>
      <c r="F25" s="32">
        <v>4</v>
      </c>
    </row>
    <row r="26" spans="4:14" x14ac:dyDescent="0.25">
      <c r="D26" s="122">
        <v>2</v>
      </c>
      <c r="E26" s="123"/>
      <c r="F26" s="122">
        <v>8</v>
      </c>
    </row>
    <row r="27" spans="4:14" x14ac:dyDescent="0.25">
      <c r="D27" s="116">
        <v>3</v>
      </c>
      <c r="E27" s="117"/>
      <c r="F27" s="116">
        <v>3</v>
      </c>
      <c r="H27">
        <v>1</v>
      </c>
      <c r="I27">
        <v>1</v>
      </c>
      <c r="K27">
        <v>1</v>
      </c>
    </row>
    <row r="28" spans="4:14" x14ac:dyDescent="0.25">
      <c r="D28">
        <v>3</v>
      </c>
      <c r="E28" s="121"/>
      <c r="F28" s="32">
        <v>4</v>
      </c>
      <c r="H28">
        <v>1</v>
      </c>
      <c r="I28">
        <v>0</v>
      </c>
      <c r="K28">
        <v>1</v>
      </c>
    </row>
    <row r="29" spans="4:14" x14ac:dyDescent="0.25">
      <c r="D29" s="122">
        <v>3</v>
      </c>
      <c r="E29" s="123"/>
      <c r="F29" s="122">
        <v>8</v>
      </c>
      <c r="H29">
        <v>1</v>
      </c>
      <c r="I29">
        <v>0</v>
      </c>
      <c r="K29">
        <v>1</v>
      </c>
    </row>
    <row r="30" spans="4:14" x14ac:dyDescent="0.25">
      <c r="D30" s="119">
        <v>4</v>
      </c>
      <c r="E30" s="120"/>
      <c r="F30" s="119">
        <v>3</v>
      </c>
      <c r="H30" t="s">
        <v>242</v>
      </c>
    </row>
    <row r="31" spans="4:14" x14ac:dyDescent="0.25">
      <c r="D31">
        <v>4</v>
      </c>
      <c r="E31" s="115"/>
      <c r="F31" s="32">
        <v>4</v>
      </c>
    </row>
    <row r="32" spans="4:14" x14ac:dyDescent="0.25">
      <c r="D32" s="122">
        <v>4</v>
      </c>
      <c r="E32" s="124"/>
      <c r="F32" s="122">
        <v>8</v>
      </c>
    </row>
    <row r="33" spans="4:8" x14ac:dyDescent="0.25">
      <c r="D33" s="118">
        <v>8</v>
      </c>
      <c r="E33" s="118"/>
      <c r="F33" s="118">
        <v>3</v>
      </c>
      <c r="H33" t="s">
        <v>242</v>
      </c>
    </row>
    <row r="34" spans="4:8" x14ac:dyDescent="0.25">
      <c r="D34">
        <v>8</v>
      </c>
      <c r="E34" s="118"/>
      <c r="F34" s="32">
        <v>4</v>
      </c>
    </row>
    <row r="35" spans="4:8" x14ac:dyDescent="0.25">
      <c r="D35">
        <v>8</v>
      </c>
      <c r="F35" s="32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6402-6396-4807-BBC5-0AA835403A31}">
  <sheetPr codeName="Feuil5">
    <tabColor rgb="FFC39BE1"/>
  </sheetPr>
  <dimension ref="A1:E18"/>
  <sheetViews>
    <sheetView workbookViewId="0">
      <selection activeCell="B8" sqref="B8"/>
    </sheetView>
  </sheetViews>
  <sheetFormatPr baseColWidth="10" defaultRowHeight="15" x14ac:dyDescent="0.25"/>
  <cols>
    <col min="1" max="1" width="7.5703125" bestFit="1" customWidth="1"/>
    <col min="2" max="2" width="10.140625" bestFit="1" customWidth="1"/>
    <col min="3" max="3" width="16.7109375" bestFit="1" customWidth="1"/>
    <col min="4" max="4" width="8.7109375" style="32" bestFit="1" customWidth="1"/>
  </cols>
  <sheetData>
    <row r="1" spans="1:5" ht="15.75" x14ac:dyDescent="0.25">
      <c r="A1" s="14" t="s">
        <v>60</v>
      </c>
      <c r="B1" s="14" t="s">
        <v>5</v>
      </c>
      <c r="C1" s="14" t="s">
        <v>174</v>
      </c>
      <c r="D1" s="14" t="s">
        <v>178</v>
      </c>
      <c r="E1" s="14" t="s">
        <v>175</v>
      </c>
    </row>
    <row r="2" spans="1:5" x14ac:dyDescent="0.25">
      <c r="A2">
        <v>1</v>
      </c>
    </row>
    <row r="3" spans="1:5" x14ac:dyDescent="0.25">
      <c r="A3">
        <f>A2+1</f>
        <v>2</v>
      </c>
    </row>
    <row r="4" spans="1:5" x14ac:dyDescent="0.25">
      <c r="A4" s="32">
        <f t="shared" ref="A4:A18" si="0">A3+1</f>
        <v>3</v>
      </c>
    </row>
    <row r="5" spans="1:5" x14ac:dyDescent="0.25">
      <c r="A5" s="32">
        <f t="shared" si="0"/>
        <v>4</v>
      </c>
    </row>
    <row r="6" spans="1:5" x14ac:dyDescent="0.25">
      <c r="A6" s="32">
        <f t="shared" si="0"/>
        <v>5</v>
      </c>
    </row>
    <row r="7" spans="1:5" x14ac:dyDescent="0.25">
      <c r="A7" s="32">
        <f t="shared" si="0"/>
        <v>6</v>
      </c>
    </row>
    <row r="8" spans="1:5" x14ac:dyDescent="0.25">
      <c r="A8" s="32">
        <f t="shared" si="0"/>
        <v>7</v>
      </c>
    </row>
    <row r="9" spans="1:5" x14ac:dyDescent="0.25">
      <c r="A9" s="32">
        <f t="shared" si="0"/>
        <v>8</v>
      </c>
    </row>
    <row r="10" spans="1:5" x14ac:dyDescent="0.25">
      <c r="A10" s="32">
        <f t="shared" si="0"/>
        <v>9</v>
      </c>
    </row>
    <row r="11" spans="1:5" x14ac:dyDescent="0.25">
      <c r="A11" s="32">
        <f t="shared" si="0"/>
        <v>10</v>
      </c>
    </row>
    <row r="12" spans="1:5" x14ac:dyDescent="0.25">
      <c r="A12" s="32">
        <f t="shared" si="0"/>
        <v>11</v>
      </c>
    </row>
    <row r="13" spans="1:5" x14ac:dyDescent="0.25">
      <c r="A13" s="32">
        <f t="shared" si="0"/>
        <v>12</v>
      </c>
    </row>
    <row r="14" spans="1:5" x14ac:dyDescent="0.25">
      <c r="A14" s="32">
        <f t="shared" si="0"/>
        <v>13</v>
      </c>
    </row>
    <row r="15" spans="1:5" x14ac:dyDescent="0.25">
      <c r="A15" s="32">
        <f t="shared" si="0"/>
        <v>14</v>
      </c>
    </row>
    <row r="16" spans="1:5" x14ac:dyDescent="0.25">
      <c r="A16" s="32">
        <f t="shared" si="0"/>
        <v>15</v>
      </c>
    </row>
    <row r="17" spans="1:1" x14ac:dyDescent="0.25">
      <c r="A17" s="32">
        <f t="shared" si="0"/>
        <v>16</v>
      </c>
    </row>
    <row r="18" spans="1:1" x14ac:dyDescent="0.25">
      <c r="A18" s="32">
        <f t="shared" si="0"/>
        <v>17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2A58D-873E-4503-B0C9-2B1686238879}">
  <sheetPr codeName="Feuil6">
    <tabColor theme="9" tint="0.39997558519241921"/>
  </sheetPr>
  <dimension ref="A1:AU532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8.7109375" bestFit="1" customWidth="1"/>
    <col min="2" max="2" width="14.140625" style="47" customWidth="1"/>
    <col min="3" max="3" width="19.5703125" bestFit="1" customWidth="1"/>
    <col min="4" max="4" width="15.5703125" bestFit="1" customWidth="1"/>
    <col min="5" max="5" width="23.85546875" bestFit="1" customWidth="1"/>
    <col min="6" max="6" width="15.5703125" bestFit="1" customWidth="1"/>
    <col min="7" max="7" width="23" bestFit="1" customWidth="1"/>
    <col min="8" max="8" width="17.85546875" bestFit="1" customWidth="1"/>
    <col min="9" max="9" width="11.5703125" style="7" bestFit="1" customWidth="1"/>
    <col min="10" max="10" width="16.5703125" bestFit="1" customWidth="1"/>
    <col min="11" max="12" width="15.28515625" bestFit="1" customWidth="1"/>
    <col min="13" max="13" width="14.5703125" style="32" bestFit="1" customWidth="1"/>
    <col min="14" max="14" width="14.5703125" style="32" customWidth="1"/>
    <col min="15" max="15" width="36.140625" customWidth="1"/>
    <col min="16" max="16" width="29.42578125" bestFit="1" customWidth="1"/>
    <col min="17" max="17" width="24.85546875" bestFit="1" customWidth="1"/>
    <col min="18" max="18" width="21" bestFit="1" customWidth="1"/>
    <col min="19" max="20" width="18.85546875" bestFit="1" customWidth="1"/>
    <col min="21" max="21" width="18.28515625" bestFit="1" customWidth="1"/>
    <col min="22" max="22" width="15.140625" bestFit="1" customWidth="1"/>
    <col min="23" max="23" width="18.85546875" bestFit="1" customWidth="1"/>
    <col min="24" max="24" width="18.28515625" bestFit="1" customWidth="1"/>
    <col min="25" max="26" width="18.85546875" bestFit="1" customWidth="1"/>
    <col min="27" max="27" width="18.28515625" bestFit="1" customWidth="1"/>
    <col min="28" max="29" width="18.85546875" bestFit="1" customWidth="1"/>
    <col min="30" max="30" width="18.28515625" bestFit="1" customWidth="1"/>
    <col min="31" max="32" width="23.85546875" bestFit="1" customWidth="1"/>
    <col min="33" max="33" width="23.28515625" bestFit="1" customWidth="1"/>
    <col min="34" max="34" width="12.5703125" bestFit="1" customWidth="1"/>
    <col min="35" max="35" width="14.42578125" bestFit="1" customWidth="1"/>
    <col min="36" max="36" width="8.140625" bestFit="1" customWidth="1"/>
    <col min="37" max="37" width="30.5703125" bestFit="1" customWidth="1"/>
    <col min="38" max="38" width="13.85546875" bestFit="1" customWidth="1"/>
    <col min="39" max="39" width="12.85546875" bestFit="1" customWidth="1"/>
    <col min="40" max="40" width="8.140625" bestFit="1" customWidth="1"/>
    <col min="41" max="41" width="17.140625" bestFit="1" customWidth="1"/>
    <col min="42" max="42" width="14.42578125" bestFit="1" customWidth="1"/>
    <col min="43" max="43" width="8.140625" bestFit="1" customWidth="1"/>
    <col min="44" max="44" width="20.140625" bestFit="1" customWidth="1"/>
    <col min="45" max="45" width="24.7109375" bestFit="1" customWidth="1"/>
    <col min="46" max="46" width="30.140625" bestFit="1" customWidth="1"/>
    <col min="47" max="47" width="35.5703125" bestFit="1" customWidth="1"/>
  </cols>
  <sheetData>
    <row r="1" spans="1:47" ht="44.25" customHeight="1" x14ac:dyDescent="0.25">
      <c r="A1" s="69" t="s">
        <v>60</v>
      </c>
      <c r="B1" s="70" t="s">
        <v>5</v>
      </c>
      <c r="C1" s="69" t="s">
        <v>43</v>
      </c>
      <c r="D1" s="71" t="s">
        <v>61</v>
      </c>
      <c r="E1" s="69" t="s">
        <v>44</v>
      </c>
      <c r="F1" s="69" t="s">
        <v>105</v>
      </c>
      <c r="G1" s="69" t="s">
        <v>62</v>
      </c>
      <c r="H1" s="69" t="s">
        <v>149</v>
      </c>
      <c r="I1" s="69" t="s">
        <v>59</v>
      </c>
      <c r="J1" s="69" t="s">
        <v>173</v>
      </c>
      <c r="K1" s="69" t="s">
        <v>163</v>
      </c>
      <c r="L1" s="69" t="s">
        <v>161</v>
      </c>
      <c r="M1" s="69" t="s">
        <v>162</v>
      </c>
      <c r="N1" s="69" t="s">
        <v>164</v>
      </c>
      <c r="P1" s="106" t="s">
        <v>150</v>
      </c>
    </row>
    <row r="2" spans="1:47" x14ac:dyDescent="0.25">
      <c r="A2" s="8">
        <v>1</v>
      </c>
      <c r="B2" s="45">
        <v>43940</v>
      </c>
      <c r="C2" s="8" t="s">
        <v>140</v>
      </c>
      <c r="D2" s="12">
        <v>252</v>
      </c>
      <c r="E2" s="8" t="str">
        <f t="shared" ref="E2:E65" si="0">IF(ISBLANK(C2),"",VLOOKUP(C2,_MatriceT5_T6,2,0))</f>
        <v>Flacon de sang puissant</v>
      </c>
      <c r="F2" s="12">
        <v>4220</v>
      </c>
      <c r="G2" s="12">
        <v>1280</v>
      </c>
      <c r="H2" s="12">
        <f>50*Tab_ForgeMystique[[#This Row],[Prix U. T5]]+1*Tab_ForgeMystique[[#This Row],[Prix U. T6]]+5*Tab_ForgeMystique[[#This Row],[Prix U. Poussière]]</f>
        <v>23220</v>
      </c>
      <c r="I2" s="8">
        <v>5</v>
      </c>
      <c r="J2" s="11">
        <f t="shared" ref="J2:J33" si="1">I2*F2*0.85</f>
        <v>17935</v>
      </c>
      <c r="K2" s="12">
        <f>IF(ISBLANK(Tab_ForgeMystique[[#This Row],[Drop]]),0,Tab_ForgeMystique[[#This Row],[Gain_ttc]]-Tab_ForgeMystique[[#This Row],[Cout Ress Craft]])</f>
        <v>-5285</v>
      </c>
      <c r="L2" s="12">
        <f>IF(ISBLANK(Tab_ForgeMystique[[#This Row],[Drop]]),0,Tab_ForgeMystique[[#This Row],[Gain_ttc]]-Tab_ForgeMystique[[#This Row],[Prix U. T6]]-Tab_ForgeMystique[[#This Row],[Prix U. Poussière]]*5)</f>
        <v>7315</v>
      </c>
      <c r="M2" s="12">
        <f>IF(ISBLANK(Tab_ForgeMystique[[#This Row],[Drop]]),0,Tab_ForgeMystique[[#This Row],[Gain_ttc]]-Tab_ForgeMystique[[#This Row],[Prix U. T6]])</f>
        <v>13715</v>
      </c>
      <c r="N2" s="57">
        <v>1</v>
      </c>
      <c r="O2" s="77" t="s">
        <v>106</v>
      </c>
      <c r="P2" s="10" t="s">
        <v>109</v>
      </c>
      <c r="Q2" s="153" t="s">
        <v>112</v>
      </c>
    </row>
    <row r="3" spans="1:47" x14ac:dyDescent="0.25">
      <c r="A3" s="8">
        <f t="shared" ref="A3:A34" si="2">A2+1</f>
        <v>2</v>
      </c>
      <c r="B3" s="45">
        <f t="shared" ref="B3:B34" si="3">B2</f>
        <v>43940</v>
      </c>
      <c r="C3" s="54" t="s">
        <v>140</v>
      </c>
      <c r="D3" s="12">
        <v>252</v>
      </c>
      <c r="E3" s="8" t="str">
        <f t="shared" si="0"/>
        <v>Flacon de sang puissant</v>
      </c>
      <c r="F3" s="12">
        <v>4220</v>
      </c>
      <c r="G3" s="12">
        <v>1280</v>
      </c>
      <c r="H3" s="12">
        <f>50*Tab_ForgeMystique[[#This Row],[Prix U. T5]]+1*Tab_ForgeMystique[[#This Row],[Prix U. T6]]+5*Tab_ForgeMystique[[#This Row],[Prix U. Poussière]]</f>
        <v>23220</v>
      </c>
      <c r="I3" s="8">
        <v>8</v>
      </c>
      <c r="J3" s="11">
        <f t="shared" si="1"/>
        <v>28696</v>
      </c>
      <c r="K3" s="12">
        <f>IF(ISBLANK(Tab_ForgeMystique[[#This Row],[Drop]]),0,Tab_ForgeMystique[[#This Row],[Gain_ttc]]-Tab_ForgeMystique[[#This Row],[Cout Ress Craft]])</f>
        <v>5476</v>
      </c>
      <c r="L3" s="12">
        <f>IF(ISBLANK(Tab_ForgeMystique[[#This Row],[Drop]]),0,Tab_ForgeMystique[[#This Row],[Gain_ttc]]-Tab_ForgeMystique[[#This Row],[Prix U. T6]]-Tab_ForgeMystique[[#This Row],[Prix U. Poussière]]*5)</f>
        <v>18076</v>
      </c>
      <c r="M3" s="12">
        <f>IF(ISBLANK(Tab_ForgeMystique[[#This Row],[Drop]]),0,Tab_ForgeMystique[[#This Row],[Gain_ttc]]-Tab_ForgeMystique[[#This Row],[Prix U. T6]])</f>
        <v>24476</v>
      </c>
      <c r="N3" s="57">
        <v>3</v>
      </c>
      <c r="O3" s="77" t="s">
        <v>107</v>
      </c>
      <c r="P3" s="10" t="s">
        <v>110</v>
      </c>
      <c r="Q3" s="153"/>
    </row>
    <row r="4" spans="1:47" x14ac:dyDescent="0.25">
      <c r="A4" s="15">
        <f t="shared" si="2"/>
        <v>3</v>
      </c>
      <c r="B4" s="45">
        <f t="shared" si="3"/>
        <v>43940</v>
      </c>
      <c r="C4" s="54" t="s">
        <v>140</v>
      </c>
      <c r="D4" s="12">
        <v>252</v>
      </c>
      <c r="E4" s="8" t="str">
        <f t="shared" si="0"/>
        <v>Flacon de sang puissant</v>
      </c>
      <c r="F4" s="12">
        <v>4220</v>
      </c>
      <c r="G4" s="12">
        <v>1280</v>
      </c>
      <c r="H4" s="12">
        <f>50*Tab_ForgeMystique[[#This Row],[Prix U. T5]]+1*Tab_ForgeMystique[[#This Row],[Prix U. T6]]+5*Tab_ForgeMystique[[#This Row],[Prix U. Poussière]]</f>
        <v>23220</v>
      </c>
      <c r="I4" s="8">
        <v>8</v>
      </c>
      <c r="J4" s="11">
        <f t="shared" si="1"/>
        <v>28696</v>
      </c>
      <c r="K4" s="12">
        <f>IF(ISBLANK(Tab_ForgeMystique[[#This Row],[Drop]]),0,Tab_ForgeMystique[[#This Row],[Gain_ttc]]-Tab_ForgeMystique[[#This Row],[Cout Ress Craft]])</f>
        <v>5476</v>
      </c>
      <c r="L4" s="12">
        <f>IF(ISBLANK(Tab_ForgeMystique[[#This Row],[Drop]]),0,Tab_ForgeMystique[[#This Row],[Gain_ttc]]-Tab_ForgeMystique[[#This Row],[Prix U. T6]]-Tab_ForgeMystique[[#This Row],[Prix U. Poussière]]*5)</f>
        <v>18076</v>
      </c>
      <c r="M4" s="12">
        <f>IF(ISBLANK(Tab_ForgeMystique[[#This Row],[Drop]]),0,Tab_ForgeMystique[[#This Row],[Gain_ttc]]-Tab_ForgeMystique[[#This Row],[Prix U. T6]])</f>
        <v>24476</v>
      </c>
      <c r="N4" s="57">
        <v>3</v>
      </c>
      <c r="O4" s="77" t="s">
        <v>108</v>
      </c>
      <c r="P4" s="10" t="s">
        <v>111</v>
      </c>
      <c r="Q4" s="153"/>
    </row>
    <row r="5" spans="1:47" x14ac:dyDescent="0.25">
      <c r="A5" s="15">
        <f t="shared" si="2"/>
        <v>4</v>
      </c>
      <c r="B5" s="45">
        <f t="shared" si="3"/>
        <v>43940</v>
      </c>
      <c r="C5" s="54" t="s">
        <v>140</v>
      </c>
      <c r="D5" s="12">
        <v>252</v>
      </c>
      <c r="E5" s="8" t="str">
        <f t="shared" si="0"/>
        <v>Flacon de sang puissant</v>
      </c>
      <c r="F5" s="12">
        <v>4220</v>
      </c>
      <c r="G5" s="12">
        <v>1280</v>
      </c>
      <c r="H5" s="12">
        <f>50*Tab_ForgeMystique[[#This Row],[Prix U. T5]]+1*Tab_ForgeMystique[[#This Row],[Prix U. T6]]+5*Tab_ForgeMystique[[#This Row],[Prix U. Poussière]]</f>
        <v>23220</v>
      </c>
      <c r="I5" s="8">
        <v>7</v>
      </c>
      <c r="J5" s="11">
        <f t="shared" si="1"/>
        <v>25109</v>
      </c>
      <c r="K5" s="12">
        <f>IF(ISBLANK(Tab_ForgeMystique[[#This Row],[Drop]]),0,Tab_ForgeMystique[[#This Row],[Gain_ttc]]-Tab_ForgeMystique[[#This Row],[Cout Ress Craft]])</f>
        <v>1889</v>
      </c>
      <c r="L5" s="12">
        <f>IF(ISBLANK(Tab_ForgeMystique[[#This Row],[Drop]]),0,Tab_ForgeMystique[[#This Row],[Gain_ttc]]-Tab_ForgeMystique[[#This Row],[Prix U. T6]]-Tab_ForgeMystique[[#This Row],[Prix U. Poussière]]*5)</f>
        <v>14489</v>
      </c>
      <c r="M5" s="12">
        <f>IF(ISBLANK(Tab_ForgeMystique[[#This Row],[Drop]]),0,Tab_ForgeMystique[[#This Row],[Gain_ttc]]-Tab_ForgeMystique[[#This Row],[Prix U. T6]])</f>
        <v>20889</v>
      </c>
      <c r="N5" s="57">
        <v>3</v>
      </c>
    </row>
    <row r="6" spans="1:47" x14ac:dyDescent="0.25">
      <c r="A6" s="15">
        <f t="shared" si="2"/>
        <v>5</v>
      </c>
      <c r="B6" s="45">
        <f t="shared" si="3"/>
        <v>43940</v>
      </c>
      <c r="C6" s="54" t="s">
        <v>140</v>
      </c>
      <c r="D6" s="12">
        <v>252</v>
      </c>
      <c r="E6" s="8" t="str">
        <f t="shared" si="0"/>
        <v>Flacon de sang puissant</v>
      </c>
      <c r="F6" s="12">
        <v>4220</v>
      </c>
      <c r="G6" s="12">
        <v>1280</v>
      </c>
      <c r="H6" s="12">
        <f>50*Tab_ForgeMystique[[#This Row],[Prix U. T5]]+1*Tab_ForgeMystique[[#This Row],[Prix U. T6]]+5*Tab_ForgeMystique[[#This Row],[Prix U. Poussière]]</f>
        <v>23220</v>
      </c>
      <c r="I6" s="8">
        <v>6</v>
      </c>
      <c r="J6" s="11">
        <f t="shared" si="1"/>
        <v>21522</v>
      </c>
      <c r="K6" s="12">
        <f>IF(ISBLANK(Tab_ForgeMystique[[#This Row],[Drop]]),0,Tab_ForgeMystique[[#This Row],[Gain_ttc]]-Tab_ForgeMystique[[#This Row],[Cout Ress Craft]])</f>
        <v>-1698</v>
      </c>
      <c r="L6" s="12">
        <f>IF(ISBLANK(Tab_ForgeMystique[[#This Row],[Drop]]),0,Tab_ForgeMystique[[#This Row],[Gain_ttc]]-Tab_ForgeMystique[[#This Row],[Prix U. T6]]-Tab_ForgeMystique[[#This Row],[Prix U. Poussière]]*5)</f>
        <v>10902</v>
      </c>
      <c r="M6" s="12">
        <f>IF(ISBLANK(Tab_ForgeMystique[[#This Row],[Drop]]),0,Tab_ForgeMystique[[#This Row],[Gain_ttc]]-Tab_ForgeMystique[[#This Row],[Prix U. T6]])</f>
        <v>17302</v>
      </c>
      <c r="N6" s="57">
        <v>3</v>
      </c>
    </row>
    <row r="7" spans="1:47" x14ac:dyDescent="0.25">
      <c r="A7" s="15">
        <f t="shared" si="2"/>
        <v>6</v>
      </c>
      <c r="B7" s="45">
        <f t="shared" si="3"/>
        <v>43940</v>
      </c>
      <c r="C7" s="54" t="s">
        <v>140</v>
      </c>
      <c r="D7" s="12">
        <v>252</v>
      </c>
      <c r="E7" s="8" t="str">
        <f t="shared" si="0"/>
        <v>Flacon de sang puissant</v>
      </c>
      <c r="F7" s="12">
        <v>4220</v>
      </c>
      <c r="G7" s="12">
        <v>1280</v>
      </c>
      <c r="H7" s="12">
        <f>50*Tab_ForgeMystique[[#This Row],[Prix U. T5]]+1*Tab_ForgeMystique[[#This Row],[Prix U. T6]]+5*Tab_ForgeMystique[[#This Row],[Prix U. Poussière]]</f>
        <v>23220</v>
      </c>
      <c r="I7" s="8">
        <v>7</v>
      </c>
      <c r="J7" s="11">
        <f t="shared" si="1"/>
        <v>25109</v>
      </c>
      <c r="K7" s="12">
        <f>IF(ISBLANK(Tab_ForgeMystique[[#This Row],[Drop]]),0,Tab_ForgeMystique[[#This Row],[Gain_ttc]]-Tab_ForgeMystique[[#This Row],[Cout Ress Craft]])</f>
        <v>1889</v>
      </c>
      <c r="L7" s="12">
        <f>IF(ISBLANK(Tab_ForgeMystique[[#This Row],[Drop]]),0,Tab_ForgeMystique[[#This Row],[Gain_ttc]]-Tab_ForgeMystique[[#This Row],[Prix U. T6]]-Tab_ForgeMystique[[#This Row],[Prix U. Poussière]]*5)</f>
        <v>14489</v>
      </c>
      <c r="M7" s="12">
        <f>IF(ISBLANK(Tab_ForgeMystique[[#This Row],[Drop]]),0,Tab_ForgeMystique[[#This Row],[Gain_ttc]]-Tab_ForgeMystique[[#This Row],[Prix U. T6]])</f>
        <v>20889</v>
      </c>
      <c r="N7" s="57">
        <v>3</v>
      </c>
    </row>
    <row r="8" spans="1:47" x14ac:dyDescent="0.25">
      <c r="A8" s="15">
        <f t="shared" si="2"/>
        <v>7</v>
      </c>
      <c r="B8" s="45">
        <f t="shared" si="3"/>
        <v>43940</v>
      </c>
      <c r="C8" s="54" t="s">
        <v>140</v>
      </c>
      <c r="D8" s="12">
        <v>252</v>
      </c>
      <c r="E8" s="8" t="str">
        <f t="shared" si="0"/>
        <v>Flacon de sang puissant</v>
      </c>
      <c r="F8" s="12">
        <v>4220</v>
      </c>
      <c r="G8" s="12">
        <v>1280</v>
      </c>
      <c r="H8" s="12">
        <f>50*Tab_ForgeMystique[[#This Row],[Prix U. T5]]+1*Tab_ForgeMystique[[#This Row],[Prix U. T6]]+5*Tab_ForgeMystique[[#This Row],[Prix U. Poussière]]</f>
        <v>23220</v>
      </c>
      <c r="I8" s="8">
        <v>7</v>
      </c>
      <c r="J8" s="11">
        <f t="shared" si="1"/>
        <v>25109</v>
      </c>
      <c r="K8" s="12">
        <f>IF(ISBLANK(Tab_ForgeMystique[[#This Row],[Drop]]),0,Tab_ForgeMystique[[#This Row],[Gain_ttc]]-Tab_ForgeMystique[[#This Row],[Cout Ress Craft]])</f>
        <v>1889</v>
      </c>
      <c r="L8" s="12">
        <f>IF(ISBLANK(Tab_ForgeMystique[[#This Row],[Drop]]),0,Tab_ForgeMystique[[#This Row],[Gain_ttc]]-Tab_ForgeMystique[[#This Row],[Prix U. T6]]-Tab_ForgeMystique[[#This Row],[Prix U. Poussière]]*5)</f>
        <v>14489</v>
      </c>
      <c r="M8" s="12">
        <f>IF(ISBLANK(Tab_ForgeMystique[[#This Row],[Drop]]),0,Tab_ForgeMystique[[#This Row],[Gain_ttc]]-Tab_ForgeMystique[[#This Row],[Prix U. T6]])</f>
        <v>20889</v>
      </c>
      <c r="N8" s="57">
        <v>3</v>
      </c>
    </row>
    <row r="9" spans="1:47" x14ac:dyDescent="0.25">
      <c r="A9" s="15">
        <f t="shared" si="2"/>
        <v>8</v>
      </c>
      <c r="B9" s="45">
        <f t="shared" si="3"/>
        <v>43940</v>
      </c>
      <c r="C9" s="54" t="s">
        <v>140</v>
      </c>
      <c r="D9" s="12">
        <v>252</v>
      </c>
      <c r="E9" s="8" t="str">
        <f t="shared" si="0"/>
        <v>Flacon de sang puissant</v>
      </c>
      <c r="F9" s="12">
        <v>4220</v>
      </c>
      <c r="G9" s="12">
        <v>1280</v>
      </c>
      <c r="H9" s="12">
        <f>50*Tab_ForgeMystique[[#This Row],[Prix U. T5]]+1*Tab_ForgeMystique[[#This Row],[Prix U. T6]]+5*Tab_ForgeMystique[[#This Row],[Prix U. Poussière]]</f>
        <v>23220</v>
      </c>
      <c r="I9" s="8">
        <v>10</v>
      </c>
      <c r="J9" s="11">
        <f t="shared" si="1"/>
        <v>35870</v>
      </c>
      <c r="K9" s="12">
        <f>IF(ISBLANK(Tab_ForgeMystique[[#This Row],[Drop]]),0,Tab_ForgeMystique[[#This Row],[Gain_ttc]]-Tab_ForgeMystique[[#This Row],[Cout Ress Craft]])</f>
        <v>12650</v>
      </c>
      <c r="L9" s="12">
        <f>IF(ISBLANK(Tab_ForgeMystique[[#This Row],[Drop]]),0,Tab_ForgeMystique[[#This Row],[Gain_ttc]]-Tab_ForgeMystique[[#This Row],[Prix U. T6]]-Tab_ForgeMystique[[#This Row],[Prix U. Poussière]]*5)</f>
        <v>25250</v>
      </c>
      <c r="M9" s="12">
        <f>IF(ISBLANK(Tab_ForgeMystique[[#This Row],[Drop]]),0,Tab_ForgeMystique[[#This Row],[Gain_ttc]]-Tab_ForgeMystique[[#This Row],[Prix U. T6]])</f>
        <v>31650</v>
      </c>
      <c r="N9" s="57">
        <v>3</v>
      </c>
    </row>
    <row r="10" spans="1:47" x14ac:dyDescent="0.25">
      <c r="A10" s="15">
        <f t="shared" si="2"/>
        <v>9</v>
      </c>
      <c r="B10" s="45">
        <f t="shared" si="3"/>
        <v>43940</v>
      </c>
      <c r="C10" s="54" t="s">
        <v>140</v>
      </c>
      <c r="D10" s="12">
        <v>252</v>
      </c>
      <c r="E10" s="8" t="str">
        <f t="shared" si="0"/>
        <v>Flacon de sang puissant</v>
      </c>
      <c r="F10" s="12">
        <v>4220</v>
      </c>
      <c r="G10" s="12">
        <v>1280</v>
      </c>
      <c r="H10" s="12">
        <f>50*Tab_ForgeMystique[[#This Row],[Prix U. T5]]+1*Tab_ForgeMystique[[#This Row],[Prix U. T6]]+5*Tab_ForgeMystique[[#This Row],[Prix U. Poussière]]</f>
        <v>23220</v>
      </c>
      <c r="I10" s="8">
        <v>9</v>
      </c>
      <c r="J10" s="11">
        <f t="shared" si="1"/>
        <v>32283</v>
      </c>
      <c r="K10" s="12">
        <f>IF(ISBLANK(Tab_ForgeMystique[[#This Row],[Drop]]),0,Tab_ForgeMystique[[#This Row],[Gain_ttc]]-Tab_ForgeMystique[[#This Row],[Cout Ress Craft]])</f>
        <v>9063</v>
      </c>
      <c r="L10" s="12">
        <f>IF(ISBLANK(Tab_ForgeMystique[[#This Row],[Drop]]),0,Tab_ForgeMystique[[#This Row],[Gain_ttc]]-Tab_ForgeMystique[[#This Row],[Prix U. T6]]-Tab_ForgeMystique[[#This Row],[Prix U. Poussière]]*5)</f>
        <v>21663</v>
      </c>
      <c r="M10" s="12">
        <f>IF(ISBLANK(Tab_ForgeMystique[[#This Row],[Drop]]),0,Tab_ForgeMystique[[#This Row],[Gain_ttc]]-Tab_ForgeMystique[[#This Row],[Prix U. T6]])</f>
        <v>28063</v>
      </c>
      <c r="N10" s="57">
        <v>3</v>
      </c>
    </row>
    <row r="11" spans="1:47" x14ac:dyDescent="0.25">
      <c r="A11" s="15">
        <f t="shared" si="2"/>
        <v>10</v>
      </c>
      <c r="B11" s="45">
        <f t="shared" si="3"/>
        <v>43940</v>
      </c>
      <c r="C11" s="54" t="s">
        <v>140</v>
      </c>
      <c r="D11" s="12">
        <v>252</v>
      </c>
      <c r="E11" s="8" t="str">
        <f t="shared" si="0"/>
        <v>Flacon de sang puissant</v>
      </c>
      <c r="F11" s="12">
        <v>4220</v>
      </c>
      <c r="G11" s="12">
        <v>1280</v>
      </c>
      <c r="H11" s="12">
        <f>50*Tab_ForgeMystique[[#This Row],[Prix U. T5]]+1*Tab_ForgeMystique[[#This Row],[Prix U. T6]]+5*Tab_ForgeMystique[[#This Row],[Prix U. Poussière]]</f>
        <v>23220</v>
      </c>
      <c r="I11" s="8">
        <v>8</v>
      </c>
      <c r="J11" s="11">
        <f t="shared" si="1"/>
        <v>28696</v>
      </c>
      <c r="K11" s="12">
        <f>IF(ISBLANK(Tab_ForgeMystique[[#This Row],[Drop]]),0,Tab_ForgeMystique[[#This Row],[Gain_ttc]]-Tab_ForgeMystique[[#This Row],[Cout Ress Craft]])</f>
        <v>5476</v>
      </c>
      <c r="L11" s="12">
        <f>IF(ISBLANK(Tab_ForgeMystique[[#This Row],[Drop]]),0,Tab_ForgeMystique[[#This Row],[Gain_ttc]]-Tab_ForgeMystique[[#This Row],[Prix U. T6]]-Tab_ForgeMystique[[#This Row],[Prix U. Poussière]]*5)</f>
        <v>18076</v>
      </c>
      <c r="M11" s="12">
        <f>IF(ISBLANK(Tab_ForgeMystique[[#This Row],[Drop]]),0,Tab_ForgeMystique[[#This Row],[Gain_ttc]]-Tab_ForgeMystique[[#This Row],[Prix U. T6]])</f>
        <v>24476</v>
      </c>
      <c r="N11" s="57">
        <v>3</v>
      </c>
    </row>
    <row r="12" spans="1:47" x14ac:dyDescent="0.25">
      <c r="A12" s="15">
        <f t="shared" si="2"/>
        <v>11</v>
      </c>
      <c r="B12" s="45">
        <f t="shared" si="3"/>
        <v>43940</v>
      </c>
      <c r="C12" s="54" t="s">
        <v>140</v>
      </c>
      <c r="D12" s="12">
        <v>252</v>
      </c>
      <c r="E12" s="54" t="str">
        <f t="shared" si="0"/>
        <v>Flacon de sang puissant</v>
      </c>
      <c r="F12" s="12">
        <v>4220</v>
      </c>
      <c r="G12" s="12">
        <v>1280</v>
      </c>
      <c r="H12" s="12">
        <f>50*Tab_ForgeMystique[[#This Row],[Prix U. T5]]+1*Tab_ForgeMystique[[#This Row],[Prix U. T6]]+5*Tab_ForgeMystique[[#This Row],[Prix U. Poussière]]</f>
        <v>23220</v>
      </c>
      <c r="I12" s="54">
        <v>5</v>
      </c>
      <c r="J12" s="11">
        <f t="shared" si="1"/>
        <v>17935</v>
      </c>
      <c r="K12" s="12">
        <f>IF(ISBLANK(Tab_ForgeMystique[[#This Row],[Drop]]),0,Tab_ForgeMystique[[#This Row],[Gain_ttc]]-Tab_ForgeMystique[[#This Row],[Cout Ress Craft]])</f>
        <v>-5285</v>
      </c>
      <c r="L12" s="12">
        <f>IF(ISBLANK(Tab_ForgeMystique[[#This Row],[Drop]]),0,Tab_ForgeMystique[[#This Row],[Gain_ttc]]-Tab_ForgeMystique[[#This Row],[Prix U. T6]]-Tab_ForgeMystique[[#This Row],[Prix U. Poussière]]*5)</f>
        <v>7315</v>
      </c>
      <c r="M12" s="12">
        <f>IF(ISBLANK(Tab_ForgeMystique[[#This Row],[Drop]]),0,Tab_ForgeMystique[[#This Row],[Gain_ttc]]-Tab_ForgeMystique[[#This Row],[Prix U. T6]])</f>
        <v>13715</v>
      </c>
      <c r="N12" s="57">
        <v>3</v>
      </c>
    </row>
    <row r="13" spans="1:47" x14ac:dyDescent="0.25">
      <c r="A13" s="15">
        <f t="shared" si="2"/>
        <v>12</v>
      </c>
      <c r="B13" s="45">
        <f t="shared" si="3"/>
        <v>43940</v>
      </c>
      <c r="C13" s="54" t="s">
        <v>140</v>
      </c>
      <c r="D13" s="12">
        <v>254</v>
      </c>
      <c r="E13" s="8" t="str">
        <f t="shared" si="0"/>
        <v>Flacon de sang puissant</v>
      </c>
      <c r="F13" s="12">
        <v>4220</v>
      </c>
      <c r="G13" s="12">
        <v>1280</v>
      </c>
      <c r="H13" s="12">
        <f>50*Tab_ForgeMystique[[#This Row],[Prix U. T5]]+1*Tab_ForgeMystique[[#This Row],[Prix U. T6]]+5*Tab_ForgeMystique[[#This Row],[Prix U. Poussière]]</f>
        <v>23320</v>
      </c>
      <c r="I13" s="8">
        <v>8</v>
      </c>
      <c r="J13" s="11">
        <f t="shared" si="1"/>
        <v>28696</v>
      </c>
      <c r="K13" s="12">
        <f>IF(ISBLANK(Tab_ForgeMystique[[#This Row],[Drop]]),0,Tab_ForgeMystique[[#This Row],[Gain_ttc]]-Tab_ForgeMystique[[#This Row],[Cout Ress Craft]])</f>
        <v>5376</v>
      </c>
      <c r="L13" s="12">
        <f>IF(ISBLANK(Tab_ForgeMystique[[#This Row],[Drop]]),0,Tab_ForgeMystique[[#This Row],[Gain_ttc]]-Tab_ForgeMystique[[#This Row],[Prix U. T6]]-Tab_ForgeMystique[[#This Row],[Prix U. Poussière]]*5)</f>
        <v>18076</v>
      </c>
      <c r="M13" s="12">
        <f>IF(ISBLANK(Tab_ForgeMystique[[#This Row],[Drop]]),0,Tab_ForgeMystique[[#This Row],[Gain_ttc]]-Tab_ForgeMystique[[#This Row],[Prix U. T6]])</f>
        <v>24476</v>
      </c>
      <c r="N13" s="57">
        <v>3</v>
      </c>
    </row>
    <row r="14" spans="1:47" x14ac:dyDescent="0.25">
      <c r="A14" s="15">
        <f t="shared" si="2"/>
        <v>13</v>
      </c>
      <c r="B14" s="45">
        <f t="shared" si="3"/>
        <v>43940</v>
      </c>
      <c r="C14" s="54" t="s">
        <v>140</v>
      </c>
      <c r="D14" s="12">
        <v>255</v>
      </c>
      <c r="E14" s="8" t="str">
        <f t="shared" si="0"/>
        <v>Flacon de sang puissant</v>
      </c>
      <c r="F14" s="12">
        <v>4220</v>
      </c>
      <c r="G14" s="12">
        <v>1280</v>
      </c>
      <c r="H14" s="12">
        <f>50*Tab_ForgeMystique[[#This Row],[Prix U. T5]]+1*Tab_ForgeMystique[[#This Row],[Prix U. T6]]+5*Tab_ForgeMystique[[#This Row],[Prix U. Poussière]]</f>
        <v>23370</v>
      </c>
      <c r="I14" s="8">
        <v>10</v>
      </c>
      <c r="J14" s="11">
        <f t="shared" si="1"/>
        <v>35870</v>
      </c>
      <c r="K14" s="12">
        <f>IF(ISBLANK(Tab_ForgeMystique[[#This Row],[Drop]]),0,Tab_ForgeMystique[[#This Row],[Gain_ttc]]-Tab_ForgeMystique[[#This Row],[Cout Ress Craft]])</f>
        <v>12500</v>
      </c>
      <c r="L14" s="12">
        <f>IF(ISBLANK(Tab_ForgeMystique[[#This Row],[Drop]]),0,Tab_ForgeMystique[[#This Row],[Gain_ttc]]-Tab_ForgeMystique[[#This Row],[Prix U. T6]]-Tab_ForgeMystique[[#This Row],[Prix U. Poussière]]*5)</f>
        <v>25250</v>
      </c>
      <c r="M14" s="12">
        <f>IF(ISBLANK(Tab_ForgeMystique[[#This Row],[Drop]]),0,Tab_ForgeMystique[[#This Row],[Gain_ttc]]-Tab_ForgeMystique[[#This Row],[Prix U. T6]])</f>
        <v>31650</v>
      </c>
      <c r="N14" s="57">
        <v>3</v>
      </c>
    </row>
    <row r="15" spans="1:47" s="5" customFormat="1" x14ac:dyDescent="0.25">
      <c r="A15" s="15">
        <f t="shared" si="2"/>
        <v>14</v>
      </c>
      <c r="B15" s="45">
        <f t="shared" si="3"/>
        <v>43940</v>
      </c>
      <c r="C15" s="54" t="s">
        <v>140</v>
      </c>
      <c r="D15" s="12">
        <v>256</v>
      </c>
      <c r="E15" s="8" t="str">
        <f t="shared" si="0"/>
        <v>Flacon de sang puissant</v>
      </c>
      <c r="F15" s="12">
        <v>4220</v>
      </c>
      <c r="G15" s="12">
        <v>1280</v>
      </c>
      <c r="H15" s="12">
        <f>50*Tab_ForgeMystique[[#This Row],[Prix U. T5]]+1*Tab_ForgeMystique[[#This Row],[Prix U. T6]]+5*Tab_ForgeMystique[[#This Row],[Prix U. Poussière]]</f>
        <v>23420</v>
      </c>
      <c r="I15" s="8">
        <v>6</v>
      </c>
      <c r="J15" s="11">
        <f t="shared" si="1"/>
        <v>21522</v>
      </c>
      <c r="K15" s="12">
        <f>IF(ISBLANK(Tab_ForgeMystique[[#This Row],[Drop]]),0,Tab_ForgeMystique[[#This Row],[Gain_ttc]]-Tab_ForgeMystique[[#This Row],[Cout Ress Craft]])</f>
        <v>-1898</v>
      </c>
      <c r="L15" s="12">
        <f>IF(ISBLANK(Tab_ForgeMystique[[#This Row],[Drop]]),0,Tab_ForgeMystique[[#This Row],[Gain_ttc]]-Tab_ForgeMystique[[#This Row],[Prix U. T6]]-Tab_ForgeMystique[[#This Row],[Prix U. Poussière]]*5)</f>
        <v>10902</v>
      </c>
      <c r="M15" s="12">
        <f>IF(ISBLANK(Tab_ForgeMystique[[#This Row],[Drop]]),0,Tab_ForgeMystique[[#This Row],[Gain_ttc]]-Tab_ForgeMystique[[#This Row],[Prix U. T6]])</f>
        <v>17302</v>
      </c>
      <c r="N15" s="57">
        <v>3</v>
      </c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</row>
    <row r="16" spans="1:47" s="5" customFormat="1" x14ac:dyDescent="0.25">
      <c r="A16" s="15">
        <f t="shared" si="2"/>
        <v>15</v>
      </c>
      <c r="B16" s="45">
        <f t="shared" si="3"/>
        <v>43940</v>
      </c>
      <c r="C16" s="54" t="s">
        <v>140</v>
      </c>
      <c r="D16" s="12">
        <v>257</v>
      </c>
      <c r="E16" s="8" t="str">
        <f t="shared" si="0"/>
        <v>Flacon de sang puissant</v>
      </c>
      <c r="F16" s="12">
        <v>4220</v>
      </c>
      <c r="G16" s="12">
        <v>1280</v>
      </c>
      <c r="H16" s="12">
        <f>50*Tab_ForgeMystique[[#This Row],[Prix U. T5]]+1*Tab_ForgeMystique[[#This Row],[Prix U. T6]]+5*Tab_ForgeMystique[[#This Row],[Prix U. Poussière]]</f>
        <v>23470</v>
      </c>
      <c r="I16" s="8">
        <v>5</v>
      </c>
      <c r="J16" s="11">
        <f t="shared" si="1"/>
        <v>17935</v>
      </c>
      <c r="K16" s="12">
        <f>IF(ISBLANK(Tab_ForgeMystique[[#This Row],[Drop]]),0,Tab_ForgeMystique[[#This Row],[Gain_ttc]]-Tab_ForgeMystique[[#This Row],[Cout Ress Craft]])</f>
        <v>-5535</v>
      </c>
      <c r="L16" s="12">
        <f>IF(ISBLANK(Tab_ForgeMystique[[#This Row],[Drop]]),0,Tab_ForgeMystique[[#This Row],[Gain_ttc]]-Tab_ForgeMystique[[#This Row],[Prix U. T6]]-Tab_ForgeMystique[[#This Row],[Prix U. Poussière]]*5)</f>
        <v>7315</v>
      </c>
      <c r="M16" s="12">
        <f>IF(ISBLANK(Tab_ForgeMystique[[#This Row],[Drop]]),0,Tab_ForgeMystique[[#This Row],[Gain_ttc]]-Tab_ForgeMystique[[#This Row],[Prix U. T6]])</f>
        <v>13715</v>
      </c>
      <c r="N16" s="57">
        <v>3</v>
      </c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</row>
    <row r="17" spans="1:47" s="5" customFormat="1" x14ac:dyDescent="0.25">
      <c r="A17" s="15">
        <f t="shared" si="2"/>
        <v>16</v>
      </c>
      <c r="B17" s="45">
        <f t="shared" si="3"/>
        <v>43940</v>
      </c>
      <c r="C17" s="54" t="s">
        <v>140</v>
      </c>
      <c r="D17" s="12">
        <v>258</v>
      </c>
      <c r="E17" s="8" t="str">
        <f t="shared" si="0"/>
        <v>Flacon de sang puissant</v>
      </c>
      <c r="F17" s="12">
        <v>4220</v>
      </c>
      <c r="G17" s="12">
        <v>1280</v>
      </c>
      <c r="H17" s="12">
        <f>50*Tab_ForgeMystique[[#This Row],[Prix U. T5]]+1*Tab_ForgeMystique[[#This Row],[Prix U. T6]]+5*Tab_ForgeMystique[[#This Row],[Prix U. Poussière]]</f>
        <v>23520</v>
      </c>
      <c r="I17" s="8">
        <v>6</v>
      </c>
      <c r="J17" s="11">
        <f t="shared" si="1"/>
        <v>21522</v>
      </c>
      <c r="K17" s="12">
        <f>IF(ISBLANK(Tab_ForgeMystique[[#This Row],[Drop]]),0,Tab_ForgeMystique[[#This Row],[Gain_ttc]]-Tab_ForgeMystique[[#This Row],[Cout Ress Craft]])</f>
        <v>-1998</v>
      </c>
      <c r="L17" s="12">
        <f>IF(ISBLANK(Tab_ForgeMystique[[#This Row],[Drop]]),0,Tab_ForgeMystique[[#This Row],[Gain_ttc]]-Tab_ForgeMystique[[#This Row],[Prix U. T6]]-Tab_ForgeMystique[[#This Row],[Prix U. Poussière]]*5)</f>
        <v>10902</v>
      </c>
      <c r="M17" s="12">
        <f>IF(ISBLANK(Tab_ForgeMystique[[#This Row],[Drop]]),0,Tab_ForgeMystique[[#This Row],[Gain_ttc]]-Tab_ForgeMystique[[#This Row],[Prix U. T6]])</f>
        <v>17302</v>
      </c>
      <c r="N17" s="57">
        <v>3</v>
      </c>
      <c r="P17" s="154"/>
      <c r="Q17" s="155"/>
      <c r="R17" s="155"/>
      <c r="S17" s="155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</row>
    <row r="18" spans="1:47" s="5" customFormat="1" x14ac:dyDescent="0.25">
      <c r="A18" s="15">
        <f t="shared" si="2"/>
        <v>17</v>
      </c>
      <c r="B18" s="45">
        <f t="shared" si="3"/>
        <v>43940</v>
      </c>
      <c r="C18" s="54" t="s">
        <v>140</v>
      </c>
      <c r="D18" s="12">
        <v>259</v>
      </c>
      <c r="E18" s="8" t="str">
        <f t="shared" si="0"/>
        <v>Flacon de sang puissant</v>
      </c>
      <c r="F18" s="12">
        <v>4220</v>
      </c>
      <c r="G18" s="12">
        <v>1280</v>
      </c>
      <c r="H18" s="12">
        <f>50*Tab_ForgeMystique[[#This Row],[Prix U. T5]]+1*Tab_ForgeMystique[[#This Row],[Prix U. T6]]+5*Tab_ForgeMystique[[#This Row],[Prix U. Poussière]]</f>
        <v>23570</v>
      </c>
      <c r="I18" s="8">
        <v>5</v>
      </c>
      <c r="J18" s="11">
        <f t="shared" si="1"/>
        <v>17935</v>
      </c>
      <c r="K18" s="12">
        <f>IF(ISBLANK(Tab_ForgeMystique[[#This Row],[Drop]]),0,Tab_ForgeMystique[[#This Row],[Gain_ttc]]-Tab_ForgeMystique[[#This Row],[Cout Ress Craft]])</f>
        <v>-5635</v>
      </c>
      <c r="L18" s="12">
        <f>IF(ISBLANK(Tab_ForgeMystique[[#This Row],[Drop]]),0,Tab_ForgeMystique[[#This Row],[Gain_ttc]]-Tab_ForgeMystique[[#This Row],[Prix U. T6]]-Tab_ForgeMystique[[#This Row],[Prix U. Poussière]]*5)</f>
        <v>7315</v>
      </c>
      <c r="M18" s="12">
        <f>IF(ISBLANK(Tab_ForgeMystique[[#This Row],[Drop]]),0,Tab_ForgeMystique[[#This Row],[Gain_ttc]]-Tab_ForgeMystique[[#This Row],[Prix U. T6]])</f>
        <v>13715</v>
      </c>
      <c r="N18" s="57">
        <v>3</v>
      </c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</row>
    <row r="19" spans="1:47" s="5" customFormat="1" x14ac:dyDescent="0.25">
      <c r="A19" s="15">
        <f t="shared" si="2"/>
        <v>18</v>
      </c>
      <c r="B19" s="45">
        <f t="shared" si="3"/>
        <v>43940</v>
      </c>
      <c r="C19" s="54" t="s">
        <v>140</v>
      </c>
      <c r="D19" s="12">
        <v>260</v>
      </c>
      <c r="E19" s="8" t="str">
        <f t="shared" si="0"/>
        <v>Flacon de sang puissant</v>
      </c>
      <c r="F19" s="12">
        <v>4220</v>
      </c>
      <c r="G19" s="12">
        <v>1280</v>
      </c>
      <c r="H19" s="12">
        <f>50*Tab_ForgeMystique[[#This Row],[Prix U. T5]]+1*Tab_ForgeMystique[[#This Row],[Prix U. T6]]+5*Tab_ForgeMystique[[#This Row],[Prix U. Poussière]]</f>
        <v>23620</v>
      </c>
      <c r="I19" s="8">
        <v>10</v>
      </c>
      <c r="J19" s="11">
        <f t="shared" si="1"/>
        <v>35870</v>
      </c>
      <c r="K19" s="12">
        <f>IF(ISBLANK(Tab_ForgeMystique[[#This Row],[Drop]]),0,Tab_ForgeMystique[[#This Row],[Gain_ttc]]-Tab_ForgeMystique[[#This Row],[Cout Ress Craft]])</f>
        <v>12250</v>
      </c>
      <c r="L19" s="12">
        <f>IF(ISBLANK(Tab_ForgeMystique[[#This Row],[Drop]]),0,Tab_ForgeMystique[[#This Row],[Gain_ttc]]-Tab_ForgeMystique[[#This Row],[Prix U. T6]]-Tab_ForgeMystique[[#This Row],[Prix U. Poussière]]*5)</f>
        <v>25250</v>
      </c>
      <c r="M19" s="12">
        <f>IF(ISBLANK(Tab_ForgeMystique[[#This Row],[Drop]]),0,Tab_ForgeMystique[[#This Row],[Gain_ttc]]-Tab_ForgeMystique[[#This Row],[Prix U. T6]])</f>
        <v>31650</v>
      </c>
      <c r="N19" s="57">
        <v>3</v>
      </c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</row>
    <row r="20" spans="1:47" s="5" customFormat="1" x14ac:dyDescent="0.25">
      <c r="A20" s="15">
        <f t="shared" si="2"/>
        <v>19</v>
      </c>
      <c r="B20" s="45">
        <f t="shared" si="3"/>
        <v>43940</v>
      </c>
      <c r="C20" s="54" t="s">
        <v>140</v>
      </c>
      <c r="D20" s="12">
        <v>261</v>
      </c>
      <c r="E20" s="8" t="str">
        <f t="shared" si="0"/>
        <v>Flacon de sang puissant</v>
      </c>
      <c r="F20" s="12">
        <v>4220</v>
      </c>
      <c r="G20" s="12">
        <v>1280</v>
      </c>
      <c r="H20" s="12">
        <f>50*Tab_ForgeMystique[[#This Row],[Prix U. T5]]+1*Tab_ForgeMystique[[#This Row],[Prix U. T6]]+5*Tab_ForgeMystique[[#This Row],[Prix U. Poussière]]</f>
        <v>23670</v>
      </c>
      <c r="I20" s="8">
        <v>6</v>
      </c>
      <c r="J20" s="11">
        <f t="shared" si="1"/>
        <v>21522</v>
      </c>
      <c r="K20" s="12">
        <f>IF(ISBLANK(Tab_ForgeMystique[[#This Row],[Drop]]),0,Tab_ForgeMystique[[#This Row],[Gain_ttc]]-Tab_ForgeMystique[[#This Row],[Cout Ress Craft]])</f>
        <v>-2148</v>
      </c>
      <c r="L20" s="12">
        <f>IF(ISBLANK(Tab_ForgeMystique[[#This Row],[Drop]]),0,Tab_ForgeMystique[[#This Row],[Gain_ttc]]-Tab_ForgeMystique[[#This Row],[Prix U. T6]]-Tab_ForgeMystique[[#This Row],[Prix U. Poussière]]*5)</f>
        <v>10902</v>
      </c>
      <c r="M20" s="12">
        <f>IF(ISBLANK(Tab_ForgeMystique[[#This Row],[Drop]]),0,Tab_ForgeMystique[[#This Row],[Gain_ttc]]-Tab_ForgeMystique[[#This Row],[Prix U. T6]])</f>
        <v>17302</v>
      </c>
      <c r="N20" s="57">
        <v>3</v>
      </c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</row>
    <row r="21" spans="1:47" s="5" customFormat="1" x14ac:dyDescent="0.25">
      <c r="A21" s="15">
        <f t="shared" si="2"/>
        <v>20</v>
      </c>
      <c r="B21" s="45">
        <f t="shared" si="3"/>
        <v>43940</v>
      </c>
      <c r="C21" s="54" t="s">
        <v>140</v>
      </c>
      <c r="D21" s="12">
        <v>262</v>
      </c>
      <c r="E21" s="8" t="str">
        <f t="shared" si="0"/>
        <v>Flacon de sang puissant</v>
      </c>
      <c r="F21" s="12">
        <v>4220</v>
      </c>
      <c r="G21" s="12">
        <v>1280</v>
      </c>
      <c r="H21" s="12">
        <f>50*Tab_ForgeMystique[[#This Row],[Prix U. T5]]+1*Tab_ForgeMystique[[#This Row],[Prix U. T6]]+5*Tab_ForgeMystique[[#This Row],[Prix U. Poussière]]</f>
        <v>23720</v>
      </c>
      <c r="I21" s="8">
        <v>7</v>
      </c>
      <c r="J21" s="11">
        <f t="shared" si="1"/>
        <v>25109</v>
      </c>
      <c r="K21" s="12">
        <f>IF(ISBLANK(Tab_ForgeMystique[[#This Row],[Drop]]),0,Tab_ForgeMystique[[#This Row],[Gain_ttc]]-Tab_ForgeMystique[[#This Row],[Cout Ress Craft]])</f>
        <v>1389</v>
      </c>
      <c r="L21" s="12">
        <f>IF(ISBLANK(Tab_ForgeMystique[[#This Row],[Drop]]),0,Tab_ForgeMystique[[#This Row],[Gain_ttc]]-Tab_ForgeMystique[[#This Row],[Prix U. T6]]-Tab_ForgeMystique[[#This Row],[Prix U. Poussière]]*5)</f>
        <v>14489</v>
      </c>
      <c r="M21" s="12">
        <f>IF(ISBLANK(Tab_ForgeMystique[[#This Row],[Drop]]),0,Tab_ForgeMystique[[#This Row],[Gain_ttc]]-Tab_ForgeMystique[[#This Row],[Prix U. T6]])</f>
        <v>20889</v>
      </c>
      <c r="N21" s="57">
        <v>3</v>
      </c>
      <c r="R21"/>
      <c r="S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</row>
    <row r="22" spans="1:47" s="5" customFormat="1" x14ac:dyDescent="0.25">
      <c r="A22" s="15">
        <f t="shared" si="2"/>
        <v>21</v>
      </c>
      <c r="B22" s="45">
        <f t="shared" si="3"/>
        <v>43940</v>
      </c>
      <c r="C22" s="8" t="s">
        <v>45</v>
      </c>
      <c r="D22" s="12">
        <v>107</v>
      </c>
      <c r="E22" s="8" t="str">
        <f t="shared" si="0"/>
        <v>Os ancien</v>
      </c>
      <c r="F22" s="12">
        <v>2748</v>
      </c>
      <c r="G22" s="12">
        <v>1280</v>
      </c>
      <c r="H22" s="12">
        <f>50*Tab_ForgeMystique[[#This Row],[Prix U. T5]]+1*Tab_ForgeMystique[[#This Row],[Prix U. T6]]+5*Tab_ForgeMystique[[#This Row],[Prix U. Poussière]]</f>
        <v>14498</v>
      </c>
      <c r="I22" s="8">
        <v>6</v>
      </c>
      <c r="J22" s="11">
        <f t="shared" si="1"/>
        <v>14014.8</v>
      </c>
      <c r="K22" s="12">
        <f>IF(ISBLANK(Tab_ForgeMystique[[#This Row],[Drop]]),0,Tab_ForgeMystique[[#This Row],[Gain_ttc]]-Tab_ForgeMystique[[#This Row],[Cout Ress Craft]])</f>
        <v>-483.20000000000073</v>
      </c>
      <c r="L22" s="12">
        <f>IF(ISBLANK(Tab_ForgeMystique[[#This Row],[Drop]]),0,Tab_ForgeMystique[[#This Row],[Gain_ttc]]-Tab_ForgeMystique[[#This Row],[Prix U. T6]]-Tab_ForgeMystique[[#This Row],[Prix U. Poussière]]*5)</f>
        <v>4866.7999999999993</v>
      </c>
      <c r="M22" s="12">
        <f>IF(ISBLANK(Tab_ForgeMystique[[#This Row],[Drop]]),0,Tab_ForgeMystique[[#This Row],[Gain_ttc]]-Tab_ForgeMystique[[#This Row],[Prix U. T6]])</f>
        <v>11266.8</v>
      </c>
      <c r="N22" s="57">
        <v>3</v>
      </c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</row>
    <row r="23" spans="1:47" s="5" customFormat="1" x14ac:dyDescent="0.25">
      <c r="A23" s="15">
        <f t="shared" si="2"/>
        <v>22</v>
      </c>
      <c r="B23" s="45">
        <f t="shared" si="3"/>
        <v>43940</v>
      </c>
      <c r="C23" s="8" t="s">
        <v>45</v>
      </c>
      <c r="D23" s="12">
        <v>108</v>
      </c>
      <c r="E23" s="8" t="str">
        <f t="shared" si="0"/>
        <v>Os ancien</v>
      </c>
      <c r="F23" s="12">
        <v>2749</v>
      </c>
      <c r="G23" s="12">
        <v>1280</v>
      </c>
      <c r="H23" s="12">
        <f>50*Tab_ForgeMystique[[#This Row],[Prix U. T5]]+1*Tab_ForgeMystique[[#This Row],[Prix U. T6]]+5*Tab_ForgeMystique[[#This Row],[Prix U. Poussière]]</f>
        <v>14549</v>
      </c>
      <c r="I23" s="8">
        <v>10</v>
      </c>
      <c r="J23" s="11">
        <f t="shared" si="1"/>
        <v>23366.5</v>
      </c>
      <c r="K23" s="12">
        <f>IF(ISBLANK(Tab_ForgeMystique[[#This Row],[Drop]]),0,Tab_ForgeMystique[[#This Row],[Gain_ttc]]-Tab_ForgeMystique[[#This Row],[Cout Ress Craft]])</f>
        <v>8817.5</v>
      </c>
      <c r="L23" s="12">
        <f>IF(ISBLANK(Tab_ForgeMystique[[#This Row],[Drop]]),0,Tab_ForgeMystique[[#This Row],[Gain_ttc]]-Tab_ForgeMystique[[#This Row],[Prix U. T6]]-Tab_ForgeMystique[[#This Row],[Prix U. Poussière]]*5)</f>
        <v>14217.5</v>
      </c>
      <c r="M23" s="12">
        <f>IF(ISBLANK(Tab_ForgeMystique[[#This Row],[Drop]]),0,Tab_ForgeMystique[[#This Row],[Gain_ttc]]-Tab_ForgeMystique[[#This Row],[Prix U. T6]])</f>
        <v>20617.5</v>
      </c>
      <c r="N23" s="57">
        <v>3</v>
      </c>
      <c r="O23"/>
      <c r="P23" s="11"/>
      <c r="Q23" s="11"/>
      <c r="R23" s="6" t="s">
        <v>41</v>
      </c>
      <c r="S23" s="32" t="s">
        <v>145</v>
      </c>
      <c r="T23" s="32" t="s">
        <v>146</v>
      </c>
      <c r="U23" s="32" t="s">
        <v>147</v>
      </c>
      <c r="V23" s="32" t="s">
        <v>148</v>
      </c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</row>
    <row r="24" spans="1:47" s="5" customFormat="1" x14ac:dyDescent="0.25">
      <c r="A24" s="15">
        <f t="shared" si="2"/>
        <v>23</v>
      </c>
      <c r="B24" s="45">
        <f t="shared" si="3"/>
        <v>43940</v>
      </c>
      <c r="C24" s="8" t="s">
        <v>45</v>
      </c>
      <c r="D24" s="12">
        <v>109</v>
      </c>
      <c r="E24" s="8" t="str">
        <f t="shared" si="0"/>
        <v>Os ancien</v>
      </c>
      <c r="F24" s="12">
        <v>2750</v>
      </c>
      <c r="G24" s="12">
        <v>1280</v>
      </c>
      <c r="H24" s="12">
        <f>50*Tab_ForgeMystique[[#This Row],[Prix U. T5]]+1*Tab_ForgeMystique[[#This Row],[Prix U. T6]]+5*Tab_ForgeMystique[[#This Row],[Prix U. Poussière]]</f>
        <v>14600</v>
      </c>
      <c r="I24" s="8">
        <v>10</v>
      </c>
      <c r="J24" s="11">
        <f t="shared" si="1"/>
        <v>23375</v>
      </c>
      <c r="K24" s="12">
        <f>IF(ISBLANK(Tab_ForgeMystique[[#This Row],[Drop]]),0,Tab_ForgeMystique[[#This Row],[Gain_ttc]]-Tab_ForgeMystique[[#This Row],[Cout Ress Craft]])</f>
        <v>8775</v>
      </c>
      <c r="L24" s="12">
        <f>IF(ISBLANK(Tab_ForgeMystique[[#This Row],[Drop]]),0,Tab_ForgeMystique[[#This Row],[Gain_ttc]]-Tab_ForgeMystique[[#This Row],[Prix U. T6]]-Tab_ForgeMystique[[#This Row],[Prix U. Poussière]]*5)</f>
        <v>14225</v>
      </c>
      <c r="M24" s="12">
        <f>IF(ISBLANK(Tab_ForgeMystique[[#This Row],[Drop]]),0,Tab_ForgeMystique[[#This Row],[Gain_ttc]]-Tab_ForgeMystique[[#This Row],[Prix U. T6]])</f>
        <v>20625</v>
      </c>
      <c r="N24" s="57">
        <v>3</v>
      </c>
      <c r="O24"/>
      <c r="Q24"/>
      <c r="R24" s="52" t="s">
        <v>144</v>
      </c>
      <c r="S24" s="11">
        <v>0</v>
      </c>
      <c r="T24" s="11">
        <v>0</v>
      </c>
      <c r="U24" s="11">
        <v>0</v>
      </c>
      <c r="V24" s="53">
        <v>0</v>
      </c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</row>
    <row r="25" spans="1:47" s="5" customFormat="1" x14ac:dyDescent="0.25">
      <c r="A25" s="15">
        <f t="shared" si="2"/>
        <v>24</v>
      </c>
      <c r="B25" s="45">
        <f t="shared" si="3"/>
        <v>43940</v>
      </c>
      <c r="C25" s="8" t="s">
        <v>45</v>
      </c>
      <c r="D25" s="12">
        <v>110</v>
      </c>
      <c r="E25" s="8" t="str">
        <f t="shared" si="0"/>
        <v>Os ancien</v>
      </c>
      <c r="F25" s="12">
        <v>2751</v>
      </c>
      <c r="G25" s="12">
        <v>1280</v>
      </c>
      <c r="H25" s="12">
        <f>50*Tab_ForgeMystique[[#This Row],[Prix U. T5]]+1*Tab_ForgeMystique[[#This Row],[Prix U. T6]]+5*Tab_ForgeMystique[[#This Row],[Prix U. Poussière]]</f>
        <v>14651</v>
      </c>
      <c r="I25" s="8">
        <v>8</v>
      </c>
      <c r="J25" s="11">
        <f t="shared" si="1"/>
        <v>18706.8</v>
      </c>
      <c r="K25" s="12">
        <f>IF(ISBLANK(Tab_ForgeMystique[[#This Row],[Drop]]),0,Tab_ForgeMystique[[#This Row],[Gain_ttc]]-Tab_ForgeMystique[[#This Row],[Cout Ress Craft]])</f>
        <v>4055.7999999999993</v>
      </c>
      <c r="L25" s="12">
        <f>IF(ISBLANK(Tab_ForgeMystique[[#This Row],[Drop]]),0,Tab_ForgeMystique[[#This Row],[Gain_ttc]]-Tab_ForgeMystique[[#This Row],[Prix U. T6]]-Tab_ForgeMystique[[#This Row],[Prix U. Poussière]]*5)</f>
        <v>9555.7999999999993</v>
      </c>
      <c r="M25" s="12">
        <f>IF(ISBLANK(Tab_ForgeMystique[[#This Row],[Drop]]),0,Tab_ForgeMystique[[#This Row],[Gain_ttc]]-Tab_ForgeMystique[[#This Row],[Prix U. T6]])</f>
        <v>15955.8</v>
      </c>
      <c r="N25" s="57">
        <v>3</v>
      </c>
      <c r="O25"/>
      <c r="P25" s="11"/>
      <c r="Q25"/>
      <c r="R25" s="52" t="s">
        <v>141</v>
      </c>
      <c r="S25" s="11">
        <v>1133.4999999999709</v>
      </c>
      <c r="T25" s="11">
        <v>451633.50000000006</v>
      </c>
      <c r="U25" s="11">
        <v>929643.49999999977</v>
      </c>
      <c r="V25" s="53">
        <v>649</v>
      </c>
      <c r="W25"/>
      <c r="X25"/>
      <c r="Y25"/>
      <c r="Z25"/>
      <c r="AA25"/>
      <c r="AB25"/>
      <c r="AC25"/>
      <c r="AD25"/>
      <c r="AE25"/>
      <c r="AF25"/>
      <c r="AG25"/>
    </row>
    <row r="26" spans="1:47" s="5" customFormat="1" x14ac:dyDescent="0.25">
      <c r="A26" s="15">
        <f t="shared" si="2"/>
        <v>25</v>
      </c>
      <c r="B26" s="45">
        <f t="shared" si="3"/>
        <v>43940</v>
      </c>
      <c r="C26" s="8" t="s">
        <v>45</v>
      </c>
      <c r="D26" s="12">
        <v>111</v>
      </c>
      <c r="E26" s="8" t="str">
        <f t="shared" si="0"/>
        <v>Os ancien</v>
      </c>
      <c r="F26" s="12">
        <v>2752</v>
      </c>
      <c r="G26" s="12">
        <v>1280</v>
      </c>
      <c r="H26" s="12">
        <f>50*Tab_ForgeMystique[[#This Row],[Prix U. T5]]+1*Tab_ForgeMystique[[#This Row],[Prix U. T6]]+5*Tab_ForgeMystique[[#This Row],[Prix U. Poussière]]</f>
        <v>14702</v>
      </c>
      <c r="I26" s="8">
        <v>5</v>
      </c>
      <c r="J26" s="11">
        <f t="shared" si="1"/>
        <v>11696</v>
      </c>
      <c r="K26" s="12">
        <f>IF(ISBLANK(Tab_ForgeMystique[[#This Row],[Drop]]),0,Tab_ForgeMystique[[#This Row],[Gain_ttc]]-Tab_ForgeMystique[[#This Row],[Cout Ress Craft]])</f>
        <v>-3006</v>
      </c>
      <c r="L26" s="12">
        <f>IF(ISBLANK(Tab_ForgeMystique[[#This Row],[Drop]]),0,Tab_ForgeMystique[[#This Row],[Gain_ttc]]-Tab_ForgeMystique[[#This Row],[Prix U. T6]]-Tab_ForgeMystique[[#This Row],[Prix U. Poussière]]*5)</f>
        <v>2544</v>
      </c>
      <c r="M26" s="12">
        <f>IF(ISBLANK(Tab_ForgeMystique[[#This Row],[Drop]]),0,Tab_ForgeMystique[[#This Row],[Gain_ttc]]-Tab_ForgeMystique[[#This Row],[Prix U. T6]])</f>
        <v>8944</v>
      </c>
      <c r="N26" s="57">
        <v>3</v>
      </c>
      <c r="O26"/>
      <c r="P26" s="11"/>
      <c r="Q26"/>
      <c r="R26" s="52" t="s">
        <v>142</v>
      </c>
      <c r="S26" s="11">
        <v>164570.74999999985</v>
      </c>
      <c r="T26" s="11">
        <v>1214420.7500000002</v>
      </c>
      <c r="U26" s="11">
        <v>1944020.7499999998</v>
      </c>
      <c r="V26" s="53">
        <v>815</v>
      </c>
      <c r="W26"/>
      <c r="X26"/>
      <c r="Y26"/>
      <c r="Z26"/>
      <c r="AA26"/>
      <c r="AB26"/>
      <c r="AC26"/>
      <c r="AD26"/>
      <c r="AE26"/>
      <c r="AF26"/>
      <c r="AG26"/>
    </row>
    <row r="27" spans="1:47" x14ac:dyDescent="0.25">
      <c r="A27" s="15">
        <f t="shared" si="2"/>
        <v>26</v>
      </c>
      <c r="B27" s="45">
        <f t="shared" si="3"/>
        <v>43940</v>
      </c>
      <c r="C27" s="8" t="s">
        <v>45</v>
      </c>
      <c r="D27" s="12">
        <v>112</v>
      </c>
      <c r="E27" s="8" t="str">
        <f t="shared" si="0"/>
        <v>Os ancien</v>
      </c>
      <c r="F27" s="12">
        <v>2753</v>
      </c>
      <c r="G27" s="12">
        <v>1280</v>
      </c>
      <c r="H27" s="12">
        <f>50*Tab_ForgeMystique[[#This Row],[Prix U. T5]]+1*Tab_ForgeMystique[[#This Row],[Prix U. T6]]+5*Tab_ForgeMystique[[#This Row],[Prix U. Poussière]]</f>
        <v>14753</v>
      </c>
      <c r="I27" s="8">
        <v>7</v>
      </c>
      <c r="J27" s="11">
        <f t="shared" si="1"/>
        <v>16380.35</v>
      </c>
      <c r="K27" s="12">
        <f>IF(ISBLANK(Tab_ForgeMystique[[#This Row],[Drop]]),0,Tab_ForgeMystique[[#This Row],[Gain_ttc]]-Tab_ForgeMystique[[#This Row],[Cout Ress Craft]])</f>
        <v>1627.3500000000004</v>
      </c>
      <c r="L27" s="12">
        <f>IF(ISBLANK(Tab_ForgeMystique[[#This Row],[Drop]]),0,Tab_ForgeMystique[[#This Row],[Gain_ttc]]-Tab_ForgeMystique[[#This Row],[Prix U. T6]]-Tab_ForgeMystique[[#This Row],[Prix U. Poussière]]*5)</f>
        <v>7227.35</v>
      </c>
      <c r="M27" s="12">
        <f>IF(ISBLANK(Tab_ForgeMystique[[#This Row],[Drop]]),0,Tab_ForgeMystique[[#This Row],[Gain_ttc]]-Tab_ForgeMystique[[#This Row],[Prix U. T6]])</f>
        <v>13627.35</v>
      </c>
      <c r="N27" s="57">
        <v>3</v>
      </c>
      <c r="P27" s="11"/>
      <c r="R27" s="52" t="s">
        <v>143</v>
      </c>
      <c r="S27" s="11">
        <v>118928.4000000004</v>
      </c>
      <c r="T27" s="11">
        <v>2794328.4000000018</v>
      </c>
      <c r="U27" s="11">
        <v>4867203.4000000041</v>
      </c>
      <c r="V27" s="53">
        <v>2421</v>
      </c>
    </row>
    <row r="28" spans="1:47" x14ac:dyDescent="0.25">
      <c r="A28" s="15">
        <f t="shared" si="2"/>
        <v>27</v>
      </c>
      <c r="B28" s="45">
        <f t="shared" si="3"/>
        <v>43940</v>
      </c>
      <c r="C28" s="8" t="s">
        <v>45</v>
      </c>
      <c r="D28" s="12">
        <v>113</v>
      </c>
      <c r="E28" s="8" t="str">
        <f t="shared" si="0"/>
        <v>Os ancien</v>
      </c>
      <c r="F28" s="12">
        <v>2754</v>
      </c>
      <c r="G28" s="12">
        <v>1280</v>
      </c>
      <c r="H28" s="12">
        <f>50*Tab_ForgeMystique[[#This Row],[Prix U. T5]]+1*Tab_ForgeMystique[[#This Row],[Prix U. T6]]+5*Tab_ForgeMystique[[#This Row],[Prix U. Poussière]]</f>
        <v>14804</v>
      </c>
      <c r="I28" s="8">
        <v>7</v>
      </c>
      <c r="J28" s="11">
        <f t="shared" si="1"/>
        <v>16386.3</v>
      </c>
      <c r="K28" s="12">
        <f>IF(ISBLANK(Tab_ForgeMystique[[#This Row],[Drop]]),0,Tab_ForgeMystique[[#This Row],[Gain_ttc]]-Tab_ForgeMystique[[#This Row],[Cout Ress Craft]])</f>
        <v>1582.2999999999993</v>
      </c>
      <c r="L28" s="12">
        <f>IF(ISBLANK(Tab_ForgeMystique[[#This Row],[Drop]]),0,Tab_ForgeMystique[[#This Row],[Gain_ttc]]-Tab_ForgeMystique[[#This Row],[Prix U. T6]]-Tab_ForgeMystique[[#This Row],[Prix U. Poussière]]*5)</f>
        <v>7232.2999999999993</v>
      </c>
      <c r="M28" s="12">
        <f>IF(ISBLANK(Tab_ForgeMystique[[#This Row],[Drop]]),0,Tab_ForgeMystique[[#This Row],[Gain_ttc]]-Tab_ForgeMystique[[#This Row],[Prix U. T6]])</f>
        <v>13632.3</v>
      </c>
      <c r="N28" s="57">
        <v>3</v>
      </c>
      <c r="P28" s="11"/>
      <c r="R28" s="52" t="s">
        <v>42</v>
      </c>
      <c r="S28" s="11">
        <v>284632.64999999979</v>
      </c>
      <c r="T28" s="11">
        <v>4460382.6500000069</v>
      </c>
      <c r="U28" s="11">
        <v>7740867.6499999976</v>
      </c>
      <c r="V28" s="53">
        <v>3885</v>
      </c>
    </row>
    <row r="29" spans="1:47" x14ac:dyDescent="0.25">
      <c r="A29" s="15">
        <f t="shared" si="2"/>
        <v>28</v>
      </c>
      <c r="B29" s="45">
        <f t="shared" si="3"/>
        <v>43940</v>
      </c>
      <c r="C29" s="8" t="s">
        <v>45</v>
      </c>
      <c r="D29" s="12">
        <v>114</v>
      </c>
      <c r="E29" s="8" t="str">
        <f t="shared" si="0"/>
        <v>Os ancien</v>
      </c>
      <c r="F29" s="12">
        <v>2755</v>
      </c>
      <c r="G29" s="12">
        <v>1280</v>
      </c>
      <c r="H29" s="12">
        <f>50*Tab_ForgeMystique[[#This Row],[Prix U. T5]]+1*Tab_ForgeMystique[[#This Row],[Prix U. T6]]+5*Tab_ForgeMystique[[#This Row],[Prix U. Poussière]]</f>
        <v>14855</v>
      </c>
      <c r="I29" s="8">
        <v>10</v>
      </c>
      <c r="J29" s="11">
        <f t="shared" si="1"/>
        <v>23417.5</v>
      </c>
      <c r="K29" s="12">
        <f>IF(ISBLANK(Tab_ForgeMystique[[#This Row],[Drop]]),0,Tab_ForgeMystique[[#This Row],[Gain_ttc]]-Tab_ForgeMystique[[#This Row],[Cout Ress Craft]])</f>
        <v>8562.5</v>
      </c>
      <c r="L29" s="12">
        <f>IF(ISBLANK(Tab_ForgeMystique[[#This Row],[Drop]]),0,Tab_ForgeMystique[[#This Row],[Gain_ttc]]-Tab_ForgeMystique[[#This Row],[Prix U. T6]]-Tab_ForgeMystique[[#This Row],[Prix U. Poussière]]*5)</f>
        <v>14262.5</v>
      </c>
      <c r="M29" s="12">
        <f>IF(ISBLANK(Tab_ForgeMystique[[#This Row],[Drop]]),0,Tab_ForgeMystique[[#This Row],[Gain_ttc]]-Tab_ForgeMystique[[#This Row],[Prix U. T6]])</f>
        <v>20662.5</v>
      </c>
      <c r="N29" s="57">
        <v>3</v>
      </c>
      <c r="P29" s="11"/>
    </row>
    <row r="30" spans="1:47" x14ac:dyDescent="0.25">
      <c r="A30" s="15">
        <f t="shared" si="2"/>
        <v>29</v>
      </c>
      <c r="B30" s="45">
        <f t="shared" si="3"/>
        <v>43940</v>
      </c>
      <c r="C30" s="8" t="s">
        <v>45</v>
      </c>
      <c r="D30" s="12">
        <v>115</v>
      </c>
      <c r="E30" s="8" t="str">
        <f t="shared" si="0"/>
        <v>Os ancien</v>
      </c>
      <c r="F30" s="12">
        <v>2756</v>
      </c>
      <c r="G30" s="12">
        <v>1280</v>
      </c>
      <c r="H30" s="12">
        <f>50*Tab_ForgeMystique[[#This Row],[Prix U. T5]]+1*Tab_ForgeMystique[[#This Row],[Prix U. T6]]+5*Tab_ForgeMystique[[#This Row],[Prix U. Poussière]]</f>
        <v>14906</v>
      </c>
      <c r="I30" s="8">
        <v>6</v>
      </c>
      <c r="J30" s="11">
        <f t="shared" si="1"/>
        <v>14055.6</v>
      </c>
      <c r="K30" s="12">
        <f>IF(ISBLANK(Tab_ForgeMystique[[#This Row],[Drop]]),0,Tab_ForgeMystique[[#This Row],[Gain_ttc]]-Tab_ForgeMystique[[#This Row],[Cout Ress Craft]])</f>
        <v>-850.39999999999964</v>
      </c>
      <c r="L30" s="12">
        <f>IF(ISBLANK(Tab_ForgeMystique[[#This Row],[Drop]]),0,Tab_ForgeMystique[[#This Row],[Gain_ttc]]-Tab_ForgeMystique[[#This Row],[Prix U. T6]]-Tab_ForgeMystique[[#This Row],[Prix U. Poussière]]*5)</f>
        <v>4899.6000000000004</v>
      </c>
      <c r="M30" s="12">
        <f>IF(ISBLANK(Tab_ForgeMystique[[#This Row],[Drop]]),0,Tab_ForgeMystique[[#This Row],[Gain_ttc]]-Tab_ForgeMystique[[#This Row],[Prix U. T6]])</f>
        <v>11299.6</v>
      </c>
      <c r="N30" s="57">
        <v>3</v>
      </c>
      <c r="P30" s="11"/>
    </row>
    <row r="31" spans="1:47" x14ac:dyDescent="0.25">
      <c r="A31" s="15">
        <f t="shared" si="2"/>
        <v>30</v>
      </c>
      <c r="B31" s="45">
        <f t="shared" si="3"/>
        <v>43940</v>
      </c>
      <c r="C31" s="8" t="s">
        <v>45</v>
      </c>
      <c r="D31" s="12">
        <v>116</v>
      </c>
      <c r="E31" s="8" t="str">
        <f t="shared" si="0"/>
        <v>Os ancien</v>
      </c>
      <c r="F31" s="12">
        <v>2757</v>
      </c>
      <c r="G31" s="12">
        <v>1280</v>
      </c>
      <c r="H31" s="12">
        <f>50*Tab_ForgeMystique[[#This Row],[Prix U. T5]]+1*Tab_ForgeMystique[[#This Row],[Prix U. T6]]+5*Tab_ForgeMystique[[#This Row],[Prix U. Poussière]]</f>
        <v>14957</v>
      </c>
      <c r="I31" s="8">
        <v>5</v>
      </c>
      <c r="J31" s="11">
        <f t="shared" si="1"/>
        <v>11717.25</v>
      </c>
      <c r="K31" s="12">
        <f>IF(ISBLANK(Tab_ForgeMystique[[#This Row],[Drop]]),0,Tab_ForgeMystique[[#This Row],[Gain_ttc]]-Tab_ForgeMystique[[#This Row],[Cout Ress Craft]])</f>
        <v>-3239.75</v>
      </c>
      <c r="L31" s="12">
        <f>IF(ISBLANK(Tab_ForgeMystique[[#This Row],[Drop]]),0,Tab_ForgeMystique[[#This Row],[Gain_ttc]]-Tab_ForgeMystique[[#This Row],[Prix U. T6]]-Tab_ForgeMystique[[#This Row],[Prix U. Poussière]]*5)</f>
        <v>2560.25</v>
      </c>
      <c r="M31" s="12">
        <f>IF(ISBLANK(Tab_ForgeMystique[[#This Row],[Drop]]),0,Tab_ForgeMystique[[#This Row],[Gain_ttc]]-Tab_ForgeMystique[[#This Row],[Prix U. T6]])</f>
        <v>8960.25</v>
      </c>
      <c r="N31" s="57">
        <v>3</v>
      </c>
      <c r="P31" s="11"/>
    </row>
    <row r="32" spans="1:47" x14ac:dyDescent="0.25">
      <c r="A32" s="15">
        <f t="shared" si="2"/>
        <v>31</v>
      </c>
      <c r="B32" s="45">
        <f t="shared" si="3"/>
        <v>43940</v>
      </c>
      <c r="C32" s="8" t="s">
        <v>45</v>
      </c>
      <c r="D32" s="12">
        <v>117</v>
      </c>
      <c r="E32" s="8" t="str">
        <f t="shared" si="0"/>
        <v>Os ancien</v>
      </c>
      <c r="F32" s="12">
        <v>2757</v>
      </c>
      <c r="G32" s="12">
        <v>1280</v>
      </c>
      <c r="H32" s="12">
        <f>50*Tab_ForgeMystique[[#This Row],[Prix U. T5]]+1*Tab_ForgeMystique[[#This Row],[Prix U. T6]]+5*Tab_ForgeMystique[[#This Row],[Prix U. Poussière]]</f>
        <v>15007</v>
      </c>
      <c r="I32" s="8">
        <v>10</v>
      </c>
      <c r="J32" s="11">
        <f t="shared" si="1"/>
        <v>23434.5</v>
      </c>
      <c r="K32" s="12">
        <f>IF(ISBLANK(Tab_ForgeMystique[[#This Row],[Drop]]),0,Tab_ForgeMystique[[#This Row],[Gain_ttc]]-Tab_ForgeMystique[[#This Row],[Cout Ress Craft]])</f>
        <v>8427.5</v>
      </c>
      <c r="L32" s="12">
        <f>IF(ISBLANK(Tab_ForgeMystique[[#This Row],[Drop]]),0,Tab_ForgeMystique[[#This Row],[Gain_ttc]]-Tab_ForgeMystique[[#This Row],[Prix U. T6]]-Tab_ForgeMystique[[#This Row],[Prix U. Poussière]]*5)</f>
        <v>14277.5</v>
      </c>
      <c r="M32" s="12">
        <f>IF(ISBLANK(Tab_ForgeMystique[[#This Row],[Drop]]),0,Tab_ForgeMystique[[#This Row],[Gain_ttc]]-Tab_ForgeMystique[[#This Row],[Prix U. T6]])</f>
        <v>20677.5</v>
      </c>
      <c r="N32" s="57">
        <v>3</v>
      </c>
      <c r="P32" s="11"/>
      <c r="Q32" s="11"/>
    </row>
    <row r="33" spans="1:26" x14ac:dyDescent="0.25">
      <c r="A33" s="15">
        <f t="shared" si="2"/>
        <v>32</v>
      </c>
      <c r="B33" s="45">
        <f t="shared" si="3"/>
        <v>43940</v>
      </c>
      <c r="C33" s="8" t="s">
        <v>45</v>
      </c>
      <c r="D33" s="12">
        <v>118</v>
      </c>
      <c r="E33" s="8" t="str">
        <f t="shared" si="0"/>
        <v>Os ancien</v>
      </c>
      <c r="F33" s="12">
        <v>2757</v>
      </c>
      <c r="G33" s="12">
        <v>1280</v>
      </c>
      <c r="H33" s="12">
        <f>50*Tab_ForgeMystique[[#This Row],[Prix U. T5]]+1*Tab_ForgeMystique[[#This Row],[Prix U. T6]]+5*Tab_ForgeMystique[[#This Row],[Prix U. Poussière]]</f>
        <v>15057</v>
      </c>
      <c r="I33" s="8">
        <v>7</v>
      </c>
      <c r="J33" s="11">
        <f t="shared" si="1"/>
        <v>16404.149999999998</v>
      </c>
      <c r="K33" s="12">
        <f>IF(ISBLANK(Tab_ForgeMystique[[#This Row],[Drop]]),0,Tab_ForgeMystique[[#This Row],[Gain_ttc]]-Tab_ForgeMystique[[#This Row],[Cout Ress Craft]])</f>
        <v>1347.1499999999978</v>
      </c>
      <c r="L33" s="12">
        <f>IF(ISBLANK(Tab_ForgeMystique[[#This Row],[Drop]]),0,Tab_ForgeMystique[[#This Row],[Gain_ttc]]-Tab_ForgeMystique[[#This Row],[Prix U. T6]]-Tab_ForgeMystique[[#This Row],[Prix U. Poussière]]*5)</f>
        <v>7247.1499999999978</v>
      </c>
      <c r="M33" s="12">
        <f>IF(ISBLANK(Tab_ForgeMystique[[#This Row],[Drop]]),0,Tab_ForgeMystique[[#This Row],[Gain_ttc]]-Tab_ForgeMystique[[#This Row],[Prix U. T6]])</f>
        <v>13647.149999999998</v>
      </c>
      <c r="N33" s="57">
        <v>3</v>
      </c>
      <c r="P33" s="11"/>
      <c r="Z33" s="108"/>
    </row>
    <row r="34" spans="1:26" x14ac:dyDescent="0.25">
      <c r="A34" s="15">
        <f t="shared" si="2"/>
        <v>33</v>
      </c>
      <c r="B34" s="45">
        <f t="shared" si="3"/>
        <v>43940</v>
      </c>
      <c r="C34" s="8" t="s">
        <v>45</v>
      </c>
      <c r="D34" s="12">
        <v>119</v>
      </c>
      <c r="E34" s="8" t="str">
        <f t="shared" si="0"/>
        <v>Os ancien</v>
      </c>
      <c r="F34" s="12">
        <v>2757</v>
      </c>
      <c r="G34" s="12">
        <v>1280</v>
      </c>
      <c r="H34" s="12">
        <f>50*Tab_ForgeMystique[[#This Row],[Prix U. T5]]+1*Tab_ForgeMystique[[#This Row],[Prix U. T6]]+5*Tab_ForgeMystique[[#This Row],[Prix U. Poussière]]</f>
        <v>15107</v>
      </c>
      <c r="I34" s="8">
        <v>10</v>
      </c>
      <c r="J34" s="11">
        <f t="shared" ref="J34:J65" si="4">I34*F34*0.85</f>
        <v>23434.5</v>
      </c>
      <c r="K34" s="12">
        <f>IF(ISBLANK(Tab_ForgeMystique[[#This Row],[Drop]]),0,Tab_ForgeMystique[[#This Row],[Gain_ttc]]-Tab_ForgeMystique[[#This Row],[Cout Ress Craft]])</f>
        <v>8327.5</v>
      </c>
      <c r="L34" s="12">
        <f>IF(ISBLANK(Tab_ForgeMystique[[#This Row],[Drop]]),0,Tab_ForgeMystique[[#This Row],[Gain_ttc]]-Tab_ForgeMystique[[#This Row],[Prix U. T6]]-Tab_ForgeMystique[[#This Row],[Prix U. Poussière]]*5)</f>
        <v>14277.5</v>
      </c>
      <c r="M34" s="12">
        <f>IF(ISBLANK(Tab_ForgeMystique[[#This Row],[Drop]]),0,Tab_ForgeMystique[[#This Row],[Gain_ttc]]-Tab_ForgeMystique[[#This Row],[Prix U. T6]])</f>
        <v>20677.5</v>
      </c>
      <c r="N34" s="57">
        <v>3</v>
      </c>
      <c r="P34" s="11"/>
    </row>
    <row r="35" spans="1:26" x14ac:dyDescent="0.25">
      <c r="A35" s="15">
        <f t="shared" ref="A35:A67" si="5">A34+1</f>
        <v>34</v>
      </c>
      <c r="B35" s="45">
        <f t="shared" ref="B35:B67" si="6">B34</f>
        <v>43940</v>
      </c>
      <c r="C35" s="8" t="s">
        <v>45</v>
      </c>
      <c r="D35" s="12">
        <v>120</v>
      </c>
      <c r="E35" s="8" t="str">
        <f t="shared" si="0"/>
        <v>Os ancien</v>
      </c>
      <c r="F35" s="12">
        <v>2757</v>
      </c>
      <c r="G35" s="12">
        <v>1280</v>
      </c>
      <c r="H35" s="12">
        <f>50*Tab_ForgeMystique[[#This Row],[Prix U. T5]]+1*Tab_ForgeMystique[[#This Row],[Prix U. T6]]+5*Tab_ForgeMystique[[#This Row],[Prix U. Poussière]]</f>
        <v>15157</v>
      </c>
      <c r="I35" s="8">
        <v>7</v>
      </c>
      <c r="J35" s="11">
        <f t="shared" si="4"/>
        <v>16404.149999999998</v>
      </c>
      <c r="K35" s="12">
        <f>IF(ISBLANK(Tab_ForgeMystique[[#This Row],[Drop]]),0,Tab_ForgeMystique[[#This Row],[Gain_ttc]]-Tab_ForgeMystique[[#This Row],[Cout Ress Craft]])</f>
        <v>1247.1499999999978</v>
      </c>
      <c r="L35" s="12">
        <f>IF(ISBLANK(Tab_ForgeMystique[[#This Row],[Drop]]),0,Tab_ForgeMystique[[#This Row],[Gain_ttc]]-Tab_ForgeMystique[[#This Row],[Prix U. T6]]-Tab_ForgeMystique[[#This Row],[Prix U. Poussière]]*5)</f>
        <v>7247.1499999999978</v>
      </c>
      <c r="M35" s="12">
        <f>IF(ISBLANK(Tab_ForgeMystique[[#This Row],[Drop]]),0,Tab_ForgeMystique[[#This Row],[Gain_ttc]]-Tab_ForgeMystique[[#This Row],[Prix U. T6]])</f>
        <v>13647.149999999998</v>
      </c>
      <c r="N35" s="57">
        <v>3</v>
      </c>
      <c r="P35" s="11"/>
    </row>
    <row r="36" spans="1:26" x14ac:dyDescent="0.25">
      <c r="A36" s="15">
        <f t="shared" si="5"/>
        <v>35</v>
      </c>
      <c r="B36" s="45">
        <f t="shared" si="6"/>
        <v>43940</v>
      </c>
      <c r="C36" s="8" t="s">
        <v>45</v>
      </c>
      <c r="D36" s="12">
        <v>121</v>
      </c>
      <c r="E36" s="8" t="str">
        <f t="shared" si="0"/>
        <v>Os ancien</v>
      </c>
      <c r="F36" s="12">
        <v>2757</v>
      </c>
      <c r="G36" s="12">
        <v>1280</v>
      </c>
      <c r="H36" s="12">
        <f>50*Tab_ForgeMystique[[#This Row],[Prix U. T5]]+1*Tab_ForgeMystique[[#This Row],[Prix U. T6]]+5*Tab_ForgeMystique[[#This Row],[Prix U. Poussière]]</f>
        <v>15207</v>
      </c>
      <c r="I36" s="8">
        <v>6</v>
      </c>
      <c r="J36" s="11">
        <f t="shared" si="4"/>
        <v>14060.699999999999</v>
      </c>
      <c r="K36" s="12">
        <f>IF(ISBLANK(Tab_ForgeMystique[[#This Row],[Drop]]),0,Tab_ForgeMystique[[#This Row],[Gain_ttc]]-Tab_ForgeMystique[[#This Row],[Cout Ress Craft]])</f>
        <v>-1146.3000000000011</v>
      </c>
      <c r="L36" s="12">
        <f>IF(ISBLANK(Tab_ForgeMystique[[#This Row],[Drop]]),0,Tab_ForgeMystique[[#This Row],[Gain_ttc]]-Tab_ForgeMystique[[#This Row],[Prix U. T6]]-Tab_ForgeMystique[[#This Row],[Prix U. Poussière]]*5)</f>
        <v>4903.6999999999989</v>
      </c>
      <c r="M36" s="12">
        <f>IF(ISBLANK(Tab_ForgeMystique[[#This Row],[Drop]]),0,Tab_ForgeMystique[[#This Row],[Gain_ttc]]-Tab_ForgeMystique[[#This Row],[Prix U. T6]])</f>
        <v>11303.699999999999</v>
      </c>
      <c r="N36" s="57">
        <v>3</v>
      </c>
      <c r="P36" s="11"/>
    </row>
    <row r="37" spans="1:26" x14ac:dyDescent="0.25">
      <c r="A37" s="15">
        <f t="shared" si="5"/>
        <v>36</v>
      </c>
      <c r="B37" s="45">
        <f t="shared" si="6"/>
        <v>43940</v>
      </c>
      <c r="C37" s="8" t="s">
        <v>45</v>
      </c>
      <c r="D37" s="12">
        <v>122</v>
      </c>
      <c r="E37" s="8" t="str">
        <f t="shared" si="0"/>
        <v>Os ancien</v>
      </c>
      <c r="F37" s="12">
        <v>2757</v>
      </c>
      <c r="G37" s="12">
        <v>1280</v>
      </c>
      <c r="H37" s="12">
        <f>50*Tab_ForgeMystique[[#This Row],[Prix U. T5]]+1*Tab_ForgeMystique[[#This Row],[Prix U. T6]]+5*Tab_ForgeMystique[[#This Row],[Prix U. Poussière]]</f>
        <v>15257</v>
      </c>
      <c r="I37" s="8">
        <v>7</v>
      </c>
      <c r="J37" s="11">
        <f t="shared" si="4"/>
        <v>16404.149999999998</v>
      </c>
      <c r="K37" s="12">
        <f>IF(ISBLANK(Tab_ForgeMystique[[#This Row],[Drop]]),0,Tab_ForgeMystique[[#This Row],[Gain_ttc]]-Tab_ForgeMystique[[#This Row],[Cout Ress Craft]])</f>
        <v>1147.1499999999978</v>
      </c>
      <c r="L37" s="12">
        <f>IF(ISBLANK(Tab_ForgeMystique[[#This Row],[Drop]]),0,Tab_ForgeMystique[[#This Row],[Gain_ttc]]-Tab_ForgeMystique[[#This Row],[Prix U. T6]]-Tab_ForgeMystique[[#This Row],[Prix U. Poussière]]*5)</f>
        <v>7247.1499999999978</v>
      </c>
      <c r="M37" s="12">
        <f>IF(ISBLANK(Tab_ForgeMystique[[#This Row],[Drop]]),0,Tab_ForgeMystique[[#This Row],[Gain_ttc]]-Tab_ForgeMystique[[#This Row],[Prix U. T6]])</f>
        <v>13647.149999999998</v>
      </c>
      <c r="N37" s="57">
        <v>3</v>
      </c>
      <c r="P37" s="11"/>
    </row>
    <row r="38" spans="1:26" x14ac:dyDescent="0.25">
      <c r="A38" s="15">
        <f t="shared" si="5"/>
        <v>37</v>
      </c>
      <c r="B38" s="45">
        <f t="shared" si="6"/>
        <v>43940</v>
      </c>
      <c r="C38" s="8" t="s">
        <v>45</v>
      </c>
      <c r="D38" s="12">
        <v>123</v>
      </c>
      <c r="E38" s="8" t="str">
        <f t="shared" si="0"/>
        <v>Os ancien</v>
      </c>
      <c r="F38" s="12">
        <v>2757</v>
      </c>
      <c r="G38" s="12">
        <v>1280</v>
      </c>
      <c r="H38" s="12">
        <f>50*Tab_ForgeMystique[[#This Row],[Prix U. T5]]+1*Tab_ForgeMystique[[#This Row],[Prix U. T6]]+5*Tab_ForgeMystique[[#This Row],[Prix U. Poussière]]</f>
        <v>15307</v>
      </c>
      <c r="I38" s="8">
        <v>6</v>
      </c>
      <c r="J38" s="11">
        <f t="shared" si="4"/>
        <v>14060.699999999999</v>
      </c>
      <c r="K38" s="12">
        <f>IF(ISBLANK(Tab_ForgeMystique[[#This Row],[Drop]]),0,Tab_ForgeMystique[[#This Row],[Gain_ttc]]-Tab_ForgeMystique[[#This Row],[Cout Ress Craft]])</f>
        <v>-1246.3000000000011</v>
      </c>
      <c r="L38" s="12">
        <f>IF(ISBLANK(Tab_ForgeMystique[[#This Row],[Drop]]),0,Tab_ForgeMystique[[#This Row],[Gain_ttc]]-Tab_ForgeMystique[[#This Row],[Prix U. T6]]-Tab_ForgeMystique[[#This Row],[Prix U. Poussière]]*5)</f>
        <v>4903.6999999999989</v>
      </c>
      <c r="M38" s="12">
        <f>IF(ISBLANK(Tab_ForgeMystique[[#This Row],[Drop]]),0,Tab_ForgeMystique[[#This Row],[Gain_ttc]]-Tab_ForgeMystique[[#This Row],[Prix U. T6]])</f>
        <v>11303.699999999999</v>
      </c>
      <c r="N38" s="57">
        <v>3</v>
      </c>
      <c r="P38" s="11"/>
    </row>
    <row r="39" spans="1:26" x14ac:dyDescent="0.25">
      <c r="A39" s="15">
        <f t="shared" si="5"/>
        <v>38</v>
      </c>
      <c r="B39" s="45">
        <f t="shared" si="6"/>
        <v>43940</v>
      </c>
      <c r="C39" s="8" t="s">
        <v>45</v>
      </c>
      <c r="D39" s="12">
        <v>124</v>
      </c>
      <c r="E39" s="8" t="str">
        <f t="shared" si="0"/>
        <v>Os ancien</v>
      </c>
      <c r="F39" s="12">
        <v>2757</v>
      </c>
      <c r="G39" s="12">
        <v>1280</v>
      </c>
      <c r="H39" s="12">
        <f>50*Tab_ForgeMystique[[#This Row],[Prix U. T5]]+1*Tab_ForgeMystique[[#This Row],[Prix U. T6]]+5*Tab_ForgeMystique[[#This Row],[Prix U. Poussière]]</f>
        <v>15357</v>
      </c>
      <c r="I39" s="8">
        <v>6</v>
      </c>
      <c r="J39" s="11">
        <f t="shared" si="4"/>
        <v>14060.699999999999</v>
      </c>
      <c r="K39" s="12">
        <f>IF(ISBLANK(Tab_ForgeMystique[[#This Row],[Drop]]),0,Tab_ForgeMystique[[#This Row],[Gain_ttc]]-Tab_ForgeMystique[[#This Row],[Cout Ress Craft]])</f>
        <v>-1296.3000000000011</v>
      </c>
      <c r="L39" s="12">
        <f>IF(ISBLANK(Tab_ForgeMystique[[#This Row],[Drop]]),0,Tab_ForgeMystique[[#This Row],[Gain_ttc]]-Tab_ForgeMystique[[#This Row],[Prix U. T6]]-Tab_ForgeMystique[[#This Row],[Prix U. Poussière]]*5)</f>
        <v>4903.6999999999989</v>
      </c>
      <c r="M39" s="12">
        <f>IF(ISBLANK(Tab_ForgeMystique[[#This Row],[Drop]]),0,Tab_ForgeMystique[[#This Row],[Gain_ttc]]-Tab_ForgeMystique[[#This Row],[Prix U. T6]])</f>
        <v>11303.699999999999</v>
      </c>
      <c r="N39" s="57">
        <v>3</v>
      </c>
      <c r="P39" s="11"/>
    </row>
    <row r="40" spans="1:26" x14ac:dyDescent="0.25">
      <c r="A40" s="15">
        <f t="shared" si="5"/>
        <v>39</v>
      </c>
      <c r="B40" s="45">
        <f t="shared" si="6"/>
        <v>43940</v>
      </c>
      <c r="C40" s="8" t="s">
        <v>49</v>
      </c>
      <c r="D40" s="12">
        <v>358</v>
      </c>
      <c r="E40" s="8" t="str">
        <f t="shared" si="0"/>
        <v>Totem ouvragé</v>
      </c>
      <c r="F40" s="12">
        <v>5018</v>
      </c>
      <c r="G40" s="12">
        <v>1280</v>
      </c>
      <c r="H40" s="12">
        <f>50*Tab_ForgeMystique[[#This Row],[Prix U. T5]]+1*Tab_ForgeMystique[[#This Row],[Prix U. T6]]+5*Tab_ForgeMystique[[#This Row],[Prix U. Poussière]]</f>
        <v>29318</v>
      </c>
      <c r="I40" s="8">
        <v>11</v>
      </c>
      <c r="J40" s="11">
        <f t="shared" si="4"/>
        <v>46918.299999999996</v>
      </c>
      <c r="K40" s="12">
        <f>IF(ISBLANK(Tab_ForgeMystique[[#This Row],[Drop]]),0,Tab_ForgeMystique[[#This Row],[Gain_ttc]]-Tab_ForgeMystique[[#This Row],[Cout Ress Craft]])</f>
        <v>17600.299999999996</v>
      </c>
      <c r="L40" s="12">
        <f>IF(ISBLANK(Tab_ForgeMystique[[#This Row],[Drop]]),0,Tab_ForgeMystique[[#This Row],[Gain_ttc]]-Tab_ForgeMystique[[#This Row],[Prix U. T6]]-Tab_ForgeMystique[[#This Row],[Prix U. Poussière]]*5)</f>
        <v>35500.299999999996</v>
      </c>
      <c r="M40" s="12">
        <f>IF(ISBLANK(Tab_ForgeMystique[[#This Row],[Drop]]),0,Tab_ForgeMystique[[#This Row],[Gain_ttc]]-Tab_ForgeMystique[[#This Row],[Prix U. T6]])</f>
        <v>41900.299999999996</v>
      </c>
      <c r="N40" s="57">
        <v>3</v>
      </c>
      <c r="P40" s="11"/>
    </row>
    <row r="41" spans="1:26" x14ac:dyDescent="0.25">
      <c r="A41" s="15">
        <f t="shared" si="5"/>
        <v>40</v>
      </c>
      <c r="B41" s="45">
        <f t="shared" si="6"/>
        <v>43940</v>
      </c>
      <c r="C41" s="8" t="s">
        <v>49</v>
      </c>
      <c r="D41" s="12">
        <v>359</v>
      </c>
      <c r="E41" s="8" t="str">
        <f t="shared" si="0"/>
        <v>Totem ouvragé</v>
      </c>
      <c r="F41" s="12">
        <v>5019</v>
      </c>
      <c r="G41" s="12">
        <v>1280</v>
      </c>
      <c r="H41" s="12">
        <f>50*Tab_ForgeMystique[[#This Row],[Prix U. T5]]+1*Tab_ForgeMystique[[#This Row],[Prix U. T6]]+5*Tab_ForgeMystique[[#This Row],[Prix U. Poussière]]</f>
        <v>29369</v>
      </c>
      <c r="I41" s="8">
        <v>8</v>
      </c>
      <c r="J41" s="11">
        <f t="shared" si="4"/>
        <v>34129.199999999997</v>
      </c>
      <c r="K41" s="12">
        <f>IF(ISBLANK(Tab_ForgeMystique[[#This Row],[Drop]]),0,Tab_ForgeMystique[[#This Row],[Gain_ttc]]-Tab_ForgeMystique[[#This Row],[Cout Ress Craft]])</f>
        <v>4760.1999999999971</v>
      </c>
      <c r="L41" s="12">
        <f>IF(ISBLANK(Tab_ForgeMystique[[#This Row],[Drop]]),0,Tab_ForgeMystique[[#This Row],[Gain_ttc]]-Tab_ForgeMystique[[#This Row],[Prix U. T6]]-Tab_ForgeMystique[[#This Row],[Prix U. Poussière]]*5)</f>
        <v>22710.199999999997</v>
      </c>
      <c r="M41" s="12">
        <f>IF(ISBLANK(Tab_ForgeMystique[[#This Row],[Drop]]),0,Tab_ForgeMystique[[#This Row],[Gain_ttc]]-Tab_ForgeMystique[[#This Row],[Prix U. T6]])</f>
        <v>29110.199999999997</v>
      </c>
      <c r="N41" s="57">
        <v>3</v>
      </c>
      <c r="P41" s="11"/>
    </row>
    <row r="42" spans="1:26" x14ac:dyDescent="0.25">
      <c r="A42" s="15">
        <f t="shared" si="5"/>
        <v>41</v>
      </c>
      <c r="B42" s="45">
        <f t="shared" si="6"/>
        <v>43940</v>
      </c>
      <c r="C42" s="8" t="s">
        <v>49</v>
      </c>
      <c r="D42" s="12">
        <v>360</v>
      </c>
      <c r="E42" s="8" t="str">
        <f t="shared" si="0"/>
        <v>Totem ouvragé</v>
      </c>
      <c r="F42" s="12">
        <v>5020</v>
      </c>
      <c r="G42" s="12">
        <v>1280</v>
      </c>
      <c r="H42" s="12">
        <f>50*Tab_ForgeMystique[[#This Row],[Prix U. T5]]+1*Tab_ForgeMystique[[#This Row],[Prix U. T6]]+5*Tab_ForgeMystique[[#This Row],[Prix U. Poussière]]</f>
        <v>29420</v>
      </c>
      <c r="I42" s="8">
        <v>6</v>
      </c>
      <c r="J42" s="11">
        <f t="shared" si="4"/>
        <v>25602</v>
      </c>
      <c r="K42" s="12">
        <f>IF(ISBLANK(Tab_ForgeMystique[[#This Row],[Drop]]),0,Tab_ForgeMystique[[#This Row],[Gain_ttc]]-Tab_ForgeMystique[[#This Row],[Cout Ress Craft]])</f>
        <v>-3818</v>
      </c>
      <c r="L42" s="12">
        <f>IF(ISBLANK(Tab_ForgeMystique[[#This Row],[Drop]]),0,Tab_ForgeMystique[[#This Row],[Gain_ttc]]-Tab_ForgeMystique[[#This Row],[Prix U. T6]]-Tab_ForgeMystique[[#This Row],[Prix U. Poussière]]*5)</f>
        <v>14182</v>
      </c>
      <c r="M42" s="12">
        <f>IF(ISBLANK(Tab_ForgeMystique[[#This Row],[Drop]]),0,Tab_ForgeMystique[[#This Row],[Gain_ttc]]-Tab_ForgeMystique[[#This Row],[Prix U. T6]])</f>
        <v>20582</v>
      </c>
      <c r="N42" s="57">
        <v>3</v>
      </c>
      <c r="P42" s="11"/>
    </row>
    <row r="43" spans="1:26" x14ac:dyDescent="0.25">
      <c r="A43" s="15">
        <f t="shared" si="5"/>
        <v>42</v>
      </c>
      <c r="B43" s="45">
        <f t="shared" si="6"/>
        <v>43940</v>
      </c>
      <c r="C43" s="8" t="s">
        <v>49</v>
      </c>
      <c r="D43" s="12">
        <v>361</v>
      </c>
      <c r="E43" s="8" t="str">
        <f t="shared" si="0"/>
        <v>Totem ouvragé</v>
      </c>
      <c r="F43" s="12">
        <v>5021</v>
      </c>
      <c r="G43" s="12">
        <v>1280</v>
      </c>
      <c r="H43" s="12">
        <f>50*Tab_ForgeMystique[[#This Row],[Prix U. T5]]+1*Tab_ForgeMystique[[#This Row],[Prix U. T6]]+5*Tab_ForgeMystique[[#This Row],[Prix U. Poussière]]</f>
        <v>29471</v>
      </c>
      <c r="I43" s="8">
        <v>8</v>
      </c>
      <c r="J43" s="11">
        <f t="shared" si="4"/>
        <v>34142.799999999996</v>
      </c>
      <c r="K43" s="12">
        <f>IF(ISBLANK(Tab_ForgeMystique[[#This Row],[Drop]]),0,Tab_ForgeMystique[[#This Row],[Gain_ttc]]-Tab_ForgeMystique[[#This Row],[Cout Ress Craft]])</f>
        <v>4671.7999999999956</v>
      </c>
      <c r="L43" s="12">
        <f>IF(ISBLANK(Tab_ForgeMystique[[#This Row],[Drop]]),0,Tab_ForgeMystique[[#This Row],[Gain_ttc]]-Tab_ForgeMystique[[#This Row],[Prix U. T6]]-Tab_ForgeMystique[[#This Row],[Prix U. Poussière]]*5)</f>
        <v>22721.799999999996</v>
      </c>
      <c r="M43" s="12">
        <f>IF(ISBLANK(Tab_ForgeMystique[[#This Row],[Drop]]),0,Tab_ForgeMystique[[#This Row],[Gain_ttc]]-Tab_ForgeMystique[[#This Row],[Prix U. T6]])</f>
        <v>29121.799999999996</v>
      </c>
      <c r="N43" s="57">
        <v>3</v>
      </c>
      <c r="P43" s="11"/>
    </row>
    <row r="44" spans="1:26" x14ac:dyDescent="0.25">
      <c r="A44" s="15">
        <f t="shared" si="5"/>
        <v>43</v>
      </c>
      <c r="B44" s="45">
        <f t="shared" si="6"/>
        <v>43940</v>
      </c>
      <c r="C44" s="8" t="s">
        <v>49</v>
      </c>
      <c r="D44" s="12">
        <v>362</v>
      </c>
      <c r="E44" s="8" t="str">
        <f t="shared" si="0"/>
        <v>Totem ouvragé</v>
      </c>
      <c r="F44" s="12">
        <v>5022</v>
      </c>
      <c r="G44" s="12">
        <v>1280</v>
      </c>
      <c r="H44" s="12">
        <f>50*Tab_ForgeMystique[[#This Row],[Prix U. T5]]+1*Tab_ForgeMystique[[#This Row],[Prix U. T6]]+5*Tab_ForgeMystique[[#This Row],[Prix U. Poussière]]</f>
        <v>29522</v>
      </c>
      <c r="I44" s="8">
        <v>7</v>
      </c>
      <c r="J44" s="11">
        <f t="shared" si="4"/>
        <v>29880.899999999998</v>
      </c>
      <c r="K44" s="12">
        <f>IF(ISBLANK(Tab_ForgeMystique[[#This Row],[Drop]]),0,Tab_ForgeMystique[[#This Row],[Gain_ttc]]-Tab_ForgeMystique[[#This Row],[Cout Ress Craft]])</f>
        <v>358.89999999999782</v>
      </c>
      <c r="L44" s="12">
        <f>IF(ISBLANK(Tab_ForgeMystique[[#This Row],[Drop]]),0,Tab_ForgeMystique[[#This Row],[Gain_ttc]]-Tab_ForgeMystique[[#This Row],[Prix U. T6]]-Tab_ForgeMystique[[#This Row],[Prix U. Poussière]]*5)</f>
        <v>18458.899999999998</v>
      </c>
      <c r="M44" s="12">
        <f>IF(ISBLANK(Tab_ForgeMystique[[#This Row],[Drop]]),0,Tab_ForgeMystique[[#This Row],[Gain_ttc]]-Tab_ForgeMystique[[#This Row],[Prix U. T6]])</f>
        <v>24858.899999999998</v>
      </c>
      <c r="N44" s="57">
        <v>3</v>
      </c>
      <c r="P44" s="11"/>
    </row>
    <row r="45" spans="1:26" x14ac:dyDescent="0.25">
      <c r="A45" s="15">
        <f t="shared" si="5"/>
        <v>44</v>
      </c>
      <c r="B45" s="45">
        <f t="shared" si="6"/>
        <v>43940</v>
      </c>
      <c r="C45" s="8" t="s">
        <v>49</v>
      </c>
      <c r="D45" s="12">
        <v>363</v>
      </c>
      <c r="E45" s="8" t="str">
        <f t="shared" si="0"/>
        <v>Totem ouvragé</v>
      </c>
      <c r="F45" s="12">
        <v>5023</v>
      </c>
      <c r="G45" s="12">
        <v>1280</v>
      </c>
      <c r="H45" s="12">
        <f>50*Tab_ForgeMystique[[#This Row],[Prix U. T5]]+1*Tab_ForgeMystique[[#This Row],[Prix U. T6]]+5*Tab_ForgeMystique[[#This Row],[Prix U. Poussière]]</f>
        <v>29573</v>
      </c>
      <c r="I45" s="8">
        <v>8</v>
      </c>
      <c r="J45" s="11">
        <f t="shared" si="4"/>
        <v>34156.400000000001</v>
      </c>
      <c r="K45" s="12">
        <f>IF(ISBLANK(Tab_ForgeMystique[[#This Row],[Drop]]),0,Tab_ForgeMystique[[#This Row],[Gain_ttc]]-Tab_ForgeMystique[[#This Row],[Cout Ress Craft]])</f>
        <v>4583.4000000000015</v>
      </c>
      <c r="L45" s="12">
        <f>IF(ISBLANK(Tab_ForgeMystique[[#This Row],[Drop]]),0,Tab_ForgeMystique[[#This Row],[Gain_ttc]]-Tab_ForgeMystique[[#This Row],[Prix U. T6]]-Tab_ForgeMystique[[#This Row],[Prix U. Poussière]]*5)</f>
        <v>22733.4</v>
      </c>
      <c r="M45" s="12">
        <f>IF(ISBLANK(Tab_ForgeMystique[[#This Row],[Drop]]),0,Tab_ForgeMystique[[#This Row],[Gain_ttc]]-Tab_ForgeMystique[[#This Row],[Prix U. T6]])</f>
        <v>29133.4</v>
      </c>
      <c r="N45" s="57">
        <v>3</v>
      </c>
    </row>
    <row r="46" spans="1:26" x14ac:dyDescent="0.25">
      <c r="A46" s="15">
        <f t="shared" si="5"/>
        <v>45</v>
      </c>
      <c r="B46" s="45">
        <f t="shared" si="6"/>
        <v>43940</v>
      </c>
      <c r="C46" s="8" t="s">
        <v>49</v>
      </c>
      <c r="D46" s="12">
        <v>364</v>
      </c>
      <c r="E46" s="8" t="str">
        <f t="shared" si="0"/>
        <v>Totem ouvragé</v>
      </c>
      <c r="F46" s="12">
        <v>5024</v>
      </c>
      <c r="G46" s="12">
        <v>1280</v>
      </c>
      <c r="H46" s="12">
        <f>50*Tab_ForgeMystique[[#This Row],[Prix U. T5]]+1*Tab_ForgeMystique[[#This Row],[Prix U. T6]]+5*Tab_ForgeMystique[[#This Row],[Prix U. Poussière]]</f>
        <v>29624</v>
      </c>
      <c r="I46" s="8">
        <v>6</v>
      </c>
      <c r="J46" s="11">
        <f t="shared" si="4"/>
        <v>25622.399999999998</v>
      </c>
      <c r="K46" s="12">
        <f>IF(ISBLANK(Tab_ForgeMystique[[#This Row],[Drop]]),0,Tab_ForgeMystique[[#This Row],[Gain_ttc]]-Tab_ForgeMystique[[#This Row],[Cout Ress Craft]])</f>
        <v>-4001.6000000000022</v>
      </c>
      <c r="L46" s="12">
        <f>IF(ISBLANK(Tab_ForgeMystique[[#This Row],[Drop]]),0,Tab_ForgeMystique[[#This Row],[Gain_ttc]]-Tab_ForgeMystique[[#This Row],[Prix U. T6]]-Tab_ForgeMystique[[#This Row],[Prix U. Poussière]]*5)</f>
        <v>14198.399999999998</v>
      </c>
      <c r="M46" s="12">
        <f>IF(ISBLANK(Tab_ForgeMystique[[#This Row],[Drop]]),0,Tab_ForgeMystique[[#This Row],[Gain_ttc]]-Tab_ForgeMystique[[#This Row],[Prix U. T6]])</f>
        <v>20598.399999999998</v>
      </c>
      <c r="N46" s="57">
        <v>3</v>
      </c>
    </row>
    <row r="47" spans="1:26" x14ac:dyDescent="0.25">
      <c r="A47" s="15">
        <f t="shared" si="5"/>
        <v>46</v>
      </c>
      <c r="B47" s="45">
        <f t="shared" si="6"/>
        <v>43940</v>
      </c>
      <c r="C47" s="8" t="s">
        <v>49</v>
      </c>
      <c r="D47" s="12">
        <v>365</v>
      </c>
      <c r="E47" s="8" t="str">
        <f t="shared" si="0"/>
        <v>Totem ouvragé</v>
      </c>
      <c r="F47" s="12">
        <v>5025</v>
      </c>
      <c r="G47" s="12">
        <v>1280</v>
      </c>
      <c r="H47" s="12">
        <f>50*Tab_ForgeMystique[[#This Row],[Prix U. T5]]+1*Tab_ForgeMystique[[#This Row],[Prix U. T6]]+5*Tab_ForgeMystique[[#This Row],[Prix U. Poussière]]</f>
        <v>29675</v>
      </c>
      <c r="I47" s="8">
        <v>7</v>
      </c>
      <c r="J47" s="11">
        <f t="shared" si="4"/>
        <v>29898.75</v>
      </c>
      <c r="K47" s="12">
        <f>IF(ISBLANK(Tab_ForgeMystique[[#This Row],[Drop]]),0,Tab_ForgeMystique[[#This Row],[Gain_ttc]]-Tab_ForgeMystique[[#This Row],[Cout Ress Craft]])</f>
        <v>223.75</v>
      </c>
      <c r="L47" s="12">
        <f>IF(ISBLANK(Tab_ForgeMystique[[#This Row],[Drop]]),0,Tab_ForgeMystique[[#This Row],[Gain_ttc]]-Tab_ForgeMystique[[#This Row],[Prix U. T6]]-Tab_ForgeMystique[[#This Row],[Prix U. Poussière]]*5)</f>
        <v>18473.75</v>
      </c>
      <c r="M47" s="12">
        <f>IF(ISBLANK(Tab_ForgeMystique[[#This Row],[Drop]]),0,Tab_ForgeMystique[[#This Row],[Gain_ttc]]-Tab_ForgeMystique[[#This Row],[Prix U. T6]])</f>
        <v>24873.75</v>
      </c>
      <c r="N47" s="57">
        <v>3</v>
      </c>
    </row>
    <row r="48" spans="1:26" x14ac:dyDescent="0.25">
      <c r="A48" s="15">
        <f t="shared" si="5"/>
        <v>47</v>
      </c>
      <c r="B48" s="45">
        <f t="shared" si="6"/>
        <v>43940</v>
      </c>
      <c r="C48" s="8" t="s">
        <v>49</v>
      </c>
      <c r="D48" s="12">
        <v>366</v>
      </c>
      <c r="E48" s="8" t="str">
        <f t="shared" si="0"/>
        <v>Totem ouvragé</v>
      </c>
      <c r="F48" s="12">
        <v>5026</v>
      </c>
      <c r="G48" s="12">
        <v>1280</v>
      </c>
      <c r="H48" s="12">
        <f>50*Tab_ForgeMystique[[#This Row],[Prix U. T5]]+1*Tab_ForgeMystique[[#This Row],[Prix U. T6]]+5*Tab_ForgeMystique[[#This Row],[Prix U. Poussière]]</f>
        <v>29726</v>
      </c>
      <c r="I48" s="8">
        <v>6</v>
      </c>
      <c r="J48" s="11">
        <f t="shared" si="4"/>
        <v>25632.6</v>
      </c>
      <c r="K48" s="12">
        <f>IF(ISBLANK(Tab_ForgeMystique[[#This Row],[Drop]]),0,Tab_ForgeMystique[[#This Row],[Gain_ttc]]-Tab_ForgeMystique[[#This Row],[Cout Ress Craft]])</f>
        <v>-4093.4000000000015</v>
      </c>
      <c r="L48" s="12">
        <f>IF(ISBLANK(Tab_ForgeMystique[[#This Row],[Drop]]),0,Tab_ForgeMystique[[#This Row],[Gain_ttc]]-Tab_ForgeMystique[[#This Row],[Prix U. T6]]-Tab_ForgeMystique[[#This Row],[Prix U. Poussière]]*5)</f>
        <v>14206.599999999999</v>
      </c>
      <c r="M48" s="12">
        <f>IF(ISBLANK(Tab_ForgeMystique[[#This Row],[Drop]]),0,Tab_ForgeMystique[[#This Row],[Gain_ttc]]-Tab_ForgeMystique[[#This Row],[Prix U. T6]])</f>
        <v>20606.599999999999</v>
      </c>
      <c r="N48" s="57">
        <v>3</v>
      </c>
    </row>
    <row r="49" spans="1:14" x14ac:dyDescent="0.25">
      <c r="A49" s="15">
        <f t="shared" si="5"/>
        <v>48</v>
      </c>
      <c r="B49" s="45">
        <f t="shared" si="6"/>
        <v>43940</v>
      </c>
      <c r="C49" s="8" t="s">
        <v>49</v>
      </c>
      <c r="D49" s="12">
        <v>367</v>
      </c>
      <c r="E49" s="8" t="str">
        <f t="shared" si="0"/>
        <v>Totem ouvragé</v>
      </c>
      <c r="F49" s="12">
        <v>5027</v>
      </c>
      <c r="G49" s="12">
        <v>1280</v>
      </c>
      <c r="H49" s="12">
        <f>50*Tab_ForgeMystique[[#This Row],[Prix U. T5]]+1*Tab_ForgeMystique[[#This Row],[Prix U. T6]]+5*Tab_ForgeMystique[[#This Row],[Prix U. Poussière]]</f>
        <v>29777</v>
      </c>
      <c r="I49" s="8">
        <v>10</v>
      </c>
      <c r="J49" s="11">
        <f t="shared" si="4"/>
        <v>42729.5</v>
      </c>
      <c r="K49" s="12">
        <f>IF(ISBLANK(Tab_ForgeMystique[[#This Row],[Drop]]),0,Tab_ForgeMystique[[#This Row],[Gain_ttc]]-Tab_ForgeMystique[[#This Row],[Cout Ress Craft]])</f>
        <v>12952.5</v>
      </c>
      <c r="L49" s="12">
        <f>IF(ISBLANK(Tab_ForgeMystique[[#This Row],[Drop]]),0,Tab_ForgeMystique[[#This Row],[Gain_ttc]]-Tab_ForgeMystique[[#This Row],[Prix U. T6]]-Tab_ForgeMystique[[#This Row],[Prix U. Poussière]]*5)</f>
        <v>31302.5</v>
      </c>
      <c r="M49" s="12">
        <f>IF(ISBLANK(Tab_ForgeMystique[[#This Row],[Drop]]),0,Tab_ForgeMystique[[#This Row],[Gain_ttc]]-Tab_ForgeMystique[[#This Row],[Prix U. T6]])</f>
        <v>37702.5</v>
      </c>
      <c r="N49" s="57">
        <v>3</v>
      </c>
    </row>
    <row r="50" spans="1:14" x14ac:dyDescent="0.25">
      <c r="A50" s="15">
        <f t="shared" si="5"/>
        <v>49</v>
      </c>
      <c r="B50" s="45">
        <f t="shared" si="6"/>
        <v>43940</v>
      </c>
      <c r="C50" s="8" t="s">
        <v>49</v>
      </c>
      <c r="D50" s="12">
        <v>368</v>
      </c>
      <c r="E50" s="8" t="str">
        <f t="shared" si="0"/>
        <v>Totem ouvragé</v>
      </c>
      <c r="F50" s="12">
        <v>5028</v>
      </c>
      <c r="G50" s="12">
        <v>1280</v>
      </c>
      <c r="H50" s="12">
        <f>50*Tab_ForgeMystique[[#This Row],[Prix U. T5]]+1*Tab_ForgeMystique[[#This Row],[Prix U. T6]]+5*Tab_ForgeMystique[[#This Row],[Prix U. Poussière]]</f>
        <v>29828</v>
      </c>
      <c r="I50" s="8">
        <v>8</v>
      </c>
      <c r="J50" s="11">
        <f t="shared" si="4"/>
        <v>34190.400000000001</v>
      </c>
      <c r="K50" s="12">
        <f>IF(ISBLANK(Tab_ForgeMystique[[#This Row],[Drop]]),0,Tab_ForgeMystique[[#This Row],[Gain_ttc]]-Tab_ForgeMystique[[#This Row],[Cout Ress Craft]])</f>
        <v>4362.4000000000015</v>
      </c>
      <c r="L50" s="12">
        <f>IF(ISBLANK(Tab_ForgeMystique[[#This Row],[Drop]]),0,Tab_ForgeMystique[[#This Row],[Gain_ttc]]-Tab_ForgeMystique[[#This Row],[Prix U. T6]]-Tab_ForgeMystique[[#This Row],[Prix U. Poussière]]*5)</f>
        <v>22762.400000000001</v>
      </c>
      <c r="M50" s="12">
        <f>IF(ISBLANK(Tab_ForgeMystique[[#This Row],[Drop]]),0,Tab_ForgeMystique[[#This Row],[Gain_ttc]]-Tab_ForgeMystique[[#This Row],[Prix U. T6]])</f>
        <v>29162.400000000001</v>
      </c>
      <c r="N50" s="57">
        <v>3</v>
      </c>
    </row>
    <row r="51" spans="1:14" x14ac:dyDescent="0.25">
      <c r="A51" s="15">
        <f t="shared" si="5"/>
        <v>50</v>
      </c>
      <c r="B51" s="45">
        <f t="shared" si="6"/>
        <v>43940</v>
      </c>
      <c r="C51" s="8" t="s">
        <v>49</v>
      </c>
      <c r="D51" s="12">
        <v>369</v>
      </c>
      <c r="E51" s="8" t="str">
        <f t="shared" si="0"/>
        <v>Totem ouvragé</v>
      </c>
      <c r="F51" s="12">
        <v>5029</v>
      </c>
      <c r="G51" s="12">
        <v>1280</v>
      </c>
      <c r="H51" s="12">
        <f>50*Tab_ForgeMystique[[#This Row],[Prix U. T5]]+1*Tab_ForgeMystique[[#This Row],[Prix U. T6]]+5*Tab_ForgeMystique[[#This Row],[Prix U. Poussière]]</f>
        <v>29879</v>
      </c>
      <c r="I51" s="8">
        <v>10</v>
      </c>
      <c r="J51" s="11">
        <f t="shared" si="4"/>
        <v>42746.5</v>
      </c>
      <c r="K51" s="12">
        <f>IF(ISBLANK(Tab_ForgeMystique[[#This Row],[Drop]]),0,Tab_ForgeMystique[[#This Row],[Gain_ttc]]-Tab_ForgeMystique[[#This Row],[Cout Ress Craft]])</f>
        <v>12867.5</v>
      </c>
      <c r="L51" s="12">
        <f>IF(ISBLANK(Tab_ForgeMystique[[#This Row],[Drop]]),0,Tab_ForgeMystique[[#This Row],[Gain_ttc]]-Tab_ForgeMystique[[#This Row],[Prix U. T6]]-Tab_ForgeMystique[[#This Row],[Prix U. Poussière]]*5)</f>
        <v>31317.5</v>
      </c>
      <c r="M51" s="12">
        <f>IF(ISBLANK(Tab_ForgeMystique[[#This Row],[Drop]]),0,Tab_ForgeMystique[[#This Row],[Gain_ttc]]-Tab_ForgeMystique[[#This Row],[Prix U. T6]])</f>
        <v>37717.5</v>
      </c>
      <c r="N51" s="57">
        <v>3</v>
      </c>
    </row>
    <row r="52" spans="1:14" x14ac:dyDescent="0.25">
      <c r="A52" s="15">
        <f t="shared" si="5"/>
        <v>51</v>
      </c>
      <c r="B52" s="45">
        <f t="shared" si="6"/>
        <v>43940</v>
      </c>
      <c r="C52" s="8" t="s">
        <v>49</v>
      </c>
      <c r="D52" s="12">
        <v>370</v>
      </c>
      <c r="E52" s="8" t="str">
        <f t="shared" si="0"/>
        <v>Totem ouvragé</v>
      </c>
      <c r="F52" s="12">
        <v>5030</v>
      </c>
      <c r="G52" s="12">
        <v>1280</v>
      </c>
      <c r="H52" s="12">
        <f>50*Tab_ForgeMystique[[#This Row],[Prix U. T5]]+1*Tab_ForgeMystique[[#This Row],[Prix U. T6]]+5*Tab_ForgeMystique[[#This Row],[Prix U. Poussière]]</f>
        <v>29930</v>
      </c>
      <c r="I52" s="8">
        <v>7</v>
      </c>
      <c r="J52" s="11">
        <f t="shared" si="4"/>
        <v>29928.5</v>
      </c>
      <c r="K52" s="12">
        <f>IF(ISBLANK(Tab_ForgeMystique[[#This Row],[Drop]]),0,Tab_ForgeMystique[[#This Row],[Gain_ttc]]-Tab_ForgeMystique[[#This Row],[Cout Ress Craft]])</f>
        <v>-1.5</v>
      </c>
      <c r="L52" s="12">
        <f>IF(ISBLANK(Tab_ForgeMystique[[#This Row],[Drop]]),0,Tab_ForgeMystique[[#This Row],[Gain_ttc]]-Tab_ForgeMystique[[#This Row],[Prix U. T6]]-Tab_ForgeMystique[[#This Row],[Prix U. Poussière]]*5)</f>
        <v>18498.5</v>
      </c>
      <c r="M52" s="12">
        <f>IF(ISBLANK(Tab_ForgeMystique[[#This Row],[Drop]]),0,Tab_ForgeMystique[[#This Row],[Gain_ttc]]-Tab_ForgeMystique[[#This Row],[Prix U. T6]])</f>
        <v>24898.5</v>
      </c>
      <c r="N52" s="57">
        <v>3</v>
      </c>
    </row>
    <row r="53" spans="1:14" x14ac:dyDescent="0.25">
      <c r="A53" s="15">
        <f t="shared" si="5"/>
        <v>52</v>
      </c>
      <c r="B53" s="45">
        <f t="shared" si="6"/>
        <v>43940</v>
      </c>
      <c r="C53" s="8" t="s">
        <v>49</v>
      </c>
      <c r="D53" s="12">
        <v>371</v>
      </c>
      <c r="E53" s="8" t="str">
        <f t="shared" si="0"/>
        <v>Totem ouvragé</v>
      </c>
      <c r="F53" s="12">
        <v>5031</v>
      </c>
      <c r="G53" s="12">
        <v>1280</v>
      </c>
      <c r="H53" s="12">
        <f>50*Tab_ForgeMystique[[#This Row],[Prix U. T5]]+1*Tab_ForgeMystique[[#This Row],[Prix U. T6]]+5*Tab_ForgeMystique[[#This Row],[Prix U. Poussière]]</f>
        <v>29981</v>
      </c>
      <c r="I53" s="8">
        <v>8</v>
      </c>
      <c r="J53" s="11">
        <f t="shared" si="4"/>
        <v>34210.799999999996</v>
      </c>
      <c r="K53" s="12">
        <f>IF(ISBLANK(Tab_ForgeMystique[[#This Row],[Drop]]),0,Tab_ForgeMystique[[#This Row],[Gain_ttc]]-Tab_ForgeMystique[[#This Row],[Cout Ress Craft]])</f>
        <v>4229.7999999999956</v>
      </c>
      <c r="L53" s="12">
        <f>IF(ISBLANK(Tab_ForgeMystique[[#This Row],[Drop]]),0,Tab_ForgeMystique[[#This Row],[Gain_ttc]]-Tab_ForgeMystique[[#This Row],[Prix U. T6]]-Tab_ForgeMystique[[#This Row],[Prix U. Poussière]]*5)</f>
        <v>22779.799999999996</v>
      </c>
      <c r="M53" s="12">
        <f>IF(ISBLANK(Tab_ForgeMystique[[#This Row],[Drop]]),0,Tab_ForgeMystique[[#This Row],[Gain_ttc]]-Tab_ForgeMystique[[#This Row],[Prix U. T6]])</f>
        <v>29179.799999999996</v>
      </c>
      <c r="N53" s="57">
        <v>3</v>
      </c>
    </row>
    <row r="54" spans="1:14" x14ac:dyDescent="0.25">
      <c r="A54" s="15">
        <f t="shared" si="5"/>
        <v>53</v>
      </c>
      <c r="B54" s="45">
        <f t="shared" si="6"/>
        <v>43940</v>
      </c>
      <c r="C54" s="8" t="s">
        <v>49</v>
      </c>
      <c r="D54" s="12">
        <v>372</v>
      </c>
      <c r="E54" s="8" t="str">
        <f t="shared" si="0"/>
        <v>Totem ouvragé</v>
      </c>
      <c r="F54" s="12">
        <v>5032</v>
      </c>
      <c r="G54" s="12">
        <v>1280</v>
      </c>
      <c r="H54" s="12">
        <f>50*Tab_ForgeMystique[[#This Row],[Prix U. T5]]+1*Tab_ForgeMystique[[#This Row],[Prix U. T6]]+5*Tab_ForgeMystique[[#This Row],[Prix U. Poussière]]</f>
        <v>30032</v>
      </c>
      <c r="I54" s="8">
        <v>7</v>
      </c>
      <c r="J54" s="11">
        <f t="shared" si="4"/>
        <v>29940.399999999998</v>
      </c>
      <c r="K54" s="12">
        <f>IF(ISBLANK(Tab_ForgeMystique[[#This Row],[Drop]]),0,Tab_ForgeMystique[[#This Row],[Gain_ttc]]-Tab_ForgeMystique[[#This Row],[Cout Ress Craft]])</f>
        <v>-91.600000000002183</v>
      </c>
      <c r="L54" s="12">
        <f>IF(ISBLANK(Tab_ForgeMystique[[#This Row],[Drop]]),0,Tab_ForgeMystique[[#This Row],[Gain_ttc]]-Tab_ForgeMystique[[#This Row],[Prix U. T6]]-Tab_ForgeMystique[[#This Row],[Prix U. Poussière]]*5)</f>
        <v>18508.399999999998</v>
      </c>
      <c r="M54" s="12">
        <f>IF(ISBLANK(Tab_ForgeMystique[[#This Row],[Drop]]),0,Tab_ForgeMystique[[#This Row],[Gain_ttc]]-Tab_ForgeMystique[[#This Row],[Prix U. T6]])</f>
        <v>24908.399999999998</v>
      </c>
      <c r="N54" s="57">
        <v>3</v>
      </c>
    </row>
    <row r="55" spans="1:14" x14ac:dyDescent="0.25">
      <c r="A55" s="15">
        <f t="shared" si="5"/>
        <v>54</v>
      </c>
      <c r="B55" s="45">
        <f t="shared" si="6"/>
        <v>43940</v>
      </c>
      <c r="C55" s="8" t="s">
        <v>49</v>
      </c>
      <c r="D55" s="12">
        <v>373</v>
      </c>
      <c r="E55" s="8" t="str">
        <f t="shared" si="0"/>
        <v>Totem ouvragé</v>
      </c>
      <c r="F55" s="12">
        <v>5033</v>
      </c>
      <c r="G55" s="12">
        <v>1280</v>
      </c>
      <c r="H55" s="12">
        <f>50*Tab_ForgeMystique[[#This Row],[Prix U. T5]]+1*Tab_ForgeMystique[[#This Row],[Prix U. T6]]+5*Tab_ForgeMystique[[#This Row],[Prix U. Poussière]]</f>
        <v>30083</v>
      </c>
      <c r="I55" s="8">
        <v>7</v>
      </c>
      <c r="J55" s="11">
        <f t="shared" si="4"/>
        <v>29946.35</v>
      </c>
      <c r="K55" s="12">
        <f>IF(ISBLANK(Tab_ForgeMystique[[#This Row],[Drop]]),0,Tab_ForgeMystique[[#This Row],[Gain_ttc]]-Tab_ForgeMystique[[#This Row],[Cout Ress Craft]])</f>
        <v>-136.65000000000146</v>
      </c>
      <c r="L55" s="12">
        <f>IF(ISBLANK(Tab_ForgeMystique[[#This Row],[Drop]]),0,Tab_ForgeMystique[[#This Row],[Gain_ttc]]-Tab_ForgeMystique[[#This Row],[Prix U. T6]]-Tab_ForgeMystique[[#This Row],[Prix U. Poussière]]*5)</f>
        <v>18513.349999999999</v>
      </c>
      <c r="M55" s="12">
        <f>IF(ISBLANK(Tab_ForgeMystique[[#This Row],[Drop]]),0,Tab_ForgeMystique[[#This Row],[Gain_ttc]]-Tab_ForgeMystique[[#This Row],[Prix U. T6]])</f>
        <v>24913.35</v>
      </c>
      <c r="N55" s="57">
        <v>3</v>
      </c>
    </row>
    <row r="56" spans="1:14" x14ac:dyDescent="0.25">
      <c r="A56" s="15">
        <f t="shared" si="5"/>
        <v>55</v>
      </c>
      <c r="B56" s="45">
        <f t="shared" si="6"/>
        <v>43940</v>
      </c>
      <c r="C56" s="8" t="s">
        <v>49</v>
      </c>
      <c r="D56" s="12">
        <v>374</v>
      </c>
      <c r="E56" s="8" t="str">
        <f t="shared" si="0"/>
        <v>Totem ouvragé</v>
      </c>
      <c r="F56" s="12">
        <v>5034</v>
      </c>
      <c r="G56" s="12">
        <v>1280</v>
      </c>
      <c r="H56" s="12">
        <f>50*Tab_ForgeMystique[[#This Row],[Prix U. T5]]+1*Tab_ForgeMystique[[#This Row],[Prix U. T6]]+5*Tab_ForgeMystique[[#This Row],[Prix U. Poussière]]</f>
        <v>30134</v>
      </c>
      <c r="I56" s="8">
        <v>9</v>
      </c>
      <c r="J56" s="11">
        <f t="shared" si="4"/>
        <v>38510.1</v>
      </c>
      <c r="K56" s="12">
        <f>IF(ISBLANK(Tab_ForgeMystique[[#This Row],[Drop]]),0,Tab_ForgeMystique[[#This Row],[Gain_ttc]]-Tab_ForgeMystique[[#This Row],[Cout Ress Craft]])</f>
        <v>8376.0999999999985</v>
      </c>
      <c r="L56" s="12">
        <f>IF(ISBLANK(Tab_ForgeMystique[[#This Row],[Drop]]),0,Tab_ForgeMystique[[#This Row],[Gain_ttc]]-Tab_ForgeMystique[[#This Row],[Prix U. T6]]-Tab_ForgeMystique[[#This Row],[Prix U. Poussière]]*5)</f>
        <v>27076.1</v>
      </c>
      <c r="M56" s="12">
        <f>IF(ISBLANK(Tab_ForgeMystique[[#This Row],[Drop]]),0,Tab_ForgeMystique[[#This Row],[Gain_ttc]]-Tab_ForgeMystique[[#This Row],[Prix U. T6]])</f>
        <v>33476.1</v>
      </c>
      <c r="N56" s="57">
        <v>3</v>
      </c>
    </row>
    <row r="57" spans="1:14" x14ac:dyDescent="0.25">
      <c r="A57" s="15">
        <f t="shared" si="5"/>
        <v>56</v>
      </c>
      <c r="B57" s="45">
        <f t="shared" si="6"/>
        <v>43940</v>
      </c>
      <c r="C57" s="8" t="s">
        <v>49</v>
      </c>
      <c r="D57" s="12">
        <v>375</v>
      </c>
      <c r="E57" s="8" t="str">
        <f t="shared" si="0"/>
        <v>Totem ouvragé</v>
      </c>
      <c r="F57" s="12">
        <v>5035</v>
      </c>
      <c r="G57" s="12">
        <v>1280</v>
      </c>
      <c r="H57" s="12">
        <f>50*Tab_ForgeMystique[[#This Row],[Prix U. T5]]+1*Tab_ForgeMystique[[#This Row],[Prix U. T6]]+5*Tab_ForgeMystique[[#This Row],[Prix U. Poussière]]</f>
        <v>30185</v>
      </c>
      <c r="I57" s="8">
        <v>5</v>
      </c>
      <c r="J57" s="11">
        <f t="shared" si="4"/>
        <v>21398.75</v>
      </c>
      <c r="K57" s="12">
        <f>IF(ISBLANK(Tab_ForgeMystique[[#This Row],[Drop]]),0,Tab_ForgeMystique[[#This Row],[Gain_ttc]]-Tab_ForgeMystique[[#This Row],[Cout Ress Craft]])</f>
        <v>-8786.25</v>
      </c>
      <c r="L57" s="12">
        <f>IF(ISBLANK(Tab_ForgeMystique[[#This Row],[Drop]]),0,Tab_ForgeMystique[[#This Row],[Gain_ttc]]-Tab_ForgeMystique[[#This Row],[Prix U. T6]]-Tab_ForgeMystique[[#This Row],[Prix U. Poussière]]*5)</f>
        <v>9963.75</v>
      </c>
      <c r="M57" s="12">
        <f>IF(ISBLANK(Tab_ForgeMystique[[#This Row],[Drop]]),0,Tab_ForgeMystique[[#This Row],[Gain_ttc]]-Tab_ForgeMystique[[#This Row],[Prix U. T6]])</f>
        <v>16363.75</v>
      </c>
      <c r="N57" s="57">
        <v>3</v>
      </c>
    </row>
    <row r="58" spans="1:14" x14ac:dyDescent="0.25">
      <c r="A58" s="15">
        <f t="shared" si="5"/>
        <v>57</v>
      </c>
      <c r="B58" s="45">
        <f t="shared" si="6"/>
        <v>43940</v>
      </c>
      <c r="C58" s="8" t="s">
        <v>49</v>
      </c>
      <c r="D58" s="12">
        <v>376</v>
      </c>
      <c r="E58" s="8" t="str">
        <f t="shared" si="0"/>
        <v>Totem ouvragé</v>
      </c>
      <c r="F58" s="12">
        <v>5036</v>
      </c>
      <c r="G58" s="12">
        <v>1280</v>
      </c>
      <c r="H58" s="12">
        <f>50*Tab_ForgeMystique[[#This Row],[Prix U. T5]]+1*Tab_ForgeMystique[[#This Row],[Prix U. T6]]+5*Tab_ForgeMystique[[#This Row],[Prix U. Poussière]]</f>
        <v>30236</v>
      </c>
      <c r="I58" s="8">
        <v>8</v>
      </c>
      <c r="J58" s="11">
        <f t="shared" si="4"/>
        <v>34244.799999999996</v>
      </c>
      <c r="K58" s="12">
        <f>IF(ISBLANK(Tab_ForgeMystique[[#This Row],[Drop]]),0,Tab_ForgeMystique[[#This Row],[Gain_ttc]]-Tab_ForgeMystique[[#This Row],[Cout Ress Craft]])</f>
        <v>4008.7999999999956</v>
      </c>
      <c r="L58" s="12">
        <f>IF(ISBLANK(Tab_ForgeMystique[[#This Row],[Drop]]),0,Tab_ForgeMystique[[#This Row],[Gain_ttc]]-Tab_ForgeMystique[[#This Row],[Prix U. T6]]-Tab_ForgeMystique[[#This Row],[Prix U. Poussière]]*5)</f>
        <v>22808.799999999996</v>
      </c>
      <c r="M58" s="12">
        <f>IF(ISBLANK(Tab_ForgeMystique[[#This Row],[Drop]]),0,Tab_ForgeMystique[[#This Row],[Gain_ttc]]-Tab_ForgeMystique[[#This Row],[Prix U. T6]])</f>
        <v>29208.799999999996</v>
      </c>
      <c r="N58" s="57">
        <v>3</v>
      </c>
    </row>
    <row r="59" spans="1:14" x14ac:dyDescent="0.25">
      <c r="A59" s="15">
        <f t="shared" si="5"/>
        <v>58</v>
      </c>
      <c r="B59" s="45">
        <f t="shared" si="6"/>
        <v>43940</v>
      </c>
      <c r="C59" s="8" t="s">
        <v>46</v>
      </c>
      <c r="D59" s="12">
        <v>119</v>
      </c>
      <c r="E59" s="8" t="str">
        <f t="shared" si="0"/>
        <v>Griffe sauvage</v>
      </c>
      <c r="F59" s="12">
        <v>2776</v>
      </c>
      <c r="G59" s="12">
        <v>1280</v>
      </c>
      <c r="H59" s="12">
        <f>50*Tab_ForgeMystique[[#This Row],[Prix U. T5]]+1*Tab_ForgeMystique[[#This Row],[Prix U. T6]]+5*Tab_ForgeMystique[[#This Row],[Prix U. Poussière]]</f>
        <v>15126</v>
      </c>
      <c r="I59" s="8">
        <v>9</v>
      </c>
      <c r="J59" s="11">
        <f t="shared" si="4"/>
        <v>21236.399999999998</v>
      </c>
      <c r="K59" s="12">
        <f>IF(ISBLANK(Tab_ForgeMystique[[#This Row],[Drop]]),0,Tab_ForgeMystique[[#This Row],[Gain_ttc]]-Tab_ForgeMystique[[#This Row],[Cout Ress Craft]])</f>
        <v>6110.3999999999978</v>
      </c>
      <c r="L59" s="12">
        <f>IF(ISBLANK(Tab_ForgeMystique[[#This Row],[Drop]]),0,Tab_ForgeMystique[[#This Row],[Gain_ttc]]-Tab_ForgeMystique[[#This Row],[Prix U. T6]]-Tab_ForgeMystique[[#This Row],[Prix U. Poussière]]*5)</f>
        <v>12060.399999999998</v>
      </c>
      <c r="M59" s="12">
        <f>IF(ISBLANK(Tab_ForgeMystique[[#This Row],[Drop]]),0,Tab_ForgeMystique[[#This Row],[Gain_ttc]]-Tab_ForgeMystique[[#This Row],[Prix U. T6]])</f>
        <v>18460.399999999998</v>
      </c>
      <c r="N59" s="57">
        <v>3</v>
      </c>
    </row>
    <row r="60" spans="1:14" x14ac:dyDescent="0.25">
      <c r="A60" s="15">
        <f t="shared" si="5"/>
        <v>59</v>
      </c>
      <c r="B60" s="45">
        <f t="shared" si="6"/>
        <v>43940</v>
      </c>
      <c r="C60" s="8" t="s">
        <v>46</v>
      </c>
      <c r="D60" s="12">
        <v>120</v>
      </c>
      <c r="E60" s="8" t="str">
        <f t="shared" si="0"/>
        <v>Griffe sauvage</v>
      </c>
      <c r="F60" s="12">
        <v>2777</v>
      </c>
      <c r="G60" s="12">
        <v>1280</v>
      </c>
      <c r="H60" s="12">
        <f>50*Tab_ForgeMystique[[#This Row],[Prix U. T5]]+1*Tab_ForgeMystique[[#This Row],[Prix U. T6]]+5*Tab_ForgeMystique[[#This Row],[Prix U. Poussière]]</f>
        <v>15177</v>
      </c>
      <c r="I60" s="8">
        <v>6</v>
      </c>
      <c r="J60" s="11">
        <f t="shared" si="4"/>
        <v>14162.699999999999</v>
      </c>
      <c r="K60" s="12">
        <f>IF(ISBLANK(Tab_ForgeMystique[[#This Row],[Drop]]),0,Tab_ForgeMystique[[#This Row],[Gain_ttc]]-Tab_ForgeMystique[[#This Row],[Cout Ress Craft]])</f>
        <v>-1014.3000000000011</v>
      </c>
      <c r="L60" s="12">
        <f>IF(ISBLANK(Tab_ForgeMystique[[#This Row],[Drop]]),0,Tab_ForgeMystique[[#This Row],[Gain_ttc]]-Tab_ForgeMystique[[#This Row],[Prix U. T6]]-Tab_ForgeMystique[[#This Row],[Prix U. Poussière]]*5)</f>
        <v>4985.6999999999989</v>
      </c>
      <c r="M60" s="12">
        <f>IF(ISBLANK(Tab_ForgeMystique[[#This Row],[Drop]]),0,Tab_ForgeMystique[[#This Row],[Gain_ttc]]-Tab_ForgeMystique[[#This Row],[Prix U. T6]])</f>
        <v>11385.699999999999</v>
      </c>
      <c r="N60" s="57">
        <v>3</v>
      </c>
    </row>
    <row r="61" spans="1:14" x14ac:dyDescent="0.25">
      <c r="A61" s="15">
        <f t="shared" si="5"/>
        <v>60</v>
      </c>
      <c r="B61" s="45">
        <f t="shared" si="6"/>
        <v>43940</v>
      </c>
      <c r="C61" s="8" t="s">
        <v>46</v>
      </c>
      <c r="D61" s="12">
        <v>121</v>
      </c>
      <c r="E61" s="8" t="str">
        <f t="shared" si="0"/>
        <v>Griffe sauvage</v>
      </c>
      <c r="F61" s="12">
        <v>2778</v>
      </c>
      <c r="G61" s="12">
        <v>1280</v>
      </c>
      <c r="H61" s="12">
        <f>50*Tab_ForgeMystique[[#This Row],[Prix U. T5]]+1*Tab_ForgeMystique[[#This Row],[Prix U. T6]]+5*Tab_ForgeMystique[[#This Row],[Prix U. Poussière]]</f>
        <v>15228</v>
      </c>
      <c r="I61" s="8">
        <v>10</v>
      </c>
      <c r="J61" s="11">
        <f t="shared" si="4"/>
        <v>23613</v>
      </c>
      <c r="K61" s="12">
        <f>IF(ISBLANK(Tab_ForgeMystique[[#This Row],[Drop]]),0,Tab_ForgeMystique[[#This Row],[Gain_ttc]]-Tab_ForgeMystique[[#This Row],[Cout Ress Craft]])</f>
        <v>8385</v>
      </c>
      <c r="L61" s="12">
        <f>IF(ISBLANK(Tab_ForgeMystique[[#This Row],[Drop]]),0,Tab_ForgeMystique[[#This Row],[Gain_ttc]]-Tab_ForgeMystique[[#This Row],[Prix U. T6]]-Tab_ForgeMystique[[#This Row],[Prix U. Poussière]]*5)</f>
        <v>14435</v>
      </c>
      <c r="M61" s="12">
        <f>IF(ISBLANK(Tab_ForgeMystique[[#This Row],[Drop]]),0,Tab_ForgeMystique[[#This Row],[Gain_ttc]]-Tab_ForgeMystique[[#This Row],[Prix U. T6]])</f>
        <v>20835</v>
      </c>
      <c r="N61" s="57">
        <v>3</v>
      </c>
    </row>
    <row r="62" spans="1:14" x14ac:dyDescent="0.25">
      <c r="A62" s="15">
        <f t="shared" si="5"/>
        <v>61</v>
      </c>
      <c r="B62" s="45">
        <f t="shared" si="6"/>
        <v>43940</v>
      </c>
      <c r="C62" s="8" t="s">
        <v>46</v>
      </c>
      <c r="D62" s="12">
        <v>122</v>
      </c>
      <c r="E62" s="8" t="str">
        <f t="shared" si="0"/>
        <v>Griffe sauvage</v>
      </c>
      <c r="F62" s="12">
        <v>2779</v>
      </c>
      <c r="G62" s="12">
        <v>1280</v>
      </c>
      <c r="H62" s="12">
        <f>50*Tab_ForgeMystique[[#This Row],[Prix U. T5]]+1*Tab_ForgeMystique[[#This Row],[Prix U. T6]]+5*Tab_ForgeMystique[[#This Row],[Prix U. Poussière]]</f>
        <v>15279</v>
      </c>
      <c r="I62" s="8">
        <v>7</v>
      </c>
      <c r="J62" s="11">
        <f t="shared" si="4"/>
        <v>16535.05</v>
      </c>
      <c r="K62" s="12">
        <f>IF(ISBLANK(Tab_ForgeMystique[[#This Row],[Drop]]),0,Tab_ForgeMystique[[#This Row],[Gain_ttc]]-Tab_ForgeMystique[[#This Row],[Cout Ress Craft]])</f>
        <v>1256.0499999999993</v>
      </c>
      <c r="L62" s="12">
        <f>IF(ISBLANK(Tab_ForgeMystique[[#This Row],[Drop]]),0,Tab_ForgeMystique[[#This Row],[Gain_ttc]]-Tab_ForgeMystique[[#This Row],[Prix U. T6]]-Tab_ForgeMystique[[#This Row],[Prix U. Poussière]]*5)</f>
        <v>7356.0499999999993</v>
      </c>
      <c r="M62" s="12">
        <f>IF(ISBLANK(Tab_ForgeMystique[[#This Row],[Drop]]),0,Tab_ForgeMystique[[#This Row],[Gain_ttc]]-Tab_ForgeMystique[[#This Row],[Prix U. T6]])</f>
        <v>13756.05</v>
      </c>
      <c r="N62" s="57">
        <v>3</v>
      </c>
    </row>
    <row r="63" spans="1:14" x14ac:dyDescent="0.25">
      <c r="A63" s="15">
        <f t="shared" si="5"/>
        <v>62</v>
      </c>
      <c r="B63" s="45">
        <f t="shared" si="6"/>
        <v>43940</v>
      </c>
      <c r="C63" s="8" t="s">
        <v>46</v>
      </c>
      <c r="D63" s="12">
        <v>123</v>
      </c>
      <c r="E63" s="8" t="str">
        <f t="shared" si="0"/>
        <v>Griffe sauvage</v>
      </c>
      <c r="F63" s="12">
        <v>2780</v>
      </c>
      <c r="G63" s="12">
        <v>1280</v>
      </c>
      <c r="H63" s="12">
        <f>50*Tab_ForgeMystique[[#This Row],[Prix U. T5]]+1*Tab_ForgeMystique[[#This Row],[Prix U. T6]]+5*Tab_ForgeMystique[[#This Row],[Prix U. Poussière]]</f>
        <v>15330</v>
      </c>
      <c r="I63" s="8">
        <v>7</v>
      </c>
      <c r="J63" s="11">
        <f t="shared" si="4"/>
        <v>16541</v>
      </c>
      <c r="K63" s="12">
        <f>IF(ISBLANK(Tab_ForgeMystique[[#This Row],[Drop]]),0,Tab_ForgeMystique[[#This Row],[Gain_ttc]]-Tab_ForgeMystique[[#This Row],[Cout Ress Craft]])</f>
        <v>1211</v>
      </c>
      <c r="L63" s="12">
        <f>IF(ISBLANK(Tab_ForgeMystique[[#This Row],[Drop]]),0,Tab_ForgeMystique[[#This Row],[Gain_ttc]]-Tab_ForgeMystique[[#This Row],[Prix U. T6]]-Tab_ForgeMystique[[#This Row],[Prix U. Poussière]]*5)</f>
        <v>7361</v>
      </c>
      <c r="M63" s="12">
        <f>IF(ISBLANK(Tab_ForgeMystique[[#This Row],[Drop]]),0,Tab_ForgeMystique[[#This Row],[Gain_ttc]]-Tab_ForgeMystique[[#This Row],[Prix U. T6]])</f>
        <v>13761</v>
      </c>
      <c r="N63" s="57">
        <v>3</v>
      </c>
    </row>
    <row r="64" spans="1:14" x14ac:dyDescent="0.25">
      <c r="A64" s="15">
        <f t="shared" si="5"/>
        <v>63</v>
      </c>
      <c r="B64" s="45">
        <f t="shared" si="6"/>
        <v>43940</v>
      </c>
      <c r="C64" s="8" t="s">
        <v>46</v>
      </c>
      <c r="D64" s="12">
        <v>124</v>
      </c>
      <c r="E64" s="8" t="str">
        <f t="shared" si="0"/>
        <v>Griffe sauvage</v>
      </c>
      <c r="F64" s="12">
        <v>2781</v>
      </c>
      <c r="G64" s="12">
        <v>1280</v>
      </c>
      <c r="H64" s="12">
        <f>50*Tab_ForgeMystique[[#This Row],[Prix U. T5]]+1*Tab_ForgeMystique[[#This Row],[Prix U. T6]]+5*Tab_ForgeMystique[[#This Row],[Prix U. Poussière]]</f>
        <v>15381</v>
      </c>
      <c r="I64" s="8">
        <v>6</v>
      </c>
      <c r="J64" s="11">
        <f t="shared" si="4"/>
        <v>14183.1</v>
      </c>
      <c r="K64" s="12">
        <f>IF(ISBLANK(Tab_ForgeMystique[[#This Row],[Drop]]),0,Tab_ForgeMystique[[#This Row],[Gain_ttc]]-Tab_ForgeMystique[[#This Row],[Cout Ress Craft]])</f>
        <v>-1197.8999999999996</v>
      </c>
      <c r="L64" s="12">
        <f>IF(ISBLANK(Tab_ForgeMystique[[#This Row],[Drop]]),0,Tab_ForgeMystique[[#This Row],[Gain_ttc]]-Tab_ForgeMystique[[#This Row],[Prix U. T6]]-Tab_ForgeMystique[[#This Row],[Prix U. Poussière]]*5)</f>
        <v>5002.1000000000004</v>
      </c>
      <c r="M64" s="12">
        <f>IF(ISBLANK(Tab_ForgeMystique[[#This Row],[Drop]]),0,Tab_ForgeMystique[[#This Row],[Gain_ttc]]-Tab_ForgeMystique[[#This Row],[Prix U. T6]])</f>
        <v>11402.1</v>
      </c>
      <c r="N64" s="57">
        <v>3</v>
      </c>
    </row>
    <row r="65" spans="1:14" x14ac:dyDescent="0.25">
      <c r="A65" s="15">
        <f t="shared" si="5"/>
        <v>64</v>
      </c>
      <c r="B65" s="45">
        <f t="shared" si="6"/>
        <v>43940</v>
      </c>
      <c r="C65" s="8" t="s">
        <v>46</v>
      </c>
      <c r="D65" s="12">
        <v>125</v>
      </c>
      <c r="E65" s="8" t="str">
        <f t="shared" si="0"/>
        <v>Griffe sauvage</v>
      </c>
      <c r="F65" s="12">
        <v>2782</v>
      </c>
      <c r="G65" s="12">
        <v>1280</v>
      </c>
      <c r="H65" s="12">
        <f>50*Tab_ForgeMystique[[#This Row],[Prix U. T5]]+1*Tab_ForgeMystique[[#This Row],[Prix U. T6]]+5*Tab_ForgeMystique[[#This Row],[Prix U. Poussière]]</f>
        <v>15432</v>
      </c>
      <c r="I65" s="8">
        <v>9</v>
      </c>
      <c r="J65" s="11">
        <f t="shared" si="4"/>
        <v>21282.3</v>
      </c>
      <c r="K65" s="12">
        <f>IF(ISBLANK(Tab_ForgeMystique[[#This Row],[Drop]]),0,Tab_ForgeMystique[[#This Row],[Gain_ttc]]-Tab_ForgeMystique[[#This Row],[Cout Ress Craft]])</f>
        <v>5850.2999999999993</v>
      </c>
      <c r="L65" s="12">
        <f>IF(ISBLANK(Tab_ForgeMystique[[#This Row],[Drop]]),0,Tab_ForgeMystique[[#This Row],[Gain_ttc]]-Tab_ForgeMystique[[#This Row],[Prix U. T6]]-Tab_ForgeMystique[[#This Row],[Prix U. Poussière]]*5)</f>
        <v>12100.3</v>
      </c>
      <c r="M65" s="12">
        <f>IF(ISBLANK(Tab_ForgeMystique[[#This Row],[Drop]]),0,Tab_ForgeMystique[[#This Row],[Gain_ttc]]-Tab_ForgeMystique[[#This Row],[Prix U. T6]])</f>
        <v>18500.3</v>
      </c>
      <c r="N65" s="57">
        <v>3</v>
      </c>
    </row>
    <row r="66" spans="1:14" x14ac:dyDescent="0.25">
      <c r="A66" s="15">
        <f t="shared" si="5"/>
        <v>65</v>
      </c>
      <c r="B66" s="45">
        <f t="shared" si="6"/>
        <v>43940</v>
      </c>
      <c r="C66" s="8" t="s">
        <v>46</v>
      </c>
      <c r="D66" s="12">
        <v>126</v>
      </c>
      <c r="E66" s="8" t="str">
        <f t="shared" ref="E66:E129" si="7">IF(ISBLANK(C66),"",VLOOKUP(C66,_MatriceT5_T6,2,0))</f>
        <v>Griffe sauvage</v>
      </c>
      <c r="F66" s="12">
        <v>2783</v>
      </c>
      <c r="G66" s="12">
        <v>1280</v>
      </c>
      <c r="H66" s="12">
        <f>50*Tab_ForgeMystique[[#This Row],[Prix U. T5]]+1*Tab_ForgeMystique[[#This Row],[Prix U. T6]]+5*Tab_ForgeMystique[[#This Row],[Prix U. Poussière]]</f>
        <v>15483</v>
      </c>
      <c r="I66" s="8">
        <v>5</v>
      </c>
      <c r="J66" s="11">
        <f t="shared" ref="J66:J129" si="8">I66*F66*0.85</f>
        <v>11827.75</v>
      </c>
      <c r="K66" s="12">
        <f>IF(ISBLANK(Tab_ForgeMystique[[#This Row],[Drop]]),0,Tab_ForgeMystique[[#This Row],[Gain_ttc]]-Tab_ForgeMystique[[#This Row],[Cout Ress Craft]])</f>
        <v>-3655.25</v>
      </c>
      <c r="L66" s="12">
        <f>IF(ISBLANK(Tab_ForgeMystique[[#This Row],[Drop]]),0,Tab_ForgeMystique[[#This Row],[Gain_ttc]]-Tab_ForgeMystique[[#This Row],[Prix U. T6]]-Tab_ForgeMystique[[#This Row],[Prix U. Poussière]]*5)</f>
        <v>2644.75</v>
      </c>
      <c r="M66" s="12">
        <f>IF(ISBLANK(Tab_ForgeMystique[[#This Row],[Drop]]),0,Tab_ForgeMystique[[#This Row],[Gain_ttc]]-Tab_ForgeMystique[[#This Row],[Prix U. T6]])</f>
        <v>9044.75</v>
      </c>
      <c r="N66" s="57">
        <v>3</v>
      </c>
    </row>
    <row r="67" spans="1:14" x14ac:dyDescent="0.25">
      <c r="A67" s="15">
        <f t="shared" si="5"/>
        <v>66</v>
      </c>
      <c r="B67" s="45">
        <f t="shared" si="6"/>
        <v>43940</v>
      </c>
      <c r="C67" s="8" t="s">
        <v>46</v>
      </c>
      <c r="D67" s="12">
        <v>127</v>
      </c>
      <c r="E67" s="8" t="str">
        <f t="shared" si="7"/>
        <v>Griffe sauvage</v>
      </c>
      <c r="F67" s="12">
        <v>2784</v>
      </c>
      <c r="G67" s="12">
        <v>1280</v>
      </c>
      <c r="H67" s="12">
        <f>50*Tab_ForgeMystique[[#This Row],[Prix U. T5]]+1*Tab_ForgeMystique[[#This Row],[Prix U. T6]]+5*Tab_ForgeMystique[[#This Row],[Prix U. Poussière]]</f>
        <v>15534</v>
      </c>
      <c r="I67" s="8">
        <v>5</v>
      </c>
      <c r="J67" s="11">
        <f t="shared" si="8"/>
        <v>11832</v>
      </c>
      <c r="K67" s="12">
        <f>IF(ISBLANK(Tab_ForgeMystique[[#This Row],[Drop]]),0,Tab_ForgeMystique[[#This Row],[Gain_ttc]]-Tab_ForgeMystique[[#This Row],[Cout Ress Craft]])</f>
        <v>-3702</v>
      </c>
      <c r="L67" s="12">
        <f>IF(ISBLANK(Tab_ForgeMystique[[#This Row],[Drop]]),0,Tab_ForgeMystique[[#This Row],[Gain_ttc]]-Tab_ForgeMystique[[#This Row],[Prix U. T6]]-Tab_ForgeMystique[[#This Row],[Prix U. Poussière]]*5)</f>
        <v>2648</v>
      </c>
      <c r="M67" s="12">
        <f>IF(ISBLANK(Tab_ForgeMystique[[#This Row],[Drop]]),0,Tab_ForgeMystique[[#This Row],[Gain_ttc]]-Tab_ForgeMystique[[#This Row],[Prix U. T6]])</f>
        <v>9048</v>
      </c>
      <c r="N67" s="57">
        <v>3</v>
      </c>
    </row>
    <row r="68" spans="1:14" x14ac:dyDescent="0.25">
      <c r="A68" s="15">
        <f t="shared" ref="A68:A131" si="9">A67+1</f>
        <v>67</v>
      </c>
      <c r="B68" s="45">
        <f t="shared" ref="B68:B115" si="10">B67</f>
        <v>43940</v>
      </c>
      <c r="C68" s="8" t="s">
        <v>46</v>
      </c>
      <c r="D68" s="12">
        <v>128</v>
      </c>
      <c r="E68" s="8" t="str">
        <f t="shared" si="7"/>
        <v>Griffe sauvage</v>
      </c>
      <c r="F68" s="12">
        <v>2785</v>
      </c>
      <c r="G68" s="12">
        <v>1280</v>
      </c>
      <c r="H68" s="12">
        <f>50*Tab_ForgeMystique[[#This Row],[Prix U. T5]]+1*Tab_ForgeMystique[[#This Row],[Prix U. T6]]+5*Tab_ForgeMystique[[#This Row],[Prix U. Poussière]]</f>
        <v>15585</v>
      </c>
      <c r="I68" s="8">
        <v>9</v>
      </c>
      <c r="J68" s="11">
        <f t="shared" si="8"/>
        <v>21305.25</v>
      </c>
      <c r="K68" s="12">
        <f>IF(ISBLANK(Tab_ForgeMystique[[#This Row],[Drop]]),0,Tab_ForgeMystique[[#This Row],[Gain_ttc]]-Tab_ForgeMystique[[#This Row],[Cout Ress Craft]])</f>
        <v>5720.25</v>
      </c>
      <c r="L68" s="12">
        <f>IF(ISBLANK(Tab_ForgeMystique[[#This Row],[Drop]]),0,Tab_ForgeMystique[[#This Row],[Gain_ttc]]-Tab_ForgeMystique[[#This Row],[Prix U. T6]]-Tab_ForgeMystique[[#This Row],[Prix U. Poussière]]*5)</f>
        <v>12120.25</v>
      </c>
      <c r="M68" s="12">
        <f>IF(ISBLANK(Tab_ForgeMystique[[#This Row],[Drop]]),0,Tab_ForgeMystique[[#This Row],[Gain_ttc]]-Tab_ForgeMystique[[#This Row],[Prix U. T6]])</f>
        <v>18520.25</v>
      </c>
      <c r="N68" s="57">
        <v>3</v>
      </c>
    </row>
    <row r="69" spans="1:14" x14ac:dyDescent="0.25">
      <c r="A69" s="15">
        <f t="shared" si="9"/>
        <v>68</v>
      </c>
      <c r="B69" s="45">
        <f t="shared" si="10"/>
        <v>43940</v>
      </c>
      <c r="C69" s="8" t="s">
        <v>46</v>
      </c>
      <c r="D69" s="12">
        <v>129</v>
      </c>
      <c r="E69" s="8" t="str">
        <f t="shared" si="7"/>
        <v>Griffe sauvage</v>
      </c>
      <c r="F69" s="12">
        <v>2786</v>
      </c>
      <c r="G69" s="12">
        <v>1280</v>
      </c>
      <c r="H69" s="12">
        <f>50*Tab_ForgeMystique[[#This Row],[Prix U. T5]]+1*Tab_ForgeMystique[[#This Row],[Prix U. T6]]+5*Tab_ForgeMystique[[#This Row],[Prix U. Poussière]]</f>
        <v>15636</v>
      </c>
      <c r="I69" s="8">
        <v>9</v>
      </c>
      <c r="J69" s="11">
        <f t="shared" si="8"/>
        <v>21312.899999999998</v>
      </c>
      <c r="K69" s="12">
        <f>IF(ISBLANK(Tab_ForgeMystique[[#This Row],[Drop]]),0,Tab_ForgeMystique[[#This Row],[Gain_ttc]]-Tab_ForgeMystique[[#This Row],[Cout Ress Craft]])</f>
        <v>5676.8999999999978</v>
      </c>
      <c r="L69" s="12">
        <f>IF(ISBLANK(Tab_ForgeMystique[[#This Row],[Drop]]),0,Tab_ForgeMystique[[#This Row],[Gain_ttc]]-Tab_ForgeMystique[[#This Row],[Prix U. T6]]-Tab_ForgeMystique[[#This Row],[Prix U. Poussière]]*5)</f>
        <v>12126.899999999998</v>
      </c>
      <c r="M69" s="12">
        <f>IF(ISBLANK(Tab_ForgeMystique[[#This Row],[Drop]]),0,Tab_ForgeMystique[[#This Row],[Gain_ttc]]-Tab_ForgeMystique[[#This Row],[Prix U. T6]])</f>
        <v>18526.899999999998</v>
      </c>
      <c r="N69" s="57">
        <v>3</v>
      </c>
    </row>
    <row r="70" spans="1:14" x14ac:dyDescent="0.25">
      <c r="A70" s="15">
        <f t="shared" si="9"/>
        <v>69</v>
      </c>
      <c r="B70" s="45">
        <f t="shared" si="10"/>
        <v>43940</v>
      </c>
      <c r="C70" s="8" t="s">
        <v>46</v>
      </c>
      <c r="D70" s="12">
        <v>130</v>
      </c>
      <c r="E70" s="8" t="str">
        <f t="shared" si="7"/>
        <v>Griffe sauvage</v>
      </c>
      <c r="F70" s="12">
        <v>2787</v>
      </c>
      <c r="G70" s="12">
        <v>1280</v>
      </c>
      <c r="H70" s="12">
        <f>50*Tab_ForgeMystique[[#This Row],[Prix U. T5]]+1*Tab_ForgeMystique[[#This Row],[Prix U. T6]]+5*Tab_ForgeMystique[[#This Row],[Prix U. Poussière]]</f>
        <v>15687</v>
      </c>
      <c r="I70" s="8">
        <v>5</v>
      </c>
      <c r="J70" s="11">
        <f t="shared" si="8"/>
        <v>11844.75</v>
      </c>
      <c r="K70" s="12">
        <f>IF(ISBLANK(Tab_ForgeMystique[[#This Row],[Drop]]),0,Tab_ForgeMystique[[#This Row],[Gain_ttc]]-Tab_ForgeMystique[[#This Row],[Cout Ress Craft]])</f>
        <v>-3842.25</v>
      </c>
      <c r="L70" s="12">
        <f>IF(ISBLANK(Tab_ForgeMystique[[#This Row],[Drop]]),0,Tab_ForgeMystique[[#This Row],[Gain_ttc]]-Tab_ForgeMystique[[#This Row],[Prix U. T6]]-Tab_ForgeMystique[[#This Row],[Prix U. Poussière]]*5)</f>
        <v>2657.75</v>
      </c>
      <c r="M70" s="12">
        <f>IF(ISBLANK(Tab_ForgeMystique[[#This Row],[Drop]]),0,Tab_ForgeMystique[[#This Row],[Gain_ttc]]-Tab_ForgeMystique[[#This Row],[Prix U. T6]])</f>
        <v>9057.75</v>
      </c>
      <c r="N70" s="57">
        <v>3</v>
      </c>
    </row>
    <row r="71" spans="1:14" x14ac:dyDescent="0.25">
      <c r="A71" s="15">
        <f t="shared" si="9"/>
        <v>70</v>
      </c>
      <c r="B71" s="45">
        <f t="shared" si="10"/>
        <v>43940</v>
      </c>
      <c r="C71" s="8" t="s">
        <v>46</v>
      </c>
      <c r="D71" s="12">
        <v>131</v>
      </c>
      <c r="E71" s="8" t="str">
        <f t="shared" si="7"/>
        <v>Griffe sauvage</v>
      </c>
      <c r="F71" s="12">
        <v>2788</v>
      </c>
      <c r="G71" s="12">
        <v>1280</v>
      </c>
      <c r="H71" s="12">
        <f>50*Tab_ForgeMystique[[#This Row],[Prix U. T5]]+1*Tab_ForgeMystique[[#This Row],[Prix U. T6]]+5*Tab_ForgeMystique[[#This Row],[Prix U. Poussière]]</f>
        <v>15738</v>
      </c>
      <c r="I71" s="8">
        <v>7</v>
      </c>
      <c r="J71" s="11">
        <f t="shared" si="8"/>
        <v>16588.599999999999</v>
      </c>
      <c r="K71" s="12">
        <f>IF(ISBLANK(Tab_ForgeMystique[[#This Row],[Drop]]),0,Tab_ForgeMystique[[#This Row],[Gain_ttc]]-Tab_ForgeMystique[[#This Row],[Cout Ress Craft]])</f>
        <v>850.59999999999854</v>
      </c>
      <c r="L71" s="12">
        <f>IF(ISBLANK(Tab_ForgeMystique[[#This Row],[Drop]]),0,Tab_ForgeMystique[[#This Row],[Gain_ttc]]-Tab_ForgeMystique[[#This Row],[Prix U. T6]]-Tab_ForgeMystique[[#This Row],[Prix U. Poussière]]*5)</f>
        <v>7400.5999999999985</v>
      </c>
      <c r="M71" s="12">
        <f>IF(ISBLANK(Tab_ForgeMystique[[#This Row],[Drop]]),0,Tab_ForgeMystique[[#This Row],[Gain_ttc]]-Tab_ForgeMystique[[#This Row],[Prix U. T6]])</f>
        <v>13800.599999999999</v>
      </c>
      <c r="N71" s="57">
        <v>3</v>
      </c>
    </row>
    <row r="72" spans="1:14" x14ac:dyDescent="0.25">
      <c r="A72" s="15">
        <f t="shared" si="9"/>
        <v>71</v>
      </c>
      <c r="B72" s="45">
        <f t="shared" si="10"/>
        <v>43940</v>
      </c>
      <c r="C72" s="8" t="s">
        <v>46</v>
      </c>
      <c r="D72" s="12">
        <v>132</v>
      </c>
      <c r="E72" s="8" t="str">
        <f t="shared" si="7"/>
        <v>Griffe sauvage</v>
      </c>
      <c r="F72" s="12">
        <v>2789</v>
      </c>
      <c r="G72" s="12">
        <v>1280</v>
      </c>
      <c r="H72" s="12">
        <f>50*Tab_ForgeMystique[[#This Row],[Prix U. T5]]+1*Tab_ForgeMystique[[#This Row],[Prix U. T6]]+5*Tab_ForgeMystique[[#This Row],[Prix U. Poussière]]</f>
        <v>15789</v>
      </c>
      <c r="I72" s="8">
        <v>12</v>
      </c>
      <c r="J72" s="11">
        <f t="shared" si="8"/>
        <v>28447.8</v>
      </c>
      <c r="K72" s="12">
        <f>IF(ISBLANK(Tab_ForgeMystique[[#This Row],[Drop]]),0,Tab_ForgeMystique[[#This Row],[Gain_ttc]]-Tab_ForgeMystique[[#This Row],[Cout Ress Craft]])</f>
        <v>12658.8</v>
      </c>
      <c r="L72" s="12">
        <f>IF(ISBLANK(Tab_ForgeMystique[[#This Row],[Drop]]),0,Tab_ForgeMystique[[#This Row],[Gain_ttc]]-Tab_ForgeMystique[[#This Row],[Prix U. T6]]-Tab_ForgeMystique[[#This Row],[Prix U. Poussière]]*5)</f>
        <v>19258.8</v>
      </c>
      <c r="M72" s="12">
        <f>IF(ISBLANK(Tab_ForgeMystique[[#This Row],[Drop]]),0,Tab_ForgeMystique[[#This Row],[Gain_ttc]]-Tab_ForgeMystique[[#This Row],[Prix U. T6]])</f>
        <v>25658.799999999999</v>
      </c>
      <c r="N72" s="57">
        <v>3</v>
      </c>
    </row>
    <row r="73" spans="1:14" x14ac:dyDescent="0.25">
      <c r="A73" s="15">
        <f t="shared" si="9"/>
        <v>72</v>
      </c>
      <c r="B73" s="45">
        <f t="shared" si="10"/>
        <v>43940</v>
      </c>
      <c r="C73" s="8" t="s">
        <v>46</v>
      </c>
      <c r="D73" s="12">
        <v>133</v>
      </c>
      <c r="E73" s="8" t="str">
        <f t="shared" si="7"/>
        <v>Griffe sauvage</v>
      </c>
      <c r="F73" s="12">
        <v>2790</v>
      </c>
      <c r="G73" s="12">
        <v>1280</v>
      </c>
      <c r="H73" s="12">
        <f>50*Tab_ForgeMystique[[#This Row],[Prix U. T5]]+1*Tab_ForgeMystique[[#This Row],[Prix U. T6]]+5*Tab_ForgeMystique[[#This Row],[Prix U. Poussière]]</f>
        <v>15840</v>
      </c>
      <c r="I73" s="8">
        <v>9</v>
      </c>
      <c r="J73" s="11">
        <f t="shared" si="8"/>
        <v>21343.5</v>
      </c>
      <c r="K73" s="12">
        <f>IF(ISBLANK(Tab_ForgeMystique[[#This Row],[Drop]]),0,Tab_ForgeMystique[[#This Row],[Gain_ttc]]-Tab_ForgeMystique[[#This Row],[Cout Ress Craft]])</f>
        <v>5503.5</v>
      </c>
      <c r="L73" s="12">
        <f>IF(ISBLANK(Tab_ForgeMystique[[#This Row],[Drop]]),0,Tab_ForgeMystique[[#This Row],[Gain_ttc]]-Tab_ForgeMystique[[#This Row],[Prix U. T6]]-Tab_ForgeMystique[[#This Row],[Prix U. Poussière]]*5)</f>
        <v>12153.5</v>
      </c>
      <c r="M73" s="12">
        <f>IF(ISBLANK(Tab_ForgeMystique[[#This Row],[Drop]]),0,Tab_ForgeMystique[[#This Row],[Gain_ttc]]-Tab_ForgeMystique[[#This Row],[Prix U. T6]])</f>
        <v>18553.5</v>
      </c>
      <c r="N73" s="57">
        <v>3</v>
      </c>
    </row>
    <row r="74" spans="1:14" x14ac:dyDescent="0.25">
      <c r="A74" s="15">
        <f t="shared" si="9"/>
        <v>73</v>
      </c>
      <c r="B74" s="45">
        <f t="shared" si="10"/>
        <v>43940</v>
      </c>
      <c r="C74" s="8" t="s">
        <v>46</v>
      </c>
      <c r="D74" s="12">
        <v>134</v>
      </c>
      <c r="E74" s="8" t="str">
        <f t="shared" si="7"/>
        <v>Griffe sauvage</v>
      </c>
      <c r="F74" s="12">
        <v>2791</v>
      </c>
      <c r="G74" s="12">
        <v>1280</v>
      </c>
      <c r="H74" s="12">
        <f>50*Tab_ForgeMystique[[#This Row],[Prix U. T5]]+1*Tab_ForgeMystique[[#This Row],[Prix U. T6]]+5*Tab_ForgeMystique[[#This Row],[Prix U. Poussière]]</f>
        <v>15891</v>
      </c>
      <c r="I74" s="8">
        <v>5</v>
      </c>
      <c r="J74" s="11">
        <f t="shared" si="8"/>
        <v>11861.75</v>
      </c>
      <c r="K74" s="12">
        <f>IF(ISBLANK(Tab_ForgeMystique[[#This Row],[Drop]]),0,Tab_ForgeMystique[[#This Row],[Gain_ttc]]-Tab_ForgeMystique[[#This Row],[Cout Ress Craft]])</f>
        <v>-4029.25</v>
      </c>
      <c r="L74" s="12">
        <f>IF(ISBLANK(Tab_ForgeMystique[[#This Row],[Drop]]),0,Tab_ForgeMystique[[#This Row],[Gain_ttc]]-Tab_ForgeMystique[[#This Row],[Prix U. T6]]-Tab_ForgeMystique[[#This Row],[Prix U. Poussière]]*5)</f>
        <v>2670.75</v>
      </c>
      <c r="M74" s="12">
        <f>IF(ISBLANK(Tab_ForgeMystique[[#This Row],[Drop]]),0,Tab_ForgeMystique[[#This Row],[Gain_ttc]]-Tab_ForgeMystique[[#This Row],[Prix U. T6]])</f>
        <v>9070.75</v>
      </c>
      <c r="N74" s="57">
        <v>3</v>
      </c>
    </row>
    <row r="75" spans="1:14" x14ac:dyDescent="0.25">
      <c r="A75" s="15">
        <f t="shared" si="9"/>
        <v>74</v>
      </c>
      <c r="B75" s="45">
        <f t="shared" si="10"/>
        <v>43940</v>
      </c>
      <c r="C75" s="8" t="s">
        <v>46</v>
      </c>
      <c r="D75" s="12">
        <v>135</v>
      </c>
      <c r="E75" s="8" t="str">
        <f t="shared" si="7"/>
        <v>Griffe sauvage</v>
      </c>
      <c r="F75" s="12">
        <v>2792</v>
      </c>
      <c r="G75" s="12">
        <v>1280</v>
      </c>
      <c r="H75" s="12">
        <f>50*Tab_ForgeMystique[[#This Row],[Prix U. T5]]+1*Tab_ForgeMystique[[#This Row],[Prix U. T6]]+5*Tab_ForgeMystique[[#This Row],[Prix U. Poussière]]</f>
        <v>15942</v>
      </c>
      <c r="I75" s="8">
        <v>7</v>
      </c>
      <c r="J75" s="11">
        <f t="shared" si="8"/>
        <v>16612.399999999998</v>
      </c>
      <c r="K75" s="12">
        <f>IF(ISBLANK(Tab_ForgeMystique[[#This Row],[Drop]]),0,Tab_ForgeMystique[[#This Row],[Gain_ttc]]-Tab_ForgeMystique[[#This Row],[Cout Ress Craft]])</f>
        <v>670.39999999999782</v>
      </c>
      <c r="L75" s="12">
        <f>IF(ISBLANK(Tab_ForgeMystique[[#This Row],[Drop]]),0,Tab_ForgeMystique[[#This Row],[Gain_ttc]]-Tab_ForgeMystique[[#This Row],[Prix U. T6]]-Tab_ForgeMystique[[#This Row],[Prix U. Poussière]]*5)</f>
        <v>7420.3999999999978</v>
      </c>
      <c r="M75" s="12">
        <f>IF(ISBLANK(Tab_ForgeMystique[[#This Row],[Drop]]),0,Tab_ForgeMystique[[#This Row],[Gain_ttc]]-Tab_ForgeMystique[[#This Row],[Prix U. T6]])</f>
        <v>13820.399999999998</v>
      </c>
      <c r="N75" s="57">
        <v>3</v>
      </c>
    </row>
    <row r="76" spans="1:14" x14ac:dyDescent="0.25">
      <c r="A76" s="15">
        <f t="shared" si="9"/>
        <v>75</v>
      </c>
      <c r="B76" s="45">
        <f t="shared" si="10"/>
        <v>43940</v>
      </c>
      <c r="C76" s="8" t="s">
        <v>46</v>
      </c>
      <c r="D76" s="12">
        <v>136</v>
      </c>
      <c r="E76" s="8" t="str">
        <f t="shared" si="7"/>
        <v>Griffe sauvage</v>
      </c>
      <c r="F76" s="12">
        <v>2793</v>
      </c>
      <c r="G76" s="12">
        <v>1280</v>
      </c>
      <c r="H76" s="12">
        <f>50*Tab_ForgeMystique[[#This Row],[Prix U. T5]]+1*Tab_ForgeMystique[[#This Row],[Prix U. T6]]+5*Tab_ForgeMystique[[#This Row],[Prix U. Poussière]]</f>
        <v>15993</v>
      </c>
      <c r="I76" s="8">
        <v>8</v>
      </c>
      <c r="J76" s="11">
        <f t="shared" si="8"/>
        <v>18992.399999999998</v>
      </c>
      <c r="K76" s="12">
        <f>IF(ISBLANK(Tab_ForgeMystique[[#This Row],[Drop]]),0,Tab_ForgeMystique[[#This Row],[Gain_ttc]]-Tab_ForgeMystique[[#This Row],[Cout Ress Craft]])</f>
        <v>2999.3999999999978</v>
      </c>
      <c r="L76" s="12">
        <f>IF(ISBLANK(Tab_ForgeMystique[[#This Row],[Drop]]),0,Tab_ForgeMystique[[#This Row],[Gain_ttc]]-Tab_ForgeMystique[[#This Row],[Prix U. T6]]-Tab_ForgeMystique[[#This Row],[Prix U. Poussière]]*5)</f>
        <v>9799.3999999999978</v>
      </c>
      <c r="M76" s="12">
        <f>IF(ISBLANK(Tab_ForgeMystique[[#This Row],[Drop]]),0,Tab_ForgeMystique[[#This Row],[Gain_ttc]]-Tab_ForgeMystique[[#This Row],[Prix U. T6]])</f>
        <v>16199.399999999998</v>
      </c>
      <c r="N76" s="57">
        <v>3</v>
      </c>
    </row>
    <row r="77" spans="1:14" x14ac:dyDescent="0.25">
      <c r="A77" s="15">
        <f t="shared" si="9"/>
        <v>76</v>
      </c>
      <c r="B77" s="45">
        <f t="shared" si="10"/>
        <v>43940</v>
      </c>
      <c r="C77" s="8" t="s">
        <v>48</v>
      </c>
      <c r="D77" s="12">
        <v>106</v>
      </c>
      <c r="E77" s="8" t="str">
        <f t="shared" si="7"/>
        <v>Écaille renforcée</v>
      </c>
      <c r="F77" s="12">
        <v>2732</v>
      </c>
      <c r="G77" s="12">
        <v>1280</v>
      </c>
      <c r="H77" s="12">
        <f>50*Tab_ForgeMystique[[#This Row],[Prix U. T5]]+1*Tab_ForgeMystique[[#This Row],[Prix U. T6]]+5*Tab_ForgeMystique[[#This Row],[Prix U. Poussière]]</f>
        <v>14432</v>
      </c>
      <c r="I77" s="8">
        <v>5</v>
      </c>
      <c r="J77" s="11">
        <f t="shared" si="8"/>
        <v>11611</v>
      </c>
      <c r="K77" s="12">
        <f>IF(ISBLANK(Tab_ForgeMystique[[#This Row],[Drop]]),0,Tab_ForgeMystique[[#This Row],[Gain_ttc]]-Tab_ForgeMystique[[#This Row],[Cout Ress Craft]])</f>
        <v>-2821</v>
      </c>
      <c r="L77" s="12">
        <f>IF(ISBLANK(Tab_ForgeMystique[[#This Row],[Drop]]),0,Tab_ForgeMystique[[#This Row],[Gain_ttc]]-Tab_ForgeMystique[[#This Row],[Prix U. T6]]-Tab_ForgeMystique[[#This Row],[Prix U. Poussière]]*5)</f>
        <v>2479</v>
      </c>
      <c r="M77" s="12">
        <f>IF(ISBLANK(Tab_ForgeMystique[[#This Row],[Drop]]),0,Tab_ForgeMystique[[#This Row],[Gain_ttc]]-Tab_ForgeMystique[[#This Row],[Prix U. T6]])</f>
        <v>8879</v>
      </c>
      <c r="N77" s="57">
        <v>3</v>
      </c>
    </row>
    <row r="78" spans="1:14" x14ac:dyDescent="0.25">
      <c r="A78" s="15">
        <f t="shared" si="9"/>
        <v>77</v>
      </c>
      <c r="B78" s="45">
        <f t="shared" si="10"/>
        <v>43940</v>
      </c>
      <c r="C78" s="8" t="s">
        <v>48</v>
      </c>
      <c r="D78" s="12">
        <v>107</v>
      </c>
      <c r="E78" s="8" t="str">
        <f t="shared" si="7"/>
        <v>Écaille renforcée</v>
      </c>
      <c r="F78" s="12">
        <v>2733</v>
      </c>
      <c r="G78" s="12">
        <v>1280</v>
      </c>
      <c r="H78" s="12">
        <f>50*Tab_ForgeMystique[[#This Row],[Prix U. T5]]+1*Tab_ForgeMystique[[#This Row],[Prix U. T6]]+5*Tab_ForgeMystique[[#This Row],[Prix U. Poussière]]</f>
        <v>14483</v>
      </c>
      <c r="I78" s="8">
        <v>6</v>
      </c>
      <c r="J78" s="11">
        <f t="shared" si="8"/>
        <v>13938.3</v>
      </c>
      <c r="K78" s="12">
        <f>IF(ISBLANK(Tab_ForgeMystique[[#This Row],[Drop]]),0,Tab_ForgeMystique[[#This Row],[Gain_ttc]]-Tab_ForgeMystique[[#This Row],[Cout Ress Craft]])</f>
        <v>-544.70000000000073</v>
      </c>
      <c r="L78" s="12">
        <f>IF(ISBLANK(Tab_ForgeMystique[[#This Row],[Drop]]),0,Tab_ForgeMystique[[#This Row],[Gain_ttc]]-Tab_ForgeMystique[[#This Row],[Prix U. T6]]-Tab_ForgeMystique[[#This Row],[Prix U. Poussière]]*5)</f>
        <v>4805.2999999999993</v>
      </c>
      <c r="M78" s="12">
        <f>IF(ISBLANK(Tab_ForgeMystique[[#This Row],[Drop]]),0,Tab_ForgeMystique[[#This Row],[Gain_ttc]]-Tab_ForgeMystique[[#This Row],[Prix U. T6]])</f>
        <v>11205.3</v>
      </c>
      <c r="N78" s="57">
        <v>3</v>
      </c>
    </row>
    <row r="79" spans="1:14" x14ac:dyDescent="0.25">
      <c r="A79" s="15">
        <f t="shared" si="9"/>
        <v>78</v>
      </c>
      <c r="B79" s="45">
        <f t="shared" si="10"/>
        <v>43940</v>
      </c>
      <c r="C79" s="8" t="s">
        <v>48</v>
      </c>
      <c r="D79" s="12">
        <v>108</v>
      </c>
      <c r="E79" s="8" t="str">
        <f t="shared" si="7"/>
        <v>Écaille renforcée</v>
      </c>
      <c r="F79" s="12">
        <v>2734</v>
      </c>
      <c r="G79" s="12">
        <v>1280</v>
      </c>
      <c r="H79" s="12">
        <f>50*Tab_ForgeMystique[[#This Row],[Prix U. T5]]+1*Tab_ForgeMystique[[#This Row],[Prix U. T6]]+5*Tab_ForgeMystique[[#This Row],[Prix U. Poussière]]</f>
        <v>14534</v>
      </c>
      <c r="I79" s="8">
        <v>5</v>
      </c>
      <c r="J79" s="11">
        <f t="shared" si="8"/>
        <v>11619.5</v>
      </c>
      <c r="K79" s="12">
        <f>IF(ISBLANK(Tab_ForgeMystique[[#This Row],[Drop]]),0,Tab_ForgeMystique[[#This Row],[Gain_ttc]]-Tab_ForgeMystique[[#This Row],[Cout Ress Craft]])</f>
        <v>-2914.5</v>
      </c>
      <c r="L79" s="12">
        <f>IF(ISBLANK(Tab_ForgeMystique[[#This Row],[Drop]]),0,Tab_ForgeMystique[[#This Row],[Gain_ttc]]-Tab_ForgeMystique[[#This Row],[Prix U. T6]]-Tab_ForgeMystique[[#This Row],[Prix U. Poussière]]*5)</f>
        <v>2485.5</v>
      </c>
      <c r="M79" s="12">
        <f>IF(ISBLANK(Tab_ForgeMystique[[#This Row],[Drop]]),0,Tab_ForgeMystique[[#This Row],[Gain_ttc]]-Tab_ForgeMystique[[#This Row],[Prix U. T6]])</f>
        <v>8885.5</v>
      </c>
      <c r="N79" s="57">
        <v>3</v>
      </c>
    </row>
    <row r="80" spans="1:14" x14ac:dyDescent="0.25">
      <c r="A80" s="15">
        <f t="shared" si="9"/>
        <v>79</v>
      </c>
      <c r="B80" s="45">
        <f t="shared" si="10"/>
        <v>43940</v>
      </c>
      <c r="C80" s="8" t="s">
        <v>48</v>
      </c>
      <c r="D80" s="12">
        <v>109</v>
      </c>
      <c r="E80" s="8" t="str">
        <f t="shared" si="7"/>
        <v>Écaille renforcée</v>
      </c>
      <c r="F80" s="12">
        <v>2735</v>
      </c>
      <c r="G80" s="12">
        <v>1280</v>
      </c>
      <c r="H80" s="12">
        <f>50*Tab_ForgeMystique[[#This Row],[Prix U. T5]]+1*Tab_ForgeMystique[[#This Row],[Prix U. T6]]+5*Tab_ForgeMystique[[#This Row],[Prix U. Poussière]]</f>
        <v>14585</v>
      </c>
      <c r="I80" s="8">
        <v>7</v>
      </c>
      <c r="J80" s="11">
        <f t="shared" si="8"/>
        <v>16273.25</v>
      </c>
      <c r="K80" s="12">
        <f>IF(ISBLANK(Tab_ForgeMystique[[#This Row],[Drop]]),0,Tab_ForgeMystique[[#This Row],[Gain_ttc]]-Tab_ForgeMystique[[#This Row],[Cout Ress Craft]])</f>
        <v>1688.25</v>
      </c>
      <c r="L80" s="12">
        <f>IF(ISBLANK(Tab_ForgeMystique[[#This Row],[Drop]]),0,Tab_ForgeMystique[[#This Row],[Gain_ttc]]-Tab_ForgeMystique[[#This Row],[Prix U. T6]]-Tab_ForgeMystique[[#This Row],[Prix U. Poussière]]*5)</f>
        <v>7138.25</v>
      </c>
      <c r="M80" s="12">
        <f>IF(ISBLANK(Tab_ForgeMystique[[#This Row],[Drop]]),0,Tab_ForgeMystique[[#This Row],[Gain_ttc]]-Tab_ForgeMystique[[#This Row],[Prix U. T6]])</f>
        <v>13538.25</v>
      </c>
      <c r="N80" s="57">
        <v>3</v>
      </c>
    </row>
    <row r="81" spans="1:14" x14ac:dyDescent="0.25">
      <c r="A81" s="15">
        <f t="shared" si="9"/>
        <v>80</v>
      </c>
      <c r="B81" s="45">
        <f t="shared" si="10"/>
        <v>43940</v>
      </c>
      <c r="C81" s="8" t="s">
        <v>48</v>
      </c>
      <c r="D81" s="12">
        <v>110</v>
      </c>
      <c r="E81" s="8" t="str">
        <f t="shared" si="7"/>
        <v>Écaille renforcée</v>
      </c>
      <c r="F81" s="12">
        <v>2736</v>
      </c>
      <c r="G81" s="12">
        <v>1280</v>
      </c>
      <c r="H81" s="12">
        <f>50*Tab_ForgeMystique[[#This Row],[Prix U. T5]]+1*Tab_ForgeMystique[[#This Row],[Prix U. T6]]+5*Tab_ForgeMystique[[#This Row],[Prix U. Poussière]]</f>
        <v>14636</v>
      </c>
      <c r="I81" s="8">
        <v>8</v>
      </c>
      <c r="J81" s="11">
        <f t="shared" si="8"/>
        <v>18604.8</v>
      </c>
      <c r="K81" s="12">
        <f>IF(ISBLANK(Tab_ForgeMystique[[#This Row],[Drop]]),0,Tab_ForgeMystique[[#This Row],[Gain_ttc]]-Tab_ForgeMystique[[#This Row],[Cout Ress Craft]])</f>
        <v>3968.7999999999993</v>
      </c>
      <c r="L81" s="12">
        <f>IF(ISBLANK(Tab_ForgeMystique[[#This Row],[Drop]]),0,Tab_ForgeMystique[[#This Row],[Gain_ttc]]-Tab_ForgeMystique[[#This Row],[Prix U. T6]]-Tab_ForgeMystique[[#This Row],[Prix U. Poussière]]*5)</f>
        <v>9468.7999999999993</v>
      </c>
      <c r="M81" s="12">
        <f>IF(ISBLANK(Tab_ForgeMystique[[#This Row],[Drop]]),0,Tab_ForgeMystique[[#This Row],[Gain_ttc]]-Tab_ForgeMystique[[#This Row],[Prix U. T6]])</f>
        <v>15868.8</v>
      </c>
      <c r="N81" s="57">
        <v>3</v>
      </c>
    </row>
    <row r="82" spans="1:14" x14ac:dyDescent="0.25">
      <c r="A82" s="15">
        <f t="shared" si="9"/>
        <v>81</v>
      </c>
      <c r="B82" s="45">
        <f t="shared" si="10"/>
        <v>43940</v>
      </c>
      <c r="C82" s="8" t="s">
        <v>48</v>
      </c>
      <c r="D82" s="12">
        <v>111</v>
      </c>
      <c r="E82" s="8" t="str">
        <f t="shared" si="7"/>
        <v>Écaille renforcée</v>
      </c>
      <c r="F82" s="12">
        <v>2737</v>
      </c>
      <c r="G82" s="12">
        <v>1280</v>
      </c>
      <c r="H82" s="12">
        <f>50*Tab_ForgeMystique[[#This Row],[Prix U. T5]]+1*Tab_ForgeMystique[[#This Row],[Prix U. T6]]+5*Tab_ForgeMystique[[#This Row],[Prix U. Poussière]]</f>
        <v>14687</v>
      </c>
      <c r="I82" s="8">
        <v>7</v>
      </c>
      <c r="J82" s="11">
        <f t="shared" si="8"/>
        <v>16285.15</v>
      </c>
      <c r="K82" s="12">
        <f>IF(ISBLANK(Tab_ForgeMystique[[#This Row],[Drop]]),0,Tab_ForgeMystique[[#This Row],[Gain_ttc]]-Tab_ForgeMystique[[#This Row],[Cout Ress Craft]])</f>
        <v>1598.1499999999996</v>
      </c>
      <c r="L82" s="12">
        <f>IF(ISBLANK(Tab_ForgeMystique[[#This Row],[Drop]]),0,Tab_ForgeMystique[[#This Row],[Gain_ttc]]-Tab_ForgeMystique[[#This Row],[Prix U. T6]]-Tab_ForgeMystique[[#This Row],[Prix U. Poussière]]*5)</f>
        <v>7148.15</v>
      </c>
      <c r="M82" s="12">
        <f>IF(ISBLANK(Tab_ForgeMystique[[#This Row],[Drop]]),0,Tab_ForgeMystique[[#This Row],[Gain_ttc]]-Tab_ForgeMystique[[#This Row],[Prix U. T6]])</f>
        <v>13548.15</v>
      </c>
      <c r="N82" s="57">
        <v>3</v>
      </c>
    </row>
    <row r="83" spans="1:14" x14ac:dyDescent="0.25">
      <c r="A83" s="15">
        <f t="shared" si="9"/>
        <v>82</v>
      </c>
      <c r="B83" s="45">
        <f t="shared" si="10"/>
        <v>43940</v>
      </c>
      <c r="C83" s="8" t="s">
        <v>48</v>
      </c>
      <c r="D83" s="12">
        <v>112</v>
      </c>
      <c r="E83" s="8" t="str">
        <f t="shared" si="7"/>
        <v>Écaille renforcée</v>
      </c>
      <c r="F83" s="12">
        <v>2738</v>
      </c>
      <c r="G83" s="12">
        <v>1280</v>
      </c>
      <c r="H83" s="12">
        <f>50*Tab_ForgeMystique[[#This Row],[Prix U. T5]]+1*Tab_ForgeMystique[[#This Row],[Prix U. T6]]+5*Tab_ForgeMystique[[#This Row],[Prix U. Poussière]]</f>
        <v>14738</v>
      </c>
      <c r="I83" s="8">
        <v>9</v>
      </c>
      <c r="J83" s="11">
        <f t="shared" si="8"/>
        <v>20945.7</v>
      </c>
      <c r="K83" s="12">
        <f>IF(ISBLANK(Tab_ForgeMystique[[#This Row],[Drop]]),0,Tab_ForgeMystique[[#This Row],[Gain_ttc]]-Tab_ForgeMystique[[#This Row],[Cout Ress Craft]])</f>
        <v>6207.7000000000007</v>
      </c>
      <c r="L83" s="12">
        <f>IF(ISBLANK(Tab_ForgeMystique[[#This Row],[Drop]]),0,Tab_ForgeMystique[[#This Row],[Gain_ttc]]-Tab_ForgeMystique[[#This Row],[Prix U. T6]]-Tab_ForgeMystique[[#This Row],[Prix U. Poussière]]*5)</f>
        <v>11807.7</v>
      </c>
      <c r="M83" s="12">
        <f>IF(ISBLANK(Tab_ForgeMystique[[#This Row],[Drop]]),0,Tab_ForgeMystique[[#This Row],[Gain_ttc]]-Tab_ForgeMystique[[#This Row],[Prix U. T6]])</f>
        <v>18207.7</v>
      </c>
      <c r="N83" s="57">
        <v>3</v>
      </c>
    </row>
    <row r="84" spans="1:14" x14ac:dyDescent="0.25">
      <c r="A84" s="15">
        <f t="shared" si="9"/>
        <v>83</v>
      </c>
      <c r="B84" s="45">
        <f t="shared" si="10"/>
        <v>43940</v>
      </c>
      <c r="C84" s="8" t="s">
        <v>48</v>
      </c>
      <c r="D84" s="12">
        <v>113</v>
      </c>
      <c r="E84" s="8" t="str">
        <f t="shared" si="7"/>
        <v>Écaille renforcée</v>
      </c>
      <c r="F84" s="12">
        <v>2739</v>
      </c>
      <c r="G84" s="12">
        <v>1280</v>
      </c>
      <c r="H84" s="12">
        <f>50*Tab_ForgeMystique[[#This Row],[Prix U. T5]]+1*Tab_ForgeMystique[[#This Row],[Prix U. T6]]+5*Tab_ForgeMystique[[#This Row],[Prix U. Poussière]]</f>
        <v>14789</v>
      </c>
      <c r="I84" s="8">
        <v>8</v>
      </c>
      <c r="J84" s="11">
        <f t="shared" si="8"/>
        <v>18625.2</v>
      </c>
      <c r="K84" s="12">
        <f>IF(ISBLANK(Tab_ForgeMystique[[#This Row],[Drop]]),0,Tab_ForgeMystique[[#This Row],[Gain_ttc]]-Tab_ForgeMystique[[#This Row],[Cout Ress Craft]])</f>
        <v>3836.2000000000007</v>
      </c>
      <c r="L84" s="12">
        <f>IF(ISBLANK(Tab_ForgeMystique[[#This Row],[Drop]]),0,Tab_ForgeMystique[[#This Row],[Gain_ttc]]-Tab_ForgeMystique[[#This Row],[Prix U. T6]]-Tab_ForgeMystique[[#This Row],[Prix U. Poussière]]*5)</f>
        <v>9486.2000000000007</v>
      </c>
      <c r="M84" s="12">
        <f>IF(ISBLANK(Tab_ForgeMystique[[#This Row],[Drop]]),0,Tab_ForgeMystique[[#This Row],[Gain_ttc]]-Tab_ForgeMystique[[#This Row],[Prix U. T6]])</f>
        <v>15886.2</v>
      </c>
      <c r="N84" s="57">
        <v>3</v>
      </c>
    </row>
    <row r="85" spans="1:14" x14ac:dyDescent="0.25">
      <c r="A85" s="15">
        <f t="shared" si="9"/>
        <v>84</v>
      </c>
      <c r="B85" s="45">
        <f t="shared" si="10"/>
        <v>43940</v>
      </c>
      <c r="C85" s="8" t="s">
        <v>48</v>
      </c>
      <c r="D85" s="12">
        <v>114</v>
      </c>
      <c r="E85" s="8" t="str">
        <f t="shared" si="7"/>
        <v>Écaille renforcée</v>
      </c>
      <c r="F85" s="12">
        <v>2740</v>
      </c>
      <c r="G85" s="12">
        <v>1280</v>
      </c>
      <c r="H85" s="12">
        <f>50*Tab_ForgeMystique[[#This Row],[Prix U. T5]]+1*Tab_ForgeMystique[[#This Row],[Prix U. T6]]+5*Tab_ForgeMystique[[#This Row],[Prix U. Poussière]]</f>
        <v>14840</v>
      </c>
      <c r="I85" s="8">
        <v>6</v>
      </c>
      <c r="J85" s="11">
        <f t="shared" si="8"/>
        <v>13974</v>
      </c>
      <c r="K85" s="12">
        <f>IF(ISBLANK(Tab_ForgeMystique[[#This Row],[Drop]]),0,Tab_ForgeMystique[[#This Row],[Gain_ttc]]-Tab_ForgeMystique[[#This Row],[Cout Ress Craft]])</f>
        <v>-866</v>
      </c>
      <c r="L85" s="12">
        <f>IF(ISBLANK(Tab_ForgeMystique[[#This Row],[Drop]]),0,Tab_ForgeMystique[[#This Row],[Gain_ttc]]-Tab_ForgeMystique[[#This Row],[Prix U. T6]]-Tab_ForgeMystique[[#This Row],[Prix U. Poussière]]*5)</f>
        <v>4834</v>
      </c>
      <c r="M85" s="12">
        <f>IF(ISBLANK(Tab_ForgeMystique[[#This Row],[Drop]]),0,Tab_ForgeMystique[[#This Row],[Gain_ttc]]-Tab_ForgeMystique[[#This Row],[Prix U. T6]])</f>
        <v>11234</v>
      </c>
      <c r="N85" s="57">
        <v>3</v>
      </c>
    </row>
    <row r="86" spans="1:14" x14ac:dyDescent="0.25">
      <c r="A86" s="15">
        <f t="shared" si="9"/>
        <v>85</v>
      </c>
      <c r="B86" s="45">
        <f t="shared" si="10"/>
        <v>43940</v>
      </c>
      <c r="C86" s="8" t="s">
        <v>48</v>
      </c>
      <c r="D86" s="12">
        <v>115</v>
      </c>
      <c r="E86" s="8" t="str">
        <f t="shared" si="7"/>
        <v>Écaille renforcée</v>
      </c>
      <c r="F86" s="12">
        <v>2741</v>
      </c>
      <c r="G86" s="12">
        <v>1280</v>
      </c>
      <c r="H86" s="12">
        <f>50*Tab_ForgeMystique[[#This Row],[Prix U. T5]]+1*Tab_ForgeMystique[[#This Row],[Prix U. T6]]+5*Tab_ForgeMystique[[#This Row],[Prix U. Poussière]]</f>
        <v>14891</v>
      </c>
      <c r="I86" s="8">
        <v>5</v>
      </c>
      <c r="J86" s="11">
        <f t="shared" si="8"/>
        <v>11649.25</v>
      </c>
      <c r="K86" s="12">
        <f>IF(ISBLANK(Tab_ForgeMystique[[#This Row],[Drop]]),0,Tab_ForgeMystique[[#This Row],[Gain_ttc]]-Tab_ForgeMystique[[#This Row],[Cout Ress Craft]])</f>
        <v>-3241.75</v>
      </c>
      <c r="L86" s="12">
        <f>IF(ISBLANK(Tab_ForgeMystique[[#This Row],[Drop]]),0,Tab_ForgeMystique[[#This Row],[Gain_ttc]]-Tab_ForgeMystique[[#This Row],[Prix U. T6]]-Tab_ForgeMystique[[#This Row],[Prix U. Poussière]]*5)</f>
        <v>2508.25</v>
      </c>
      <c r="M86" s="12">
        <f>IF(ISBLANK(Tab_ForgeMystique[[#This Row],[Drop]]),0,Tab_ForgeMystique[[#This Row],[Gain_ttc]]-Tab_ForgeMystique[[#This Row],[Prix U. T6]])</f>
        <v>8908.25</v>
      </c>
      <c r="N86" s="57">
        <v>3</v>
      </c>
    </row>
    <row r="87" spans="1:14" x14ac:dyDescent="0.25">
      <c r="A87" s="15">
        <f t="shared" si="9"/>
        <v>86</v>
      </c>
      <c r="B87" s="45">
        <f t="shared" si="10"/>
        <v>43940</v>
      </c>
      <c r="C87" s="8" t="s">
        <v>48</v>
      </c>
      <c r="D87" s="12">
        <v>116</v>
      </c>
      <c r="E87" s="8" t="str">
        <f t="shared" si="7"/>
        <v>Écaille renforcée</v>
      </c>
      <c r="F87" s="12">
        <v>2742</v>
      </c>
      <c r="G87" s="12">
        <v>1280</v>
      </c>
      <c r="H87" s="12">
        <f>50*Tab_ForgeMystique[[#This Row],[Prix U. T5]]+1*Tab_ForgeMystique[[#This Row],[Prix U. T6]]+5*Tab_ForgeMystique[[#This Row],[Prix U. Poussière]]</f>
        <v>14942</v>
      </c>
      <c r="I87" s="8">
        <v>7</v>
      </c>
      <c r="J87" s="11">
        <f t="shared" si="8"/>
        <v>16314.9</v>
      </c>
      <c r="K87" s="12">
        <f>IF(ISBLANK(Tab_ForgeMystique[[#This Row],[Drop]]),0,Tab_ForgeMystique[[#This Row],[Gain_ttc]]-Tab_ForgeMystique[[#This Row],[Cout Ress Craft]])</f>
        <v>1372.8999999999996</v>
      </c>
      <c r="L87" s="12">
        <f>IF(ISBLANK(Tab_ForgeMystique[[#This Row],[Drop]]),0,Tab_ForgeMystique[[#This Row],[Gain_ttc]]-Tab_ForgeMystique[[#This Row],[Prix U. T6]]-Tab_ForgeMystique[[#This Row],[Prix U. Poussière]]*5)</f>
        <v>7172.9</v>
      </c>
      <c r="M87" s="12">
        <f>IF(ISBLANK(Tab_ForgeMystique[[#This Row],[Drop]]),0,Tab_ForgeMystique[[#This Row],[Gain_ttc]]-Tab_ForgeMystique[[#This Row],[Prix U. T6]])</f>
        <v>13572.9</v>
      </c>
      <c r="N87" s="57">
        <v>3</v>
      </c>
    </row>
    <row r="88" spans="1:14" x14ac:dyDescent="0.25">
      <c r="A88" s="15">
        <f t="shared" si="9"/>
        <v>87</v>
      </c>
      <c r="B88" s="45">
        <f t="shared" si="10"/>
        <v>43940</v>
      </c>
      <c r="C88" s="8" t="s">
        <v>48</v>
      </c>
      <c r="D88" s="12">
        <v>117</v>
      </c>
      <c r="E88" s="8" t="str">
        <f t="shared" si="7"/>
        <v>Écaille renforcée</v>
      </c>
      <c r="F88" s="12">
        <v>2743</v>
      </c>
      <c r="G88" s="12">
        <v>1280</v>
      </c>
      <c r="H88" s="12">
        <f>50*Tab_ForgeMystique[[#This Row],[Prix U. T5]]+1*Tab_ForgeMystique[[#This Row],[Prix U. T6]]+5*Tab_ForgeMystique[[#This Row],[Prix U. Poussière]]</f>
        <v>14993</v>
      </c>
      <c r="I88" s="8">
        <v>7</v>
      </c>
      <c r="J88" s="11">
        <f t="shared" si="8"/>
        <v>16320.85</v>
      </c>
      <c r="K88" s="12">
        <f>IF(ISBLANK(Tab_ForgeMystique[[#This Row],[Drop]]),0,Tab_ForgeMystique[[#This Row],[Gain_ttc]]-Tab_ForgeMystique[[#This Row],[Cout Ress Craft]])</f>
        <v>1327.8500000000004</v>
      </c>
      <c r="L88" s="12">
        <f>IF(ISBLANK(Tab_ForgeMystique[[#This Row],[Drop]]),0,Tab_ForgeMystique[[#This Row],[Gain_ttc]]-Tab_ForgeMystique[[#This Row],[Prix U. T6]]-Tab_ForgeMystique[[#This Row],[Prix U. Poussière]]*5)</f>
        <v>7177.85</v>
      </c>
      <c r="M88" s="12">
        <f>IF(ISBLANK(Tab_ForgeMystique[[#This Row],[Drop]]),0,Tab_ForgeMystique[[#This Row],[Gain_ttc]]-Tab_ForgeMystique[[#This Row],[Prix U. T6]])</f>
        <v>13577.85</v>
      </c>
      <c r="N88" s="57">
        <v>3</v>
      </c>
    </row>
    <row r="89" spans="1:14" x14ac:dyDescent="0.25">
      <c r="A89" s="15">
        <f t="shared" si="9"/>
        <v>88</v>
      </c>
      <c r="B89" s="45">
        <f t="shared" si="10"/>
        <v>43940</v>
      </c>
      <c r="C89" s="8" t="s">
        <v>48</v>
      </c>
      <c r="D89" s="12">
        <v>118</v>
      </c>
      <c r="E89" s="8" t="str">
        <f t="shared" si="7"/>
        <v>Écaille renforcée</v>
      </c>
      <c r="F89" s="12">
        <v>2744</v>
      </c>
      <c r="G89" s="12">
        <v>1280</v>
      </c>
      <c r="H89" s="12">
        <f>50*Tab_ForgeMystique[[#This Row],[Prix U. T5]]+1*Tab_ForgeMystique[[#This Row],[Prix U. T6]]+5*Tab_ForgeMystique[[#This Row],[Prix U. Poussière]]</f>
        <v>15044</v>
      </c>
      <c r="I89" s="8">
        <v>6</v>
      </c>
      <c r="J89" s="11">
        <f t="shared" si="8"/>
        <v>13994.4</v>
      </c>
      <c r="K89" s="12">
        <f>IF(ISBLANK(Tab_ForgeMystique[[#This Row],[Drop]]),0,Tab_ForgeMystique[[#This Row],[Gain_ttc]]-Tab_ForgeMystique[[#This Row],[Cout Ress Craft]])</f>
        <v>-1049.6000000000004</v>
      </c>
      <c r="L89" s="12">
        <f>IF(ISBLANK(Tab_ForgeMystique[[#This Row],[Drop]]),0,Tab_ForgeMystique[[#This Row],[Gain_ttc]]-Tab_ForgeMystique[[#This Row],[Prix U. T6]]-Tab_ForgeMystique[[#This Row],[Prix U. Poussière]]*5)</f>
        <v>4850.3999999999996</v>
      </c>
      <c r="M89" s="12">
        <f>IF(ISBLANK(Tab_ForgeMystique[[#This Row],[Drop]]),0,Tab_ForgeMystique[[#This Row],[Gain_ttc]]-Tab_ForgeMystique[[#This Row],[Prix U. T6]])</f>
        <v>11250.4</v>
      </c>
      <c r="N89" s="57">
        <v>3</v>
      </c>
    </row>
    <row r="90" spans="1:14" x14ac:dyDescent="0.25">
      <c r="A90" s="15">
        <f t="shared" si="9"/>
        <v>89</v>
      </c>
      <c r="B90" s="45">
        <f t="shared" si="10"/>
        <v>43940</v>
      </c>
      <c r="C90" s="8" t="s">
        <v>48</v>
      </c>
      <c r="D90" s="12">
        <v>119</v>
      </c>
      <c r="E90" s="8" t="str">
        <f t="shared" si="7"/>
        <v>Écaille renforcée</v>
      </c>
      <c r="F90" s="12">
        <v>2745</v>
      </c>
      <c r="G90" s="12">
        <v>1280</v>
      </c>
      <c r="H90" s="12">
        <f>50*Tab_ForgeMystique[[#This Row],[Prix U. T5]]+1*Tab_ForgeMystique[[#This Row],[Prix U. T6]]+5*Tab_ForgeMystique[[#This Row],[Prix U. Poussière]]</f>
        <v>15095</v>
      </c>
      <c r="I90" s="8">
        <v>7</v>
      </c>
      <c r="J90" s="11">
        <f t="shared" si="8"/>
        <v>16332.75</v>
      </c>
      <c r="K90" s="12">
        <f>IF(ISBLANK(Tab_ForgeMystique[[#This Row],[Drop]]),0,Tab_ForgeMystique[[#This Row],[Gain_ttc]]-Tab_ForgeMystique[[#This Row],[Cout Ress Craft]])</f>
        <v>1237.75</v>
      </c>
      <c r="L90" s="12">
        <f>IF(ISBLANK(Tab_ForgeMystique[[#This Row],[Drop]]),0,Tab_ForgeMystique[[#This Row],[Gain_ttc]]-Tab_ForgeMystique[[#This Row],[Prix U. T6]]-Tab_ForgeMystique[[#This Row],[Prix U. Poussière]]*5)</f>
        <v>7187.75</v>
      </c>
      <c r="M90" s="12">
        <f>IF(ISBLANK(Tab_ForgeMystique[[#This Row],[Drop]]),0,Tab_ForgeMystique[[#This Row],[Gain_ttc]]-Tab_ForgeMystique[[#This Row],[Prix U. T6]])</f>
        <v>13587.75</v>
      </c>
      <c r="N90" s="57">
        <v>3</v>
      </c>
    </row>
    <row r="91" spans="1:14" x14ac:dyDescent="0.25">
      <c r="A91" s="15">
        <f t="shared" si="9"/>
        <v>90</v>
      </c>
      <c r="B91" s="45">
        <f t="shared" si="10"/>
        <v>43940</v>
      </c>
      <c r="C91" s="8" t="s">
        <v>48</v>
      </c>
      <c r="D91" s="12">
        <v>120</v>
      </c>
      <c r="E91" s="8" t="str">
        <f t="shared" si="7"/>
        <v>Écaille renforcée</v>
      </c>
      <c r="F91" s="12">
        <v>2746</v>
      </c>
      <c r="G91" s="12">
        <v>1280</v>
      </c>
      <c r="H91" s="12">
        <f>50*Tab_ForgeMystique[[#This Row],[Prix U. T5]]+1*Tab_ForgeMystique[[#This Row],[Prix U. T6]]+5*Tab_ForgeMystique[[#This Row],[Prix U. Poussière]]</f>
        <v>15146</v>
      </c>
      <c r="I91" s="8">
        <v>6</v>
      </c>
      <c r="J91" s="11">
        <f t="shared" si="8"/>
        <v>14004.6</v>
      </c>
      <c r="K91" s="12">
        <f>IF(ISBLANK(Tab_ForgeMystique[[#This Row],[Drop]]),0,Tab_ForgeMystique[[#This Row],[Gain_ttc]]-Tab_ForgeMystique[[#This Row],[Cout Ress Craft]])</f>
        <v>-1141.3999999999996</v>
      </c>
      <c r="L91" s="12">
        <f>IF(ISBLANK(Tab_ForgeMystique[[#This Row],[Drop]]),0,Tab_ForgeMystique[[#This Row],[Gain_ttc]]-Tab_ForgeMystique[[#This Row],[Prix U. T6]]-Tab_ForgeMystique[[#This Row],[Prix U. Poussière]]*5)</f>
        <v>4858.6000000000004</v>
      </c>
      <c r="M91" s="12">
        <f>IF(ISBLANK(Tab_ForgeMystique[[#This Row],[Drop]]),0,Tab_ForgeMystique[[#This Row],[Gain_ttc]]-Tab_ForgeMystique[[#This Row],[Prix U. T6]])</f>
        <v>11258.6</v>
      </c>
      <c r="N91" s="57">
        <v>3</v>
      </c>
    </row>
    <row r="92" spans="1:14" x14ac:dyDescent="0.25">
      <c r="A92" s="15">
        <f t="shared" si="9"/>
        <v>91</v>
      </c>
      <c r="B92" s="45">
        <f t="shared" si="10"/>
        <v>43940</v>
      </c>
      <c r="C92" s="8" t="s">
        <v>48</v>
      </c>
      <c r="D92" s="12">
        <v>121</v>
      </c>
      <c r="E92" s="8" t="str">
        <f t="shared" si="7"/>
        <v>Écaille renforcée</v>
      </c>
      <c r="F92" s="12">
        <v>2747</v>
      </c>
      <c r="G92" s="12">
        <v>1280</v>
      </c>
      <c r="H92" s="12">
        <f>50*Tab_ForgeMystique[[#This Row],[Prix U. T5]]+1*Tab_ForgeMystique[[#This Row],[Prix U. T6]]+5*Tab_ForgeMystique[[#This Row],[Prix U. Poussière]]</f>
        <v>15197</v>
      </c>
      <c r="I92" s="8">
        <v>9</v>
      </c>
      <c r="J92" s="11">
        <f t="shared" si="8"/>
        <v>21014.55</v>
      </c>
      <c r="K92" s="12">
        <f>IF(ISBLANK(Tab_ForgeMystique[[#This Row],[Drop]]),0,Tab_ForgeMystique[[#This Row],[Gain_ttc]]-Tab_ForgeMystique[[#This Row],[Cout Ress Craft]])</f>
        <v>5817.5499999999993</v>
      </c>
      <c r="L92" s="12">
        <f>IF(ISBLANK(Tab_ForgeMystique[[#This Row],[Drop]]),0,Tab_ForgeMystique[[#This Row],[Gain_ttc]]-Tab_ForgeMystique[[#This Row],[Prix U. T6]]-Tab_ForgeMystique[[#This Row],[Prix U. Poussière]]*5)</f>
        <v>11867.55</v>
      </c>
      <c r="M92" s="12">
        <f>IF(ISBLANK(Tab_ForgeMystique[[#This Row],[Drop]]),0,Tab_ForgeMystique[[#This Row],[Gain_ttc]]-Tab_ForgeMystique[[#This Row],[Prix U. T6]])</f>
        <v>18267.55</v>
      </c>
      <c r="N92" s="57">
        <v>3</v>
      </c>
    </row>
    <row r="93" spans="1:14" x14ac:dyDescent="0.25">
      <c r="A93" s="15">
        <f t="shared" si="9"/>
        <v>92</v>
      </c>
      <c r="B93" s="45">
        <f t="shared" si="10"/>
        <v>43940</v>
      </c>
      <c r="C93" s="8" t="s">
        <v>48</v>
      </c>
      <c r="D93" s="12">
        <v>122</v>
      </c>
      <c r="E93" s="8" t="str">
        <f t="shared" si="7"/>
        <v>Écaille renforcée</v>
      </c>
      <c r="F93" s="12">
        <v>2748</v>
      </c>
      <c r="G93" s="12">
        <v>1280</v>
      </c>
      <c r="H93" s="12">
        <f>50*Tab_ForgeMystique[[#This Row],[Prix U. T5]]+1*Tab_ForgeMystique[[#This Row],[Prix U. T6]]+5*Tab_ForgeMystique[[#This Row],[Prix U. Poussière]]</f>
        <v>15248</v>
      </c>
      <c r="I93" s="8">
        <v>8</v>
      </c>
      <c r="J93" s="11">
        <f t="shared" si="8"/>
        <v>18686.399999999998</v>
      </c>
      <c r="K93" s="12">
        <f>IF(ISBLANK(Tab_ForgeMystique[[#This Row],[Drop]]),0,Tab_ForgeMystique[[#This Row],[Gain_ttc]]-Tab_ForgeMystique[[#This Row],[Cout Ress Craft]])</f>
        <v>3438.3999999999978</v>
      </c>
      <c r="L93" s="12">
        <f>IF(ISBLANK(Tab_ForgeMystique[[#This Row],[Drop]]),0,Tab_ForgeMystique[[#This Row],[Gain_ttc]]-Tab_ForgeMystique[[#This Row],[Prix U. T6]]-Tab_ForgeMystique[[#This Row],[Prix U. Poussière]]*5)</f>
        <v>9538.3999999999978</v>
      </c>
      <c r="M93" s="12">
        <f>IF(ISBLANK(Tab_ForgeMystique[[#This Row],[Drop]]),0,Tab_ForgeMystique[[#This Row],[Gain_ttc]]-Tab_ForgeMystique[[#This Row],[Prix U. T6]])</f>
        <v>15938.399999999998</v>
      </c>
      <c r="N93" s="57">
        <v>3</v>
      </c>
    </row>
    <row r="94" spans="1:14" x14ac:dyDescent="0.25">
      <c r="A94" s="15">
        <f t="shared" si="9"/>
        <v>93</v>
      </c>
      <c r="B94" s="45">
        <f t="shared" si="10"/>
        <v>43940</v>
      </c>
      <c r="C94" s="8" t="s">
        <v>48</v>
      </c>
      <c r="D94" s="12">
        <v>123</v>
      </c>
      <c r="E94" s="8" t="str">
        <f t="shared" si="7"/>
        <v>Écaille renforcée</v>
      </c>
      <c r="F94" s="12">
        <v>2749</v>
      </c>
      <c r="G94" s="12">
        <v>1280</v>
      </c>
      <c r="H94" s="12">
        <f>50*Tab_ForgeMystique[[#This Row],[Prix U. T5]]+1*Tab_ForgeMystique[[#This Row],[Prix U. T6]]+5*Tab_ForgeMystique[[#This Row],[Prix U. Poussière]]</f>
        <v>15299</v>
      </c>
      <c r="I94" s="8">
        <v>5</v>
      </c>
      <c r="J94" s="11">
        <f t="shared" si="8"/>
        <v>11683.25</v>
      </c>
      <c r="K94" s="12">
        <f>IF(ISBLANK(Tab_ForgeMystique[[#This Row],[Drop]]),0,Tab_ForgeMystique[[#This Row],[Gain_ttc]]-Tab_ForgeMystique[[#This Row],[Cout Ress Craft]])</f>
        <v>-3615.75</v>
      </c>
      <c r="L94" s="12">
        <f>IF(ISBLANK(Tab_ForgeMystique[[#This Row],[Drop]]),0,Tab_ForgeMystique[[#This Row],[Gain_ttc]]-Tab_ForgeMystique[[#This Row],[Prix U. T6]]-Tab_ForgeMystique[[#This Row],[Prix U. Poussière]]*5)</f>
        <v>2534.25</v>
      </c>
      <c r="M94" s="12">
        <f>IF(ISBLANK(Tab_ForgeMystique[[#This Row],[Drop]]),0,Tab_ForgeMystique[[#This Row],[Gain_ttc]]-Tab_ForgeMystique[[#This Row],[Prix U. T6]])</f>
        <v>8934.25</v>
      </c>
      <c r="N94" s="57">
        <v>3</v>
      </c>
    </row>
    <row r="95" spans="1:14" x14ac:dyDescent="0.25">
      <c r="A95" s="15">
        <f t="shared" si="9"/>
        <v>94</v>
      </c>
      <c r="B95" s="45">
        <f t="shared" si="10"/>
        <v>43940</v>
      </c>
      <c r="C95" s="8" t="s">
        <v>48</v>
      </c>
      <c r="D95" s="12">
        <v>124</v>
      </c>
      <c r="E95" s="8" t="str">
        <f t="shared" si="7"/>
        <v>Écaille renforcée</v>
      </c>
      <c r="F95" s="12">
        <v>2750</v>
      </c>
      <c r="G95" s="12">
        <v>1280</v>
      </c>
      <c r="H95" s="12">
        <f>50*Tab_ForgeMystique[[#This Row],[Prix U. T5]]+1*Tab_ForgeMystique[[#This Row],[Prix U. T6]]+5*Tab_ForgeMystique[[#This Row],[Prix U. Poussière]]</f>
        <v>15350</v>
      </c>
      <c r="I95" s="8">
        <v>6</v>
      </c>
      <c r="J95" s="11">
        <f t="shared" si="8"/>
        <v>14025</v>
      </c>
      <c r="K95" s="12">
        <f>IF(ISBLANK(Tab_ForgeMystique[[#This Row],[Drop]]),0,Tab_ForgeMystique[[#This Row],[Gain_ttc]]-Tab_ForgeMystique[[#This Row],[Cout Ress Craft]])</f>
        <v>-1325</v>
      </c>
      <c r="L95" s="12">
        <f>IF(ISBLANK(Tab_ForgeMystique[[#This Row],[Drop]]),0,Tab_ForgeMystique[[#This Row],[Gain_ttc]]-Tab_ForgeMystique[[#This Row],[Prix U. T6]]-Tab_ForgeMystique[[#This Row],[Prix U. Poussière]]*5)</f>
        <v>4875</v>
      </c>
      <c r="M95" s="12">
        <f>IF(ISBLANK(Tab_ForgeMystique[[#This Row],[Drop]]),0,Tab_ForgeMystique[[#This Row],[Gain_ttc]]-Tab_ForgeMystique[[#This Row],[Prix U. T6]])</f>
        <v>11275</v>
      </c>
      <c r="N95" s="57">
        <v>3</v>
      </c>
    </row>
    <row r="96" spans="1:14" x14ac:dyDescent="0.25">
      <c r="A96" s="15">
        <f t="shared" si="9"/>
        <v>95</v>
      </c>
      <c r="B96" s="45">
        <f t="shared" si="10"/>
        <v>43940</v>
      </c>
      <c r="C96" s="8" t="s">
        <v>50</v>
      </c>
      <c r="D96" s="12">
        <v>109</v>
      </c>
      <c r="E96" s="8" t="str">
        <f t="shared" si="7"/>
        <v>Sac à venin puissant</v>
      </c>
      <c r="F96" s="12">
        <v>2295</v>
      </c>
      <c r="G96" s="12">
        <v>1280</v>
      </c>
      <c r="H96" s="12">
        <f>50*Tab_ForgeMystique[[#This Row],[Prix U. T5]]+1*Tab_ForgeMystique[[#This Row],[Prix U. T6]]+5*Tab_ForgeMystique[[#This Row],[Prix U. Poussière]]</f>
        <v>14145</v>
      </c>
      <c r="I96" s="8">
        <v>7</v>
      </c>
      <c r="J96" s="11">
        <f t="shared" si="8"/>
        <v>13655.25</v>
      </c>
      <c r="K96" s="12">
        <f>IF(ISBLANK(Tab_ForgeMystique[[#This Row],[Drop]]),0,Tab_ForgeMystique[[#This Row],[Gain_ttc]]-Tab_ForgeMystique[[#This Row],[Cout Ress Craft]])</f>
        <v>-489.75</v>
      </c>
      <c r="L96" s="12">
        <f>IF(ISBLANK(Tab_ForgeMystique[[#This Row],[Drop]]),0,Tab_ForgeMystique[[#This Row],[Gain_ttc]]-Tab_ForgeMystique[[#This Row],[Prix U. T6]]-Tab_ForgeMystique[[#This Row],[Prix U. Poussière]]*5)</f>
        <v>4960.25</v>
      </c>
      <c r="M96" s="12">
        <f>IF(ISBLANK(Tab_ForgeMystique[[#This Row],[Drop]]),0,Tab_ForgeMystique[[#This Row],[Gain_ttc]]-Tab_ForgeMystique[[#This Row],[Prix U. T6]])</f>
        <v>11360.25</v>
      </c>
      <c r="N96" s="57">
        <v>3</v>
      </c>
    </row>
    <row r="97" spans="1:14" x14ac:dyDescent="0.25">
      <c r="A97" s="15">
        <f t="shared" si="9"/>
        <v>96</v>
      </c>
      <c r="B97" s="45">
        <f t="shared" si="10"/>
        <v>43940</v>
      </c>
      <c r="C97" s="8" t="s">
        <v>50</v>
      </c>
      <c r="D97" s="12">
        <v>110</v>
      </c>
      <c r="E97" s="8" t="str">
        <f t="shared" si="7"/>
        <v>Sac à venin puissant</v>
      </c>
      <c r="F97" s="12">
        <v>2296</v>
      </c>
      <c r="G97" s="12">
        <v>1280</v>
      </c>
      <c r="H97" s="12">
        <f>50*Tab_ForgeMystique[[#This Row],[Prix U. T5]]+1*Tab_ForgeMystique[[#This Row],[Prix U. T6]]+5*Tab_ForgeMystique[[#This Row],[Prix U. Poussière]]</f>
        <v>14196</v>
      </c>
      <c r="I97" s="8">
        <v>5</v>
      </c>
      <c r="J97" s="11">
        <f t="shared" si="8"/>
        <v>9758</v>
      </c>
      <c r="K97" s="12">
        <f>IF(ISBLANK(Tab_ForgeMystique[[#This Row],[Drop]]),0,Tab_ForgeMystique[[#This Row],[Gain_ttc]]-Tab_ForgeMystique[[#This Row],[Cout Ress Craft]])</f>
        <v>-4438</v>
      </c>
      <c r="L97" s="12">
        <f>IF(ISBLANK(Tab_ForgeMystique[[#This Row],[Drop]]),0,Tab_ForgeMystique[[#This Row],[Gain_ttc]]-Tab_ForgeMystique[[#This Row],[Prix U. T6]]-Tab_ForgeMystique[[#This Row],[Prix U. Poussière]]*5)</f>
        <v>1062</v>
      </c>
      <c r="M97" s="12">
        <f>IF(ISBLANK(Tab_ForgeMystique[[#This Row],[Drop]]),0,Tab_ForgeMystique[[#This Row],[Gain_ttc]]-Tab_ForgeMystique[[#This Row],[Prix U. T6]])</f>
        <v>7462</v>
      </c>
      <c r="N97" s="57">
        <v>3</v>
      </c>
    </row>
    <row r="98" spans="1:14" x14ac:dyDescent="0.25">
      <c r="A98" s="15">
        <f t="shared" si="9"/>
        <v>97</v>
      </c>
      <c r="B98" s="45">
        <f t="shared" si="10"/>
        <v>43940</v>
      </c>
      <c r="C98" s="8" t="s">
        <v>50</v>
      </c>
      <c r="D98" s="12">
        <v>111</v>
      </c>
      <c r="E98" s="8" t="str">
        <f t="shared" si="7"/>
        <v>Sac à venin puissant</v>
      </c>
      <c r="F98" s="12">
        <v>2297</v>
      </c>
      <c r="G98" s="12">
        <v>1280</v>
      </c>
      <c r="H98" s="12">
        <f>50*Tab_ForgeMystique[[#This Row],[Prix U. T5]]+1*Tab_ForgeMystique[[#This Row],[Prix U. T6]]+5*Tab_ForgeMystique[[#This Row],[Prix U. Poussière]]</f>
        <v>14247</v>
      </c>
      <c r="I98" s="8">
        <v>7</v>
      </c>
      <c r="J98" s="11">
        <f t="shared" si="8"/>
        <v>13667.15</v>
      </c>
      <c r="K98" s="12">
        <f>IF(ISBLANK(Tab_ForgeMystique[[#This Row],[Drop]]),0,Tab_ForgeMystique[[#This Row],[Gain_ttc]]-Tab_ForgeMystique[[#This Row],[Cout Ress Craft]])</f>
        <v>-579.85000000000036</v>
      </c>
      <c r="L98" s="12">
        <f>IF(ISBLANK(Tab_ForgeMystique[[#This Row],[Drop]]),0,Tab_ForgeMystique[[#This Row],[Gain_ttc]]-Tab_ForgeMystique[[#This Row],[Prix U. T6]]-Tab_ForgeMystique[[#This Row],[Prix U. Poussière]]*5)</f>
        <v>4970.1499999999996</v>
      </c>
      <c r="M98" s="12">
        <f>IF(ISBLANK(Tab_ForgeMystique[[#This Row],[Drop]]),0,Tab_ForgeMystique[[#This Row],[Gain_ttc]]-Tab_ForgeMystique[[#This Row],[Prix U. T6]])</f>
        <v>11370.15</v>
      </c>
      <c r="N98" s="57">
        <v>3</v>
      </c>
    </row>
    <row r="99" spans="1:14" x14ac:dyDescent="0.25">
      <c r="A99" s="15">
        <f t="shared" si="9"/>
        <v>98</v>
      </c>
      <c r="B99" s="45">
        <f t="shared" si="10"/>
        <v>43940</v>
      </c>
      <c r="C99" s="8" t="s">
        <v>50</v>
      </c>
      <c r="D99" s="12">
        <v>112</v>
      </c>
      <c r="E99" s="8" t="str">
        <f t="shared" si="7"/>
        <v>Sac à venin puissant</v>
      </c>
      <c r="F99" s="12">
        <v>2298</v>
      </c>
      <c r="G99" s="12">
        <v>1280</v>
      </c>
      <c r="H99" s="12">
        <f>50*Tab_ForgeMystique[[#This Row],[Prix U. T5]]+1*Tab_ForgeMystique[[#This Row],[Prix U. T6]]+5*Tab_ForgeMystique[[#This Row],[Prix U. Poussière]]</f>
        <v>14298</v>
      </c>
      <c r="I99" s="8">
        <v>6</v>
      </c>
      <c r="J99" s="11">
        <f t="shared" si="8"/>
        <v>11719.8</v>
      </c>
      <c r="K99" s="12">
        <f>IF(ISBLANK(Tab_ForgeMystique[[#This Row],[Drop]]),0,Tab_ForgeMystique[[#This Row],[Gain_ttc]]-Tab_ForgeMystique[[#This Row],[Cout Ress Craft]])</f>
        <v>-2578.2000000000007</v>
      </c>
      <c r="L99" s="12">
        <f>IF(ISBLANK(Tab_ForgeMystique[[#This Row],[Drop]]),0,Tab_ForgeMystique[[#This Row],[Gain_ttc]]-Tab_ForgeMystique[[#This Row],[Prix U. T6]]-Tab_ForgeMystique[[#This Row],[Prix U. Poussière]]*5)</f>
        <v>3021.7999999999993</v>
      </c>
      <c r="M99" s="12">
        <f>IF(ISBLANK(Tab_ForgeMystique[[#This Row],[Drop]]),0,Tab_ForgeMystique[[#This Row],[Gain_ttc]]-Tab_ForgeMystique[[#This Row],[Prix U. T6]])</f>
        <v>9421.7999999999993</v>
      </c>
      <c r="N99" s="57">
        <v>3</v>
      </c>
    </row>
    <row r="100" spans="1:14" x14ac:dyDescent="0.25">
      <c r="A100" s="15">
        <f t="shared" si="9"/>
        <v>99</v>
      </c>
      <c r="B100" s="45">
        <f t="shared" si="10"/>
        <v>43940</v>
      </c>
      <c r="C100" s="8" t="s">
        <v>50</v>
      </c>
      <c r="D100" s="12">
        <v>113</v>
      </c>
      <c r="E100" s="8" t="str">
        <f t="shared" si="7"/>
        <v>Sac à venin puissant</v>
      </c>
      <c r="F100" s="12">
        <v>2299</v>
      </c>
      <c r="G100" s="12">
        <v>1280</v>
      </c>
      <c r="H100" s="12">
        <f>50*Tab_ForgeMystique[[#This Row],[Prix U. T5]]+1*Tab_ForgeMystique[[#This Row],[Prix U. T6]]+5*Tab_ForgeMystique[[#This Row],[Prix U. Poussière]]</f>
        <v>14349</v>
      </c>
      <c r="I100" s="8">
        <v>6</v>
      </c>
      <c r="J100" s="11">
        <f t="shared" si="8"/>
        <v>11724.9</v>
      </c>
      <c r="K100" s="12">
        <f>IF(ISBLANK(Tab_ForgeMystique[[#This Row],[Drop]]),0,Tab_ForgeMystique[[#This Row],[Gain_ttc]]-Tab_ForgeMystique[[#This Row],[Cout Ress Craft]])</f>
        <v>-2624.1000000000004</v>
      </c>
      <c r="L100" s="12">
        <f>IF(ISBLANK(Tab_ForgeMystique[[#This Row],[Drop]]),0,Tab_ForgeMystique[[#This Row],[Gain_ttc]]-Tab_ForgeMystique[[#This Row],[Prix U. T6]]-Tab_ForgeMystique[[#This Row],[Prix U. Poussière]]*5)</f>
        <v>3025.8999999999996</v>
      </c>
      <c r="M100" s="12">
        <f>IF(ISBLANK(Tab_ForgeMystique[[#This Row],[Drop]]),0,Tab_ForgeMystique[[#This Row],[Gain_ttc]]-Tab_ForgeMystique[[#This Row],[Prix U. T6]])</f>
        <v>9425.9</v>
      </c>
      <c r="N100" s="57">
        <v>3</v>
      </c>
    </row>
    <row r="101" spans="1:14" x14ac:dyDescent="0.25">
      <c r="A101" s="15">
        <f t="shared" si="9"/>
        <v>100</v>
      </c>
      <c r="B101" s="45">
        <f t="shared" si="10"/>
        <v>43940</v>
      </c>
      <c r="C101" s="8" t="s">
        <v>50</v>
      </c>
      <c r="D101" s="12">
        <v>114</v>
      </c>
      <c r="E101" s="8" t="str">
        <f t="shared" si="7"/>
        <v>Sac à venin puissant</v>
      </c>
      <c r="F101" s="12">
        <v>2300</v>
      </c>
      <c r="G101" s="12">
        <v>1280</v>
      </c>
      <c r="H101" s="12">
        <f>50*Tab_ForgeMystique[[#This Row],[Prix U. T5]]+1*Tab_ForgeMystique[[#This Row],[Prix U. T6]]+5*Tab_ForgeMystique[[#This Row],[Prix U. Poussière]]</f>
        <v>14400</v>
      </c>
      <c r="I101" s="8">
        <v>8</v>
      </c>
      <c r="J101" s="11">
        <f t="shared" si="8"/>
        <v>15640</v>
      </c>
      <c r="K101" s="12">
        <f>IF(ISBLANK(Tab_ForgeMystique[[#This Row],[Drop]]),0,Tab_ForgeMystique[[#This Row],[Gain_ttc]]-Tab_ForgeMystique[[#This Row],[Cout Ress Craft]])</f>
        <v>1240</v>
      </c>
      <c r="L101" s="12">
        <f>IF(ISBLANK(Tab_ForgeMystique[[#This Row],[Drop]]),0,Tab_ForgeMystique[[#This Row],[Gain_ttc]]-Tab_ForgeMystique[[#This Row],[Prix U. T6]]-Tab_ForgeMystique[[#This Row],[Prix U. Poussière]]*5)</f>
        <v>6940</v>
      </c>
      <c r="M101" s="12">
        <f>IF(ISBLANK(Tab_ForgeMystique[[#This Row],[Drop]]),0,Tab_ForgeMystique[[#This Row],[Gain_ttc]]-Tab_ForgeMystique[[#This Row],[Prix U. T6]])</f>
        <v>13340</v>
      </c>
      <c r="N101" s="57">
        <v>3</v>
      </c>
    </row>
    <row r="102" spans="1:14" x14ac:dyDescent="0.25">
      <c r="A102" s="15">
        <f t="shared" si="9"/>
        <v>101</v>
      </c>
      <c r="B102" s="45">
        <f t="shared" si="10"/>
        <v>43940</v>
      </c>
      <c r="C102" s="8" t="s">
        <v>50</v>
      </c>
      <c r="D102" s="12">
        <v>115</v>
      </c>
      <c r="E102" s="8" t="str">
        <f t="shared" si="7"/>
        <v>Sac à venin puissant</v>
      </c>
      <c r="F102" s="12">
        <v>2301</v>
      </c>
      <c r="G102" s="12">
        <v>1280</v>
      </c>
      <c r="H102" s="12">
        <f>50*Tab_ForgeMystique[[#This Row],[Prix U. T5]]+1*Tab_ForgeMystique[[#This Row],[Prix U. T6]]+5*Tab_ForgeMystique[[#This Row],[Prix U. Poussière]]</f>
        <v>14451</v>
      </c>
      <c r="I102" s="8">
        <v>6</v>
      </c>
      <c r="J102" s="11">
        <f t="shared" si="8"/>
        <v>11735.1</v>
      </c>
      <c r="K102" s="12">
        <f>IF(ISBLANK(Tab_ForgeMystique[[#This Row],[Drop]]),0,Tab_ForgeMystique[[#This Row],[Gain_ttc]]-Tab_ForgeMystique[[#This Row],[Cout Ress Craft]])</f>
        <v>-2715.8999999999996</v>
      </c>
      <c r="L102" s="12">
        <f>IF(ISBLANK(Tab_ForgeMystique[[#This Row],[Drop]]),0,Tab_ForgeMystique[[#This Row],[Gain_ttc]]-Tab_ForgeMystique[[#This Row],[Prix U. T6]]-Tab_ForgeMystique[[#This Row],[Prix U. Poussière]]*5)</f>
        <v>3034.1000000000004</v>
      </c>
      <c r="M102" s="12">
        <f>IF(ISBLANK(Tab_ForgeMystique[[#This Row],[Drop]]),0,Tab_ForgeMystique[[#This Row],[Gain_ttc]]-Tab_ForgeMystique[[#This Row],[Prix U. T6]])</f>
        <v>9434.1</v>
      </c>
      <c r="N102" s="57">
        <v>3</v>
      </c>
    </row>
    <row r="103" spans="1:14" x14ac:dyDescent="0.25">
      <c r="A103" s="15">
        <f t="shared" si="9"/>
        <v>102</v>
      </c>
      <c r="B103" s="45">
        <f t="shared" si="10"/>
        <v>43940</v>
      </c>
      <c r="C103" s="8" t="s">
        <v>50</v>
      </c>
      <c r="D103" s="12">
        <v>116</v>
      </c>
      <c r="E103" s="8" t="str">
        <f t="shared" si="7"/>
        <v>Sac à venin puissant</v>
      </c>
      <c r="F103" s="12">
        <v>2302</v>
      </c>
      <c r="G103" s="12">
        <v>1280</v>
      </c>
      <c r="H103" s="12">
        <f>50*Tab_ForgeMystique[[#This Row],[Prix U. T5]]+1*Tab_ForgeMystique[[#This Row],[Prix U. T6]]+5*Tab_ForgeMystique[[#This Row],[Prix U. Poussière]]</f>
        <v>14502</v>
      </c>
      <c r="I103" s="8">
        <v>8</v>
      </c>
      <c r="J103" s="11">
        <f t="shared" si="8"/>
        <v>15653.6</v>
      </c>
      <c r="K103" s="12">
        <f>IF(ISBLANK(Tab_ForgeMystique[[#This Row],[Drop]]),0,Tab_ForgeMystique[[#This Row],[Gain_ttc]]-Tab_ForgeMystique[[#This Row],[Cout Ress Craft]])</f>
        <v>1151.6000000000004</v>
      </c>
      <c r="L103" s="12">
        <f>IF(ISBLANK(Tab_ForgeMystique[[#This Row],[Drop]]),0,Tab_ForgeMystique[[#This Row],[Gain_ttc]]-Tab_ForgeMystique[[#This Row],[Prix U. T6]]-Tab_ForgeMystique[[#This Row],[Prix U. Poussière]]*5)</f>
        <v>6951.6</v>
      </c>
      <c r="M103" s="12">
        <f>IF(ISBLANK(Tab_ForgeMystique[[#This Row],[Drop]]),0,Tab_ForgeMystique[[#This Row],[Gain_ttc]]-Tab_ForgeMystique[[#This Row],[Prix U. T6]])</f>
        <v>13351.6</v>
      </c>
      <c r="N103" s="57">
        <v>3</v>
      </c>
    </row>
    <row r="104" spans="1:14" x14ac:dyDescent="0.25">
      <c r="A104" s="15">
        <f t="shared" si="9"/>
        <v>103</v>
      </c>
      <c r="B104" s="45">
        <f t="shared" si="10"/>
        <v>43940</v>
      </c>
      <c r="C104" s="8" t="s">
        <v>50</v>
      </c>
      <c r="D104" s="12">
        <v>117</v>
      </c>
      <c r="E104" s="8" t="str">
        <f t="shared" si="7"/>
        <v>Sac à venin puissant</v>
      </c>
      <c r="F104" s="12">
        <v>2303</v>
      </c>
      <c r="G104" s="12">
        <v>1280</v>
      </c>
      <c r="H104" s="12">
        <f>50*Tab_ForgeMystique[[#This Row],[Prix U. T5]]+1*Tab_ForgeMystique[[#This Row],[Prix U. T6]]+5*Tab_ForgeMystique[[#This Row],[Prix U. Poussière]]</f>
        <v>14553</v>
      </c>
      <c r="I104" s="8">
        <v>6</v>
      </c>
      <c r="J104" s="11">
        <f t="shared" si="8"/>
        <v>11745.3</v>
      </c>
      <c r="K104" s="12">
        <f>IF(ISBLANK(Tab_ForgeMystique[[#This Row],[Drop]]),0,Tab_ForgeMystique[[#This Row],[Gain_ttc]]-Tab_ForgeMystique[[#This Row],[Cout Ress Craft]])</f>
        <v>-2807.7000000000007</v>
      </c>
      <c r="L104" s="12">
        <f>IF(ISBLANK(Tab_ForgeMystique[[#This Row],[Drop]]),0,Tab_ForgeMystique[[#This Row],[Gain_ttc]]-Tab_ForgeMystique[[#This Row],[Prix U. T6]]-Tab_ForgeMystique[[#This Row],[Prix U. Poussière]]*5)</f>
        <v>3042.2999999999993</v>
      </c>
      <c r="M104" s="12">
        <f>IF(ISBLANK(Tab_ForgeMystique[[#This Row],[Drop]]),0,Tab_ForgeMystique[[#This Row],[Gain_ttc]]-Tab_ForgeMystique[[#This Row],[Prix U. T6]])</f>
        <v>9442.2999999999993</v>
      </c>
      <c r="N104" s="57">
        <v>3</v>
      </c>
    </row>
    <row r="105" spans="1:14" x14ac:dyDescent="0.25">
      <c r="A105" s="15">
        <f t="shared" si="9"/>
        <v>104</v>
      </c>
      <c r="B105" s="45">
        <f t="shared" si="10"/>
        <v>43940</v>
      </c>
      <c r="C105" s="8" t="s">
        <v>50</v>
      </c>
      <c r="D105" s="12">
        <v>118</v>
      </c>
      <c r="E105" s="8" t="str">
        <f t="shared" si="7"/>
        <v>Sac à venin puissant</v>
      </c>
      <c r="F105" s="12">
        <v>2304</v>
      </c>
      <c r="G105" s="12">
        <v>1280</v>
      </c>
      <c r="H105" s="12">
        <f>50*Tab_ForgeMystique[[#This Row],[Prix U. T5]]+1*Tab_ForgeMystique[[#This Row],[Prix U. T6]]+5*Tab_ForgeMystique[[#This Row],[Prix U. Poussière]]</f>
        <v>14604</v>
      </c>
      <c r="I105" s="8">
        <v>5</v>
      </c>
      <c r="J105" s="11">
        <f t="shared" si="8"/>
        <v>9792</v>
      </c>
      <c r="K105" s="12">
        <f>IF(ISBLANK(Tab_ForgeMystique[[#This Row],[Drop]]),0,Tab_ForgeMystique[[#This Row],[Gain_ttc]]-Tab_ForgeMystique[[#This Row],[Cout Ress Craft]])</f>
        <v>-4812</v>
      </c>
      <c r="L105" s="12">
        <f>IF(ISBLANK(Tab_ForgeMystique[[#This Row],[Drop]]),0,Tab_ForgeMystique[[#This Row],[Gain_ttc]]-Tab_ForgeMystique[[#This Row],[Prix U. T6]]-Tab_ForgeMystique[[#This Row],[Prix U. Poussière]]*5)</f>
        <v>1088</v>
      </c>
      <c r="M105" s="12">
        <f>IF(ISBLANK(Tab_ForgeMystique[[#This Row],[Drop]]),0,Tab_ForgeMystique[[#This Row],[Gain_ttc]]-Tab_ForgeMystique[[#This Row],[Prix U. T6]])</f>
        <v>7488</v>
      </c>
      <c r="N105" s="57">
        <v>3</v>
      </c>
    </row>
    <row r="106" spans="1:14" x14ac:dyDescent="0.25">
      <c r="A106" s="15">
        <f t="shared" si="9"/>
        <v>105</v>
      </c>
      <c r="B106" s="45">
        <f t="shared" si="10"/>
        <v>43940</v>
      </c>
      <c r="C106" s="8" t="s">
        <v>50</v>
      </c>
      <c r="D106" s="12">
        <v>119</v>
      </c>
      <c r="E106" s="8" t="str">
        <f t="shared" si="7"/>
        <v>Sac à venin puissant</v>
      </c>
      <c r="F106" s="12">
        <v>2305</v>
      </c>
      <c r="G106" s="12">
        <v>1280</v>
      </c>
      <c r="H106" s="12">
        <f>50*Tab_ForgeMystique[[#This Row],[Prix U. T5]]+1*Tab_ForgeMystique[[#This Row],[Prix U. T6]]+5*Tab_ForgeMystique[[#This Row],[Prix U. Poussière]]</f>
        <v>14655</v>
      </c>
      <c r="I106" s="8">
        <v>8</v>
      </c>
      <c r="J106" s="11">
        <f t="shared" si="8"/>
        <v>15674</v>
      </c>
      <c r="K106" s="12">
        <f>IF(ISBLANK(Tab_ForgeMystique[[#This Row],[Drop]]),0,Tab_ForgeMystique[[#This Row],[Gain_ttc]]-Tab_ForgeMystique[[#This Row],[Cout Ress Craft]])</f>
        <v>1019</v>
      </c>
      <c r="L106" s="12">
        <f>IF(ISBLANK(Tab_ForgeMystique[[#This Row],[Drop]]),0,Tab_ForgeMystique[[#This Row],[Gain_ttc]]-Tab_ForgeMystique[[#This Row],[Prix U. T6]]-Tab_ForgeMystique[[#This Row],[Prix U. Poussière]]*5)</f>
        <v>6969</v>
      </c>
      <c r="M106" s="12">
        <f>IF(ISBLANK(Tab_ForgeMystique[[#This Row],[Drop]]),0,Tab_ForgeMystique[[#This Row],[Gain_ttc]]-Tab_ForgeMystique[[#This Row],[Prix U. T6]])</f>
        <v>13369</v>
      </c>
      <c r="N106" s="57">
        <v>3</v>
      </c>
    </row>
    <row r="107" spans="1:14" x14ac:dyDescent="0.25">
      <c r="A107" s="15">
        <f t="shared" si="9"/>
        <v>106</v>
      </c>
      <c r="B107" s="45">
        <f t="shared" si="10"/>
        <v>43940</v>
      </c>
      <c r="C107" s="8" t="s">
        <v>50</v>
      </c>
      <c r="D107" s="12">
        <v>120</v>
      </c>
      <c r="E107" s="8" t="str">
        <f t="shared" si="7"/>
        <v>Sac à venin puissant</v>
      </c>
      <c r="F107" s="12">
        <v>2306</v>
      </c>
      <c r="G107" s="12">
        <v>1280</v>
      </c>
      <c r="H107" s="12">
        <f>50*Tab_ForgeMystique[[#This Row],[Prix U. T5]]+1*Tab_ForgeMystique[[#This Row],[Prix U. T6]]+5*Tab_ForgeMystique[[#This Row],[Prix U. Poussière]]</f>
        <v>14706</v>
      </c>
      <c r="I107" s="8">
        <v>7</v>
      </c>
      <c r="J107" s="11">
        <f t="shared" si="8"/>
        <v>13720.699999999999</v>
      </c>
      <c r="K107" s="12">
        <f>IF(ISBLANK(Tab_ForgeMystique[[#This Row],[Drop]]),0,Tab_ForgeMystique[[#This Row],[Gain_ttc]]-Tab_ForgeMystique[[#This Row],[Cout Ress Craft]])</f>
        <v>-985.30000000000109</v>
      </c>
      <c r="L107" s="12">
        <f>IF(ISBLANK(Tab_ForgeMystique[[#This Row],[Drop]]),0,Tab_ForgeMystique[[#This Row],[Gain_ttc]]-Tab_ForgeMystique[[#This Row],[Prix U. T6]]-Tab_ForgeMystique[[#This Row],[Prix U. Poussière]]*5)</f>
        <v>5014.6999999999989</v>
      </c>
      <c r="M107" s="12">
        <f>IF(ISBLANK(Tab_ForgeMystique[[#This Row],[Drop]]),0,Tab_ForgeMystique[[#This Row],[Gain_ttc]]-Tab_ForgeMystique[[#This Row],[Prix U. T6]])</f>
        <v>11414.699999999999</v>
      </c>
      <c r="N107" s="57">
        <v>3</v>
      </c>
    </row>
    <row r="108" spans="1:14" x14ac:dyDescent="0.25">
      <c r="A108" s="15">
        <f t="shared" si="9"/>
        <v>107</v>
      </c>
      <c r="B108" s="45">
        <f t="shared" si="10"/>
        <v>43940</v>
      </c>
      <c r="C108" s="8" t="s">
        <v>50</v>
      </c>
      <c r="D108" s="12">
        <v>121</v>
      </c>
      <c r="E108" s="8" t="str">
        <f t="shared" si="7"/>
        <v>Sac à venin puissant</v>
      </c>
      <c r="F108" s="12">
        <v>2307</v>
      </c>
      <c r="G108" s="12">
        <v>1280</v>
      </c>
      <c r="H108" s="12">
        <f>50*Tab_ForgeMystique[[#This Row],[Prix U. T5]]+1*Tab_ForgeMystique[[#This Row],[Prix U. T6]]+5*Tab_ForgeMystique[[#This Row],[Prix U. Poussière]]</f>
        <v>14757</v>
      </c>
      <c r="I108" s="8">
        <v>6</v>
      </c>
      <c r="J108" s="11">
        <f t="shared" si="8"/>
        <v>11765.699999999999</v>
      </c>
      <c r="K108" s="12">
        <f>IF(ISBLANK(Tab_ForgeMystique[[#This Row],[Drop]]),0,Tab_ForgeMystique[[#This Row],[Gain_ttc]]-Tab_ForgeMystique[[#This Row],[Cout Ress Craft]])</f>
        <v>-2991.3000000000011</v>
      </c>
      <c r="L108" s="12">
        <f>IF(ISBLANK(Tab_ForgeMystique[[#This Row],[Drop]]),0,Tab_ForgeMystique[[#This Row],[Gain_ttc]]-Tab_ForgeMystique[[#This Row],[Prix U. T6]]-Tab_ForgeMystique[[#This Row],[Prix U. Poussière]]*5)</f>
        <v>3058.6999999999989</v>
      </c>
      <c r="M108" s="12">
        <f>IF(ISBLANK(Tab_ForgeMystique[[#This Row],[Drop]]),0,Tab_ForgeMystique[[#This Row],[Gain_ttc]]-Tab_ForgeMystique[[#This Row],[Prix U. T6]])</f>
        <v>9458.6999999999989</v>
      </c>
      <c r="N108" s="57">
        <v>3</v>
      </c>
    </row>
    <row r="109" spans="1:14" x14ac:dyDescent="0.25">
      <c r="A109" s="15">
        <f t="shared" si="9"/>
        <v>108</v>
      </c>
      <c r="B109" s="45">
        <f t="shared" si="10"/>
        <v>43940</v>
      </c>
      <c r="C109" s="8" t="s">
        <v>50</v>
      </c>
      <c r="D109" s="12">
        <v>122</v>
      </c>
      <c r="E109" s="8" t="str">
        <f t="shared" si="7"/>
        <v>Sac à venin puissant</v>
      </c>
      <c r="F109" s="12">
        <v>2308</v>
      </c>
      <c r="G109" s="12">
        <v>1280</v>
      </c>
      <c r="H109" s="12">
        <f>50*Tab_ForgeMystique[[#This Row],[Prix U. T5]]+1*Tab_ForgeMystique[[#This Row],[Prix U. T6]]+5*Tab_ForgeMystique[[#This Row],[Prix U. Poussière]]</f>
        <v>14808</v>
      </c>
      <c r="I109" s="8">
        <v>8</v>
      </c>
      <c r="J109" s="11">
        <f t="shared" si="8"/>
        <v>15694.4</v>
      </c>
      <c r="K109" s="12">
        <f>IF(ISBLANK(Tab_ForgeMystique[[#This Row],[Drop]]),0,Tab_ForgeMystique[[#This Row],[Gain_ttc]]-Tab_ForgeMystique[[#This Row],[Cout Ress Craft]])</f>
        <v>886.39999999999964</v>
      </c>
      <c r="L109" s="12">
        <f>IF(ISBLANK(Tab_ForgeMystique[[#This Row],[Drop]]),0,Tab_ForgeMystique[[#This Row],[Gain_ttc]]-Tab_ForgeMystique[[#This Row],[Prix U. T6]]-Tab_ForgeMystique[[#This Row],[Prix U. Poussière]]*5)</f>
        <v>6986.4</v>
      </c>
      <c r="M109" s="12">
        <f>IF(ISBLANK(Tab_ForgeMystique[[#This Row],[Drop]]),0,Tab_ForgeMystique[[#This Row],[Gain_ttc]]-Tab_ForgeMystique[[#This Row],[Prix U. T6]])</f>
        <v>13386.4</v>
      </c>
      <c r="N109" s="57">
        <v>3</v>
      </c>
    </row>
    <row r="110" spans="1:14" x14ac:dyDescent="0.25">
      <c r="A110" s="15">
        <f t="shared" si="9"/>
        <v>109</v>
      </c>
      <c r="B110" s="45">
        <f t="shared" si="10"/>
        <v>43940</v>
      </c>
      <c r="C110" s="8" t="s">
        <v>50</v>
      </c>
      <c r="D110" s="12">
        <v>123</v>
      </c>
      <c r="E110" s="8" t="str">
        <f t="shared" si="7"/>
        <v>Sac à venin puissant</v>
      </c>
      <c r="F110" s="12">
        <v>2309</v>
      </c>
      <c r="G110" s="12">
        <v>1280</v>
      </c>
      <c r="H110" s="12">
        <f>50*Tab_ForgeMystique[[#This Row],[Prix U. T5]]+1*Tab_ForgeMystique[[#This Row],[Prix U. T6]]+5*Tab_ForgeMystique[[#This Row],[Prix U. Poussière]]</f>
        <v>14859</v>
      </c>
      <c r="I110" s="8">
        <v>7</v>
      </c>
      <c r="J110" s="11">
        <f t="shared" si="8"/>
        <v>13738.55</v>
      </c>
      <c r="K110" s="12">
        <f>IF(ISBLANK(Tab_ForgeMystique[[#This Row],[Drop]]),0,Tab_ForgeMystique[[#This Row],[Gain_ttc]]-Tab_ForgeMystique[[#This Row],[Cout Ress Craft]])</f>
        <v>-1120.4500000000007</v>
      </c>
      <c r="L110" s="12">
        <f>IF(ISBLANK(Tab_ForgeMystique[[#This Row],[Drop]]),0,Tab_ForgeMystique[[#This Row],[Gain_ttc]]-Tab_ForgeMystique[[#This Row],[Prix U. T6]]-Tab_ForgeMystique[[#This Row],[Prix U. Poussière]]*5)</f>
        <v>5029.5499999999993</v>
      </c>
      <c r="M110" s="12">
        <f>IF(ISBLANK(Tab_ForgeMystique[[#This Row],[Drop]]),0,Tab_ForgeMystique[[#This Row],[Gain_ttc]]-Tab_ForgeMystique[[#This Row],[Prix U. T6]])</f>
        <v>11429.55</v>
      </c>
      <c r="N110" s="57">
        <v>3</v>
      </c>
    </row>
    <row r="111" spans="1:14" x14ac:dyDescent="0.25">
      <c r="A111" s="15">
        <f t="shared" si="9"/>
        <v>110</v>
      </c>
      <c r="B111" s="45">
        <f t="shared" si="10"/>
        <v>43940</v>
      </c>
      <c r="C111" s="8" t="s">
        <v>50</v>
      </c>
      <c r="D111" s="12">
        <v>124</v>
      </c>
      <c r="E111" s="8" t="str">
        <f t="shared" si="7"/>
        <v>Sac à venin puissant</v>
      </c>
      <c r="F111" s="12">
        <v>2310</v>
      </c>
      <c r="G111" s="12">
        <v>1280</v>
      </c>
      <c r="H111" s="12">
        <f>50*Tab_ForgeMystique[[#This Row],[Prix U. T5]]+1*Tab_ForgeMystique[[#This Row],[Prix U. T6]]+5*Tab_ForgeMystique[[#This Row],[Prix U. Poussière]]</f>
        <v>14910</v>
      </c>
      <c r="I111" s="8">
        <v>5</v>
      </c>
      <c r="J111" s="11">
        <f t="shared" si="8"/>
        <v>9817.5</v>
      </c>
      <c r="K111" s="12">
        <f>IF(ISBLANK(Tab_ForgeMystique[[#This Row],[Drop]]),0,Tab_ForgeMystique[[#This Row],[Gain_ttc]]-Tab_ForgeMystique[[#This Row],[Cout Ress Craft]])</f>
        <v>-5092.5</v>
      </c>
      <c r="L111" s="12">
        <f>IF(ISBLANK(Tab_ForgeMystique[[#This Row],[Drop]]),0,Tab_ForgeMystique[[#This Row],[Gain_ttc]]-Tab_ForgeMystique[[#This Row],[Prix U. T6]]-Tab_ForgeMystique[[#This Row],[Prix U. Poussière]]*5)</f>
        <v>1107.5</v>
      </c>
      <c r="M111" s="12">
        <f>IF(ISBLANK(Tab_ForgeMystique[[#This Row],[Drop]]),0,Tab_ForgeMystique[[#This Row],[Gain_ttc]]-Tab_ForgeMystique[[#This Row],[Prix U. T6]])</f>
        <v>7507.5</v>
      </c>
      <c r="N111" s="57">
        <v>3</v>
      </c>
    </row>
    <row r="112" spans="1:14" x14ac:dyDescent="0.25">
      <c r="A112" s="15">
        <f t="shared" si="9"/>
        <v>111</v>
      </c>
      <c r="B112" s="45">
        <f t="shared" si="10"/>
        <v>43940</v>
      </c>
      <c r="C112" s="8" t="s">
        <v>50</v>
      </c>
      <c r="D112" s="12">
        <v>125</v>
      </c>
      <c r="E112" s="8" t="str">
        <f t="shared" si="7"/>
        <v>Sac à venin puissant</v>
      </c>
      <c r="F112" s="12">
        <v>2311</v>
      </c>
      <c r="G112" s="12">
        <v>1280</v>
      </c>
      <c r="H112" s="12">
        <f>50*Tab_ForgeMystique[[#This Row],[Prix U. T5]]+1*Tab_ForgeMystique[[#This Row],[Prix U. T6]]+5*Tab_ForgeMystique[[#This Row],[Prix U. Poussière]]</f>
        <v>14961</v>
      </c>
      <c r="I112" s="8">
        <v>6</v>
      </c>
      <c r="J112" s="11">
        <f t="shared" si="8"/>
        <v>11786.1</v>
      </c>
      <c r="K112" s="12">
        <f>IF(ISBLANK(Tab_ForgeMystique[[#This Row],[Drop]]),0,Tab_ForgeMystique[[#This Row],[Gain_ttc]]-Tab_ForgeMystique[[#This Row],[Cout Ress Craft]])</f>
        <v>-3174.8999999999996</v>
      </c>
      <c r="L112" s="12">
        <f>IF(ISBLANK(Tab_ForgeMystique[[#This Row],[Drop]]),0,Tab_ForgeMystique[[#This Row],[Gain_ttc]]-Tab_ForgeMystique[[#This Row],[Prix U. T6]]-Tab_ForgeMystique[[#This Row],[Prix U. Poussière]]*5)</f>
        <v>3075.1000000000004</v>
      </c>
      <c r="M112" s="12">
        <f>IF(ISBLANK(Tab_ForgeMystique[[#This Row],[Drop]]),0,Tab_ForgeMystique[[#This Row],[Gain_ttc]]-Tab_ForgeMystique[[#This Row],[Prix U. T6]])</f>
        <v>9475.1</v>
      </c>
      <c r="N112" s="57">
        <v>3</v>
      </c>
    </row>
    <row r="113" spans="1:17" x14ac:dyDescent="0.25">
      <c r="A113" s="15">
        <f t="shared" si="9"/>
        <v>112</v>
      </c>
      <c r="B113" s="45">
        <f t="shared" si="10"/>
        <v>43940</v>
      </c>
      <c r="C113" s="8" t="s">
        <v>50</v>
      </c>
      <c r="D113" s="12">
        <v>126</v>
      </c>
      <c r="E113" s="8" t="str">
        <f t="shared" si="7"/>
        <v>Sac à venin puissant</v>
      </c>
      <c r="F113" s="12">
        <v>2312</v>
      </c>
      <c r="G113" s="12">
        <v>1280</v>
      </c>
      <c r="H113" s="12">
        <f>50*Tab_ForgeMystique[[#This Row],[Prix U. T5]]+1*Tab_ForgeMystique[[#This Row],[Prix U. T6]]+5*Tab_ForgeMystique[[#This Row],[Prix U. Poussière]]</f>
        <v>15012</v>
      </c>
      <c r="I113" s="8">
        <v>7</v>
      </c>
      <c r="J113" s="11">
        <f t="shared" si="8"/>
        <v>13756.4</v>
      </c>
      <c r="K113" s="12">
        <f>IF(ISBLANK(Tab_ForgeMystique[[#This Row],[Drop]]),0,Tab_ForgeMystique[[#This Row],[Gain_ttc]]-Tab_ForgeMystique[[#This Row],[Cout Ress Craft]])</f>
        <v>-1255.6000000000004</v>
      </c>
      <c r="L113" s="12">
        <f>IF(ISBLANK(Tab_ForgeMystique[[#This Row],[Drop]]),0,Tab_ForgeMystique[[#This Row],[Gain_ttc]]-Tab_ForgeMystique[[#This Row],[Prix U. T6]]-Tab_ForgeMystique[[#This Row],[Prix U. Poussière]]*5)</f>
        <v>5044.3999999999996</v>
      </c>
      <c r="M113" s="12">
        <f>IF(ISBLANK(Tab_ForgeMystique[[#This Row],[Drop]]),0,Tab_ForgeMystique[[#This Row],[Gain_ttc]]-Tab_ForgeMystique[[#This Row],[Prix U. T6]])</f>
        <v>11444.4</v>
      </c>
      <c r="N113" s="57">
        <v>3</v>
      </c>
    </row>
    <row r="114" spans="1:17" x14ac:dyDescent="0.25">
      <c r="A114" s="15">
        <f t="shared" si="9"/>
        <v>113</v>
      </c>
      <c r="B114" s="45">
        <f t="shared" si="10"/>
        <v>43940</v>
      </c>
      <c r="C114" s="8" t="s">
        <v>50</v>
      </c>
      <c r="D114" s="12">
        <v>127</v>
      </c>
      <c r="E114" s="8" t="str">
        <f t="shared" si="7"/>
        <v>Sac à venin puissant</v>
      </c>
      <c r="F114" s="12">
        <v>2313</v>
      </c>
      <c r="G114" s="12">
        <v>1280</v>
      </c>
      <c r="H114" s="12">
        <f>50*Tab_ForgeMystique[[#This Row],[Prix U. T5]]+1*Tab_ForgeMystique[[#This Row],[Prix U. T6]]+5*Tab_ForgeMystique[[#This Row],[Prix U. Poussière]]</f>
        <v>15063</v>
      </c>
      <c r="I114" s="8">
        <v>6</v>
      </c>
      <c r="J114" s="11">
        <f t="shared" si="8"/>
        <v>11796.3</v>
      </c>
      <c r="K114" s="12">
        <f>IF(ISBLANK(Tab_ForgeMystique[[#This Row],[Drop]]),0,Tab_ForgeMystique[[#This Row],[Gain_ttc]]-Tab_ForgeMystique[[#This Row],[Cout Ress Craft]])</f>
        <v>-3266.7000000000007</v>
      </c>
      <c r="L114" s="12">
        <f>IF(ISBLANK(Tab_ForgeMystique[[#This Row],[Drop]]),0,Tab_ForgeMystique[[#This Row],[Gain_ttc]]-Tab_ForgeMystique[[#This Row],[Prix U. T6]]-Tab_ForgeMystique[[#This Row],[Prix U. Poussière]]*5)</f>
        <v>3083.2999999999993</v>
      </c>
      <c r="M114" s="12">
        <f>IF(ISBLANK(Tab_ForgeMystique[[#This Row],[Drop]]),0,Tab_ForgeMystique[[#This Row],[Gain_ttc]]-Tab_ForgeMystique[[#This Row],[Prix U. T6]])</f>
        <v>9483.2999999999993</v>
      </c>
      <c r="N114" s="57">
        <v>3</v>
      </c>
      <c r="P114" s="11"/>
    </row>
    <row r="115" spans="1:17" x14ac:dyDescent="0.25">
      <c r="A115" s="15">
        <f t="shared" si="9"/>
        <v>114</v>
      </c>
      <c r="B115" s="45">
        <f t="shared" si="10"/>
        <v>43940</v>
      </c>
      <c r="C115" s="8" t="s">
        <v>50</v>
      </c>
      <c r="D115" s="12">
        <v>128</v>
      </c>
      <c r="E115" s="8" t="str">
        <f t="shared" si="7"/>
        <v>Sac à venin puissant</v>
      </c>
      <c r="F115" s="12">
        <v>2314</v>
      </c>
      <c r="G115" s="12">
        <v>1280</v>
      </c>
      <c r="H115" s="12">
        <f>50*Tab_ForgeMystique[[#This Row],[Prix U. T5]]+1*Tab_ForgeMystique[[#This Row],[Prix U. T6]]+5*Tab_ForgeMystique[[#This Row],[Prix U. Poussière]]</f>
        <v>15114</v>
      </c>
      <c r="I115" s="8">
        <v>6</v>
      </c>
      <c r="J115" s="11">
        <f t="shared" si="8"/>
        <v>11801.4</v>
      </c>
      <c r="K115" s="12">
        <f>IF(ISBLANK(Tab_ForgeMystique[[#This Row],[Drop]]),0,Tab_ForgeMystique[[#This Row],[Gain_ttc]]-Tab_ForgeMystique[[#This Row],[Cout Ress Craft]])</f>
        <v>-3312.6000000000004</v>
      </c>
      <c r="L115" s="12">
        <f>IF(ISBLANK(Tab_ForgeMystique[[#This Row],[Drop]]),0,Tab_ForgeMystique[[#This Row],[Gain_ttc]]-Tab_ForgeMystique[[#This Row],[Prix U. T6]]-Tab_ForgeMystique[[#This Row],[Prix U. Poussière]]*5)</f>
        <v>3087.3999999999996</v>
      </c>
      <c r="M115" s="12">
        <f>IF(ISBLANK(Tab_ForgeMystique[[#This Row],[Drop]]),0,Tab_ForgeMystique[[#This Row],[Gain_ttc]]-Tab_ForgeMystique[[#This Row],[Prix U. T6]])</f>
        <v>9487.4</v>
      </c>
      <c r="N115" s="57">
        <v>3</v>
      </c>
      <c r="P115" s="11"/>
    </row>
    <row r="116" spans="1:17" x14ac:dyDescent="0.25">
      <c r="A116" s="15">
        <f t="shared" si="9"/>
        <v>115</v>
      </c>
      <c r="B116" s="45">
        <v>43940</v>
      </c>
      <c r="C116" s="8" t="s">
        <v>46</v>
      </c>
      <c r="D116" s="12">
        <v>96</v>
      </c>
      <c r="E116" s="15" t="str">
        <f t="shared" si="7"/>
        <v>Griffe sauvage</v>
      </c>
      <c r="F116" s="12">
        <v>2382</v>
      </c>
      <c r="G116" s="12">
        <v>1257</v>
      </c>
      <c r="H116" s="12">
        <f>50*Tab_ForgeMystique[[#This Row],[Prix U. T5]]+1*Tab_ForgeMystique[[#This Row],[Prix U. T6]]+5*Tab_ForgeMystique[[#This Row],[Prix U. Poussière]]</f>
        <v>13467</v>
      </c>
      <c r="I116" s="8">
        <v>6</v>
      </c>
      <c r="J116" s="11">
        <f t="shared" si="8"/>
        <v>12148.199999999999</v>
      </c>
      <c r="K116" s="12">
        <f>IF(ISBLANK(Tab_ForgeMystique[[#This Row],[Drop]]),0,Tab_ForgeMystique[[#This Row],[Gain_ttc]]-Tab_ForgeMystique[[#This Row],[Cout Ress Craft]])</f>
        <v>-1318.8000000000011</v>
      </c>
      <c r="L116" s="12">
        <f>IF(ISBLANK(Tab_ForgeMystique[[#This Row],[Drop]]),0,Tab_ForgeMystique[[#This Row],[Gain_ttc]]-Tab_ForgeMystique[[#This Row],[Prix U. T6]]-Tab_ForgeMystique[[#This Row],[Prix U. Poussière]]*5)</f>
        <v>3481.1999999999989</v>
      </c>
      <c r="M116" s="12">
        <f>IF(ISBLANK(Tab_ForgeMystique[[#This Row],[Drop]]),0,Tab_ForgeMystique[[#This Row],[Gain_ttc]]-Tab_ForgeMystique[[#This Row],[Prix U. T6]])</f>
        <v>9766.1999999999989</v>
      </c>
      <c r="N116" s="57">
        <v>3</v>
      </c>
      <c r="P116" s="11"/>
    </row>
    <row r="117" spans="1:17" x14ac:dyDescent="0.25">
      <c r="A117" s="15">
        <f t="shared" si="9"/>
        <v>116</v>
      </c>
      <c r="B117" s="45">
        <f>B116</f>
        <v>43940</v>
      </c>
      <c r="C117" s="15" t="s">
        <v>46</v>
      </c>
      <c r="D117" s="12">
        <v>96</v>
      </c>
      <c r="E117" s="9" t="str">
        <f t="shared" si="7"/>
        <v>Griffe sauvage</v>
      </c>
      <c r="F117" s="12">
        <v>2382</v>
      </c>
      <c r="G117" s="12">
        <v>1257</v>
      </c>
      <c r="H117" s="12">
        <f>50*Tab_ForgeMystique[[#This Row],[Prix U. T5]]+1*Tab_ForgeMystique[[#This Row],[Prix U. T6]]+5*Tab_ForgeMystique[[#This Row],[Prix U. Poussière]]</f>
        <v>13467</v>
      </c>
      <c r="I117" s="8">
        <v>6</v>
      </c>
      <c r="J117" s="11">
        <f t="shared" si="8"/>
        <v>12148.199999999999</v>
      </c>
      <c r="K117" s="12">
        <f>IF(ISBLANK(Tab_ForgeMystique[[#This Row],[Drop]]),0,Tab_ForgeMystique[[#This Row],[Gain_ttc]]-Tab_ForgeMystique[[#This Row],[Cout Ress Craft]])</f>
        <v>-1318.8000000000011</v>
      </c>
      <c r="L117" s="12">
        <f>IF(ISBLANK(Tab_ForgeMystique[[#This Row],[Drop]]),0,Tab_ForgeMystique[[#This Row],[Gain_ttc]]-Tab_ForgeMystique[[#This Row],[Prix U. T6]]-Tab_ForgeMystique[[#This Row],[Prix U. Poussière]]*5)</f>
        <v>3481.1999999999989</v>
      </c>
      <c r="M117" s="12">
        <f>IF(ISBLANK(Tab_ForgeMystique[[#This Row],[Drop]]),0,Tab_ForgeMystique[[#This Row],[Gain_ttc]]-Tab_ForgeMystique[[#This Row],[Prix U. T6]])</f>
        <v>9766.1999999999989</v>
      </c>
      <c r="N117" s="57">
        <v>3</v>
      </c>
    </row>
    <row r="118" spans="1:17" x14ac:dyDescent="0.25">
      <c r="A118" s="15">
        <f t="shared" si="9"/>
        <v>117</v>
      </c>
      <c r="B118" s="45">
        <f t="shared" ref="B118:B181" si="11">B117</f>
        <v>43940</v>
      </c>
      <c r="C118" s="15" t="s">
        <v>46</v>
      </c>
      <c r="D118" s="12">
        <v>96</v>
      </c>
      <c r="E118" s="9" t="str">
        <f t="shared" si="7"/>
        <v>Griffe sauvage</v>
      </c>
      <c r="F118" s="12">
        <v>2382</v>
      </c>
      <c r="G118" s="12">
        <v>1257</v>
      </c>
      <c r="H118" s="12">
        <f>50*Tab_ForgeMystique[[#This Row],[Prix U. T5]]+1*Tab_ForgeMystique[[#This Row],[Prix U. T6]]+5*Tab_ForgeMystique[[#This Row],[Prix U. Poussière]]</f>
        <v>13467</v>
      </c>
      <c r="I118" s="8">
        <v>7</v>
      </c>
      <c r="J118" s="11">
        <f t="shared" si="8"/>
        <v>14172.9</v>
      </c>
      <c r="K118" s="12">
        <f>IF(ISBLANK(Tab_ForgeMystique[[#This Row],[Drop]]),0,Tab_ForgeMystique[[#This Row],[Gain_ttc]]-Tab_ForgeMystique[[#This Row],[Cout Ress Craft]])</f>
        <v>705.89999999999964</v>
      </c>
      <c r="L118" s="12">
        <f>IF(ISBLANK(Tab_ForgeMystique[[#This Row],[Drop]]),0,Tab_ForgeMystique[[#This Row],[Gain_ttc]]-Tab_ForgeMystique[[#This Row],[Prix U. T6]]-Tab_ForgeMystique[[#This Row],[Prix U. Poussière]]*5)</f>
        <v>5505.9</v>
      </c>
      <c r="M118" s="12">
        <f>IF(ISBLANK(Tab_ForgeMystique[[#This Row],[Drop]]),0,Tab_ForgeMystique[[#This Row],[Gain_ttc]]-Tab_ForgeMystique[[#This Row],[Prix U. T6]])</f>
        <v>11790.9</v>
      </c>
      <c r="N118" s="57">
        <v>3</v>
      </c>
    </row>
    <row r="119" spans="1:17" x14ac:dyDescent="0.25">
      <c r="A119" s="15">
        <f t="shared" si="9"/>
        <v>118</v>
      </c>
      <c r="B119" s="45">
        <f t="shared" si="11"/>
        <v>43940</v>
      </c>
      <c r="C119" s="15" t="s">
        <v>46</v>
      </c>
      <c r="D119" s="12">
        <v>96</v>
      </c>
      <c r="E119" s="9" t="str">
        <f t="shared" si="7"/>
        <v>Griffe sauvage</v>
      </c>
      <c r="F119" s="12">
        <v>2382</v>
      </c>
      <c r="G119" s="12">
        <v>1257</v>
      </c>
      <c r="H119" s="12">
        <f>50*Tab_ForgeMystique[[#This Row],[Prix U. T5]]+1*Tab_ForgeMystique[[#This Row],[Prix U. T6]]+5*Tab_ForgeMystique[[#This Row],[Prix U. Poussière]]</f>
        <v>13467</v>
      </c>
      <c r="I119" s="8">
        <v>5</v>
      </c>
      <c r="J119" s="11">
        <f t="shared" si="8"/>
        <v>10123.5</v>
      </c>
      <c r="K119" s="12">
        <f>IF(ISBLANK(Tab_ForgeMystique[[#This Row],[Drop]]),0,Tab_ForgeMystique[[#This Row],[Gain_ttc]]-Tab_ForgeMystique[[#This Row],[Cout Ress Craft]])</f>
        <v>-3343.5</v>
      </c>
      <c r="L119" s="12">
        <f>IF(ISBLANK(Tab_ForgeMystique[[#This Row],[Drop]]),0,Tab_ForgeMystique[[#This Row],[Gain_ttc]]-Tab_ForgeMystique[[#This Row],[Prix U. T6]]-Tab_ForgeMystique[[#This Row],[Prix U. Poussière]]*5)</f>
        <v>1456.5</v>
      </c>
      <c r="M119" s="12">
        <f>IF(ISBLANK(Tab_ForgeMystique[[#This Row],[Drop]]),0,Tab_ForgeMystique[[#This Row],[Gain_ttc]]-Tab_ForgeMystique[[#This Row],[Prix U. T6]])</f>
        <v>7741.5</v>
      </c>
      <c r="N119" s="57">
        <v>3</v>
      </c>
    </row>
    <row r="120" spans="1:17" x14ac:dyDescent="0.25">
      <c r="A120" s="15">
        <f t="shared" si="9"/>
        <v>119</v>
      </c>
      <c r="B120" s="45">
        <f t="shared" si="11"/>
        <v>43940</v>
      </c>
      <c r="C120" s="15" t="s">
        <v>46</v>
      </c>
      <c r="D120" s="12">
        <v>96</v>
      </c>
      <c r="E120" s="9" t="str">
        <f t="shared" si="7"/>
        <v>Griffe sauvage</v>
      </c>
      <c r="F120" s="12">
        <v>2382</v>
      </c>
      <c r="G120" s="12">
        <v>1257</v>
      </c>
      <c r="H120" s="12">
        <f>50*Tab_ForgeMystique[[#This Row],[Prix U. T5]]+1*Tab_ForgeMystique[[#This Row],[Prix U. T6]]+5*Tab_ForgeMystique[[#This Row],[Prix U. Poussière]]</f>
        <v>13467</v>
      </c>
      <c r="I120" s="8">
        <v>5</v>
      </c>
      <c r="J120" s="11">
        <f t="shared" si="8"/>
        <v>10123.5</v>
      </c>
      <c r="K120" s="12">
        <f>IF(ISBLANK(Tab_ForgeMystique[[#This Row],[Drop]]),0,Tab_ForgeMystique[[#This Row],[Gain_ttc]]-Tab_ForgeMystique[[#This Row],[Cout Ress Craft]])</f>
        <v>-3343.5</v>
      </c>
      <c r="L120" s="12">
        <f>IF(ISBLANK(Tab_ForgeMystique[[#This Row],[Drop]]),0,Tab_ForgeMystique[[#This Row],[Gain_ttc]]-Tab_ForgeMystique[[#This Row],[Prix U. T6]]-Tab_ForgeMystique[[#This Row],[Prix U. Poussière]]*5)</f>
        <v>1456.5</v>
      </c>
      <c r="M120" s="12">
        <f>IF(ISBLANK(Tab_ForgeMystique[[#This Row],[Drop]]),0,Tab_ForgeMystique[[#This Row],[Gain_ttc]]-Tab_ForgeMystique[[#This Row],[Prix U. T6]])</f>
        <v>7741.5</v>
      </c>
      <c r="N120" s="57">
        <v>3</v>
      </c>
    </row>
    <row r="121" spans="1:17" x14ac:dyDescent="0.25">
      <c r="A121" s="15">
        <f t="shared" si="9"/>
        <v>120</v>
      </c>
      <c r="B121" s="45">
        <f t="shared" si="11"/>
        <v>43940</v>
      </c>
      <c r="C121" s="15" t="s">
        <v>46</v>
      </c>
      <c r="D121" s="12">
        <v>96</v>
      </c>
      <c r="E121" s="9" t="str">
        <f t="shared" si="7"/>
        <v>Griffe sauvage</v>
      </c>
      <c r="F121" s="12">
        <v>2382</v>
      </c>
      <c r="G121" s="12">
        <v>1257</v>
      </c>
      <c r="H121" s="12">
        <f>50*Tab_ForgeMystique[[#This Row],[Prix U. T5]]+1*Tab_ForgeMystique[[#This Row],[Prix U. T6]]+5*Tab_ForgeMystique[[#This Row],[Prix U. Poussière]]</f>
        <v>13467</v>
      </c>
      <c r="I121" s="8">
        <v>8</v>
      </c>
      <c r="J121" s="11">
        <f t="shared" si="8"/>
        <v>16197.6</v>
      </c>
      <c r="K121" s="12">
        <f>IF(ISBLANK(Tab_ForgeMystique[[#This Row],[Drop]]),0,Tab_ForgeMystique[[#This Row],[Gain_ttc]]-Tab_ForgeMystique[[#This Row],[Cout Ress Craft]])</f>
        <v>2730.6000000000004</v>
      </c>
      <c r="L121" s="12">
        <f>IF(ISBLANK(Tab_ForgeMystique[[#This Row],[Drop]]),0,Tab_ForgeMystique[[#This Row],[Gain_ttc]]-Tab_ForgeMystique[[#This Row],[Prix U. T6]]-Tab_ForgeMystique[[#This Row],[Prix U. Poussière]]*5)</f>
        <v>7530.6</v>
      </c>
      <c r="M121" s="12">
        <f>IF(ISBLANK(Tab_ForgeMystique[[#This Row],[Drop]]),0,Tab_ForgeMystique[[#This Row],[Gain_ttc]]-Tab_ForgeMystique[[#This Row],[Prix U. T6]])</f>
        <v>13815.6</v>
      </c>
      <c r="N121" s="57">
        <v>3</v>
      </c>
    </row>
    <row r="122" spans="1:17" x14ac:dyDescent="0.25">
      <c r="A122" s="15">
        <f t="shared" si="9"/>
        <v>121</v>
      </c>
      <c r="B122" s="45">
        <f t="shared" si="11"/>
        <v>43940</v>
      </c>
      <c r="C122" s="15" t="s">
        <v>46</v>
      </c>
      <c r="D122" s="12">
        <v>96</v>
      </c>
      <c r="E122" s="9" t="str">
        <f t="shared" si="7"/>
        <v>Griffe sauvage</v>
      </c>
      <c r="F122" s="12">
        <v>2382</v>
      </c>
      <c r="G122" s="12">
        <v>1257</v>
      </c>
      <c r="H122" s="12">
        <f>50*Tab_ForgeMystique[[#This Row],[Prix U. T5]]+1*Tab_ForgeMystique[[#This Row],[Prix U. T6]]+5*Tab_ForgeMystique[[#This Row],[Prix U. Poussière]]</f>
        <v>13467</v>
      </c>
      <c r="I122" s="8">
        <v>11</v>
      </c>
      <c r="J122" s="11">
        <f t="shared" si="8"/>
        <v>22271.7</v>
      </c>
      <c r="K122" s="12">
        <f>IF(ISBLANK(Tab_ForgeMystique[[#This Row],[Drop]]),0,Tab_ForgeMystique[[#This Row],[Gain_ttc]]-Tab_ForgeMystique[[#This Row],[Cout Ress Craft]])</f>
        <v>8804.7000000000007</v>
      </c>
      <c r="L122" s="12">
        <f>IF(ISBLANK(Tab_ForgeMystique[[#This Row],[Drop]]),0,Tab_ForgeMystique[[#This Row],[Gain_ttc]]-Tab_ForgeMystique[[#This Row],[Prix U. T6]]-Tab_ForgeMystique[[#This Row],[Prix U. Poussière]]*5)</f>
        <v>13604.7</v>
      </c>
      <c r="M122" s="12">
        <f>IF(ISBLANK(Tab_ForgeMystique[[#This Row],[Drop]]),0,Tab_ForgeMystique[[#This Row],[Gain_ttc]]-Tab_ForgeMystique[[#This Row],[Prix U. T6]])</f>
        <v>19889.7</v>
      </c>
      <c r="N122" s="57">
        <v>3</v>
      </c>
      <c r="P122" s="4"/>
      <c r="Q122" s="11"/>
    </row>
    <row r="123" spans="1:17" x14ac:dyDescent="0.25">
      <c r="A123" s="15">
        <f t="shared" si="9"/>
        <v>122</v>
      </c>
      <c r="B123" s="45">
        <f t="shared" si="11"/>
        <v>43940</v>
      </c>
      <c r="C123" s="15" t="s">
        <v>46</v>
      </c>
      <c r="D123" s="12">
        <v>96</v>
      </c>
      <c r="E123" s="9" t="str">
        <f t="shared" si="7"/>
        <v>Griffe sauvage</v>
      </c>
      <c r="F123" s="12">
        <v>2382</v>
      </c>
      <c r="G123" s="12">
        <v>1257</v>
      </c>
      <c r="H123" s="12">
        <f>50*Tab_ForgeMystique[[#This Row],[Prix U. T5]]+1*Tab_ForgeMystique[[#This Row],[Prix U. T6]]+5*Tab_ForgeMystique[[#This Row],[Prix U. Poussière]]</f>
        <v>13467</v>
      </c>
      <c r="I123" s="8">
        <v>8</v>
      </c>
      <c r="J123" s="11">
        <f t="shared" si="8"/>
        <v>16197.6</v>
      </c>
      <c r="K123" s="12">
        <f>IF(ISBLANK(Tab_ForgeMystique[[#This Row],[Drop]]),0,Tab_ForgeMystique[[#This Row],[Gain_ttc]]-Tab_ForgeMystique[[#This Row],[Cout Ress Craft]])</f>
        <v>2730.6000000000004</v>
      </c>
      <c r="L123" s="12">
        <f>IF(ISBLANK(Tab_ForgeMystique[[#This Row],[Drop]]),0,Tab_ForgeMystique[[#This Row],[Gain_ttc]]-Tab_ForgeMystique[[#This Row],[Prix U. T6]]-Tab_ForgeMystique[[#This Row],[Prix U. Poussière]]*5)</f>
        <v>7530.6</v>
      </c>
      <c r="M123" s="12">
        <f>IF(ISBLANK(Tab_ForgeMystique[[#This Row],[Drop]]),0,Tab_ForgeMystique[[#This Row],[Gain_ttc]]-Tab_ForgeMystique[[#This Row],[Prix U. T6]])</f>
        <v>13815.6</v>
      </c>
      <c r="N123" s="57">
        <v>3</v>
      </c>
    </row>
    <row r="124" spans="1:17" x14ac:dyDescent="0.25">
      <c r="A124" s="15">
        <f t="shared" si="9"/>
        <v>123</v>
      </c>
      <c r="B124" s="45">
        <f t="shared" si="11"/>
        <v>43940</v>
      </c>
      <c r="C124" s="15" t="s">
        <v>46</v>
      </c>
      <c r="D124" s="12">
        <v>96</v>
      </c>
      <c r="E124" s="9" t="str">
        <f t="shared" si="7"/>
        <v>Griffe sauvage</v>
      </c>
      <c r="F124" s="12">
        <v>2382</v>
      </c>
      <c r="G124" s="12">
        <v>1257</v>
      </c>
      <c r="H124" s="12">
        <f>50*Tab_ForgeMystique[[#This Row],[Prix U. T5]]+1*Tab_ForgeMystique[[#This Row],[Prix U. T6]]+5*Tab_ForgeMystique[[#This Row],[Prix U. Poussière]]</f>
        <v>13467</v>
      </c>
      <c r="I124" s="8">
        <v>7</v>
      </c>
      <c r="J124" s="11">
        <f t="shared" si="8"/>
        <v>14172.9</v>
      </c>
      <c r="K124" s="12">
        <f>IF(ISBLANK(Tab_ForgeMystique[[#This Row],[Drop]]),0,Tab_ForgeMystique[[#This Row],[Gain_ttc]]-Tab_ForgeMystique[[#This Row],[Cout Ress Craft]])</f>
        <v>705.89999999999964</v>
      </c>
      <c r="L124" s="12">
        <f>IF(ISBLANK(Tab_ForgeMystique[[#This Row],[Drop]]),0,Tab_ForgeMystique[[#This Row],[Gain_ttc]]-Tab_ForgeMystique[[#This Row],[Prix U. T6]]-Tab_ForgeMystique[[#This Row],[Prix U. Poussière]]*5)</f>
        <v>5505.9</v>
      </c>
      <c r="M124" s="12">
        <f>IF(ISBLANK(Tab_ForgeMystique[[#This Row],[Drop]]),0,Tab_ForgeMystique[[#This Row],[Gain_ttc]]-Tab_ForgeMystique[[#This Row],[Prix U. T6]])</f>
        <v>11790.9</v>
      </c>
      <c r="N124" s="57">
        <v>3</v>
      </c>
    </row>
    <row r="125" spans="1:17" x14ac:dyDescent="0.25">
      <c r="A125" s="15">
        <f t="shared" si="9"/>
        <v>124</v>
      </c>
      <c r="B125" s="45">
        <f t="shared" si="11"/>
        <v>43940</v>
      </c>
      <c r="C125" s="15" t="s">
        <v>46</v>
      </c>
      <c r="D125" s="12">
        <v>96</v>
      </c>
      <c r="E125" s="9" t="str">
        <f t="shared" si="7"/>
        <v>Griffe sauvage</v>
      </c>
      <c r="F125" s="12">
        <v>2382</v>
      </c>
      <c r="G125" s="12">
        <v>1257</v>
      </c>
      <c r="H125" s="12">
        <f>50*Tab_ForgeMystique[[#This Row],[Prix U. T5]]+1*Tab_ForgeMystique[[#This Row],[Prix U. T6]]+5*Tab_ForgeMystique[[#This Row],[Prix U. Poussière]]</f>
        <v>13467</v>
      </c>
      <c r="I125" s="8">
        <v>8</v>
      </c>
      <c r="J125" s="11">
        <f t="shared" si="8"/>
        <v>16197.6</v>
      </c>
      <c r="K125" s="12">
        <f>IF(ISBLANK(Tab_ForgeMystique[[#This Row],[Drop]]),0,Tab_ForgeMystique[[#This Row],[Gain_ttc]]-Tab_ForgeMystique[[#This Row],[Cout Ress Craft]])</f>
        <v>2730.6000000000004</v>
      </c>
      <c r="L125" s="12">
        <f>IF(ISBLANK(Tab_ForgeMystique[[#This Row],[Drop]]),0,Tab_ForgeMystique[[#This Row],[Gain_ttc]]-Tab_ForgeMystique[[#This Row],[Prix U. T6]]-Tab_ForgeMystique[[#This Row],[Prix U. Poussière]]*5)</f>
        <v>7530.6</v>
      </c>
      <c r="M125" s="12">
        <f>IF(ISBLANK(Tab_ForgeMystique[[#This Row],[Drop]]),0,Tab_ForgeMystique[[#This Row],[Gain_ttc]]-Tab_ForgeMystique[[#This Row],[Prix U. T6]])</f>
        <v>13815.6</v>
      </c>
      <c r="N125" s="57">
        <v>3</v>
      </c>
    </row>
    <row r="126" spans="1:17" x14ac:dyDescent="0.25">
      <c r="A126" s="15">
        <f t="shared" si="9"/>
        <v>125</v>
      </c>
      <c r="B126" s="45">
        <f t="shared" si="11"/>
        <v>43940</v>
      </c>
      <c r="C126" s="15" t="s">
        <v>46</v>
      </c>
      <c r="D126" s="12">
        <v>96</v>
      </c>
      <c r="E126" s="9" t="str">
        <f t="shared" si="7"/>
        <v>Griffe sauvage</v>
      </c>
      <c r="F126" s="12">
        <v>2382</v>
      </c>
      <c r="G126" s="12">
        <v>1257</v>
      </c>
      <c r="H126" s="12">
        <f>50*Tab_ForgeMystique[[#This Row],[Prix U. T5]]+1*Tab_ForgeMystique[[#This Row],[Prix U. T6]]+5*Tab_ForgeMystique[[#This Row],[Prix U. Poussière]]</f>
        <v>13467</v>
      </c>
      <c r="I126" s="8">
        <v>9</v>
      </c>
      <c r="J126" s="11">
        <f t="shared" si="8"/>
        <v>18222.3</v>
      </c>
      <c r="K126" s="12">
        <f>IF(ISBLANK(Tab_ForgeMystique[[#This Row],[Drop]]),0,Tab_ForgeMystique[[#This Row],[Gain_ttc]]-Tab_ForgeMystique[[#This Row],[Cout Ress Craft]])</f>
        <v>4755.2999999999993</v>
      </c>
      <c r="L126" s="12">
        <f>IF(ISBLANK(Tab_ForgeMystique[[#This Row],[Drop]]),0,Tab_ForgeMystique[[#This Row],[Gain_ttc]]-Tab_ForgeMystique[[#This Row],[Prix U. T6]]-Tab_ForgeMystique[[#This Row],[Prix U. Poussière]]*5)</f>
        <v>9555.2999999999993</v>
      </c>
      <c r="M126" s="12">
        <f>IF(ISBLANK(Tab_ForgeMystique[[#This Row],[Drop]]),0,Tab_ForgeMystique[[#This Row],[Gain_ttc]]-Tab_ForgeMystique[[#This Row],[Prix U. T6]])</f>
        <v>15840.3</v>
      </c>
      <c r="N126" s="57">
        <v>3</v>
      </c>
    </row>
    <row r="127" spans="1:17" x14ac:dyDescent="0.25">
      <c r="A127" s="15">
        <f t="shared" si="9"/>
        <v>126</v>
      </c>
      <c r="B127" s="45">
        <f t="shared" si="11"/>
        <v>43940</v>
      </c>
      <c r="C127" s="15" t="s">
        <v>46</v>
      </c>
      <c r="D127" s="12">
        <v>96</v>
      </c>
      <c r="E127" s="9" t="str">
        <f t="shared" si="7"/>
        <v>Griffe sauvage</v>
      </c>
      <c r="F127" s="12">
        <v>2382</v>
      </c>
      <c r="G127" s="12">
        <v>1257</v>
      </c>
      <c r="H127" s="12">
        <f>50*Tab_ForgeMystique[[#This Row],[Prix U. T5]]+1*Tab_ForgeMystique[[#This Row],[Prix U. T6]]+5*Tab_ForgeMystique[[#This Row],[Prix U. Poussière]]</f>
        <v>13467</v>
      </c>
      <c r="I127" s="8">
        <v>9</v>
      </c>
      <c r="J127" s="11">
        <f t="shared" si="8"/>
        <v>18222.3</v>
      </c>
      <c r="K127" s="12">
        <f>IF(ISBLANK(Tab_ForgeMystique[[#This Row],[Drop]]),0,Tab_ForgeMystique[[#This Row],[Gain_ttc]]-Tab_ForgeMystique[[#This Row],[Cout Ress Craft]])</f>
        <v>4755.2999999999993</v>
      </c>
      <c r="L127" s="12">
        <f>IF(ISBLANK(Tab_ForgeMystique[[#This Row],[Drop]]),0,Tab_ForgeMystique[[#This Row],[Gain_ttc]]-Tab_ForgeMystique[[#This Row],[Prix U. T6]]-Tab_ForgeMystique[[#This Row],[Prix U. Poussière]]*5)</f>
        <v>9555.2999999999993</v>
      </c>
      <c r="M127" s="12">
        <f>IF(ISBLANK(Tab_ForgeMystique[[#This Row],[Drop]]),0,Tab_ForgeMystique[[#This Row],[Gain_ttc]]-Tab_ForgeMystique[[#This Row],[Prix U. T6]])</f>
        <v>15840.3</v>
      </c>
      <c r="N127" s="57">
        <v>3</v>
      </c>
    </row>
    <row r="128" spans="1:17" x14ac:dyDescent="0.25">
      <c r="A128" s="15">
        <f t="shared" si="9"/>
        <v>127</v>
      </c>
      <c r="B128" s="45">
        <f t="shared" si="11"/>
        <v>43940</v>
      </c>
      <c r="C128" s="15" t="s">
        <v>46</v>
      </c>
      <c r="D128" s="12">
        <v>96</v>
      </c>
      <c r="E128" s="9" t="str">
        <f t="shared" si="7"/>
        <v>Griffe sauvage</v>
      </c>
      <c r="F128" s="12">
        <v>2382</v>
      </c>
      <c r="G128" s="12">
        <v>1257</v>
      </c>
      <c r="H128" s="12">
        <f>50*Tab_ForgeMystique[[#This Row],[Prix U. T5]]+1*Tab_ForgeMystique[[#This Row],[Prix U. T6]]+5*Tab_ForgeMystique[[#This Row],[Prix U. Poussière]]</f>
        <v>13467</v>
      </c>
      <c r="I128" s="8">
        <v>7</v>
      </c>
      <c r="J128" s="11">
        <f t="shared" si="8"/>
        <v>14172.9</v>
      </c>
      <c r="K128" s="12">
        <f>IF(ISBLANK(Tab_ForgeMystique[[#This Row],[Drop]]),0,Tab_ForgeMystique[[#This Row],[Gain_ttc]]-Tab_ForgeMystique[[#This Row],[Cout Ress Craft]])</f>
        <v>705.89999999999964</v>
      </c>
      <c r="L128" s="12">
        <f>IF(ISBLANK(Tab_ForgeMystique[[#This Row],[Drop]]),0,Tab_ForgeMystique[[#This Row],[Gain_ttc]]-Tab_ForgeMystique[[#This Row],[Prix U. T6]]-Tab_ForgeMystique[[#This Row],[Prix U. Poussière]]*5)</f>
        <v>5505.9</v>
      </c>
      <c r="M128" s="12">
        <f>IF(ISBLANK(Tab_ForgeMystique[[#This Row],[Drop]]),0,Tab_ForgeMystique[[#This Row],[Gain_ttc]]-Tab_ForgeMystique[[#This Row],[Prix U. T6]])</f>
        <v>11790.9</v>
      </c>
      <c r="N128" s="57">
        <v>3</v>
      </c>
    </row>
    <row r="129" spans="1:14" x14ac:dyDescent="0.25">
      <c r="A129" s="15">
        <f t="shared" si="9"/>
        <v>128</v>
      </c>
      <c r="B129" s="45">
        <f t="shared" si="11"/>
        <v>43940</v>
      </c>
      <c r="C129" s="15" t="s">
        <v>46</v>
      </c>
      <c r="D129" s="12">
        <v>96</v>
      </c>
      <c r="E129" s="8" t="str">
        <f t="shared" si="7"/>
        <v>Griffe sauvage</v>
      </c>
      <c r="F129" s="12">
        <v>2382</v>
      </c>
      <c r="G129" s="12">
        <v>1257</v>
      </c>
      <c r="H129" s="12">
        <f>50*Tab_ForgeMystique[[#This Row],[Prix U. T5]]+1*Tab_ForgeMystique[[#This Row],[Prix U. T6]]+5*Tab_ForgeMystique[[#This Row],[Prix U. Poussière]]</f>
        <v>13467</v>
      </c>
      <c r="I129" s="8">
        <v>9</v>
      </c>
      <c r="J129" s="11">
        <f t="shared" si="8"/>
        <v>18222.3</v>
      </c>
      <c r="K129" s="12">
        <f>IF(ISBLANK(Tab_ForgeMystique[[#This Row],[Drop]]),0,Tab_ForgeMystique[[#This Row],[Gain_ttc]]-Tab_ForgeMystique[[#This Row],[Cout Ress Craft]])</f>
        <v>4755.2999999999993</v>
      </c>
      <c r="L129" s="12">
        <f>IF(ISBLANK(Tab_ForgeMystique[[#This Row],[Drop]]),0,Tab_ForgeMystique[[#This Row],[Gain_ttc]]-Tab_ForgeMystique[[#This Row],[Prix U. T6]]-Tab_ForgeMystique[[#This Row],[Prix U. Poussière]]*5)</f>
        <v>9555.2999999999993</v>
      </c>
      <c r="M129" s="12">
        <f>IF(ISBLANK(Tab_ForgeMystique[[#This Row],[Drop]]),0,Tab_ForgeMystique[[#This Row],[Gain_ttc]]-Tab_ForgeMystique[[#This Row],[Prix U. T6]])</f>
        <v>15840.3</v>
      </c>
      <c r="N129" s="57">
        <v>3</v>
      </c>
    </row>
    <row r="130" spans="1:14" x14ac:dyDescent="0.25">
      <c r="A130" s="15">
        <f t="shared" si="9"/>
        <v>129</v>
      </c>
      <c r="B130" s="45">
        <f t="shared" si="11"/>
        <v>43940</v>
      </c>
      <c r="C130" s="15" t="s">
        <v>46</v>
      </c>
      <c r="D130" s="12">
        <v>96</v>
      </c>
      <c r="E130" s="15" t="str">
        <f t="shared" ref="E130:E193" si="12">IF(ISBLANK(C130),"",VLOOKUP(C130,_MatriceT5_T6,2,0))</f>
        <v>Griffe sauvage</v>
      </c>
      <c r="F130" s="12">
        <v>2382</v>
      </c>
      <c r="G130" s="12">
        <v>1257</v>
      </c>
      <c r="H130" s="12">
        <f>50*Tab_ForgeMystique[[#This Row],[Prix U. T5]]+1*Tab_ForgeMystique[[#This Row],[Prix U. T6]]+5*Tab_ForgeMystique[[#This Row],[Prix U. Poussière]]</f>
        <v>13467</v>
      </c>
      <c r="I130" s="8">
        <v>7</v>
      </c>
      <c r="J130" s="11">
        <f t="shared" ref="J130:J193" si="13">I130*F130*0.85</f>
        <v>14172.9</v>
      </c>
      <c r="K130" s="12">
        <f>IF(ISBLANK(Tab_ForgeMystique[[#This Row],[Drop]]),0,Tab_ForgeMystique[[#This Row],[Gain_ttc]]-Tab_ForgeMystique[[#This Row],[Cout Ress Craft]])</f>
        <v>705.89999999999964</v>
      </c>
      <c r="L130" s="12">
        <f>IF(ISBLANK(Tab_ForgeMystique[[#This Row],[Drop]]),0,Tab_ForgeMystique[[#This Row],[Gain_ttc]]-Tab_ForgeMystique[[#This Row],[Prix U. T6]]-Tab_ForgeMystique[[#This Row],[Prix U. Poussière]]*5)</f>
        <v>5505.9</v>
      </c>
      <c r="M130" s="12">
        <f>IF(ISBLANK(Tab_ForgeMystique[[#This Row],[Drop]]),0,Tab_ForgeMystique[[#This Row],[Gain_ttc]]-Tab_ForgeMystique[[#This Row],[Prix U. T6]])</f>
        <v>11790.9</v>
      </c>
      <c r="N130" s="57">
        <v>3</v>
      </c>
    </row>
    <row r="131" spans="1:14" x14ac:dyDescent="0.25">
      <c r="A131" s="15">
        <f t="shared" si="9"/>
        <v>130</v>
      </c>
      <c r="B131" s="45">
        <f t="shared" si="11"/>
        <v>43940</v>
      </c>
      <c r="C131" s="15" t="s">
        <v>48</v>
      </c>
      <c r="D131" s="12">
        <v>97</v>
      </c>
      <c r="E131" s="15" t="str">
        <f t="shared" si="12"/>
        <v>Écaille renforcée</v>
      </c>
      <c r="F131" s="12">
        <v>2467</v>
      </c>
      <c r="G131" s="12">
        <v>1257</v>
      </c>
      <c r="H131" s="12">
        <f>50*Tab_ForgeMystique[[#This Row],[Prix U. T5]]+1*Tab_ForgeMystique[[#This Row],[Prix U. T6]]+5*Tab_ForgeMystique[[#This Row],[Prix U. Poussière]]</f>
        <v>13602</v>
      </c>
      <c r="I131" s="15">
        <v>7</v>
      </c>
      <c r="J131" s="11">
        <f t="shared" si="13"/>
        <v>14678.65</v>
      </c>
      <c r="K131" s="12">
        <f>IF(ISBLANK(Tab_ForgeMystique[[#This Row],[Drop]]),0,Tab_ForgeMystique[[#This Row],[Gain_ttc]]-Tab_ForgeMystique[[#This Row],[Cout Ress Craft]])</f>
        <v>1076.6499999999996</v>
      </c>
      <c r="L131" s="12">
        <f>IF(ISBLANK(Tab_ForgeMystique[[#This Row],[Drop]]),0,Tab_ForgeMystique[[#This Row],[Gain_ttc]]-Tab_ForgeMystique[[#This Row],[Prix U. T6]]-Tab_ForgeMystique[[#This Row],[Prix U. Poussière]]*5)</f>
        <v>5926.65</v>
      </c>
      <c r="M131" s="12">
        <f>IF(ISBLANK(Tab_ForgeMystique[[#This Row],[Drop]]),0,Tab_ForgeMystique[[#This Row],[Gain_ttc]]-Tab_ForgeMystique[[#This Row],[Prix U. T6]])</f>
        <v>12211.65</v>
      </c>
      <c r="N131" s="57">
        <v>3</v>
      </c>
    </row>
    <row r="132" spans="1:14" x14ac:dyDescent="0.25">
      <c r="A132" s="15">
        <f t="shared" ref="A132:A195" si="14">A131+1</f>
        <v>131</v>
      </c>
      <c r="B132" s="45">
        <f t="shared" si="11"/>
        <v>43940</v>
      </c>
      <c r="C132" s="15" t="s">
        <v>48</v>
      </c>
      <c r="D132" s="12">
        <v>97</v>
      </c>
      <c r="E132" s="15" t="str">
        <f t="shared" si="12"/>
        <v>Écaille renforcée</v>
      </c>
      <c r="F132" s="12">
        <v>2444</v>
      </c>
      <c r="G132" s="12">
        <v>1257</v>
      </c>
      <c r="H132" s="12">
        <f>50*Tab_ForgeMystique[[#This Row],[Prix U. T5]]+1*Tab_ForgeMystique[[#This Row],[Prix U. T6]]+5*Tab_ForgeMystique[[#This Row],[Prix U. Poussière]]</f>
        <v>13579</v>
      </c>
      <c r="I132" s="15">
        <v>6</v>
      </c>
      <c r="J132" s="11">
        <f t="shared" si="13"/>
        <v>12464.4</v>
      </c>
      <c r="K132" s="12">
        <f>IF(ISBLANK(Tab_ForgeMystique[[#This Row],[Drop]]),0,Tab_ForgeMystique[[#This Row],[Gain_ttc]]-Tab_ForgeMystique[[#This Row],[Cout Ress Craft]])</f>
        <v>-1114.6000000000004</v>
      </c>
      <c r="L132" s="12">
        <f>IF(ISBLANK(Tab_ForgeMystique[[#This Row],[Drop]]),0,Tab_ForgeMystique[[#This Row],[Gain_ttc]]-Tab_ForgeMystique[[#This Row],[Prix U. T6]]-Tab_ForgeMystique[[#This Row],[Prix U. Poussière]]*5)</f>
        <v>3735.3999999999996</v>
      </c>
      <c r="M132" s="12">
        <f>IF(ISBLANK(Tab_ForgeMystique[[#This Row],[Drop]]),0,Tab_ForgeMystique[[#This Row],[Gain_ttc]]-Tab_ForgeMystique[[#This Row],[Prix U. T6]])</f>
        <v>10020.4</v>
      </c>
      <c r="N132" s="57">
        <v>3</v>
      </c>
    </row>
    <row r="133" spans="1:14" x14ac:dyDescent="0.25">
      <c r="A133" s="15">
        <f t="shared" si="14"/>
        <v>132</v>
      </c>
      <c r="B133" s="45">
        <f t="shared" si="11"/>
        <v>43940</v>
      </c>
      <c r="C133" s="15" t="s">
        <v>48</v>
      </c>
      <c r="D133" s="12">
        <v>97</v>
      </c>
      <c r="E133" s="15" t="str">
        <f t="shared" si="12"/>
        <v>Écaille renforcée</v>
      </c>
      <c r="F133" s="12">
        <v>2364</v>
      </c>
      <c r="G133" s="12">
        <v>1257</v>
      </c>
      <c r="H133" s="12">
        <f>50*Tab_ForgeMystique[[#This Row],[Prix U. T5]]+1*Tab_ForgeMystique[[#This Row],[Prix U. T6]]+5*Tab_ForgeMystique[[#This Row],[Prix U. Poussière]]</f>
        <v>13499</v>
      </c>
      <c r="I133" s="15">
        <v>10</v>
      </c>
      <c r="J133" s="11">
        <f t="shared" si="13"/>
        <v>20094</v>
      </c>
      <c r="K133" s="12">
        <f>IF(ISBLANK(Tab_ForgeMystique[[#This Row],[Drop]]),0,Tab_ForgeMystique[[#This Row],[Gain_ttc]]-Tab_ForgeMystique[[#This Row],[Cout Ress Craft]])</f>
        <v>6595</v>
      </c>
      <c r="L133" s="12">
        <f>IF(ISBLANK(Tab_ForgeMystique[[#This Row],[Drop]]),0,Tab_ForgeMystique[[#This Row],[Gain_ttc]]-Tab_ForgeMystique[[#This Row],[Prix U. T6]]-Tab_ForgeMystique[[#This Row],[Prix U. Poussière]]*5)</f>
        <v>11445</v>
      </c>
      <c r="M133" s="12">
        <f>IF(ISBLANK(Tab_ForgeMystique[[#This Row],[Drop]]),0,Tab_ForgeMystique[[#This Row],[Gain_ttc]]-Tab_ForgeMystique[[#This Row],[Prix U. T6]])</f>
        <v>17730</v>
      </c>
      <c r="N133" s="57">
        <v>3</v>
      </c>
    </row>
    <row r="134" spans="1:14" x14ac:dyDescent="0.25">
      <c r="A134" s="15">
        <f t="shared" si="14"/>
        <v>133</v>
      </c>
      <c r="B134" s="45">
        <f t="shared" si="11"/>
        <v>43940</v>
      </c>
      <c r="C134" s="15" t="s">
        <v>48</v>
      </c>
      <c r="D134" s="12">
        <v>97</v>
      </c>
      <c r="E134" s="15" t="str">
        <f t="shared" si="12"/>
        <v>Écaille renforcée</v>
      </c>
      <c r="F134" s="12">
        <v>2364</v>
      </c>
      <c r="G134" s="12">
        <v>1257</v>
      </c>
      <c r="H134" s="12">
        <f>50*Tab_ForgeMystique[[#This Row],[Prix U. T5]]+1*Tab_ForgeMystique[[#This Row],[Prix U. T6]]+5*Tab_ForgeMystique[[#This Row],[Prix U. Poussière]]</f>
        <v>13499</v>
      </c>
      <c r="I134" s="15">
        <v>5</v>
      </c>
      <c r="J134" s="11">
        <f t="shared" si="13"/>
        <v>10047</v>
      </c>
      <c r="K134" s="12">
        <f>IF(ISBLANK(Tab_ForgeMystique[[#This Row],[Drop]]),0,Tab_ForgeMystique[[#This Row],[Gain_ttc]]-Tab_ForgeMystique[[#This Row],[Cout Ress Craft]])</f>
        <v>-3452</v>
      </c>
      <c r="L134" s="12">
        <f>IF(ISBLANK(Tab_ForgeMystique[[#This Row],[Drop]]),0,Tab_ForgeMystique[[#This Row],[Gain_ttc]]-Tab_ForgeMystique[[#This Row],[Prix U. T6]]-Tab_ForgeMystique[[#This Row],[Prix U. Poussière]]*5)</f>
        <v>1398</v>
      </c>
      <c r="M134" s="12">
        <f>IF(ISBLANK(Tab_ForgeMystique[[#This Row],[Drop]]),0,Tab_ForgeMystique[[#This Row],[Gain_ttc]]-Tab_ForgeMystique[[#This Row],[Prix U. T6]])</f>
        <v>7683</v>
      </c>
      <c r="N134" s="57">
        <v>3</v>
      </c>
    </row>
    <row r="135" spans="1:14" x14ac:dyDescent="0.25">
      <c r="A135" s="15">
        <f t="shared" si="14"/>
        <v>134</v>
      </c>
      <c r="B135" s="45">
        <f t="shared" si="11"/>
        <v>43940</v>
      </c>
      <c r="C135" s="15" t="s">
        <v>48</v>
      </c>
      <c r="D135" s="12">
        <v>97</v>
      </c>
      <c r="E135" s="15" t="str">
        <f t="shared" si="12"/>
        <v>Écaille renforcée</v>
      </c>
      <c r="F135" s="12">
        <v>2364</v>
      </c>
      <c r="G135" s="12">
        <v>1257</v>
      </c>
      <c r="H135" s="12">
        <f>50*Tab_ForgeMystique[[#This Row],[Prix U. T5]]+1*Tab_ForgeMystique[[#This Row],[Prix U. T6]]+5*Tab_ForgeMystique[[#This Row],[Prix U. Poussière]]</f>
        <v>13499</v>
      </c>
      <c r="I135" s="15">
        <v>7</v>
      </c>
      <c r="J135" s="11">
        <f t="shared" si="13"/>
        <v>14065.8</v>
      </c>
      <c r="K135" s="12">
        <f>IF(ISBLANK(Tab_ForgeMystique[[#This Row],[Drop]]),0,Tab_ForgeMystique[[#This Row],[Gain_ttc]]-Tab_ForgeMystique[[#This Row],[Cout Ress Craft]])</f>
        <v>566.79999999999927</v>
      </c>
      <c r="L135" s="12">
        <f>IF(ISBLANK(Tab_ForgeMystique[[#This Row],[Drop]]),0,Tab_ForgeMystique[[#This Row],[Gain_ttc]]-Tab_ForgeMystique[[#This Row],[Prix U. T6]]-Tab_ForgeMystique[[#This Row],[Prix U. Poussière]]*5)</f>
        <v>5416.7999999999993</v>
      </c>
      <c r="M135" s="12">
        <f>IF(ISBLANK(Tab_ForgeMystique[[#This Row],[Drop]]),0,Tab_ForgeMystique[[#This Row],[Gain_ttc]]-Tab_ForgeMystique[[#This Row],[Prix U. T6]])</f>
        <v>11701.8</v>
      </c>
      <c r="N135" s="57">
        <v>3</v>
      </c>
    </row>
    <row r="136" spans="1:14" x14ac:dyDescent="0.25">
      <c r="A136" s="15">
        <f t="shared" si="14"/>
        <v>135</v>
      </c>
      <c r="B136" s="45">
        <f t="shared" si="11"/>
        <v>43940</v>
      </c>
      <c r="C136" s="15" t="s">
        <v>48</v>
      </c>
      <c r="D136" s="12">
        <v>97</v>
      </c>
      <c r="E136" s="15" t="str">
        <f t="shared" si="12"/>
        <v>Écaille renforcée</v>
      </c>
      <c r="F136" s="12">
        <v>2364</v>
      </c>
      <c r="G136" s="12">
        <v>1257</v>
      </c>
      <c r="H136" s="12">
        <f>50*Tab_ForgeMystique[[#This Row],[Prix U. T5]]+1*Tab_ForgeMystique[[#This Row],[Prix U. T6]]+5*Tab_ForgeMystique[[#This Row],[Prix U. Poussière]]</f>
        <v>13499</v>
      </c>
      <c r="I136" s="8">
        <v>6</v>
      </c>
      <c r="J136" s="11">
        <f t="shared" si="13"/>
        <v>12056.4</v>
      </c>
      <c r="K136" s="12">
        <f>IF(ISBLANK(Tab_ForgeMystique[[#This Row],[Drop]]),0,Tab_ForgeMystique[[#This Row],[Gain_ttc]]-Tab_ForgeMystique[[#This Row],[Cout Ress Craft]])</f>
        <v>-1442.6000000000004</v>
      </c>
      <c r="L136" s="12">
        <f>IF(ISBLANK(Tab_ForgeMystique[[#This Row],[Drop]]),0,Tab_ForgeMystique[[#This Row],[Gain_ttc]]-Tab_ForgeMystique[[#This Row],[Prix U. T6]]-Tab_ForgeMystique[[#This Row],[Prix U. Poussière]]*5)</f>
        <v>3407.3999999999996</v>
      </c>
      <c r="M136" s="12">
        <f>IF(ISBLANK(Tab_ForgeMystique[[#This Row],[Drop]]),0,Tab_ForgeMystique[[#This Row],[Gain_ttc]]-Tab_ForgeMystique[[#This Row],[Prix U. T6]])</f>
        <v>9692.4</v>
      </c>
      <c r="N136" s="57">
        <v>3</v>
      </c>
    </row>
    <row r="137" spans="1:14" x14ac:dyDescent="0.25">
      <c r="A137" s="15">
        <f t="shared" si="14"/>
        <v>136</v>
      </c>
      <c r="B137" s="45">
        <f t="shared" si="11"/>
        <v>43940</v>
      </c>
      <c r="C137" s="15" t="s">
        <v>48</v>
      </c>
      <c r="D137" s="12">
        <v>97</v>
      </c>
      <c r="E137" s="15" t="str">
        <f t="shared" si="12"/>
        <v>Écaille renforcée</v>
      </c>
      <c r="F137" s="12">
        <v>2364</v>
      </c>
      <c r="G137" s="12">
        <v>1257</v>
      </c>
      <c r="H137" s="12">
        <f>50*Tab_ForgeMystique[[#This Row],[Prix U. T5]]+1*Tab_ForgeMystique[[#This Row],[Prix U. T6]]+5*Tab_ForgeMystique[[#This Row],[Prix U. Poussière]]</f>
        <v>13499</v>
      </c>
      <c r="I137" s="8">
        <v>9</v>
      </c>
      <c r="J137" s="11">
        <f t="shared" si="13"/>
        <v>18084.599999999999</v>
      </c>
      <c r="K137" s="12">
        <f>IF(ISBLANK(Tab_ForgeMystique[[#This Row],[Drop]]),0,Tab_ForgeMystique[[#This Row],[Gain_ttc]]-Tab_ForgeMystique[[#This Row],[Cout Ress Craft]])</f>
        <v>4585.5999999999985</v>
      </c>
      <c r="L137" s="12">
        <f>IF(ISBLANK(Tab_ForgeMystique[[#This Row],[Drop]]),0,Tab_ForgeMystique[[#This Row],[Gain_ttc]]-Tab_ForgeMystique[[#This Row],[Prix U. T6]]-Tab_ForgeMystique[[#This Row],[Prix U. Poussière]]*5)</f>
        <v>9435.5999999999985</v>
      </c>
      <c r="M137" s="12">
        <f>IF(ISBLANK(Tab_ForgeMystique[[#This Row],[Drop]]),0,Tab_ForgeMystique[[#This Row],[Gain_ttc]]-Tab_ForgeMystique[[#This Row],[Prix U. T6]])</f>
        <v>15720.599999999999</v>
      </c>
      <c r="N137" s="57">
        <v>3</v>
      </c>
    </row>
    <row r="138" spans="1:14" x14ac:dyDescent="0.25">
      <c r="A138" s="15">
        <f t="shared" si="14"/>
        <v>137</v>
      </c>
      <c r="B138" s="45">
        <f t="shared" si="11"/>
        <v>43940</v>
      </c>
      <c r="C138" s="15" t="s">
        <v>48</v>
      </c>
      <c r="D138" s="12">
        <v>97</v>
      </c>
      <c r="E138" s="15" t="str">
        <f t="shared" si="12"/>
        <v>Écaille renforcée</v>
      </c>
      <c r="F138" s="12">
        <v>2364</v>
      </c>
      <c r="G138" s="12">
        <v>1257</v>
      </c>
      <c r="H138" s="12">
        <f>50*Tab_ForgeMystique[[#This Row],[Prix U. T5]]+1*Tab_ForgeMystique[[#This Row],[Prix U. T6]]+5*Tab_ForgeMystique[[#This Row],[Prix U. Poussière]]</f>
        <v>13499</v>
      </c>
      <c r="I138" s="8">
        <v>11</v>
      </c>
      <c r="J138" s="11">
        <f t="shared" si="13"/>
        <v>22103.399999999998</v>
      </c>
      <c r="K138" s="12">
        <f>IF(ISBLANK(Tab_ForgeMystique[[#This Row],[Drop]]),0,Tab_ForgeMystique[[#This Row],[Gain_ttc]]-Tab_ForgeMystique[[#This Row],[Cout Ress Craft]])</f>
        <v>8604.3999999999978</v>
      </c>
      <c r="L138" s="12">
        <f>IF(ISBLANK(Tab_ForgeMystique[[#This Row],[Drop]]),0,Tab_ForgeMystique[[#This Row],[Gain_ttc]]-Tab_ForgeMystique[[#This Row],[Prix U. T6]]-Tab_ForgeMystique[[#This Row],[Prix U. Poussière]]*5)</f>
        <v>13454.399999999998</v>
      </c>
      <c r="M138" s="12">
        <f>IF(ISBLANK(Tab_ForgeMystique[[#This Row],[Drop]]),0,Tab_ForgeMystique[[#This Row],[Gain_ttc]]-Tab_ForgeMystique[[#This Row],[Prix U. T6]])</f>
        <v>19739.399999999998</v>
      </c>
      <c r="N138" s="57">
        <v>3</v>
      </c>
    </row>
    <row r="139" spans="1:14" x14ac:dyDescent="0.25">
      <c r="A139" s="15">
        <f t="shared" si="14"/>
        <v>138</v>
      </c>
      <c r="B139" s="45">
        <f t="shared" si="11"/>
        <v>43940</v>
      </c>
      <c r="C139" s="15" t="s">
        <v>48</v>
      </c>
      <c r="D139" s="12">
        <v>97</v>
      </c>
      <c r="E139" s="15" t="str">
        <f t="shared" si="12"/>
        <v>Écaille renforcée</v>
      </c>
      <c r="F139" s="12">
        <v>2364</v>
      </c>
      <c r="G139" s="12">
        <v>1257</v>
      </c>
      <c r="H139" s="12">
        <f>50*Tab_ForgeMystique[[#This Row],[Prix U. T5]]+1*Tab_ForgeMystique[[#This Row],[Prix U. T6]]+5*Tab_ForgeMystique[[#This Row],[Prix U. Poussière]]</f>
        <v>13499</v>
      </c>
      <c r="I139" s="8">
        <v>8</v>
      </c>
      <c r="J139" s="11">
        <f t="shared" si="13"/>
        <v>16075.199999999999</v>
      </c>
      <c r="K139" s="12">
        <f>IF(ISBLANK(Tab_ForgeMystique[[#This Row],[Drop]]),0,Tab_ForgeMystique[[#This Row],[Gain_ttc]]-Tab_ForgeMystique[[#This Row],[Cout Ress Craft]])</f>
        <v>2576.1999999999989</v>
      </c>
      <c r="L139" s="12">
        <f>IF(ISBLANK(Tab_ForgeMystique[[#This Row],[Drop]]),0,Tab_ForgeMystique[[#This Row],[Gain_ttc]]-Tab_ForgeMystique[[#This Row],[Prix U. T6]]-Tab_ForgeMystique[[#This Row],[Prix U. Poussière]]*5)</f>
        <v>7426.1999999999989</v>
      </c>
      <c r="M139" s="12">
        <f>IF(ISBLANK(Tab_ForgeMystique[[#This Row],[Drop]]),0,Tab_ForgeMystique[[#This Row],[Gain_ttc]]-Tab_ForgeMystique[[#This Row],[Prix U. T6]])</f>
        <v>13711.199999999999</v>
      </c>
      <c r="N139" s="57">
        <v>3</v>
      </c>
    </row>
    <row r="140" spans="1:14" x14ac:dyDescent="0.25">
      <c r="A140" s="15">
        <f t="shared" si="14"/>
        <v>139</v>
      </c>
      <c r="B140" s="45">
        <f t="shared" si="11"/>
        <v>43940</v>
      </c>
      <c r="C140" s="15" t="s">
        <v>48</v>
      </c>
      <c r="D140" s="12">
        <v>97</v>
      </c>
      <c r="E140" s="15" t="str">
        <f t="shared" si="12"/>
        <v>Écaille renforcée</v>
      </c>
      <c r="F140" s="12">
        <v>2364</v>
      </c>
      <c r="G140" s="12">
        <v>1257</v>
      </c>
      <c r="H140" s="12">
        <f>50*Tab_ForgeMystique[[#This Row],[Prix U. T5]]+1*Tab_ForgeMystique[[#This Row],[Prix U. T6]]+5*Tab_ForgeMystique[[#This Row],[Prix U. Poussière]]</f>
        <v>13499</v>
      </c>
      <c r="I140" s="8">
        <v>6</v>
      </c>
      <c r="J140" s="11">
        <f t="shared" si="13"/>
        <v>12056.4</v>
      </c>
      <c r="K140" s="12">
        <f>IF(ISBLANK(Tab_ForgeMystique[[#This Row],[Drop]]),0,Tab_ForgeMystique[[#This Row],[Gain_ttc]]-Tab_ForgeMystique[[#This Row],[Cout Ress Craft]])</f>
        <v>-1442.6000000000004</v>
      </c>
      <c r="L140" s="12">
        <f>IF(ISBLANK(Tab_ForgeMystique[[#This Row],[Drop]]),0,Tab_ForgeMystique[[#This Row],[Gain_ttc]]-Tab_ForgeMystique[[#This Row],[Prix U. T6]]-Tab_ForgeMystique[[#This Row],[Prix U. Poussière]]*5)</f>
        <v>3407.3999999999996</v>
      </c>
      <c r="M140" s="12">
        <f>IF(ISBLANK(Tab_ForgeMystique[[#This Row],[Drop]]),0,Tab_ForgeMystique[[#This Row],[Gain_ttc]]-Tab_ForgeMystique[[#This Row],[Prix U. T6]])</f>
        <v>9692.4</v>
      </c>
      <c r="N140" s="57">
        <v>3</v>
      </c>
    </row>
    <row r="141" spans="1:14" x14ac:dyDescent="0.25">
      <c r="A141" s="15">
        <f t="shared" si="14"/>
        <v>140</v>
      </c>
      <c r="B141" s="45">
        <f t="shared" si="11"/>
        <v>43940</v>
      </c>
      <c r="C141" s="15" t="s">
        <v>48</v>
      </c>
      <c r="D141" s="12">
        <v>97</v>
      </c>
      <c r="E141" s="15" t="str">
        <f t="shared" si="12"/>
        <v>Écaille renforcée</v>
      </c>
      <c r="F141" s="12">
        <v>2364</v>
      </c>
      <c r="G141" s="12">
        <v>1257</v>
      </c>
      <c r="H141" s="12">
        <f>50*Tab_ForgeMystique[[#This Row],[Prix U. T5]]+1*Tab_ForgeMystique[[#This Row],[Prix U. T6]]+5*Tab_ForgeMystique[[#This Row],[Prix U. Poussière]]</f>
        <v>13499</v>
      </c>
      <c r="I141" s="8">
        <v>6</v>
      </c>
      <c r="J141" s="11">
        <f t="shared" si="13"/>
        <v>12056.4</v>
      </c>
      <c r="K141" s="12">
        <f>IF(ISBLANK(Tab_ForgeMystique[[#This Row],[Drop]]),0,Tab_ForgeMystique[[#This Row],[Gain_ttc]]-Tab_ForgeMystique[[#This Row],[Cout Ress Craft]])</f>
        <v>-1442.6000000000004</v>
      </c>
      <c r="L141" s="12">
        <f>IF(ISBLANK(Tab_ForgeMystique[[#This Row],[Drop]]),0,Tab_ForgeMystique[[#This Row],[Gain_ttc]]-Tab_ForgeMystique[[#This Row],[Prix U. T6]]-Tab_ForgeMystique[[#This Row],[Prix U. Poussière]]*5)</f>
        <v>3407.3999999999996</v>
      </c>
      <c r="M141" s="12">
        <f>IF(ISBLANK(Tab_ForgeMystique[[#This Row],[Drop]]),0,Tab_ForgeMystique[[#This Row],[Gain_ttc]]-Tab_ForgeMystique[[#This Row],[Prix U. T6]])</f>
        <v>9692.4</v>
      </c>
      <c r="N141" s="57">
        <v>3</v>
      </c>
    </row>
    <row r="142" spans="1:14" x14ac:dyDescent="0.25">
      <c r="A142" s="15">
        <f t="shared" si="14"/>
        <v>141</v>
      </c>
      <c r="B142" s="45">
        <f t="shared" si="11"/>
        <v>43940</v>
      </c>
      <c r="C142" s="15" t="s">
        <v>48</v>
      </c>
      <c r="D142" s="12">
        <v>97</v>
      </c>
      <c r="E142" s="15" t="str">
        <f t="shared" si="12"/>
        <v>Écaille renforcée</v>
      </c>
      <c r="F142" s="12">
        <v>2364</v>
      </c>
      <c r="G142" s="12">
        <v>1257</v>
      </c>
      <c r="H142" s="12">
        <f>50*Tab_ForgeMystique[[#This Row],[Prix U. T5]]+1*Tab_ForgeMystique[[#This Row],[Prix U. T6]]+5*Tab_ForgeMystique[[#This Row],[Prix U. Poussière]]</f>
        <v>13499</v>
      </c>
      <c r="I142" s="8">
        <v>6</v>
      </c>
      <c r="J142" s="11">
        <f t="shared" si="13"/>
        <v>12056.4</v>
      </c>
      <c r="K142" s="12">
        <f>IF(ISBLANK(Tab_ForgeMystique[[#This Row],[Drop]]),0,Tab_ForgeMystique[[#This Row],[Gain_ttc]]-Tab_ForgeMystique[[#This Row],[Cout Ress Craft]])</f>
        <v>-1442.6000000000004</v>
      </c>
      <c r="L142" s="12">
        <f>IF(ISBLANK(Tab_ForgeMystique[[#This Row],[Drop]]),0,Tab_ForgeMystique[[#This Row],[Gain_ttc]]-Tab_ForgeMystique[[#This Row],[Prix U. T6]]-Tab_ForgeMystique[[#This Row],[Prix U. Poussière]]*5)</f>
        <v>3407.3999999999996</v>
      </c>
      <c r="M142" s="12">
        <f>IF(ISBLANK(Tab_ForgeMystique[[#This Row],[Drop]]),0,Tab_ForgeMystique[[#This Row],[Gain_ttc]]-Tab_ForgeMystique[[#This Row],[Prix U. T6]])</f>
        <v>9692.4</v>
      </c>
      <c r="N142" s="57">
        <v>3</v>
      </c>
    </row>
    <row r="143" spans="1:14" x14ac:dyDescent="0.25">
      <c r="A143" s="15">
        <f t="shared" si="14"/>
        <v>142</v>
      </c>
      <c r="B143" s="45">
        <f t="shared" si="11"/>
        <v>43940</v>
      </c>
      <c r="C143" s="15" t="s">
        <v>48</v>
      </c>
      <c r="D143" s="12">
        <v>97</v>
      </c>
      <c r="E143" s="15" t="str">
        <f t="shared" si="12"/>
        <v>Écaille renforcée</v>
      </c>
      <c r="F143" s="12">
        <v>2364</v>
      </c>
      <c r="G143" s="12">
        <v>1257</v>
      </c>
      <c r="H143" s="12">
        <f>50*Tab_ForgeMystique[[#This Row],[Prix U. T5]]+1*Tab_ForgeMystique[[#This Row],[Prix U. T6]]+5*Tab_ForgeMystique[[#This Row],[Prix U. Poussière]]</f>
        <v>13499</v>
      </c>
      <c r="I143" s="8">
        <v>7</v>
      </c>
      <c r="J143" s="11">
        <f t="shared" si="13"/>
        <v>14065.8</v>
      </c>
      <c r="K143" s="12">
        <f>IF(ISBLANK(Tab_ForgeMystique[[#This Row],[Drop]]),0,Tab_ForgeMystique[[#This Row],[Gain_ttc]]-Tab_ForgeMystique[[#This Row],[Cout Ress Craft]])</f>
        <v>566.79999999999927</v>
      </c>
      <c r="L143" s="12">
        <f>IF(ISBLANK(Tab_ForgeMystique[[#This Row],[Drop]]),0,Tab_ForgeMystique[[#This Row],[Gain_ttc]]-Tab_ForgeMystique[[#This Row],[Prix U. T6]]-Tab_ForgeMystique[[#This Row],[Prix U. Poussière]]*5)</f>
        <v>5416.7999999999993</v>
      </c>
      <c r="M143" s="12">
        <f>IF(ISBLANK(Tab_ForgeMystique[[#This Row],[Drop]]),0,Tab_ForgeMystique[[#This Row],[Gain_ttc]]-Tab_ForgeMystique[[#This Row],[Prix U. T6]])</f>
        <v>11701.8</v>
      </c>
      <c r="N143" s="57">
        <v>3</v>
      </c>
    </row>
    <row r="144" spans="1:14" x14ac:dyDescent="0.25">
      <c r="A144" s="15">
        <f t="shared" si="14"/>
        <v>143</v>
      </c>
      <c r="B144" s="45">
        <f t="shared" si="11"/>
        <v>43940</v>
      </c>
      <c r="C144" s="15" t="s">
        <v>48</v>
      </c>
      <c r="D144" s="12">
        <v>97</v>
      </c>
      <c r="E144" s="15" t="str">
        <f t="shared" si="12"/>
        <v>Écaille renforcée</v>
      </c>
      <c r="F144" s="12">
        <v>2364</v>
      </c>
      <c r="G144" s="12">
        <v>1257</v>
      </c>
      <c r="H144" s="12">
        <f>50*Tab_ForgeMystique[[#This Row],[Prix U. T5]]+1*Tab_ForgeMystique[[#This Row],[Prix U. T6]]+5*Tab_ForgeMystique[[#This Row],[Prix U. Poussière]]</f>
        <v>13499</v>
      </c>
      <c r="I144" s="8">
        <v>7</v>
      </c>
      <c r="J144" s="11">
        <f t="shared" si="13"/>
        <v>14065.8</v>
      </c>
      <c r="K144" s="12">
        <f>IF(ISBLANK(Tab_ForgeMystique[[#This Row],[Drop]]),0,Tab_ForgeMystique[[#This Row],[Gain_ttc]]-Tab_ForgeMystique[[#This Row],[Cout Ress Craft]])</f>
        <v>566.79999999999927</v>
      </c>
      <c r="L144" s="12">
        <f>IF(ISBLANK(Tab_ForgeMystique[[#This Row],[Drop]]),0,Tab_ForgeMystique[[#This Row],[Gain_ttc]]-Tab_ForgeMystique[[#This Row],[Prix U. T6]]-Tab_ForgeMystique[[#This Row],[Prix U. Poussière]]*5)</f>
        <v>5416.7999999999993</v>
      </c>
      <c r="M144" s="12">
        <f>IF(ISBLANK(Tab_ForgeMystique[[#This Row],[Drop]]),0,Tab_ForgeMystique[[#This Row],[Gain_ttc]]-Tab_ForgeMystique[[#This Row],[Prix U. T6]])</f>
        <v>11701.8</v>
      </c>
      <c r="N144" s="57">
        <v>3</v>
      </c>
    </row>
    <row r="145" spans="1:14" x14ac:dyDescent="0.25">
      <c r="A145" s="15">
        <f t="shared" si="14"/>
        <v>144</v>
      </c>
      <c r="B145" s="45">
        <f t="shared" si="11"/>
        <v>43940</v>
      </c>
      <c r="C145" s="15" t="s">
        <v>48</v>
      </c>
      <c r="D145" s="12">
        <v>97</v>
      </c>
      <c r="E145" s="15" t="str">
        <f t="shared" si="12"/>
        <v>Écaille renforcée</v>
      </c>
      <c r="F145" s="12">
        <v>2364</v>
      </c>
      <c r="G145" s="12">
        <v>1257</v>
      </c>
      <c r="H145" s="12">
        <f>50*Tab_ForgeMystique[[#This Row],[Prix U. T5]]+1*Tab_ForgeMystique[[#This Row],[Prix U. T6]]+5*Tab_ForgeMystique[[#This Row],[Prix U. Poussière]]</f>
        <v>13499</v>
      </c>
      <c r="I145" s="8">
        <v>9</v>
      </c>
      <c r="J145" s="11">
        <f t="shared" si="13"/>
        <v>18084.599999999999</v>
      </c>
      <c r="K145" s="12">
        <f>IF(ISBLANK(Tab_ForgeMystique[[#This Row],[Drop]]),0,Tab_ForgeMystique[[#This Row],[Gain_ttc]]-Tab_ForgeMystique[[#This Row],[Cout Ress Craft]])</f>
        <v>4585.5999999999985</v>
      </c>
      <c r="L145" s="12">
        <f>IF(ISBLANK(Tab_ForgeMystique[[#This Row],[Drop]]),0,Tab_ForgeMystique[[#This Row],[Gain_ttc]]-Tab_ForgeMystique[[#This Row],[Prix U. T6]]-Tab_ForgeMystique[[#This Row],[Prix U. Poussière]]*5)</f>
        <v>9435.5999999999985</v>
      </c>
      <c r="M145" s="12">
        <f>IF(ISBLANK(Tab_ForgeMystique[[#This Row],[Drop]]),0,Tab_ForgeMystique[[#This Row],[Gain_ttc]]-Tab_ForgeMystique[[#This Row],[Prix U. T6]])</f>
        <v>15720.599999999999</v>
      </c>
      <c r="N145" s="57">
        <v>3</v>
      </c>
    </row>
    <row r="146" spans="1:14" x14ac:dyDescent="0.25">
      <c r="A146" s="15">
        <f t="shared" si="14"/>
        <v>145</v>
      </c>
      <c r="B146" s="45">
        <f t="shared" si="11"/>
        <v>43940</v>
      </c>
      <c r="C146" s="15" t="s">
        <v>49</v>
      </c>
      <c r="D146" s="12">
        <v>200</v>
      </c>
      <c r="E146" s="15" t="str">
        <f t="shared" si="12"/>
        <v>Totem ouvragé</v>
      </c>
      <c r="F146" s="12">
        <v>3508</v>
      </c>
      <c r="G146" s="12">
        <v>1257</v>
      </c>
      <c r="H146" s="12">
        <f>50*Tab_ForgeMystique[[#This Row],[Prix U. T5]]+1*Tab_ForgeMystique[[#This Row],[Prix U. T6]]+5*Tab_ForgeMystique[[#This Row],[Prix U. Poussière]]</f>
        <v>19793</v>
      </c>
      <c r="I146" s="8">
        <v>5</v>
      </c>
      <c r="J146" s="11">
        <f t="shared" si="13"/>
        <v>14909</v>
      </c>
      <c r="K146" s="12">
        <f>IF(ISBLANK(Tab_ForgeMystique[[#This Row],[Drop]]),0,Tab_ForgeMystique[[#This Row],[Gain_ttc]]-Tab_ForgeMystique[[#This Row],[Cout Ress Craft]])</f>
        <v>-4884</v>
      </c>
      <c r="L146" s="12">
        <f>IF(ISBLANK(Tab_ForgeMystique[[#This Row],[Drop]]),0,Tab_ForgeMystique[[#This Row],[Gain_ttc]]-Tab_ForgeMystique[[#This Row],[Prix U. T6]]-Tab_ForgeMystique[[#This Row],[Prix U. Poussière]]*5)</f>
        <v>5116</v>
      </c>
      <c r="M146" s="12">
        <f>IF(ISBLANK(Tab_ForgeMystique[[#This Row],[Drop]]),0,Tab_ForgeMystique[[#This Row],[Gain_ttc]]-Tab_ForgeMystique[[#This Row],[Prix U. T6]])</f>
        <v>11401</v>
      </c>
      <c r="N146" s="57">
        <v>3</v>
      </c>
    </row>
    <row r="147" spans="1:14" x14ac:dyDescent="0.25">
      <c r="A147" s="15">
        <f t="shared" si="14"/>
        <v>146</v>
      </c>
      <c r="B147" s="45">
        <f t="shared" si="11"/>
        <v>43940</v>
      </c>
      <c r="C147" s="15" t="s">
        <v>49</v>
      </c>
      <c r="D147" s="12">
        <v>200</v>
      </c>
      <c r="E147" s="15" t="str">
        <f t="shared" si="12"/>
        <v>Totem ouvragé</v>
      </c>
      <c r="F147" s="12">
        <v>3508</v>
      </c>
      <c r="G147" s="12">
        <v>1257</v>
      </c>
      <c r="H147" s="12">
        <f>50*Tab_ForgeMystique[[#This Row],[Prix U. T5]]+1*Tab_ForgeMystique[[#This Row],[Prix U. T6]]+5*Tab_ForgeMystique[[#This Row],[Prix U. Poussière]]</f>
        <v>19793</v>
      </c>
      <c r="I147" s="8">
        <v>6</v>
      </c>
      <c r="J147" s="11">
        <f t="shared" si="13"/>
        <v>17890.8</v>
      </c>
      <c r="K147" s="12">
        <f>IF(ISBLANK(Tab_ForgeMystique[[#This Row],[Drop]]),0,Tab_ForgeMystique[[#This Row],[Gain_ttc]]-Tab_ForgeMystique[[#This Row],[Cout Ress Craft]])</f>
        <v>-1902.2000000000007</v>
      </c>
      <c r="L147" s="12">
        <f>IF(ISBLANK(Tab_ForgeMystique[[#This Row],[Drop]]),0,Tab_ForgeMystique[[#This Row],[Gain_ttc]]-Tab_ForgeMystique[[#This Row],[Prix U. T6]]-Tab_ForgeMystique[[#This Row],[Prix U. Poussière]]*5)</f>
        <v>8097.7999999999993</v>
      </c>
      <c r="M147" s="12">
        <f>IF(ISBLANK(Tab_ForgeMystique[[#This Row],[Drop]]),0,Tab_ForgeMystique[[#This Row],[Gain_ttc]]-Tab_ForgeMystique[[#This Row],[Prix U. T6]])</f>
        <v>14382.8</v>
      </c>
      <c r="N147" s="57">
        <v>3</v>
      </c>
    </row>
    <row r="148" spans="1:14" x14ac:dyDescent="0.25">
      <c r="A148" s="15">
        <f t="shared" si="14"/>
        <v>147</v>
      </c>
      <c r="B148" s="45">
        <f t="shared" si="11"/>
        <v>43940</v>
      </c>
      <c r="C148" s="15" t="s">
        <v>49</v>
      </c>
      <c r="D148" s="12">
        <v>200</v>
      </c>
      <c r="E148" s="15" t="str">
        <f t="shared" si="12"/>
        <v>Totem ouvragé</v>
      </c>
      <c r="F148" s="12">
        <v>3508</v>
      </c>
      <c r="G148" s="12">
        <v>1257</v>
      </c>
      <c r="H148" s="12">
        <f>50*Tab_ForgeMystique[[#This Row],[Prix U. T5]]+1*Tab_ForgeMystique[[#This Row],[Prix U. T6]]+5*Tab_ForgeMystique[[#This Row],[Prix U. Poussière]]</f>
        <v>19793</v>
      </c>
      <c r="I148" s="8">
        <v>5</v>
      </c>
      <c r="J148" s="11">
        <f t="shared" si="13"/>
        <v>14909</v>
      </c>
      <c r="K148" s="12">
        <f>IF(ISBLANK(Tab_ForgeMystique[[#This Row],[Drop]]),0,Tab_ForgeMystique[[#This Row],[Gain_ttc]]-Tab_ForgeMystique[[#This Row],[Cout Ress Craft]])</f>
        <v>-4884</v>
      </c>
      <c r="L148" s="12">
        <f>IF(ISBLANK(Tab_ForgeMystique[[#This Row],[Drop]]),0,Tab_ForgeMystique[[#This Row],[Gain_ttc]]-Tab_ForgeMystique[[#This Row],[Prix U. T6]]-Tab_ForgeMystique[[#This Row],[Prix U. Poussière]]*5)</f>
        <v>5116</v>
      </c>
      <c r="M148" s="12">
        <f>IF(ISBLANK(Tab_ForgeMystique[[#This Row],[Drop]]),0,Tab_ForgeMystique[[#This Row],[Gain_ttc]]-Tab_ForgeMystique[[#This Row],[Prix U. T6]])</f>
        <v>11401</v>
      </c>
      <c r="N148" s="57">
        <v>3</v>
      </c>
    </row>
    <row r="149" spans="1:14" x14ac:dyDescent="0.25">
      <c r="A149" s="15">
        <f t="shared" si="14"/>
        <v>148</v>
      </c>
      <c r="B149" s="45">
        <f t="shared" si="11"/>
        <v>43940</v>
      </c>
      <c r="C149" s="15" t="s">
        <v>49</v>
      </c>
      <c r="D149" s="12">
        <v>200</v>
      </c>
      <c r="E149" s="15" t="str">
        <f t="shared" si="12"/>
        <v>Totem ouvragé</v>
      </c>
      <c r="F149" s="12">
        <v>3508</v>
      </c>
      <c r="G149" s="12">
        <v>1257</v>
      </c>
      <c r="H149" s="12">
        <f>50*Tab_ForgeMystique[[#This Row],[Prix U. T5]]+1*Tab_ForgeMystique[[#This Row],[Prix U. T6]]+5*Tab_ForgeMystique[[#This Row],[Prix U. Poussière]]</f>
        <v>19793</v>
      </c>
      <c r="I149" s="8">
        <v>8</v>
      </c>
      <c r="J149" s="11">
        <f t="shared" si="13"/>
        <v>23854.399999999998</v>
      </c>
      <c r="K149" s="12">
        <f>IF(ISBLANK(Tab_ForgeMystique[[#This Row],[Drop]]),0,Tab_ForgeMystique[[#This Row],[Gain_ttc]]-Tab_ForgeMystique[[#This Row],[Cout Ress Craft]])</f>
        <v>4061.3999999999978</v>
      </c>
      <c r="L149" s="12">
        <f>IF(ISBLANK(Tab_ForgeMystique[[#This Row],[Drop]]),0,Tab_ForgeMystique[[#This Row],[Gain_ttc]]-Tab_ForgeMystique[[#This Row],[Prix U. T6]]-Tab_ForgeMystique[[#This Row],[Prix U. Poussière]]*5)</f>
        <v>14061.399999999998</v>
      </c>
      <c r="M149" s="12">
        <f>IF(ISBLANK(Tab_ForgeMystique[[#This Row],[Drop]]),0,Tab_ForgeMystique[[#This Row],[Gain_ttc]]-Tab_ForgeMystique[[#This Row],[Prix U. T6]])</f>
        <v>20346.399999999998</v>
      </c>
      <c r="N149" s="57">
        <v>3</v>
      </c>
    </row>
    <row r="150" spans="1:14" x14ac:dyDescent="0.25">
      <c r="A150" s="15">
        <f t="shared" si="14"/>
        <v>149</v>
      </c>
      <c r="B150" s="45">
        <f t="shared" si="11"/>
        <v>43940</v>
      </c>
      <c r="C150" s="15" t="s">
        <v>49</v>
      </c>
      <c r="D150" s="12">
        <v>200</v>
      </c>
      <c r="E150" s="15" t="str">
        <f t="shared" si="12"/>
        <v>Totem ouvragé</v>
      </c>
      <c r="F150" s="12">
        <v>3508</v>
      </c>
      <c r="G150" s="12">
        <v>1257</v>
      </c>
      <c r="H150" s="12">
        <f>50*Tab_ForgeMystique[[#This Row],[Prix U. T5]]+1*Tab_ForgeMystique[[#This Row],[Prix U. T6]]+5*Tab_ForgeMystique[[#This Row],[Prix U. Poussière]]</f>
        <v>19793</v>
      </c>
      <c r="I150" s="8">
        <v>5</v>
      </c>
      <c r="J150" s="11">
        <f t="shared" si="13"/>
        <v>14909</v>
      </c>
      <c r="K150" s="12">
        <f>IF(ISBLANK(Tab_ForgeMystique[[#This Row],[Drop]]),0,Tab_ForgeMystique[[#This Row],[Gain_ttc]]-Tab_ForgeMystique[[#This Row],[Cout Ress Craft]])</f>
        <v>-4884</v>
      </c>
      <c r="L150" s="12">
        <f>IF(ISBLANK(Tab_ForgeMystique[[#This Row],[Drop]]),0,Tab_ForgeMystique[[#This Row],[Gain_ttc]]-Tab_ForgeMystique[[#This Row],[Prix U. T6]]-Tab_ForgeMystique[[#This Row],[Prix U. Poussière]]*5)</f>
        <v>5116</v>
      </c>
      <c r="M150" s="12">
        <f>IF(ISBLANK(Tab_ForgeMystique[[#This Row],[Drop]]),0,Tab_ForgeMystique[[#This Row],[Gain_ttc]]-Tab_ForgeMystique[[#This Row],[Prix U. T6]])</f>
        <v>11401</v>
      </c>
      <c r="N150" s="57">
        <v>3</v>
      </c>
    </row>
    <row r="151" spans="1:14" x14ac:dyDescent="0.25">
      <c r="A151" s="15">
        <f t="shared" si="14"/>
        <v>150</v>
      </c>
      <c r="B151" s="45">
        <f t="shared" si="11"/>
        <v>43940</v>
      </c>
      <c r="C151" s="15" t="s">
        <v>49</v>
      </c>
      <c r="D151" s="12">
        <v>200</v>
      </c>
      <c r="E151" s="15" t="str">
        <f t="shared" si="12"/>
        <v>Totem ouvragé</v>
      </c>
      <c r="F151" s="12">
        <v>3508</v>
      </c>
      <c r="G151" s="12">
        <v>1257</v>
      </c>
      <c r="H151" s="12">
        <f>50*Tab_ForgeMystique[[#This Row],[Prix U. T5]]+1*Tab_ForgeMystique[[#This Row],[Prix U. T6]]+5*Tab_ForgeMystique[[#This Row],[Prix U. Poussière]]</f>
        <v>19793</v>
      </c>
      <c r="I151" s="8">
        <v>5</v>
      </c>
      <c r="J151" s="11">
        <f t="shared" si="13"/>
        <v>14909</v>
      </c>
      <c r="K151" s="12">
        <f>IF(ISBLANK(Tab_ForgeMystique[[#This Row],[Drop]]),0,Tab_ForgeMystique[[#This Row],[Gain_ttc]]-Tab_ForgeMystique[[#This Row],[Cout Ress Craft]])</f>
        <v>-4884</v>
      </c>
      <c r="L151" s="12">
        <f>IF(ISBLANK(Tab_ForgeMystique[[#This Row],[Drop]]),0,Tab_ForgeMystique[[#This Row],[Gain_ttc]]-Tab_ForgeMystique[[#This Row],[Prix U. T6]]-Tab_ForgeMystique[[#This Row],[Prix U. Poussière]]*5)</f>
        <v>5116</v>
      </c>
      <c r="M151" s="12">
        <f>IF(ISBLANK(Tab_ForgeMystique[[#This Row],[Drop]]),0,Tab_ForgeMystique[[#This Row],[Gain_ttc]]-Tab_ForgeMystique[[#This Row],[Prix U. T6]])</f>
        <v>11401</v>
      </c>
      <c r="N151" s="57">
        <v>3</v>
      </c>
    </row>
    <row r="152" spans="1:14" x14ac:dyDescent="0.25">
      <c r="A152" s="15">
        <f t="shared" si="14"/>
        <v>151</v>
      </c>
      <c r="B152" s="45">
        <f t="shared" si="11"/>
        <v>43940</v>
      </c>
      <c r="C152" s="15" t="s">
        <v>49</v>
      </c>
      <c r="D152" s="12">
        <v>200</v>
      </c>
      <c r="E152" s="15" t="str">
        <f t="shared" si="12"/>
        <v>Totem ouvragé</v>
      </c>
      <c r="F152" s="12">
        <v>3508</v>
      </c>
      <c r="G152" s="12">
        <v>1257</v>
      </c>
      <c r="H152" s="12">
        <f>50*Tab_ForgeMystique[[#This Row],[Prix U. T5]]+1*Tab_ForgeMystique[[#This Row],[Prix U. T6]]+5*Tab_ForgeMystique[[#This Row],[Prix U. Poussière]]</f>
        <v>19793</v>
      </c>
      <c r="I152" s="8">
        <v>6</v>
      </c>
      <c r="J152" s="11">
        <f t="shared" si="13"/>
        <v>17890.8</v>
      </c>
      <c r="K152" s="12">
        <f>IF(ISBLANK(Tab_ForgeMystique[[#This Row],[Drop]]),0,Tab_ForgeMystique[[#This Row],[Gain_ttc]]-Tab_ForgeMystique[[#This Row],[Cout Ress Craft]])</f>
        <v>-1902.2000000000007</v>
      </c>
      <c r="L152" s="12">
        <f>IF(ISBLANK(Tab_ForgeMystique[[#This Row],[Drop]]),0,Tab_ForgeMystique[[#This Row],[Gain_ttc]]-Tab_ForgeMystique[[#This Row],[Prix U. T6]]-Tab_ForgeMystique[[#This Row],[Prix U. Poussière]]*5)</f>
        <v>8097.7999999999993</v>
      </c>
      <c r="M152" s="12">
        <f>IF(ISBLANK(Tab_ForgeMystique[[#This Row],[Drop]]),0,Tab_ForgeMystique[[#This Row],[Gain_ttc]]-Tab_ForgeMystique[[#This Row],[Prix U. T6]])</f>
        <v>14382.8</v>
      </c>
      <c r="N152" s="57">
        <v>3</v>
      </c>
    </row>
    <row r="153" spans="1:14" x14ac:dyDescent="0.25">
      <c r="A153" s="15">
        <f t="shared" si="14"/>
        <v>152</v>
      </c>
      <c r="B153" s="45">
        <f t="shared" si="11"/>
        <v>43940</v>
      </c>
      <c r="C153" s="15" t="s">
        <v>49</v>
      </c>
      <c r="D153" s="12">
        <v>200</v>
      </c>
      <c r="E153" s="15" t="str">
        <f t="shared" si="12"/>
        <v>Totem ouvragé</v>
      </c>
      <c r="F153" s="12">
        <v>3508</v>
      </c>
      <c r="G153" s="12">
        <v>1257</v>
      </c>
      <c r="H153" s="12">
        <f>50*Tab_ForgeMystique[[#This Row],[Prix U. T5]]+1*Tab_ForgeMystique[[#This Row],[Prix U. T6]]+5*Tab_ForgeMystique[[#This Row],[Prix U. Poussière]]</f>
        <v>19793</v>
      </c>
      <c r="I153" s="8">
        <v>7</v>
      </c>
      <c r="J153" s="11">
        <f t="shared" si="13"/>
        <v>20872.599999999999</v>
      </c>
      <c r="K153" s="12">
        <f>IF(ISBLANK(Tab_ForgeMystique[[#This Row],[Drop]]),0,Tab_ForgeMystique[[#This Row],[Gain_ttc]]-Tab_ForgeMystique[[#This Row],[Cout Ress Craft]])</f>
        <v>1079.5999999999985</v>
      </c>
      <c r="L153" s="12">
        <f>IF(ISBLANK(Tab_ForgeMystique[[#This Row],[Drop]]),0,Tab_ForgeMystique[[#This Row],[Gain_ttc]]-Tab_ForgeMystique[[#This Row],[Prix U. T6]]-Tab_ForgeMystique[[#This Row],[Prix U. Poussière]]*5)</f>
        <v>11079.599999999999</v>
      </c>
      <c r="M153" s="12">
        <f>IF(ISBLANK(Tab_ForgeMystique[[#This Row],[Drop]]),0,Tab_ForgeMystique[[#This Row],[Gain_ttc]]-Tab_ForgeMystique[[#This Row],[Prix U. T6]])</f>
        <v>17364.599999999999</v>
      </c>
      <c r="N153" s="57">
        <v>3</v>
      </c>
    </row>
    <row r="154" spans="1:14" x14ac:dyDescent="0.25">
      <c r="A154" s="15">
        <f t="shared" si="14"/>
        <v>153</v>
      </c>
      <c r="B154" s="45">
        <f t="shared" si="11"/>
        <v>43940</v>
      </c>
      <c r="C154" s="15" t="s">
        <v>49</v>
      </c>
      <c r="D154" s="12">
        <v>200</v>
      </c>
      <c r="E154" s="15" t="str">
        <f t="shared" si="12"/>
        <v>Totem ouvragé</v>
      </c>
      <c r="F154" s="12">
        <v>3508</v>
      </c>
      <c r="G154" s="12">
        <v>1257</v>
      </c>
      <c r="H154" s="12">
        <f>50*Tab_ForgeMystique[[#This Row],[Prix U. T5]]+1*Tab_ForgeMystique[[#This Row],[Prix U. T6]]+5*Tab_ForgeMystique[[#This Row],[Prix U. Poussière]]</f>
        <v>19793</v>
      </c>
      <c r="I154" s="8">
        <v>5</v>
      </c>
      <c r="J154" s="11">
        <f t="shared" si="13"/>
        <v>14909</v>
      </c>
      <c r="K154" s="12">
        <f>IF(ISBLANK(Tab_ForgeMystique[[#This Row],[Drop]]),0,Tab_ForgeMystique[[#This Row],[Gain_ttc]]-Tab_ForgeMystique[[#This Row],[Cout Ress Craft]])</f>
        <v>-4884</v>
      </c>
      <c r="L154" s="12">
        <f>IF(ISBLANK(Tab_ForgeMystique[[#This Row],[Drop]]),0,Tab_ForgeMystique[[#This Row],[Gain_ttc]]-Tab_ForgeMystique[[#This Row],[Prix U. T6]]-Tab_ForgeMystique[[#This Row],[Prix U. Poussière]]*5)</f>
        <v>5116</v>
      </c>
      <c r="M154" s="12">
        <f>IF(ISBLANK(Tab_ForgeMystique[[#This Row],[Drop]]),0,Tab_ForgeMystique[[#This Row],[Gain_ttc]]-Tab_ForgeMystique[[#This Row],[Prix U. T6]])</f>
        <v>11401</v>
      </c>
      <c r="N154" s="57">
        <v>3</v>
      </c>
    </row>
    <row r="155" spans="1:14" x14ac:dyDescent="0.25">
      <c r="A155" s="15">
        <f t="shared" si="14"/>
        <v>154</v>
      </c>
      <c r="B155" s="45">
        <f t="shared" si="11"/>
        <v>43940</v>
      </c>
      <c r="C155" s="15" t="s">
        <v>49</v>
      </c>
      <c r="D155" s="12">
        <v>200</v>
      </c>
      <c r="E155" s="15" t="str">
        <f t="shared" si="12"/>
        <v>Totem ouvragé</v>
      </c>
      <c r="F155" s="12">
        <v>3508</v>
      </c>
      <c r="G155" s="12">
        <v>1257</v>
      </c>
      <c r="H155" s="12">
        <f>50*Tab_ForgeMystique[[#This Row],[Prix U. T5]]+1*Tab_ForgeMystique[[#This Row],[Prix U. T6]]+5*Tab_ForgeMystique[[#This Row],[Prix U. Poussière]]</f>
        <v>19793</v>
      </c>
      <c r="I155" s="8">
        <v>9</v>
      </c>
      <c r="J155" s="11">
        <f t="shared" si="13"/>
        <v>26836.2</v>
      </c>
      <c r="K155" s="12">
        <f>IF(ISBLANK(Tab_ForgeMystique[[#This Row],[Drop]]),0,Tab_ForgeMystique[[#This Row],[Gain_ttc]]-Tab_ForgeMystique[[#This Row],[Cout Ress Craft]])</f>
        <v>7043.2000000000007</v>
      </c>
      <c r="L155" s="12">
        <f>IF(ISBLANK(Tab_ForgeMystique[[#This Row],[Drop]]),0,Tab_ForgeMystique[[#This Row],[Gain_ttc]]-Tab_ForgeMystique[[#This Row],[Prix U. T6]]-Tab_ForgeMystique[[#This Row],[Prix U. Poussière]]*5)</f>
        <v>17043.2</v>
      </c>
      <c r="M155" s="12">
        <f>IF(ISBLANK(Tab_ForgeMystique[[#This Row],[Drop]]),0,Tab_ForgeMystique[[#This Row],[Gain_ttc]]-Tab_ForgeMystique[[#This Row],[Prix U. T6]])</f>
        <v>23328.2</v>
      </c>
      <c r="N155" s="57">
        <v>3</v>
      </c>
    </row>
    <row r="156" spans="1:14" x14ac:dyDescent="0.25">
      <c r="A156" s="15">
        <f t="shared" si="14"/>
        <v>155</v>
      </c>
      <c r="B156" s="45">
        <f t="shared" si="11"/>
        <v>43940</v>
      </c>
      <c r="C156" s="15" t="s">
        <v>49</v>
      </c>
      <c r="D156" s="12">
        <v>200</v>
      </c>
      <c r="E156" s="15" t="str">
        <f t="shared" si="12"/>
        <v>Totem ouvragé</v>
      </c>
      <c r="F156" s="12">
        <v>3508</v>
      </c>
      <c r="G156" s="12">
        <v>1257</v>
      </c>
      <c r="H156" s="12">
        <f>50*Tab_ForgeMystique[[#This Row],[Prix U. T5]]+1*Tab_ForgeMystique[[#This Row],[Prix U. T6]]+5*Tab_ForgeMystique[[#This Row],[Prix U. Poussière]]</f>
        <v>19793</v>
      </c>
      <c r="I156" s="8">
        <v>7</v>
      </c>
      <c r="J156" s="11">
        <f t="shared" si="13"/>
        <v>20872.599999999999</v>
      </c>
      <c r="K156" s="12">
        <f>IF(ISBLANK(Tab_ForgeMystique[[#This Row],[Drop]]),0,Tab_ForgeMystique[[#This Row],[Gain_ttc]]-Tab_ForgeMystique[[#This Row],[Cout Ress Craft]])</f>
        <v>1079.5999999999985</v>
      </c>
      <c r="L156" s="12">
        <f>IF(ISBLANK(Tab_ForgeMystique[[#This Row],[Drop]]),0,Tab_ForgeMystique[[#This Row],[Gain_ttc]]-Tab_ForgeMystique[[#This Row],[Prix U. T6]]-Tab_ForgeMystique[[#This Row],[Prix U. Poussière]]*5)</f>
        <v>11079.599999999999</v>
      </c>
      <c r="M156" s="12">
        <f>IF(ISBLANK(Tab_ForgeMystique[[#This Row],[Drop]]),0,Tab_ForgeMystique[[#This Row],[Gain_ttc]]-Tab_ForgeMystique[[#This Row],[Prix U. T6]])</f>
        <v>17364.599999999999</v>
      </c>
      <c r="N156" s="57">
        <v>3</v>
      </c>
    </row>
    <row r="157" spans="1:14" x14ac:dyDescent="0.25">
      <c r="A157" s="15">
        <f t="shared" si="14"/>
        <v>156</v>
      </c>
      <c r="B157" s="45">
        <f t="shared" si="11"/>
        <v>43940</v>
      </c>
      <c r="C157" s="15" t="s">
        <v>49</v>
      </c>
      <c r="D157" s="12">
        <v>200</v>
      </c>
      <c r="E157" s="15" t="str">
        <f t="shared" si="12"/>
        <v>Totem ouvragé</v>
      </c>
      <c r="F157" s="12">
        <v>3508</v>
      </c>
      <c r="G157" s="12">
        <v>1257</v>
      </c>
      <c r="H157" s="12">
        <f>50*Tab_ForgeMystique[[#This Row],[Prix U. T5]]+1*Tab_ForgeMystique[[#This Row],[Prix U. T6]]+5*Tab_ForgeMystique[[#This Row],[Prix U. Poussière]]</f>
        <v>19793</v>
      </c>
      <c r="I157" s="8">
        <v>10</v>
      </c>
      <c r="J157" s="11">
        <f t="shared" si="13"/>
        <v>29818</v>
      </c>
      <c r="K157" s="12">
        <f>IF(ISBLANK(Tab_ForgeMystique[[#This Row],[Drop]]),0,Tab_ForgeMystique[[#This Row],[Gain_ttc]]-Tab_ForgeMystique[[#This Row],[Cout Ress Craft]])</f>
        <v>10025</v>
      </c>
      <c r="L157" s="12">
        <f>IF(ISBLANK(Tab_ForgeMystique[[#This Row],[Drop]]),0,Tab_ForgeMystique[[#This Row],[Gain_ttc]]-Tab_ForgeMystique[[#This Row],[Prix U. T6]]-Tab_ForgeMystique[[#This Row],[Prix U. Poussière]]*5)</f>
        <v>20025</v>
      </c>
      <c r="M157" s="12">
        <f>IF(ISBLANK(Tab_ForgeMystique[[#This Row],[Drop]]),0,Tab_ForgeMystique[[#This Row],[Gain_ttc]]-Tab_ForgeMystique[[#This Row],[Prix U. T6]])</f>
        <v>26310</v>
      </c>
      <c r="N157" s="57">
        <v>3</v>
      </c>
    </row>
    <row r="158" spans="1:14" x14ac:dyDescent="0.25">
      <c r="A158" s="15">
        <f t="shared" si="14"/>
        <v>157</v>
      </c>
      <c r="B158" s="45">
        <f t="shared" si="11"/>
        <v>43940</v>
      </c>
      <c r="C158" s="15" t="s">
        <v>49</v>
      </c>
      <c r="D158" s="12">
        <v>200</v>
      </c>
      <c r="E158" s="15" t="str">
        <f t="shared" si="12"/>
        <v>Totem ouvragé</v>
      </c>
      <c r="F158" s="12">
        <v>3508</v>
      </c>
      <c r="G158" s="12">
        <v>1257</v>
      </c>
      <c r="H158" s="12">
        <f>50*Tab_ForgeMystique[[#This Row],[Prix U. T5]]+1*Tab_ForgeMystique[[#This Row],[Prix U. T6]]+5*Tab_ForgeMystique[[#This Row],[Prix U. Poussière]]</f>
        <v>19793</v>
      </c>
      <c r="I158" s="8">
        <v>8</v>
      </c>
      <c r="J158" s="11">
        <f t="shared" si="13"/>
        <v>23854.399999999998</v>
      </c>
      <c r="K158" s="12">
        <f>IF(ISBLANK(Tab_ForgeMystique[[#This Row],[Drop]]),0,Tab_ForgeMystique[[#This Row],[Gain_ttc]]-Tab_ForgeMystique[[#This Row],[Cout Ress Craft]])</f>
        <v>4061.3999999999978</v>
      </c>
      <c r="L158" s="12">
        <f>IF(ISBLANK(Tab_ForgeMystique[[#This Row],[Drop]]),0,Tab_ForgeMystique[[#This Row],[Gain_ttc]]-Tab_ForgeMystique[[#This Row],[Prix U. T6]]-Tab_ForgeMystique[[#This Row],[Prix U. Poussière]]*5)</f>
        <v>14061.399999999998</v>
      </c>
      <c r="M158" s="12">
        <f>IF(ISBLANK(Tab_ForgeMystique[[#This Row],[Drop]]),0,Tab_ForgeMystique[[#This Row],[Gain_ttc]]-Tab_ForgeMystique[[#This Row],[Prix U. T6]])</f>
        <v>20346.399999999998</v>
      </c>
      <c r="N158" s="57">
        <v>3</v>
      </c>
    </row>
    <row r="159" spans="1:14" x14ac:dyDescent="0.25">
      <c r="A159" s="15">
        <f t="shared" si="14"/>
        <v>158</v>
      </c>
      <c r="B159" s="45">
        <f t="shared" si="11"/>
        <v>43940</v>
      </c>
      <c r="C159" s="15" t="s">
        <v>49</v>
      </c>
      <c r="D159" s="12">
        <v>200</v>
      </c>
      <c r="E159" s="15" t="str">
        <f t="shared" si="12"/>
        <v>Totem ouvragé</v>
      </c>
      <c r="F159" s="12">
        <v>3508</v>
      </c>
      <c r="G159" s="12">
        <v>1257</v>
      </c>
      <c r="H159" s="12">
        <f>50*Tab_ForgeMystique[[#This Row],[Prix U. T5]]+1*Tab_ForgeMystique[[#This Row],[Prix U. T6]]+5*Tab_ForgeMystique[[#This Row],[Prix U. Poussière]]</f>
        <v>19793</v>
      </c>
      <c r="I159" s="8">
        <v>9</v>
      </c>
      <c r="J159" s="11">
        <f t="shared" si="13"/>
        <v>26836.2</v>
      </c>
      <c r="K159" s="12">
        <f>IF(ISBLANK(Tab_ForgeMystique[[#This Row],[Drop]]),0,Tab_ForgeMystique[[#This Row],[Gain_ttc]]-Tab_ForgeMystique[[#This Row],[Cout Ress Craft]])</f>
        <v>7043.2000000000007</v>
      </c>
      <c r="L159" s="12">
        <f>IF(ISBLANK(Tab_ForgeMystique[[#This Row],[Drop]]),0,Tab_ForgeMystique[[#This Row],[Gain_ttc]]-Tab_ForgeMystique[[#This Row],[Prix U. T6]]-Tab_ForgeMystique[[#This Row],[Prix U. Poussière]]*5)</f>
        <v>17043.2</v>
      </c>
      <c r="M159" s="12">
        <f>IF(ISBLANK(Tab_ForgeMystique[[#This Row],[Drop]]),0,Tab_ForgeMystique[[#This Row],[Gain_ttc]]-Tab_ForgeMystique[[#This Row],[Prix U. T6]])</f>
        <v>23328.2</v>
      </c>
      <c r="N159" s="57">
        <v>3</v>
      </c>
    </row>
    <row r="160" spans="1:14" x14ac:dyDescent="0.25">
      <c r="A160" s="15">
        <f t="shared" si="14"/>
        <v>159</v>
      </c>
      <c r="B160" s="45">
        <f t="shared" si="11"/>
        <v>43940</v>
      </c>
      <c r="C160" s="15" t="s">
        <v>49</v>
      </c>
      <c r="D160" s="12">
        <v>200</v>
      </c>
      <c r="E160" s="15" t="str">
        <f t="shared" si="12"/>
        <v>Totem ouvragé</v>
      </c>
      <c r="F160" s="12">
        <v>3508</v>
      </c>
      <c r="G160" s="12">
        <v>1257</v>
      </c>
      <c r="H160" s="12">
        <f>50*Tab_ForgeMystique[[#This Row],[Prix U. T5]]+1*Tab_ForgeMystique[[#This Row],[Prix U. T6]]+5*Tab_ForgeMystique[[#This Row],[Prix U. Poussière]]</f>
        <v>19793</v>
      </c>
      <c r="I160" s="8">
        <v>5</v>
      </c>
      <c r="J160" s="11">
        <f t="shared" si="13"/>
        <v>14909</v>
      </c>
      <c r="K160" s="12">
        <f>IF(ISBLANK(Tab_ForgeMystique[[#This Row],[Drop]]),0,Tab_ForgeMystique[[#This Row],[Gain_ttc]]-Tab_ForgeMystique[[#This Row],[Cout Ress Craft]])</f>
        <v>-4884</v>
      </c>
      <c r="L160" s="12">
        <f>IF(ISBLANK(Tab_ForgeMystique[[#This Row],[Drop]]),0,Tab_ForgeMystique[[#This Row],[Gain_ttc]]-Tab_ForgeMystique[[#This Row],[Prix U. T6]]-Tab_ForgeMystique[[#This Row],[Prix U. Poussière]]*5)</f>
        <v>5116</v>
      </c>
      <c r="M160" s="12">
        <f>IF(ISBLANK(Tab_ForgeMystique[[#This Row],[Drop]]),0,Tab_ForgeMystique[[#This Row],[Gain_ttc]]-Tab_ForgeMystique[[#This Row],[Prix U. T6]])</f>
        <v>11401</v>
      </c>
      <c r="N160" s="57">
        <v>3</v>
      </c>
    </row>
    <row r="161" spans="1:16" x14ac:dyDescent="0.25">
      <c r="A161" s="15">
        <f t="shared" si="14"/>
        <v>160</v>
      </c>
      <c r="B161" s="45">
        <f t="shared" si="11"/>
        <v>43940</v>
      </c>
      <c r="C161" s="8" t="s">
        <v>45</v>
      </c>
      <c r="D161" s="12">
        <v>95</v>
      </c>
      <c r="E161" s="15" t="str">
        <f t="shared" si="12"/>
        <v>Os ancien</v>
      </c>
      <c r="F161" s="12">
        <v>2520</v>
      </c>
      <c r="G161" s="12">
        <v>1257</v>
      </c>
      <c r="H161" s="12">
        <f>50*Tab_ForgeMystique[[#This Row],[Prix U. T5]]+1*Tab_ForgeMystique[[#This Row],[Prix U. T6]]+5*Tab_ForgeMystique[[#This Row],[Prix U. Poussière]]</f>
        <v>13555</v>
      </c>
      <c r="I161" s="8">
        <v>6</v>
      </c>
      <c r="J161" s="11">
        <f t="shared" si="13"/>
        <v>12852</v>
      </c>
      <c r="K161" s="12">
        <f>IF(ISBLANK(Tab_ForgeMystique[[#This Row],[Drop]]),0,Tab_ForgeMystique[[#This Row],[Gain_ttc]]-Tab_ForgeMystique[[#This Row],[Cout Ress Craft]])</f>
        <v>-703</v>
      </c>
      <c r="L161" s="12">
        <f>IF(ISBLANK(Tab_ForgeMystique[[#This Row],[Drop]]),0,Tab_ForgeMystique[[#This Row],[Gain_ttc]]-Tab_ForgeMystique[[#This Row],[Prix U. T6]]-Tab_ForgeMystique[[#This Row],[Prix U. Poussière]]*5)</f>
        <v>4047</v>
      </c>
      <c r="M161" s="12">
        <f>IF(ISBLANK(Tab_ForgeMystique[[#This Row],[Drop]]),0,Tab_ForgeMystique[[#This Row],[Gain_ttc]]-Tab_ForgeMystique[[#This Row],[Prix U. T6]])</f>
        <v>10332</v>
      </c>
      <c r="N161" s="57">
        <v>3</v>
      </c>
    </row>
    <row r="162" spans="1:16" x14ac:dyDescent="0.25">
      <c r="A162" s="15">
        <f t="shared" si="14"/>
        <v>161</v>
      </c>
      <c r="B162" s="45">
        <f t="shared" si="11"/>
        <v>43940</v>
      </c>
      <c r="C162" s="15" t="s">
        <v>45</v>
      </c>
      <c r="D162" s="12">
        <v>95</v>
      </c>
      <c r="E162" s="15" t="str">
        <f t="shared" si="12"/>
        <v>Os ancien</v>
      </c>
      <c r="F162" s="12">
        <v>2520</v>
      </c>
      <c r="G162" s="12">
        <v>1257</v>
      </c>
      <c r="H162" s="12">
        <f>50*Tab_ForgeMystique[[#This Row],[Prix U. T5]]+1*Tab_ForgeMystique[[#This Row],[Prix U. T6]]+5*Tab_ForgeMystique[[#This Row],[Prix U. Poussière]]</f>
        <v>13555</v>
      </c>
      <c r="I162" s="8">
        <v>6</v>
      </c>
      <c r="J162" s="11">
        <f t="shared" si="13"/>
        <v>12852</v>
      </c>
      <c r="K162" s="12">
        <f>IF(ISBLANK(Tab_ForgeMystique[[#This Row],[Drop]]),0,Tab_ForgeMystique[[#This Row],[Gain_ttc]]-Tab_ForgeMystique[[#This Row],[Cout Ress Craft]])</f>
        <v>-703</v>
      </c>
      <c r="L162" s="12">
        <f>IF(ISBLANK(Tab_ForgeMystique[[#This Row],[Drop]]),0,Tab_ForgeMystique[[#This Row],[Gain_ttc]]-Tab_ForgeMystique[[#This Row],[Prix U. T6]]-Tab_ForgeMystique[[#This Row],[Prix U. Poussière]]*5)</f>
        <v>4047</v>
      </c>
      <c r="M162" s="12">
        <f>IF(ISBLANK(Tab_ForgeMystique[[#This Row],[Drop]]),0,Tab_ForgeMystique[[#This Row],[Gain_ttc]]-Tab_ForgeMystique[[#This Row],[Prix U. T6]])</f>
        <v>10332</v>
      </c>
      <c r="N162" s="57">
        <v>3</v>
      </c>
    </row>
    <row r="163" spans="1:16" x14ac:dyDescent="0.25">
      <c r="A163" s="15">
        <f t="shared" si="14"/>
        <v>162</v>
      </c>
      <c r="B163" s="45">
        <f t="shared" si="11"/>
        <v>43940</v>
      </c>
      <c r="C163" s="15" t="s">
        <v>45</v>
      </c>
      <c r="D163" s="12">
        <v>95</v>
      </c>
      <c r="E163" s="15" t="str">
        <f t="shared" si="12"/>
        <v>Os ancien</v>
      </c>
      <c r="F163" s="12">
        <v>2520</v>
      </c>
      <c r="G163" s="12">
        <v>1257</v>
      </c>
      <c r="H163" s="12">
        <f>50*Tab_ForgeMystique[[#This Row],[Prix U. T5]]+1*Tab_ForgeMystique[[#This Row],[Prix U. T6]]+5*Tab_ForgeMystique[[#This Row],[Prix U. Poussière]]</f>
        <v>13555</v>
      </c>
      <c r="I163" s="8">
        <v>7</v>
      </c>
      <c r="J163" s="11">
        <f t="shared" si="13"/>
        <v>14994</v>
      </c>
      <c r="K163" s="12">
        <f>IF(ISBLANK(Tab_ForgeMystique[[#This Row],[Drop]]),0,Tab_ForgeMystique[[#This Row],[Gain_ttc]]-Tab_ForgeMystique[[#This Row],[Cout Ress Craft]])</f>
        <v>1439</v>
      </c>
      <c r="L163" s="12">
        <f>IF(ISBLANK(Tab_ForgeMystique[[#This Row],[Drop]]),0,Tab_ForgeMystique[[#This Row],[Gain_ttc]]-Tab_ForgeMystique[[#This Row],[Prix U. T6]]-Tab_ForgeMystique[[#This Row],[Prix U. Poussière]]*5)</f>
        <v>6189</v>
      </c>
      <c r="M163" s="12">
        <f>IF(ISBLANK(Tab_ForgeMystique[[#This Row],[Drop]]),0,Tab_ForgeMystique[[#This Row],[Gain_ttc]]-Tab_ForgeMystique[[#This Row],[Prix U. T6]])</f>
        <v>12474</v>
      </c>
      <c r="N163" s="57">
        <v>3</v>
      </c>
    </row>
    <row r="164" spans="1:16" x14ac:dyDescent="0.25">
      <c r="A164" s="15">
        <f t="shared" si="14"/>
        <v>163</v>
      </c>
      <c r="B164" s="45">
        <f t="shared" si="11"/>
        <v>43940</v>
      </c>
      <c r="C164" s="15" t="s">
        <v>45</v>
      </c>
      <c r="D164" s="12">
        <v>95</v>
      </c>
      <c r="E164" s="15" t="str">
        <f t="shared" si="12"/>
        <v>Os ancien</v>
      </c>
      <c r="F164" s="12">
        <v>2520</v>
      </c>
      <c r="G164" s="12">
        <v>1257</v>
      </c>
      <c r="H164" s="12">
        <f>50*Tab_ForgeMystique[[#This Row],[Prix U. T5]]+1*Tab_ForgeMystique[[#This Row],[Prix U. T6]]+5*Tab_ForgeMystique[[#This Row],[Prix U. Poussière]]</f>
        <v>13555</v>
      </c>
      <c r="I164" s="8">
        <v>7</v>
      </c>
      <c r="J164" s="11">
        <f t="shared" si="13"/>
        <v>14994</v>
      </c>
      <c r="K164" s="12">
        <f>IF(ISBLANK(Tab_ForgeMystique[[#This Row],[Drop]]),0,Tab_ForgeMystique[[#This Row],[Gain_ttc]]-Tab_ForgeMystique[[#This Row],[Cout Ress Craft]])</f>
        <v>1439</v>
      </c>
      <c r="L164" s="12">
        <f>IF(ISBLANK(Tab_ForgeMystique[[#This Row],[Drop]]),0,Tab_ForgeMystique[[#This Row],[Gain_ttc]]-Tab_ForgeMystique[[#This Row],[Prix U. T6]]-Tab_ForgeMystique[[#This Row],[Prix U. Poussière]]*5)</f>
        <v>6189</v>
      </c>
      <c r="M164" s="12">
        <f>IF(ISBLANK(Tab_ForgeMystique[[#This Row],[Drop]]),0,Tab_ForgeMystique[[#This Row],[Gain_ttc]]-Tab_ForgeMystique[[#This Row],[Prix U. T6]])</f>
        <v>12474</v>
      </c>
      <c r="N164" s="57">
        <v>3</v>
      </c>
    </row>
    <row r="165" spans="1:16" x14ac:dyDescent="0.25">
      <c r="A165" s="15">
        <f t="shared" si="14"/>
        <v>164</v>
      </c>
      <c r="B165" s="45">
        <f t="shared" si="11"/>
        <v>43940</v>
      </c>
      <c r="C165" s="15" t="s">
        <v>45</v>
      </c>
      <c r="D165" s="12">
        <v>95</v>
      </c>
      <c r="E165" s="15" t="str">
        <f t="shared" si="12"/>
        <v>Os ancien</v>
      </c>
      <c r="F165" s="12">
        <v>2520</v>
      </c>
      <c r="G165" s="12">
        <v>1257</v>
      </c>
      <c r="H165" s="12">
        <f>50*Tab_ForgeMystique[[#This Row],[Prix U. T5]]+1*Tab_ForgeMystique[[#This Row],[Prix U. T6]]+5*Tab_ForgeMystique[[#This Row],[Prix U. Poussière]]</f>
        <v>13555</v>
      </c>
      <c r="I165" s="8">
        <v>8</v>
      </c>
      <c r="J165" s="11">
        <f t="shared" si="13"/>
        <v>17136</v>
      </c>
      <c r="K165" s="12">
        <f>IF(ISBLANK(Tab_ForgeMystique[[#This Row],[Drop]]),0,Tab_ForgeMystique[[#This Row],[Gain_ttc]]-Tab_ForgeMystique[[#This Row],[Cout Ress Craft]])</f>
        <v>3581</v>
      </c>
      <c r="L165" s="12">
        <f>IF(ISBLANK(Tab_ForgeMystique[[#This Row],[Drop]]),0,Tab_ForgeMystique[[#This Row],[Gain_ttc]]-Tab_ForgeMystique[[#This Row],[Prix U. T6]]-Tab_ForgeMystique[[#This Row],[Prix U. Poussière]]*5)</f>
        <v>8331</v>
      </c>
      <c r="M165" s="12">
        <f>IF(ISBLANK(Tab_ForgeMystique[[#This Row],[Drop]]),0,Tab_ForgeMystique[[#This Row],[Gain_ttc]]-Tab_ForgeMystique[[#This Row],[Prix U. T6]])</f>
        <v>14616</v>
      </c>
      <c r="N165" s="57">
        <v>3</v>
      </c>
    </row>
    <row r="166" spans="1:16" x14ac:dyDescent="0.25">
      <c r="A166" s="15">
        <f t="shared" si="14"/>
        <v>165</v>
      </c>
      <c r="B166" s="45">
        <f t="shared" si="11"/>
        <v>43940</v>
      </c>
      <c r="C166" s="15" t="s">
        <v>45</v>
      </c>
      <c r="D166" s="12">
        <v>95</v>
      </c>
      <c r="E166" s="15" t="str">
        <f t="shared" si="12"/>
        <v>Os ancien</v>
      </c>
      <c r="F166" s="12">
        <v>2520</v>
      </c>
      <c r="G166" s="12">
        <v>1257</v>
      </c>
      <c r="H166" s="12">
        <f>50*Tab_ForgeMystique[[#This Row],[Prix U. T5]]+1*Tab_ForgeMystique[[#This Row],[Prix U. T6]]+5*Tab_ForgeMystique[[#This Row],[Prix U. Poussière]]</f>
        <v>13555</v>
      </c>
      <c r="I166" s="8">
        <v>7</v>
      </c>
      <c r="J166" s="11">
        <f t="shared" si="13"/>
        <v>14994</v>
      </c>
      <c r="K166" s="12">
        <f>IF(ISBLANK(Tab_ForgeMystique[[#This Row],[Drop]]),0,Tab_ForgeMystique[[#This Row],[Gain_ttc]]-Tab_ForgeMystique[[#This Row],[Cout Ress Craft]])</f>
        <v>1439</v>
      </c>
      <c r="L166" s="12">
        <f>IF(ISBLANK(Tab_ForgeMystique[[#This Row],[Drop]]),0,Tab_ForgeMystique[[#This Row],[Gain_ttc]]-Tab_ForgeMystique[[#This Row],[Prix U. T6]]-Tab_ForgeMystique[[#This Row],[Prix U. Poussière]]*5)</f>
        <v>6189</v>
      </c>
      <c r="M166" s="12">
        <f>IF(ISBLANK(Tab_ForgeMystique[[#This Row],[Drop]]),0,Tab_ForgeMystique[[#This Row],[Gain_ttc]]-Tab_ForgeMystique[[#This Row],[Prix U. T6]])</f>
        <v>12474</v>
      </c>
      <c r="N166" s="57">
        <v>3</v>
      </c>
      <c r="P166" t="s">
        <v>37</v>
      </c>
    </row>
    <row r="167" spans="1:16" x14ac:dyDescent="0.25">
      <c r="A167" s="15">
        <f t="shared" si="14"/>
        <v>166</v>
      </c>
      <c r="B167" s="45">
        <f t="shared" si="11"/>
        <v>43940</v>
      </c>
      <c r="C167" s="15" t="s">
        <v>45</v>
      </c>
      <c r="D167" s="12">
        <v>95</v>
      </c>
      <c r="E167" s="15" t="str">
        <f t="shared" si="12"/>
        <v>Os ancien</v>
      </c>
      <c r="F167" s="12">
        <v>2520</v>
      </c>
      <c r="G167" s="12">
        <v>1257</v>
      </c>
      <c r="H167" s="12">
        <f>50*Tab_ForgeMystique[[#This Row],[Prix U. T5]]+1*Tab_ForgeMystique[[#This Row],[Prix U. T6]]+5*Tab_ForgeMystique[[#This Row],[Prix U. Poussière]]</f>
        <v>13555</v>
      </c>
      <c r="I167" s="8">
        <v>10</v>
      </c>
      <c r="J167" s="11">
        <f t="shared" si="13"/>
        <v>21420</v>
      </c>
      <c r="K167" s="12">
        <f>IF(ISBLANK(Tab_ForgeMystique[[#This Row],[Drop]]),0,Tab_ForgeMystique[[#This Row],[Gain_ttc]]-Tab_ForgeMystique[[#This Row],[Cout Ress Craft]])</f>
        <v>7865</v>
      </c>
      <c r="L167" s="12">
        <f>IF(ISBLANK(Tab_ForgeMystique[[#This Row],[Drop]]),0,Tab_ForgeMystique[[#This Row],[Gain_ttc]]-Tab_ForgeMystique[[#This Row],[Prix U. T6]]-Tab_ForgeMystique[[#This Row],[Prix U. Poussière]]*5)</f>
        <v>12615</v>
      </c>
      <c r="M167" s="12">
        <f>IF(ISBLANK(Tab_ForgeMystique[[#This Row],[Drop]]),0,Tab_ForgeMystique[[#This Row],[Gain_ttc]]-Tab_ForgeMystique[[#This Row],[Prix U. T6]])</f>
        <v>18900</v>
      </c>
      <c r="N167" s="57">
        <v>3</v>
      </c>
    </row>
    <row r="168" spans="1:16" x14ac:dyDescent="0.25">
      <c r="A168" s="15">
        <f t="shared" si="14"/>
        <v>167</v>
      </c>
      <c r="B168" s="45">
        <f t="shared" si="11"/>
        <v>43940</v>
      </c>
      <c r="C168" s="15" t="s">
        <v>45</v>
      </c>
      <c r="D168" s="12">
        <v>95</v>
      </c>
      <c r="E168" s="15" t="str">
        <f t="shared" si="12"/>
        <v>Os ancien</v>
      </c>
      <c r="F168" s="12">
        <v>2520</v>
      </c>
      <c r="G168" s="12">
        <v>1257</v>
      </c>
      <c r="H168" s="12">
        <f>50*Tab_ForgeMystique[[#This Row],[Prix U. T5]]+1*Tab_ForgeMystique[[#This Row],[Prix U. T6]]+5*Tab_ForgeMystique[[#This Row],[Prix U. Poussière]]</f>
        <v>13555</v>
      </c>
      <c r="I168" s="8">
        <v>5</v>
      </c>
      <c r="J168" s="11">
        <f t="shared" si="13"/>
        <v>10710</v>
      </c>
      <c r="K168" s="12">
        <f>IF(ISBLANK(Tab_ForgeMystique[[#This Row],[Drop]]),0,Tab_ForgeMystique[[#This Row],[Gain_ttc]]-Tab_ForgeMystique[[#This Row],[Cout Ress Craft]])</f>
        <v>-2845</v>
      </c>
      <c r="L168" s="12">
        <f>IF(ISBLANK(Tab_ForgeMystique[[#This Row],[Drop]]),0,Tab_ForgeMystique[[#This Row],[Gain_ttc]]-Tab_ForgeMystique[[#This Row],[Prix U. T6]]-Tab_ForgeMystique[[#This Row],[Prix U. Poussière]]*5)</f>
        <v>1905</v>
      </c>
      <c r="M168" s="12">
        <f>IF(ISBLANK(Tab_ForgeMystique[[#This Row],[Drop]]),0,Tab_ForgeMystique[[#This Row],[Gain_ttc]]-Tab_ForgeMystique[[#This Row],[Prix U. T6]])</f>
        <v>8190</v>
      </c>
      <c r="N168" s="57">
        <v>3</v>
      </c>
    </row>
    <row r="169" spans="1:16" x14ac:dyDescent="0.25">
      <c r="A169" s="15">
        <f t="shared" si="14"/>
        <v>168</v>
      </c>
      <c r="B169" s="45">
        <f t="shared" si="11"/>
        <v>43940</v>
      </c>
      <c r="C169" s="15" t="s">
        <v>45</v>
      </c>
      <c r="D169" s="12">
        <v>95</v>
      </c>
      <c r="E169" s="15" t="str">
        <f t="shared" si="12"/>
        <v>Os ancien</v>
      </c>
      <c r="F169" s="12">
        <v>2520</v>
      </c>
      <c r="G169" s="12">
        <v>1257</v>
      </c>
      <c r="H169" s="12">
        <f>50*Tab_ForgeMystique[[#This Row],[Prix U. T5]]+1*Tab_ForgeMystique[[#This Row],[Prix U. T6]]+5*Tab_ForgeMystique[[#This Row],[Prix U. Poussière]]</f>
        <v>13555</v>
      </c>
      <c r="I169" s="8">
        <v>6</v>
      </c>
      <c r="J169" s="11">
        <f t="shared" si="13"/>
        <v>12852</v>
      </c>
      <c r="K169" s="12">
        <f>IF(ISBLANK(Tab_ForgeMystique[[#This Row],[Drop]]),0,Tab_ForgeMystique[[#This Row],[Gain_ttc]]-Tab_ForgeMystique[[#This Row],[Cout Ress Craft]])</f>
        <v>-703</v>
      </c>
      <c r="L169" s="12">
        <f>IF(ISBLANK(Tab_ForgeMystique[[#This Row],[Drop]]),0,Tab_ForgeMystique[[#This Row],[Gain_ttc]]-Tab_ForgeMystique[[#This Row],[Prix U. T6]]-Tab_ForgeMystique[[#This Row],[Prix U. Poussière]]*5)</f>
        <v>4047</v>
      </c>
      <c r="M169" s="12">
        <f>IF(ISBLANK(Tab_ForgeMystique[[#This Row],[Drop]]),0,Tab_ForgeMystique[[#This Row],[Gain_ttc]]-Tab_ForgeMystique[[#This Row],[Prix U. T6]])</f>
        <v>10332</v>
      </c>
      <c r="N169" s="57">
        <v>3</v>
      </c>
      <c r="P169" s="11"/>
    </row>
    <row r="170" spans="1:16" x14ac:dyDescent="0.25">
      <c r="A170" s="15">
        <f t="shared" si="14"/>
        <v>169</v>
      </c>
      <c r="B170" s="45">
        <f t="shared" si="11"/>
        <v>43940</v>
      </c>
      <c r="C170" s="15" t="s">
        <v>45</v>
      </c>
      <c r="D170" s="12">
        <v>95</v>
      </c>
      <c r="E170" s="15" t="str">
        <f t="shared" si="12"/>
        <v>Os ancien</v>
      </c>
      <c r="F170" s="12">
        <v>2520</v>
      </c>
      <c r="G170" s="12">
        <v>1257</v>
      </c>
      <c r="H170" s="12">
        <f>50*Tab_ForgeMystique[[#This Row],[Prix U. T5]]+1*Tab_ForgeMystique[[#This Row],[Prix U. T6]]+5*Tab_ForgeMystique[[#This Row],[Prix U. Poussière]]</f>
        <v>13555</v>
      </c>
      <c r="I170" s="8">
        <v>9</v>
      </c>
      <c r="J170" s="11">
        <f t="shared" si="13"/>
        <v>19278</v>
      </c>
      <c r="K170" s="12">
        <f>IF(ISBLANK(Tab_ForgeMystique[[#This Row],[Drop]]),0,Tab_ForgeMystique[[#This Row],[Gain_ttc]]-Tab_ForgeMystique[[#This Row],[Cout Ress Craft]])</f>
        <v>5723</v>
      </c>
      <c r="L170" s="12">
        <f>IF(ISBLANK(Tab_ForgeMystique[[#This Row],[Drop]]),0,Tab_ForgeMystique[[#This Row],[Gain_ttc]]-Tab_ForgeMystique[[#This Row],[Prix U. T6]]-Tab_ForgeMystique[[#This Row],[Prix U. Poussière]]*5)</f>
        <v>10473</v>
      </c>
      <c r="M170" s="12">
        <f>IF(ISBLANK(Tab_ForgeMystique[[#This Row],[Drop]]),0,Tab_ForgeMystique[[#This Row],[Gain_ttc]]-Tab_ForgeMystique[[#This Row],[Prix U. T6]])</f>
        <v>16758</v>
      </c>
      <c r="N170" s="57">
        <v>3</v>
      </c>
    </row>
    <row r="171" spans="1:16" x14ac:dyDescent="0.25">
      <c r="A171" s="15">
        <f t="shared" si="14"/>
        <v>170</v>
      </c>
      <c r="B171" s="45">
        <f t="shared" si="11"/>
        <v>43940</v>
      </c>
      <c r="C171" s="15" t="s">
        <v>45</v>
      </c>
      <c r="D171" s="12">
        <v>95</v>
      </c>
      <c r="E171" s="15" t="str">
        <f t="shared" si="12"/>
        <v>Os ancien</v>
      </c>
      <c r="F171" s="12">
        <v>2520</v>
      </c>
      <c r="G171" s="12">
        <v>1257</v>
      </c>
      <c r="H171" s="12">
        <f>50*Tab_ForgeMystique[[#This Row],[Prix U. T5]]+1*Tab_ForgeMystique[[#This Row],[Prix U. T6]]+5*Tab_ForgeMystique[[#This Row],[Prix U. Poussière]]</f>
        <v>13555</v>
      </c>
      <c r="I171" s="8">
        <v>6</v>
      </c>
      <c r="J171" s="11">
        <f t="shared" si="13"/>
        <v>12852</v>
      </c>
      <c r="K171" s="12">
        <f>IF(ISBLANK(Tab_ForgeMystique[[#This Row],[Drop]]),0,Tab_ForgeMystique[[#This Row],[Gain_ttc]]-Tab_ForgeMystique[[#This Row],[Cout Ress Craft]])</f>
        <v>-703</v>
      </c>
      <c r="L171" s="12">
        <f>IF(ISBLANK(Tab_ForgeMystique[[#This Row],[Drop]]),0,Tab_ForgeMystique[[#This Row],[Gain_ttc]]-Tab_ForgeMystique[[#This Row],[Prix U. T6]]-Tab_ForgeMystique[[#This Row],[Prix U. Poussière]]*5)</f>
        <v>4047</v>
      </c>
      <c r="M171" s="12">
        <f>IF(ISBLANK(Tab_ForgeMystique[[#This Row],[Drop]]),0,Tab_ForgeMystique[[#This Row],[Gain_ttc]]-Tab_ForgeMystique[[#This Row],[Prix U. T6]])</f>
        <v>10332</v>
      </c>
      <c r="N171" s="57">
        <v>3</v>
      </c>
    </row>
    <row r="172" spans="1:16" x14ac:dyDescent="0.25">
      <c r="A172" s="15">
        <f t="shared" si="14"/>
        <v>171</v>
      </c>
      <c r="B172" s="45">
        <f t="shared" si="11"/>
        <v>43940</v>
      </c>
      <c r="C172" s="15" t="s">
        <v>45</v>
      </c>
      <c r="D172" s="12">
        <v>95</v>
      </c>
      <c r="E172" s="15" t="str">
        <f t="shared" si="12"/>
        <v>Os ancien</v>
      </c>
      <c r="F172" s="12">
        <v>2520</v>
      </c>
      <c r="G172" s="12">
        <v>1257</v>
      </c>
      <c r="H172" s="12">
        <f>50*Tab_ForgeMystique[[#This Row],[Prix U. T5]]+1*Tab_ForgeMystique[[#This Row],[Prix U. T6]]+5*Tab_ForgeMystique[[#This Row],[Prix U. Poussière]]</f>
        <v>13555</v>
      </c>
      <c r="I172" s="8">
        <v>6</v>
      </c>
      <c r="J172" s="11">
        <f t="shared" si="13"/>
        <v>12852</v>
      </c>
      <c r="K172" s="12">
        <f>IF(ISBLANK(Tab_ForgeMystique[[#This Row],[Drop]]),0,Tab_ForgeMystique[[#This Row],[Gain_ttc]]-Tab_ForgeMystique[[#This Row],[Cout Ress Craft]])</f>
        <v>-703</v>
      </c>
      <c r="L172" s="12">
        <f>IF(ISBLANK(Tab_ForgeMystique[[#This Row],[Drop]]),0,Tab_ForgeMystique[[#This Row],[Gain_ttc]]-Tab_ForgeMystique[[#This Row],[Prix U. T6]]-Tab_ForgeMystique[[#This Row],[Prix U. Poussière]]*5)</f>
        <v>4047</v>
      </c>
      <c r="M172" s="12">
        <f>IF(ISBLANK(Tab_ForgeMystique[[#This Row],[Drop]]),0,Tab_ForgeMystique[[#This Row],[Gain_ttc]]-Tab_ForgeMystique[[#This Row],[Prix U. T6]])</f>
        <v>10332</v>
      </c>
      <c r="N172" s="57">
        <v>3</v>
      </c>
    </row>
    <row r="173" spans="1:16" x14ac:dyDescent="0.25">
      <c r="A173" s="15">
        <f t="shared" si="14"/>
        <v>172</v>
      </c>
      <c r="B173" s="45">
        <f t="shared" si="11"/>
        <v>43940</v>
      </c>
      <c r="C173" s="15" t="s">
        <v>45</v>
      </c>
      <c r="D173" s="12">
        <v>95</v>
      </c>
      <c r="E173" s="15" t="str">
        <f t="shared" si="12"/>
        <v>Os ancien</v>
      </c>
      <c r="F173" s="12">
        <v>2520</v>
      </c>
      <c r="G173" s="12">
        <v>1257</v>
      </c>
      <c r="H173" s="12">
        <f>50*Tab_ForgeMystique[[#This Row],[Prix U. T5]]+1*Tab_ForgeMystique[[#This Row],[Prix U. T6]]+5*Tab_ForgeMystique[[#This Row],[Prix U. Poussière]]</f>
        <v>13555</v>
      </c>
      <c r="I173" s="8">
        <v>7</v>
      </c>
      <c r="J173" s="11">
        <f t="shared" si="13"/>
        <v>14994</v>
      </c>
      <c r="K173" s="12">
        <f>IF(ISBLANK(Tab_ForgeMystique[[#This Row],[Drop]]),0,Tab_ForgeMystique[[#This Row],[Gain_ttc]]-Tab_ForgeMystique[[#This Row],[Cout Ress Craft]])</f>
        <v>1439</v>
      </c>
      <c r="L173" s="12">
        <f>IF(ISBLANK(Tab_ForgeMystique[[#This Row],[Drop]]),0,Tab_ForgeMystique[[#This Row],[Gain_ttc]]-Tab_ForgeMystique[[#This Row],[Prix U. T6]]-Tab_ForgeMystique[[#This Row],[Prix U. Poussière]]*5)</f>
        <v>6189</v>
      </c>
      <c r="M173" s="12">
        <f>IF(ISBLANK(Tab_ForgeMystique[[#This Row],[Drop]]),0,Tab_ForgeMystique[[#This Row],[Gain_ttc]]-Tab_ForgeMystique[[#This Row],[Prix U. T6]])</f>
        <v>12474</v>
      </c>
      <c r="N173" s="57">
        <v>3</v>
      </c>
    </row>
    <row r="174" spans="1:16" x14ac:dyDescent="0.25">
      <c r="A174" s="15">
        <f t="shared" si="14"/>
        <v>173</v>
      </c>
      <c r="B174" s="45">
        <f t="shared" si="11"/>
        <v>43940</v>
      </c>
      <c r="C174" s="15" t="s">
        <v>45</v>
      </c>
      <c r="D174" s="12">
        <v>95</v>
      </c>
      <c r="E174" s="15" t="str">
        <f t="shared" si="12"/>
        <v>Os ancien</v>
      </c>
      <c r="F174" s="12">
        <v>2520</v>
      </c>
      <c r="G174" s="12">
        <v>1257</v>
      </c>
      <c r="H174" s="12">
        <f>50*Tab_ForgeMystique[[#This Row],[Prix U. T5]]+1*Tab_ForgeMystique[[#This Row],[Prix U. T6]]+5*Tab_ForgeMystique[[#This Row],[Prix U. Poussière]]</f>
        <v>13555</v>
      </c>
      <c r="I174" s="8">
        <v>10</v>
      </c>
      <c r="J174" s="11">
        <f t="shared" si="13"/>
        <v>21420</v>
      </c>
      <c r="K174" s="12">
        <f>IF(ISBLANK(Tab_ForgeMystique[[#This Row],[Drop]]),0,Tab_ForgeMystique[[#This Row],[Gain_ttc]]-Tab_ForgeMystique[[#This Row],[Cout Ress Craft]])</f>
        <v>7865</v>
      </c>
      <c r="L174" s="12">
        <f>IF(ISBLANK(Tab_ForgeMystique[[#This Row],[Drop]]),0,Tab_ForgeMystique[[#This Row],[Gain_ttc]]-Tab_ForgeMystique[[#This Row],[Prix U. T6]]-Tab_ForgeMystique[[#This Row],[Prix U. Poussière]]*5)</f>
        <v>12615</v>
      </c>
      <c r="M174" s="12">
        <f>IF(ISBLANK(Tab_ForgeMystique[[#This Row],[Drop]]),0,Tab_ForgeMystique[[#This Row],[Gain_ttc]]-Tab_ForgeMystique[[#This Row],[Prix U. T6]])</f>
        <v>18900</v>
      </c>
      <c r="N174" s="57">
        <v>3</v>
      </c>
    </row>
    <row r="175" spans="1:16" x14ac:dyDescent="0.25">
      <c r="A175" s="15">
        <f t="shared" si="14"/>
        <v>174</v>
      </c>
      <c r="B175" s="45">
        <f t="shared" si="11"/>
        <v>43940</v>
      </c>
      <c r="C175" s="15" t="s">
        <v>45</v>
      </c>
      <c r="D175" s="12">
        <v>95</v>
      </c>
      <c r="E175" s="15" t="str">
        <f t="shared" si="12"/>
        <v>Os ancien</v>
      </c>
      <c r="F175" s="12">
        <v>2520</v>
      </c>
      <c r="G175" s="12">
        <v>1257</v>
      </c>
      <c r="H175" s="12">
        <f>50*Tab_ForgeMystique[[#This Row],[Prix U. T5]]+1*Tab_ForgeMystique[[#This Row],[Prix U. T6]]+5*Tab_ForgeMystique[[#This Row],[Prix U. Poussière]]</f>
        <v>13555</v>
      </c>
      <c r="I175" s="8">
        <v>7</v>
      </c>
      <c r="J175" s="11">
        <f t="shared" si="13"/>
        <v>14994</v>
      </c>
      <c r="K175" s="12">
        <f>IF(ISBLANK(Tab_ForgeMystique[[#This Row],[Drop]]),0,Tab_ForgeMystique[[#This Row],[Gain_ttc]]-Tab_ForgeMystique[[#This Row],[Cout Ress Craft]])</f>
        <v>1439</v>
      </c>
      <c r="L175" s="12">
        <f>IF(ISBLANK(Tab_ForgeMystique[[#This Row],[Drop]]),0,Tab_ForgeMystique[[#This Row],[Gain_ttc]]-Tab_ForgeMystique[[#This Row],[Prix U. T6]]-Tab_ForgeMystique[[#This Row],[Prix U. Poussière]]*5)</f>
        <v>6189</v>
      </c>
      <c r="M175" s="12">
        <f>IF(ISBLANK(Tab_ForgeMystique[[#This Row],[Drop]]),0,Tab_ForgeMystique[[#This Row],[Gain_ttc]]-Tab_ForgeMystique[[#This Row],[Prix U. T6]])</f>
        <v>12474</v>
      </c>
      <c r="N175" s="57">
        <v>3</v>
      </c>
    </row>
    <row r="176" spans="1:16" x14ac:dyDescent="0.25">
      <c r="A176" s="15">
        <f t="shared" si="14"/>
        <v>175</v>
      </c>
      <c r="B176" s="45">
        <f t="shared" si="11"/>
        <v>43940</v>
      </c>
      <c r="C176" s="8" t="s">
        <v>113</v>
      </c>
      <c r="D176" s="12">
        <v>151</v>
      </c>
      <c r="E176" s="15" t="str">
        <f t="shared" si="12"/>
        <v>T.d.p cristalline</v>
      </c>
      <c r="F176" s="12">
        <v>1256</v>
      </c>
      <c r="G176" s="12"/>
      <c r="H176" s="12">
        <f>50*Tab_ForgeMystique[[#This Row],[Prix U. T5]]+1*Tab_ForgeMystique[[#This Row],[Prix U. T6]]+5*Tab_ForgeMystique[[#This Row],[Prix U. Poussière]]</f>
        <v>8806</v>
      </c>
      <c r="I176" s="8">
        <v>13</v>
      </c>
      <c r="J176" s="11">
        <f t="shared" si="13"/>
        <v>13878.8</v>
      </c>
      <c r="K176" s="12">
        <f>IF(ISBLANK(Tab_ForgeMystique[[#This Row],[Drop]]),0,Tab_ForgeMystique[[#This Row],[Gain_ttc]]-Tab_ForgeMystique[[#This Row],[Cout Ress Craft]])</f>
        <v>5072.7999999999993</v>
      </c>
      <c r="L176" s="12">
        <f>IF(ISBLANK(Tab_ForgeMystique[[#This Row],[Drop]]),0,Tab_ForgeMystique[[#This Row],[Gain_ttc]]-Tab_ForgeMystique[[#This Row],[Prix U. T6]]-Tab_ForgeMystique[[#This Row],[Prix U. Poussière]]*5)</f>
        <v>12622.8</v>
      </c>
      <c r="M176" s="12">
        <f>IF(ISBLANK(Tab_ForgeMystique[[#This Row],[Drop]]),0,Tab_ForgeMystique[[#This Row],[Gain_ttc]]-Tab_ForgeMystique[[#This Row],[Prix U. T6]])</f>
        <v>12622.8</v>
      </c>
      <c r="N176" s="57">
        <v>3</v>
      </c>
    </row>
    <row r="177" spans="1:14" x14ac:dyDescent="0.25">
      <c r="A177" s="15">
        <f t="shared" si="14"/>
        <v>176</v>
      </c>
      <c r="B177" s="45">
        <f t="shared" si="11"/>
        <v>43940</v>
      </c>
      <c r="C177" s="15" t="s">
        <v>113</v>
      </c>
      <c r="D177" s="12">
        <v>151</v>
      </c>
      <c r="E177" s="15" t="str">
        <f t="shared" si="12"/>
        <v>T.d.p cristalline</v>
      </c>
      <c r="F177" s="12">
        <v>1256</v>
      </c>
      <c r="G177" s="12"/>
      <c r="H177" s="12">
        <f>50*Tab_ForgeMystique[[#This Row],[Prix U. T5]]+1*Tab_ForgeMystique[[#This Row],[Prix U. T6]]+5*Tab_ForgeMystique[[#This Row],[Prix U. Poussière]]</f>
        <v>8806</v>
      </c>
      <c r="I177" s="8">
        <v>16</v>
      </c>
      <c r="J177" s="11">
        <f t="shared" si="13"/>
        <v>17081.599999999999</v>
      </c>
      <c r="K177" s="12">
        <f>IF(ISBLANK(Tab_ForgeMystique[[#This Row],[Drop]]),0,Tab_ForgeMystique[[#This Row],[Gain_ttc]]-Tab_ForgeMystique[[#This Row],[Cout Ress Craft]])</f>
        <v>8275.5999999999985</v>
      </c>
      <c r="L177" s="12">
        <f>IF(ISBLANK(Tab_ForgeMystique[[#This Row],[Drop]]),0,Tab_ForgeMystique[[#This Row],[Gain_ttc]]-Tab_ForgeMystique[[#This Row],[Prix U. T6]]-Tab_ForgeMystique[[#This Row],[Prix U. Poussière]]*5)</f>
        <v>15825.599999999999</v>
      </c>
      <c r="M177" s="12">
        <f>IF(ISBLANK(Tab_ForgeMystique[[#This Row],[Drop]]),0,Tab_ForgeMystique[[#This Row],[Gain_ttc]]-Tab_ForgeMystique[[#This Row],[Prix U. T6]])</f>
        <v>15825.599999999999</v>
      </c>
      <c r="N177" s="57">
        <v>3</v>
      </c>
    </row>
    <row r="178" spans="1:14" x14ac:dyDescent="0.25">
      <c r="A178" s="15">
        <f t="shared" si="14"/>
        <v>177</v>
      </c>
      <c r="B178" s="45">
        <f t="shared" si="11"/>
        <v>43940</v>
      </c>
      <c r="C178" s="15" t="s">
        <v>113</v>
      </c>
      <c r="D178" s="12">
        <v>151</v>
      </c>
      <c r="E178" s="15" t="str">
        <f t="shared" si="12"/>
        <v>T.d.p cristalline</v>
      </c>
      <c r="F178" s="12">
        <v>1256</v>
      </c>
      <c r="G178" s="12"/>
      <c r="H178" s="12">
        <f>50*Tab_ForgeMystique[[#This Row],[Prix U. T5]]+1*Tab_ForgeMystique[[#This Row],[Prix U. T6]]+5*Tab_ForgeMystique[[#This Row],[Prix U. Poussière]]</f>
        <v>8806</v>
      </c>
      <c r="I178" s="8">
        <v>25</v>
      </c>
      <c r="J178" s="11">
        <f t="shared" si="13"/>
        <v>26690</v>
      </c>
      <c r="K178" s="12">
        <f>IF(ISBLANK(Tab_ForgeMystique[[#This Row],[Drop]]),0,Tab_ForgeMystique[[#This Row],[Gain_ttc]]-Tab_ForgeMystique[[#This Row],[Cout Ress Craft]])</f>
        <v>17884</v>
      </c>
      <c r="L178" s="12">
        <f>IF(ISBLANK(Tab_ForgeMystique[[#This Row],[Drop]]),0,Tab_ForgeMystique[[#This Row],[Gain_ttc]]-Tab_ForgeMystique[[#This Row],[Prix U. T6]]-Tab_ForgeMystique[[#This Row],[Prix U. Poussière]]*5)</f>
        <v>25434</v>
      </c>
      <c r="M178" s="12">
        <f>IF(ISBLANK(Tab_ForgeMystique[[#This Row],[Drop]]),0,Tab_ForgeMystique[[#This Row],[Gain_ttc]]-Tab_ForgeMystique[[#This Row],[Prix U. T6]])</f>
        <v>25434</v>
      </c>
      <c r="N178" s="57">
        <v>3</v>
      </c>
    </row>
    <row r="179" spans="1:14" x14ac:dyDescent="0.25">
      <c r="A179" s="15">
        <f t="shared" si="14"/>
        <v>178</v>
      </c>
      <c r="B179" s="45">
        <f t="shared" si="11"/>
        <v>43940</v>
      </c>
      <c r="C179" s="8" t="s">
        <v>47</v>
      </c>
      <c r="D179" s="12">
        <v>92</v>
      </c>
      <c r="E179" s="15" t="str">
        <f t="shared" si="12"/>
        <v>Croc sauvage</v>
      </c>
      <c r="F179" s="12">
        <v>2381</v>
      </c>
      <c r="G179" s="12">
        <v>1257</v>
      </c>
      <c r="H179" s="12">
        <f>50*Tab_ForgeMystique[[#This Row],[Prix U. T5]]+1*Tab_ForgeMystique[[#This Row],[Prix U. T6]]+5*Tab_ForgeMystique[[#This Row],[Prix U. Poussière]]</f>
        <v>13266</v>
      </c>
      <c r="I179" s="8">
        <v>9</v>
      </c>
      <c r="J179" s="11">
        <f t="shared" si="13"/>
        <v>18214.649999999998</v>
      </c>
      <c r="K179" s="12">
        <f>IF(ISBLANK(Tab_ForgeMystique[[#This Row],[Drop]]),0,Tab_ForgeMystique[[#This Row],[Gain_ttc]]-Tab_ForgeMystique[[#This Row],[Cout Ress Craft]])</f>
        <v>4948.6499999999978</v>
      </c>
      <c r="L179" s="12">
        <f>IF(ISBLANK(Tab_ForgeMystique[[#This Row],[Drop]]),0,Tab_ForgeMystique[[#This Row],[Gain_ttc]]-Tab_ForgeMystique[[#This Row],[Prix U. T6]]-Tab_ForgeMystique[[#This Row],[Prix U. Poussière]]*5)</f>
        <v>9548.6499999999978</v>
      </c>
      <c r="M179" s="12">
        <f>IF(ISBLANK(Tab_ForgeMystique[[#This Row],[Drop]]),0,Tab_ForgeMystique[[#This Row],[Gain_ttc]]-Tab_ForgeMystique[[#This Row],[Prix U. T6]])</f>
        <v>15833.649999999998</v>
      </c>
      <c r="N179" s="57">
        <v>3</v>
      </c>
    </row>
    <row r="180" spans="1:14" x14ac:dyDescent="0.25">
      <c r="A180" s="15">
        <f t="shared" si="14"/>
        <v>179</v>
      </c>
      <c r="B180" s="45">
        <f t="shared" si="11"/>
        <v>43940</v>
      </c>
      <c r="C180" s="15" t="s">
        <v>47</v>
      </c>
      <c r="D180" s="12">
        <v>92</v>
      </c>
      <c r="E180" s="15" t="str">
        <f t="shared" si="12"/>
        <v>Croc sauvage</v>
      </c>
      <c r="F180" s="12">
        <v>2381</v>
      </c>
      <c r="G180" s="12">
        <v>1257</v>
      </c>
      <c r="H180" s="12">
        <f>50*Tab_ForgeMystique[[#This Row],[Prix U. T5]]+1*Tab_ForgeMystique[[#This Row],[Prix U. T6]]+5*Tab_ForgeMystique[[#This Row],[Prix U. Poussière]]</f>
        <v>13266</v>
      </c>
      <c r="I180" s="8">
        <v>5</v>
      </c>
      <c r="J180" s="11">
        <f t="shared" si="13"/>
        <v>10119.25</v>
      </c>
      <c r="K180" s="12">
        <f>IF(ISBLANK(Tab_ForgeMystique[[#This Row],[Drop]]),0,Tab_ForgeMystique[[#This Row],[Gain_ttc]]-Tab_ForgeMystique[[#This Row],[Cout Ress Craft]])</f>
        <v>-3146.75</v>
      </c>
      <c r="L180" s="12">
        <f>IF(ISBLANK(Tab_ForgeMystique[[#This Row],[Drop]]),0,Tab_ForgeMystique[[#This Row],[Gain_ttc]]-Tab_ForgeMystique[[#This Row],[Prix U. T6]]-Tab_ForgeMystique[[#This Row],[Prix U. Poussière]]*5)</f>
        <v>1453.25</v>
      </c>
      <c r="M180" s="12">
        <f>IF(ISBLANK(Tab_ForgeMystique[[#This Row],[Drop]]),0,Tab_ForgeMystique[[#This Row],[Gain_ttc]]-Tab_ForgeMystique[[#This Row],[Prix U. T6]])</f>
        <v>7738.25</v>
      </c>
      <c r="N180" s="57">
        <v>3</v>
      </c>
    </row>
    <row r="181" spans="1:14" x14ac:dyDescent="0.25">
      <c r="A181" s="15">
        <f t="shared" si="14"/>
        <v>180</v>
      </c>
      <c r="B181" s="45">
        <f t="shared" si="11"/>
        <v>43940</v>
      </c>
      <c r="C181" s="15" t="s">
        <v>47</v>
      </c>
      <c r="D181" s="12">
        <v>92</v>
      </c>
      <c r="E181" s="15" t="str">
        <f t="shared" si="12"/>
        <v>Croc sauvage</v>
      </c>
      <c r="F181" s="12">
        <v>2381</v>
      </c>
      <c r="G181" s="12">
        <v>1257</v>
      </c>
      <c r="H181" s="12">
        <f>50*Tab_ForgeMystique[[#This Row],[Prix U. T5]]+1*Tab_ForgeMystique[[#This Row],[Prix U. T6]]+5*Tab_ForgeMystique[[#This Row],[Prix U. Poussière]]</f>
        <v>13266</v>
      </c>
      <c r="I181" s="8">
        <v>9</v>
      </c>
      <c r="J181" s="11">
        <f t="shared" si="13"/>
        <v>18214.649999999998</v>
      </c>
      <c r="K181" s="12">
        <f>IF(ISBLANK(Tab_ForgeMystique[[#This Row],[Drop]]),0,Tab_ForgeMystique[[#This Row],[Gain_ttc]]-Tab_ForgeMystique[[#This Row],[Cout Ress Craft]])</f>
        <v>4948.6499999999978</v>
      </c>
      <c r="L181" s="12">
        <f>IF(ISBLANK(Tab_ForgeMystique[[#This Row],[Drop]]),0,Tab_ForgeMystique[[#This Row],[Gain_ttc]]-Tab_ForgeMystique[[#This Row],[Prix U. T6]]-Tab_ForgeMystique[[#This Row],[Prix U. Poussière]]*5)</f>
        <v>9548.6499999999978</v>
      </c>
      <c r="M181" s="12">
        <f>IF(ISBLANK(Tab_ForgeMystique[[#This Row],[Drop]]),0,Tab_ForgeMystique[[#This Row],[Gain_ttc]]-Tab_ForgeMystique[[#This Row],[Prix U. T6]])</f>
        <v>15833.649999999998</v>
      </c>
      <c r="N181" s="57">
        <v>3</v>
      </c>
    </row>
    <row r="182" spans="1:14" x14ac:dyDescent="0.25">
      <c r="A182" s="15">
        <f t="shared" si="14"/>
        <v>181</v>
      </c>
      <c r="B182" s="45">
        <f t="shared" ref="B182:B193" si="15">B181</f>
        <v>43940</v>
      </c>
      <c r="C182" s="15" t="s">
        <v>47</v>
      </c>
      <c r="D182" s="12">
        <v>92</v>
      </c>
      <c r="E182" s="15" t="str">
        <f t="shared" si="12"/>
        <v>Croc sauvage</v>
      </c>
      <c r="F182" s="12">
        <v>2381</v>
      </c>
      <c r="G182" s="12">
        <v>1257</v>
      </c>
      <c r="H182" s="12">
        <f>50*Tab_ForgeMystique[[#This Row],[Prix U. T5]]+1*Tab_ForgeMystique[[#This Row],[Prix U. T6]]+5*Tab_ForgeMystique[[#This Row],[Prix U. Poussière]]</f>
        <v>13266</v>
      </c>
      <c r="I182" s="8">
        <v>7</v>
      </c>
      <c r="J182" s="11">
        <f t="shared" si="13"/>
        <v>14166.949999999999</v>
      </c>
      <c r="K182" s="12">
        <f>IF(ISBLANK(Tab_ForgeMystique[[#This Row],[Drop]]),0,Tab_ForgeMystique[[#This Row],[Gain_ttc]]-Tab_ForgeMystique[[#This Row],[Cout Ress Craft]])</f>
        <v>900.94999999999891</v>
      </c>
      <c r="L182" s="12">
        <f>IF(ISBLANK(Tab_ForgeMystique[[#This Row],[Drop]]),0,Tab_ForgeMystique[[#This Row],[Gain_ttc]]-Tab_ForgeMystique[[#This Row],[Prix U. T6]]-Tab_ForgeMystique[[#This Row],[Prix U. Poussière]]*5)</f>
        <v>5500.9499999999989</v>
      </c>
      <c r="M182" s="12">
        <f>IF(ISBLANK(Tab_ForgeMystique[[#This Row],[Drop]]),0,Tab_ForgeMystique[[#This Row],[Gain_ttc]]-Tab_ForgeMystique[[#This Row],[Prix U. T6]])</f>
        <v>11785.949999999999</v>
      </c>
      <c r="N182" s="57">
        <v>3</v>
      </c>
    </row>
    <row r="183" spans="1:14" x14ac:dyDescent="0.25">
      <c r="A183" s="15">
        <f t="shared" si="14"/>
        <v>182</v>
      </c>
      <c r="B183" s="45">
        <f t="shared" si="15"/>
        <v>43940</v>
      </c>
      <c r="C183" s="15" t="s">
        <v>47</v>
      </c>
      <c r="D183" s="12">
        <v>92</v>
      </c>
      <c r="E183" s="15" t="str">
        <f t="shared" si="12"/>
        <v>Croc sauvage</v>
      </c>
      <c r="F183" s="12">
        <v>2381</v>
      </c>
      <c r="G183" s="12">
        <v>1257</v>
      </c>
      <c r="H183" s="12">
        <f>50*Tab_ForgeMystique[[#This Row],[Prix U. T5]]+1*Tab_ForgeMystique[[#This Row],[Prix U. T6]]+5*Tab_ForgeMystique[[#This Row],[Prix U. Poussière]]</f>
        <v>13266</v>
      </c>
      <c r="I183" s="8">
        <v>6</v>
      </c>
      <c r="J183" s="11">
        <f t="shared" si="13"/>
        <v>12143.1</v>
      </c>
      <c r="K183" s="12">
        <f>IF(ISBLANK(Tab_ForgeMystique[[#This Row],[Drop]]),0,Tab_ForgeMystique[[#This Row],[Gain_ttc]]-Tab_ForgeMystique[[#This Row],[Cout Ress Craft]])</f>
        <v>-1122.8999999999996</v>
      </c>
      <c r="L183" s="12">
        <f>IF(ISBLANK(Tab_ForgeMystique[[#This Row],[Drop]]),0,Tab_ForgeMystique[[#This Row],[Gain_ttc]]-Tab_ForgeMystique[[#This Row],[Prix U. T6]]-Tab_ForgeMystique[[#This Row],[Prix U. Poussière]]*5)</f>
        <v>3477.1000000000004</v>
      </c>
      <c r="M183" s="12">
        <f>IF(ISBLANK(Tab_ForgeMystique[[#This Row],[Drop]]),0,Tab_ForgeMystique[[#This Row],[Gain_ttc]]-Tab_ForgeMystique[[#This Row],[Prix U. T6]])</f>
        <v>9762.1</v>
      </c>
      <c r="N183" s="57">
        <v>3</v>
      </c>
    </row>
    <row r="184" spans="1:14" x14ac:dyDescent="0.25">
      <c r="A184" s="15">
        <f t="shared" si="14"/>
        <v>183</v>
      </c>
      <c r="B184" s="45">
        <f t="shared" si="15"/>
        <v>43940</v>
      </c>
      <c r="C184" s="15" t="s">
        <v>47</v>
      </c>
      <c r="D184" s="12">
        <v>92</v>
      </c>
      <c r="E184" s="15" t="str">
        <f t="shared" si="12"/>
        <v>Croc sauvage</v>
      </c>
      <c r="F184" s="12">
        <v>2381</v>
      </c>
      <c r="G184" s="12">
        <v>1257</v>
      </c>
      <c r="H184" s="12">
        <f>50*Tab_ForgeMystique[[#This Row],[Prix U. T5]]+1*Tab_ForgeMystique[[#This Row],[Prix U. T6]]+5*Tab_ForgeMystique[[#This Row],[Prix U. Poussière]]</f>
        <v>13266</v>
      </c>
      <c r="I184" s="8">
        <v>6</v>
      </c>
      <c r="J184" s="11">
        <f t="shared" si="13"/>
        <v>12143.1</v>
      </c>
      <c r="K184" s="12">
        <f>IF(ISBLANK(Tab_ForgeMystique[[#This Row],[Drop]]),0,Tab_ForgeMystique[[#This Row],[Gain_ttc]]-Tab_ForgeMystique[[#This Row],[Cout Ress Craft]])</f>
        <v>-1122.8999999999996</v>
      </c>
      <c r="L184" s="12">
        <f>IF(ISBLANK(Tab_ForgeMystique[[#This Row],[Drop]]),0,Tab_ForgeMystique[[#This Row],[Gain_ttc]]-Tab_ForgeMystique[[#This Row],[Prix U. T6]]-Tab_ForgeMystique[[#This Row],[Prix U. Poussière]]*5)</f>
        <v>3477.1000000000004</v>
      </c>
      <c r="M184" s="12">
        <f>IF(ISBLANK(Tab_ForgeMystique[[#This Row],[Drop]]),0,Tab_ForgeMystique[[#This Row],[Gain_ttc]]-Tab_ForgeMystique[[#This Row],[Prix U. T6]])</f>
        <v>9762.1</v>
      </c>
      <c r="N184" s="57">
        <v>3</v>
      </c>
    </row>
    <row r="185" spans="1:14" x14ac:dyDescent="0.25">
      <c r="A185" s="15">
        <f t="shared" si="14"/>
        <v>184</v>
      </c>
      <c r="B185" s="45">
        <f t="shared" si="15"/>
        <v>43940</v>
      </c>
      <c r="C185" s="15" t="s">
        <v>47</v>
      </c>
      <c r="D185" s="12">
        <v>92</v>
      </c>
      <c r="E185" s="15" t="str">
        <f t="shared" si="12"/>
        <v>Croc sauvage</v>
      </c>
      <c r="F185" s="12">
        <v>2381</v>
      </c>
      <c r="G185" s="12">
        <v>1257</v>
      </c>
      <c r="H185" s="12">
        <f>50*Tab_ForgeMystique[[#This Row],[Prix U. T5]]+1*Tab_ForgeMystique[[#This Row],[Prix U. T6]]+5*Tab_ForgeMystique[[#This Row],[Prix U. Poussière]]</f>
        <v>13266</v>
      </c>
      <c r="I185" s="8">
        <v>6</v>
      </c>
      <c r="J185" s="11">
        <f t="shared" si="13"/>
        <v>12143.1</v>
      </c>
      <c r="K185" s="12">
        <f>IF(ISBLANK(Tab_ForgeMystique[[#This Row],[Drop]]),0,Tab_ForgeMystique[[#This Row],[Gain_ttc]]-Tab_ForgeMystique[[#This Row],[Cout Ress Craft]])</f>
        <v>-1122.8999999999996</v>
      </c>
      <c r="L185" s="12">
        <f>IF(ISBLANK(Tab_ForgeMystique[[#This Row],[Drop]]),0,Tab_ForgeMystique[[#This Row],[Gain_ttc]]-Tab_ForgeMystique[[#This Row],[Prix U. T6]]-Tab_ForgeMystique[[#This Row],[Prix U. Poussière]]*5)</f>
        <v>3477.1000000000004</v>
      </c>
      <c r="M185" s="12">
        <f>IF(ISBLANK(Tab_ForgeMystique[[#This Row],[Drop]]),0,Tab_ForgeMystique[[#This Row],[Gain_ttc]]-Tab_ForgeMystique[[#This Row],[Prix U. T6]])</f>
        <v>9762.1</v>
      </c>
      <c r="N185" s="57">
        <v>3</v>
      </c>
    </row>
    <row r="186" spans="1:14" x14ac:dyDescent="0.25">
      <c r="A186" s="15">
        <f t="shared" si="14"/>
        <v>185</v>
      </c>
      <c r="B186" s="45">
        <f t="shared" si="15"/>
        <v>43940</v>
      </c>
      <c r="C186" s="15" t="s">
        <v>47</v>
      </c>
      <c r="D186" s="12">
        <v>92</v>
      </c>
      <c r="E186" s="15" t="str">
        <f t="shared" si="12"/>
        <v>Croc sauvage</v>
      </c>
      <c r="F186" s="12">
        <v>2381</v>
      </c>
      <c r="G186" s="12">
        <v>1257</v>
      </c>
      <c r="H186" s="12">
        <f>50*Tab_ForgeMystique[[#This Row],[Prix U. T5]]+1*Tab_ForgeMystique[[#This Row],[Prix U. T6]]+5*Tab_ForgeMystique[[#This Row],[Prix U. Poussière]]</f>
        <v>13266</v>
      </c>
      <c r="I186" s="8">
        <v>5</v>
      </c>
      <c r="J186" s="11">
        <f t="shared" si="13"/>
        <v>10119.25</v>
      </c>
      <c r="K186" s="12">
        <f>IF(ISBLANK(Tab_ForgeMystique[[#This Row],[Drop]]),0,Tab_ForgeMystique[[#This Row],[Gain_ttc]]-Tab_ForgeMystique[[#This Row],[Cout Ress Craft]])</f>
        <v>-3146.75</v>
      </c>
      <c r="L186" s="12">
        <f>IF(ISBLANK(Tab_ForgeMystique[[#This Row],[Drop]]),0,Tab_ForgeMystique[[#This Row],[Gain_ttc]]-Tab_ForgeMystique[[#This Row],[Prix U. T6]]-Tab_ForgeMystique[[#This Row],[Prix U. Poussière]]*5)</f>
        <v>1453.25</v>
      </c>
      <c r="M186" s="12">
        <f>IF(ISBLANK(Tab_ForgeMystique[[#This Row],[Drop]]),0,Tab_ForgeMystique[[#This Row],[Gain_ttc]]-Tab_ForgeMystique[[#This Row],[Prix U. T6]])</f>
        <v>7738.25</v>
      </c>
      <c r="N186" s="57">
        <v>3</v>
      </c>
    </row>
    <row r="187" spans="1:14" x14ac:dyDescent="0.25">
      <c r="A187" s="15">
        <f t="shared" si="14"/>
        <v>186</v>
      </c>
      <c r="B187" s="45">
        <f t="shared" si="15"/>
        <v>43940</v>
      </c>
      <c r="C187" s="15" t="s">
        <v>47</v>
      </c>
      <c r="D187" s="12">
        <v>92</v>
      </c>
      <c r="E187" s="15" t="str">
        <f t="shared" si="12"/>
        <v>Croc sauvage</v>
      </c>
      <c r="F187" s="12">
        <v>2381</v>
      </c>
      <c r="G187" s="12">
        <v>1257</v>
      </c>
      <c r="H187" s="12">
        <f>50*Tab_ForgeMystique[[#This Row],[Prix U. T5]]+1*Tab_ForgeMystique[[#This Row],[Prix U. T6]]+5*Tab_ForgeMystique[[#This Row],[Prix U. Poussière]]</f>
        <v>13266</v>
      </c>
      <c r="I187" s="8">
        <v>7</v>
      </c>
      <c r="J187" s="11">
        <f t="shared" si="13"/>
        <v>14166.949999999999</v>
      </c>
      <c r="K187" s="12">
        <f>IF(ISBLANK(Tab_ForgeMystique[[#This Row],[Drop]]),0,Tab_ForgeMystique[[#This Row],[Gain_ttc]]-Tab_ForgeMystique[[#This Row],[Cout Ress Craft]])</f>
        <v>900.94999999999891</v>
      </c>
      <c r="L187" s="12">
        <f>IF(ISBLANK(Tab_ForgeMystique[[#This Row],[Drop]]),0,Tab_ForgeMystique[[#This Row],[Gain_ttc]]-Tab_ForgeMystique[[#This Row],[Prix U. T6]]-Tab_ForgeMystique[[#This Row],[Prix U. Poussière]]*5)</f>
        <v>5500.9499999999989</v>
      </c>
      <c r="M187" s="12">
        <f>IF(ISBLANK(Tab_ForgeMystique[[#This Row],[Drop]]),0,Tab_ForgeMystique[[#This Row],[Gain_ttc]]-Tab_ForgeMystique[[#This Row],[Prix U. T6]])</f>
        <v>11785.949999999999</v>
      </c>
      <c r="N187" s="57">
        <v>3</v>
      </c>
    </row>
    <row r="188" spans="1:14" x14ac:dyDescent="0.25">
      <c r="A188" s="15">
        <f t="shared" si="14"/>
        <v>187</v>
      </c>
      <c r="B188" s="45">
        <f t="shared" si="15"/>
        <v>43940</v>
      </c>
      <c r="C188" s="15" t="s">
        <v>47</v>
      </c>
      <c r="D188" s="12">
        <v>92</v>
      </c>
      <c r="E188" s="15" t="str">
        <f t="shared" si="12"/>
        <v>Croc sauvage</v>
      </c>
      <c r="F188" s="12">
        <v>2381</v>
      </c>
      <c r="G188" s="12">
        <v>1257</v>
      </c>
      <c r="H188" s="12">
        <f>50*Tab_ForgeMystique[[#This Row],[Prix U. T5]]+1*Tab_ForgeMystique[[#This Row],[Prix U. T6]]+5*Tab_ForgeMystique[[#This Row],[Prix U. Poussière]]</f>
        <v>13266</v>
      </c>
      <c r="I188" s="8">
        <v>5</v>
      </c>
      <c r="J188" s="11">
        <f t="shared" si="13"/>
        <v>10119.25</v>
      </c>
      <c r="K188" s="12">
        <f>IF(ISBLANK(Tab_ForgeMystique[[#This Row],[Drop]]),0,Tab_ForgeMystique[[#This Row],[Gain_ttc]]-Tab_ForgeMystique[[#This Row],[Cout Ress Craft]])</f>
        <v>-3146.75</v>
      </c>
      <c r="L188" s="12">
        <f>IF(ISBLANK(Tab_ForgeMystique[[#This Row],[Drop]]),0,Tab_ForgeMystique[[#This Row],[Gain_ttc]]-Tab_ForgeMystique[[#This Row],[Prix U. T6]]-Tab_ForgeMystique[[#This Row],[Prix U. Poussière]]*5)</f>
        <v>1453.25</v>
      </c>
      <c r="M188" s="12">
        <f>IF(ISBLANK(Tab_ForgeMystique[[#This Row],[Drop]]),0,Tab_ForgeMystique[[#This Row],[Gain_ttc]]-Tab_ForgeMystique[[#This Row],[Prix U. T6]])</f>
        <v>7738.25</v>
      </c>
      <c r="N188" s="57">
        <v>3</v>
      </c>
    </row>
    <row r="189" spans="1:14" x14ac:dyDescent="0.25">
      <c r="A189" s="15">
        <f t="shared" si="14"/>
        <v>188</v>
      </c>
      <c r="B189" s="45">
        <f t="shared" si="15"/>
        <v>43940</v>
      </c>
      <c r="C189" s="15" t="s">
        <v>47</v>
      </c>
      <c r="D189" s="12">
        <v>92</v>
      </c>
      <c r="E189" s="15" t="str">
        <f t="shared" si="12"/>
        <v>Croc sauvage</v>
      </c>
      <c r="F189" s="12">
        <v>2381</v>
      </c>
      <c r="G189" s="12">
        <v>1257</v>
      </c>
      <c r="H189" s="12">
        <f>50*Tab_ForgeMystique[[#This Row],[Prix U. T5]]+1*Tab_ForgeMystique[[#This Row],[Prix U. T6]]+5*Tab_ForgeMystique[[#This Row],[Prix U. Poussière]]</f>
        <v>13266</v>
      </c>
      <c r="I189" s="8">
        <v>7</v>
      </c>
      <c r="J189" s="11">
        <f t="shared" si="13"/>
        <v>14166.949999999999</v>
      </c>
      <c r="K189" s="12">
        <f>IF(ISBLANK(Tab_ForgeMystique[[#This Row],[Drop]]),0,Tab_ForgeMystique[[#This Row],[Gain_ttc]]-Tab_ForgeMystique[[#This Row],[Cout Ress Craft]])</f>
        <v>900.94999999999891</v>
      </c>
      <c r="L189" s="12">
        <f>IF(ISBLANK(Tab_ForgeMystique[[#This Row],[Drop]]),0,Tab_ForgeMystique[[#This Row],[Gain_ttc]]-Tab_ForgeMystique[[#This Row],[Prix U. T6]]-Tab_ForgeMystique[[#This Row],[Prix U. Poussière]]*5)</f>
        <v>5500.9499999999989</v>
      </c>
      <c r="M189" s="12">
        <f>IF(ISBLANK(Tab_ForgeMystique[[#This Row],[Drop]]),0,Tab_ForgeMystique[[#This Row],[Gain_ttc]]-Tab_ForgeMystique[[#This Row],[Prix U. T6]])</f>
        <v>11785.949999999999</v>
      </c>
      <c r="N189" s="57">
        <v>3</v>
      </c>
    </row>
    <row r="190" spans="1:14" x14ac:dyDescent="0.25">
      <c r="A190" s="15">
        <f t="shared" si="14"/>
        <v>189</v>
      </c>
      <c r="B190" s="45">
        <f t="shared" si="15"/>
        <v>43940</v>
      </c>
      <c r="C190" s="15" t="s">
        <v>47</v>
      </c>
      <c r="D190" s="12">
        <v>92</v>
      </c>
      <c r="E190" s="15" t="str">
        <f t="shared" si="12"/>
        <v>Croc sauvage</v>
      </c>
      <c r="F190" s="12">
        <v>2381</v>
      </c>
      <c r="G190" s="12">
        <v>1257</v>
      </c>
      <c r="H190" s="12">
        <f>50*Tab_ForgeMystique[[#This Row],[Prix U. T5]]+1*Tab_ForgeMystique[[#This Row],[Prix U. T6]]+5*Tab_ForgeMystique[[#This Row],[Prix U. Poussière]]</f>
        <v>13266</v>
      </c>
      <c r="I190" s="8">
        <v>9</v>
      </c>
      <c r="J190" s="11">
        <f t="shared" si="13"/>
        <v>18214.649999999998</v>
      </c>
      <c r="K190" s="12">
        <f>IF(ISBLANK(Tab_ForgeMystique[[#This Row],[Drop]]),0,Tab_ForgeMystique[[#This Row],[Gain_ttc]]-Tab_ForgeMystique[[#This Row],[Cout Ress Craft]])</f>
        <v>4948.6499999999978</v>
      </c>
      <c r="L190" s="12">
        <f>IF(ISBLANK(Tab_ForgeMystique[[#This Row],[Drop]]),0,Tab_ForgeMystique[[#This Row],[Gain_ttc]]-Tab_ForgeMystique[[#This Row],[Prix U. T6]]-Tab_ForgeMystique[[#This Row],[Prix U. Poussière]]*5)</f>
        <v>9548.6499999999978</v>
      </c>
      <c r="M190" s="12">
        <f>IF(ISBLANK(Tab_ForgeMystique[[#This Row],[Drop]]),0,Tab_ForgeMystique[[#This Row],[Gain_ttc]]-Tab_ForgeMystique[[#This Row],[Prix U. T6]])</f>
        <v>15833.649999999998</v>
      </c>
      <c r="N190" s="57">
        <v>3</v>
      </c>
    </row>
    <row r="191" spans="1:14" x14ac:dyDescent="0.25">
      <c r="A191" s="15">
        <f t="shared" si="14"/>
        <v>190</v>
      </c>
      <c r="B191" s="45">
        <f t="shared" si="15"/>
        <v>43940</v>
      </c>
      <c r="C191" s="15" t="s">
        <v>47</v>
      </c>
      <c r="D191" s="12">
        <v>92</v>
      </c>
      <c r="E191" s="15" t="str">
        <f t="shared" si="12"/>
        <v>Croc sauvage</v>
      </c>
      <c r="F191" s="12">
        <v>2381</v>
      </c>
      <c r="G191" s="12">
        <v>1257</v>
      </c>
      <c r="H191" s="12">
        <f>50*Tab_ForgeMystique[[#This Row],[Prix U. T5]]+1*Tab_ForgeMystique[[#This Row],[Prix U. T6]]+5*Tab_ForgeMystique[[#This Row],[Prix U. Poussière]]</f>
        <v>13266</v>
      </c>
      <c r="I191" s="8">
        <v>6</v>
      </c>
      <c r="J191" s="11">
        <f t="shared" si="13"/>
        <v>12143.1</v>
      </c>
      <c r="K191" s="12">
        <f>IF(ISBLANK(Tab_ForgeMystique[[#This Row],[Drop]]),0,Tab_ForgeMystique[[#This Row],[Gain_ttc]]-Tab_ForgeMystique[[#This Row],[Cout Ress Craft]])</f>
        <v>-1122.8999999999996</v>
      </c>
      <c r="L191" s="12">
        <f>IF(ISBLANK(Tab_ForgeMystique[[#This Row],[Drop]]),0,Tab_ForgeMystique[[#This Row],[Gain_ttc]]-Tab_ForgeMystique[[#This Row],[Prix U. T6]]-Tab_ForgeMystique[[#This Row],[Prix U. Poussière]]*5)</f>
        <v>3477.1000000000004</v>
      </c>
      <c r="M191" s="12">
        <f>IF(ISBLANK(Tab_ForgeMystique[[#This Row],[Drop]]),0,Tab_ForgeMystique[[#This Row],[Gain_ttc]]-Tab_ForgeMystique[[#This Row],[Prix U. T6]])</f>
        <v>9762.1</v>
      </c>
      <c r="N191" s="57">
        <v>3</v>
      </c>
    </row>
    <row r="192" spans="1:14" x14ac:dyDescent="0.25">
      <c r="A192" s="15">
        <f t="shared" si="14"/>
        <v>191</v>
      </c>
      <c r="B192" s="45">
        <f t="shared" si="15"/>
        <v>43940</v>
      </c>
      <c r="C192" s="15" t="s">
        <v>47</v>
      </c>
      <c r="D192" s="12">
        <v>92</v>
      </c>
      <c r="E192" s="15" t="str">
        <f t="shared" si="12"/>
        <v>Croc sauvage</v>
      </c>
      <c r="F192" s="12">
        <v>2381</v>
      </c>
      <c r="G192" s="12">
        <v>1257</v>
      </c>
      <c r="H192" s="12">
        <f>50*Tab_ForgeMystique[[#This Row],[Prix U. T5]]+1*Tab_ForgeMystique[[#This Row],[Prix U. T6]]+5*Tab_ForgeMystique[[#This Row],[Prix U. Poussière]]</f>
        <v>13266</v>
      </c>
      <c r="I192" s="8">
        <v>11</v>
      </c>
      <c r="J192" s="11">
        <f t="shared" si="13"/>
        <v>22262.35</v>
      </c>
      <c r="K192" s="12">
        <f>IF(ISBLANK(Tab_ForgeMystique[[#This Row],[Drop]]),0,Tab_ForgeMystique[[#This Row],[Gain_ttc]]-Tab_ForgeMystique[[#This Row],[Cout Ress Craft]])</f>
        <v>8996.3499999999985</v>
      </c>
      <c r="L192" s="12">
        <f>IF(ISBLANK(Tab_ForgeMystique[[#This Row],[Drop]]),0,Tab_ForgeMystique[[#This Row],[Gain_ttc]]-Tab_ForgeMystique[[#This Row],[Prix U. T6]]-Tab_ForgeMystique[[#This Row],[Prix U. Poussière]]*5)</f>
        <v>13596.349999999999</v>
      </c>
      <c r="M192" s="12">
        <f>IF(ISBLANK(Tab_ForgeMystique[[#This Row],[Drop]]),0,Tab_ForgeMystique[[#This Row],[Gain_ttc]]-Tab_ForgeMystique[[#This Row],[Prix U. T6]])</f>
        <v>19881.349999999999</v>
      </c>
      <c r="N192" s="57">
        <v>3</v>
      </c>
    </row>
    <row r="193" spans="1:14" x14ac:dyDescent="0.25">
      <c r="A193" s="15">
        <f t="shared" si="14"/>
        <v>192</v>
      </c>
      <c r="B193" s="45">
        <f t="shared" si="15"/>
        <v>43940</v>
      </c>
      <c r="C193" s="15" t="s">
        <v>47</v>
      </c>
      <c r="D193" s="12">
        <v>92</v>
      </c>
      <c r="E193" s="15" t="str">
        <f t="shared" si="12"/>
        <v>Croc sauvage</v>
      </c>
      <c r="F193" s="12">
        <v>2381</v>
      </c>
      <c r="G193" s="12">
        <v>1257</v>
      </c>
      <c r="H193" s="12">
        <f>50*Tab_ForgeMystique[[#This Row],[Prix U. T5]]+1*Tab_ForgeMystique[[#This Row],[Prix U. T6]]+5*Tab_ForgeMystique[[#This Row],[Prix U. Poussière]]</f>
        <v>13266</v>
      </c>
      <c r="I193" s="8">
        <v>5</v>
      </c>
      <c r="J193" s="11">
        <f t="shared" si="13"/>
        <v>10119.25</v>
      </c>
      <c r="K193" s="12">
        <f>IF(ISBLANK(Tab_ForgeMystique[[#This Row],[Drop]]),0,Tab_ForgeMystique[[#This Row],[Gain_ttc]]-Tab_ForgeMystique[[#This Row],[Cout Ress Craft]])</f>
        <v>-3146.75</v>
      </c>
      <c r="L193" s="12">
        <f>IF(ISBLANK(Tab_ForgeMystique[[#This Row],[Drop]]),0,Tab_ForgeMystique[[#This Row],[Gain_ttc]]-Tab_ForgeMystique[[#This Row],[Prix U. T6]]-Tab_ForgeMystique[[#This Row],[Prix U. Poussière]]*5)</f>
        <v>1453.25</v>
      </c>
      <c r="M193" s="12">
        <f>IF(ISBLANK(Tab_ForgeMystique[[#This Row],[Drop]]),0,Tab_ForgeMystique[[#This Row],[Gain_ttc]]-Tab_ForgeMystique[[#This Row],[Prix U. T6]])</f>
        <v>7738.25</v>
      </c>
      <c r="N193" s="57">
        <v>3</v>
      </c>
    </row>
    <row r="194" spans="1:14" x14ac:dyDescent="0.25">
      <c r="A194" s="15">
        <f t="shared" si="14"/>
        <v>193</v>
      </c>
      <c r="B194" s="45">
        <v>43940</v>
      </c>
      <c r="C194" s="15" t="s">
        <v>45</v>
      </c>
      <c r="D194" s="12">
        <v>95</v>
      </c>
      <c r="E194" s="15" t="str">
        <f t="shared" ref="E194:E257" si="16">IF(ISBLANK(C194),"",VLOOKUP(C194,_MatriceT5_T6,2,0))</f>
        <v>Os ancien</v>
      </c>
      <c r="F194" s="12">
        <v>2438</v>
      </c>
      <c r="G194" s="12">
        <v>1285</v>
      </c>
      <c r="H194" s="12">
        <f>50*Tab_ForgeMystique[[#This Row],[Prix U. T5]]+1*Tab_ForgeMystique[[#This Row],[Prix U. T6]]+5*Tab_ForgeMystique[[#This Row],[Prix U. Poussière]]</f>
        <v>13613</v>
      </c>
      <c r="I194" s="8">
        <v>6</v>
      </c>
      <c r="J194" s="11">
        <f t="shared" ref="J194:J257" si="17">I194*F194*0.85</f>
        <v>12433.8</v>
      </c>
      <c r="K194" s="12">
        <f>IF(ISBLANK(Tab_ForgeMystique[[#This Row],[Drop]]),0,Tab_ForgeMystique[[#This Row],[Gain_ttc]]-Tab_ForgeMystique[[#This Row],[Cout Ress Craft]])</f>
        <v>-1179.2000000000007</v>
      </c>
      <c r="L194" s="12">
        <f>IF(ISBLANK(Tab_ForgeMystique[[#This Row],[Drop]]),0,Tab_ForgeMystique[[#This Row],[Gain_ttc]]-Tab_ForgeMystique[[#This Row],[Prix U. T6]]-Tab_ForgeMystique[[#This Row],[Prix U. Poussière]]*5)</f>
        <v>3570.7999999999993</v>
      </c>
      <c r="M194" s="12">
        <f>IF(ISBLANK(Tab_ForgeMystique[[#This Row],[Drop]]),0,Tab_ForgeMystique[[#This Row],[Gain_ttc]]-Tab_ForgeMystique[[#This Row],[Prix U. T6]])</f>
        <v>9995.7999999999993</v>
      </c>
      <c r="N194" s="57">
        <v>3</v>
      </c>
    </row>
    <row r="195" spans="1:14" x14ac:dyDescent="0.25">
      <c r="A195" s="15">
        <f t="shared" si="14"/>
        <v>194</v>
      </c>
      <c r="B195" s="45">
        <f>B194</f>
        <v>43940</v>
      </c>
      <c r="C195" s="15" t="s">
        <v>45</v>
      </c>
      <c r="D195" s="12">
        <v>95</v>
      </c>
      <c r="E195" s="15" t="str">
        <f t="shared" si="16"/>
        <v>Os ancien</v>
      </c>
      <c r="F195" s="12">
        <v>2438</v>
      </c>
      <c r="G195" s="12">
        <v>1285</v>
      </c>
      <c r="H195" s="12">
        <f>50*Tab_ForgeMystique[[#This Row],[Prix U. T5]]+1*Tab_ForgeMystique[[#This Row],[Prix U. T6]]+5*Tab_ForgeMystique[[#This Row],[Prix U. Poussière]]</f>
        <v>13613</v>
      </c>
      <c r="I195" s="8">
        <v>8</v>
      </c>
      <c r="J195" s="11">
        <f t="shared" si="17"/>
        <v>16578.399999999998</v>
      </c>
      <c r="K195" s="12">
        <f>IF(ISBLANK(Tab_ForgeMystique[[#This Row],[Drop]]),0,Tab_ForgeMystique[[#This Row],[Gain_ttc]]-Tab_ForgeMystique[[#This Row],[Cout Ress Craft]])</f>
        <v>2965.3999999999978</v>
      </c>
      <c r="L195" s="12">
        <f>IF(ISBLANK(Tab_ForgeMystique[[#This Row],[Drop]]),0,Tab_ForgeMystique[[#This Row],[Gain_ttc]]-Tab_ForgeMystique[[#This Row],[Prix U. T6]]-Tab_ForgeMystique[[#This Row],[Prix U. Poussière]]*5)</f>
        <v>7715.3999999999978</v>
      </c>
      <c r="M195" s="12">
        <f>IF(ISBLANK(Tab_ForgeMystique[[#This Row],[Drop]]),0,Tab_ForgeMystique[[#This Row],[Gain_ttc]]-Tab_ForgeMystique[[#This Row],[Prix U. T6]])</f>
        <v>14140.399999999998</v>
      </c>
      <c r="N195" s="57">
        <v>3</v>
      </c>
    </row>
    <row r="196" spans="1:14" x14ac:dyDescent="0.25">
      <c r="A196" s="15">
        <f t="shared" ref="A196:A240" si="18">A195+1</f>
        <v>195</v>
      </c>
      <c r="B196" s="45">
        <f t="shared" ref="B196:B238" si="19">B195</f>
        <v>43940</v>
      </c>
      <c r="C196" s="15" t="s">
        <v>45</v>
      </c>
      <c r="D196" s="12">
        <v>95</v>
      </c>
      <c r="E196" s="15" t="str">
        <f t="shared" si="16"/>
        <v>Os ancien</v>
      </c>
      <c r="F196" s="12">
        <v>2438</v>
      </c>
      <c r="G196" s="12">
        <v>1285</v>
      </c>
      <c r="H196" s="12">
        <f>50*Tab_ForgeMystique[[#This Row],[Prix U. T5]]+1*Tab_ForgeMystique[[#This Row],[Prix U. T6]]+5*Tab_ForgeMystique[[#This Row],[Prix U. Poussière]]</f>
        <v>13613</v>
      </c>
      <c r="I196" s="8">
        <v>7</v>
      </c>
      <c r="J196" s="11">
        <f t="shared" si="17"/>
        <v>14506.1</v>
      </c>
      <c r="K196" s="12">
        <f>IF(ISBLANK(Tab_ForgeMystique[[#This Row],[Drop]]),0,Tab_ForgeMystique[[#This Row],[Gain_ttc]]-Tab_ForgeMystique[[#This Row],[Cout Ress Craft]])</f>
        <v>893.10000000000036</v>
      </c>
      <c r="L196" s="12">
        <f>IF(ISBLANK(Tab_ForgeMystique[[#This Row],[Drop]]),0,Tab_ForgeMystique[[#This Row],[Gain_ttc]]-Tab_ForgeMystique[[#This Row],[Prix U. T6]]-Tab_ForgeMystique[[#This Row],[Prix U. Poussière]]*5)</f>
        <v>5643.1</v>
      </c>
      <c r="M196" s="12">
        <f>IF(ISBLANK(Tab_ForgeMystique[[#This Row],[Drop]]),0,Tab_ForgeMystique[[#This Row],[Gain_ttc]]-Tab_ForgeMystique[[#This Row],[Prix U. T6]])</f>
        <v>12068.1</v>
      </c>
      <c r="N196" s="57">
        <v>3</v>
      </c>
    </row>
    <row r="197" spans="1:14" x14ac:dyDescent="0.25">
      <c r="A197" s="15">
        <f t="shared" si="18"/>
        <v>196</v>
      </c>
      <c r="B197" s="45">
        <f t="shared" si="19"/>
        <v>43940</v>
      </c>
      <c r="C197" s="15" t="s">
        <v>45</v>
      </c>
      <c r="D197" s="12">
        <v>95</v>
      </c>
      <c r="E197" s="15" t="str">
        <f t="shared" si="16"/>
        <v>Os ancien</v>
      </c>
      <c r="F197" s="12">
        <v>2438</v>
      </c>
      <c r="G197" s="12">
        <v>1285</v>
      </c>
      <c r="H197" s="12">
        <f>50*Tab_ForgeMystique[[#This Row],[Prix U. T5]]+1*Tab_ForgeMystique[[#This Row],[Prix U. T6]]+5*Tab_ForgeMystique[[#This Row],[Prix U. Poussière]]</f>
        <v>13613</v>
      </c>
      <c r="I197" s="8">
        <v>7</v>
      </c>
      <c r="J197" s="11">
        <f t="shared" si="17"/>
        <v>14506.1</v>
      </c>
      <c r="K197" s="12">
        <f>IF(ISBLANK(Tab_ForgeMystique[[#This Row],[Drop]]),0,Tab_ForgeMystique[[#This Row],[Gain_ttc]]-Tab_ForgeMystique[[#This Row],[Cout Ress Craft]])</f>
        <v>893.10000000000036</v>
      </c>
      <c r="L197" s="12">
        <f>IF(ISBLANK(Tab_ForgeMystique[[#This Row],[Drop]]),0,Tab_ForgeMystique[[#This Row],[Gain_ttc]]-Tab_ForgeMystique[[#This Row],[Prix U. T6]]-Tab_ForgeMystique[[#This Row],[Prix U. Poussière]]*5)</f>
        <v>5643.1</v>
      </c>
      <c r="M197" s="12">
        <f>IF(ISBLANK(Tab_ForgeMystique[[#This Row],[Drop]]),0,Tab_ForgeMystique[[#This Row],[Gain_ttc]]-Tab_ForgeMystique[[#This Row],[Prix U. T6]])</f>
        <v>12068.1</v>
      </c>
      <c r="N197" s="57">
        <v>3</v>
      </c>
    </row>
    <row r="198" spans="1:14" x14ac:dyDescent="0.25">
      <c r="A198" s="15">
        <f t="shared" si="18"/>
        <v>197</v>
      </c>
      <c r="B198" s="45">
        <f t="shared" si="19"/>
        <v>43940</v>
      </c>
      <c r="C198" s="15" t="s">
        <v>45</v>
      </c>
      <c r="D198" s="12">
        <v>95</v>
      </c>
      <c r="E198" s="15" t="str">
        <f t="shared" si="16"/>
        <v>Os ancien</v>
      </c>
      <c r="F198" s="12">
        <v>2438</v>
      </c>
      <c r="G198" s="12">
        <v>1285</v>
      </c>
      <c r="H198" s="12">
        <f>50*Tab_ForgeMystique[[#This Row],[Prix U. T5]]+1*Tab_ForgeMystique[[#This Row],[Prix U. T6]]+5*Tab_ForgeMystique[[#This Row],[Prix U. Poussière]]</f>
        <v>13613</v>
      </c>
      <c r="I198" s="8">
        <v>8</v>
      </c>
      <c r="J198" s="11">
        <f t="shared" si="17"/>
        <v>16578.399999999998</v>
      </c>
      <c r="K198" s="12">
        <f>IF(ISBLANK(Tab_ForgeMystique[[#This Row],[Drop]]),0,Tab_ForgeMystique[[#This Row],[Gain_ttc]]-Tab_ForgeMystique[[#This Row],[Cout Ress Craft]])</f>
        <v>2965.3999999999978</v>
      </c>
      <c r="L198" s="12">
        <f>IF(ISBLANK(Tab_ForgeMystique[[#This Row],[Drop]]),0,Tab_ForgeMystique[[#This Row],[Gain_ttc]]-Tab_ForgeMystique[[#This Row],[Prix U. T6]]-Tab_ForgeMystique[[#This Row],[Prix U. Poussière]]*5)</f>
        <v>7715.3999999999978</v>
      </c>
      <c r="M198" s="12">
        <f>IF(ISBLANK(Tab_ForgeMystique[[#This Row],[Drop]]),0,Tab_ForgeMystique[[#This Row],[Gain_ttc]]-Tab_ForgeMystique[[#This Row],[Prix U. T6]])</f>
        <v>14140.399999999998</v>
      </c>
      <c r="N198" s="57">
        <v>3</v>
      </c>
    </row>
    <row r="199" spans="1:14" x14ac:dyDescent="0.25">
      <c r="A199" s="15">
        <f t="shared" si="18"/>
        <v>198</v>
      </c>
      <c r="B199" s="45">
        <f t="shared" si="19"/>
        <v>43940</v>
      </c>
      <c r="C199" s="15" t="s">
        <v>45</v>
      </c>
      <c r="D199" s="12">
        <v>95</v>
      </c>
      <c r="E199" s="15" t="str">
        <f t="shared" si="16"/>
        <v>Os ancien</v>
      </c>
      <c r="F199" s="12">
        <v>2438</v>
      </c>
      <c r="G199" s="12">
        <v>1285</v>
      </c>
      <c r="H199" s="12">
        <f>50*Tab_ForgeMystique[[#This Row],[Prix U. T5]]+1*Tab_ForgeMystique[[#This Row],[Prix U. T6]]+5*Tab_ForgeMystique[[#This Row],[Prix U. Poussière]]</f>
        <v>13613</v>
      </c>
      <c r="I199" s="8">
        <v>7</v>
      </c>
      <c r="J199" s="11">
        <f t="shared" si="17"/>
        <v>14506.1</v>
      </c>
      <c r="K199" s="12">
        <f>IF(ISBLANK(Tab_ForgeMystique[[#This Row],[Drop]]),0,Tab_ForgeMystique[[#This Row],[Gain_ttc]]-Tab_ForgeMystique[[#This Row],[Cout Ress Craft]])</f>
        <v>893.10000000000036</v>
      </c>
      <c r="L199" s="12">
        <f>IF(ISBLANK(Tab_ForgeMystique[[#This Row],[Drop]]),0,Tab_ForgeMystique[[#This Row],[Gain_ttc]]-Tab_ForgeMystique[[#This Row],[Prix U. T6]]-Tab_ForgeMystique[[#This Row],[Prix U. Poussière]]*5)</f>
        <v>5643.1</v>
      </c>
      <c r="M199" s="12">
        <f>IF(ISBLANK(Tab_ForgeMystique[[#This Row],[Drop]]),0,Tab_ForgeMystique[[#This Row],[Gain_ttc]]-Tab_ForgeMystique[[#This Row],[Prix U. T6]])</f>
        <v>12068.1</v>
      </c>
      <c r="N199" s="57">
        <v>3</v>
      </c>
    </row>
    <row r="200" spans="1:14" x14ac:dyDescent="0.25">
      <c r="A200" s="15">
        <f t="shared" si="18"/>
        <v>199</v>
      </c>
      <c r="B200" s="45">
        <f t="shared" si="19"/>
        <v>43940</v>
      </c>
      <c r="C200" s="15" t="s">
        <v>45</v>
      </c>
      <c r="D200" s="12">
        <v>95</v>
      </c>
      <c r="E200" s="15" t="str">
        <f t="shared" si="16"/>
        <v>Os ancien</v>
      </c>
      <c r="F200" s="12">
        <v>2438</v>
      </c>
      <c r="G200" s="12">
        <v>1285</v>
      </c>
      <c r="H200" s="12">
        <f>50*Tab_ForgeMystique[[#This Row],[Prix U. T5]]+1*Tab_ForgeMystique[[#This Row],[Prix U. T6]]+5*Tab_ForgeMystique[[#This Row],[Prix U. Poussière]]</f>
        <v>13613</v>
      </c>
      <c r="I200" s="8">
        <v>6</v>
      </c>
      <c r="J200" s="11">
        <f t="shared" si="17"/>
        <v>12433.8</v>
      </c>
      <c r="K200" s="12">
        <f>IF(ISBLANK(Tab_ForgeMystique[[#This Row],[Drop]]),0,Tab_ForgeMystique[[#This Row],[Gain_ttc]]-Tab_ForgeMystique[[#This Row],[Cout Ress Craft]])</f>
        <v>-1179.2000000000007</v>
      </c>
      <c r="L200" s="12">
        <f>IF(ISBLANK(Tab_ForgeMystique[[#This Row],[Drop]]),0,Tab_ForgeMystique[[#This Row],[Gain_ttc]]-Tab_ForgeMystique[[#This Row],[Prix U. T6]]-Tab_ForgeMystique[[#This Row],[Prix U. Poussière]]*5)</f>
        <v>3570.7999999999993</v>
      </c>
      <c r="M200" s="12">
        <f>IF(ISBLANK(Tab_ForgeMystique[[#This Row],[Drop]]),0,Tab_ForgeMystique[[#This Row],[Gain_ttc]]-Tab_ForgeMystique[[#This Row],[Prix U. T6]])</f>
        <v>9995.7999999999993</v>
      </c>
      <c r="N200" s="57">
        <v>3</v>
      </c>
    </row>
    <row r="201" spans="1:14" x14ac:dyDescent="0.25">
      <c r="A201" s="15">
        <f t="shared" si="18"/>
        <v>200</v>
      </c>
      <c r="B201" s="45">
        <f t="shared" si="19"/>
        <v>43940</v>
      </c>
      <c r="C201" s="15" t="s">
        <v>45</v>
      </c>
      <c r="D201" s="12">
        <v>95</v>
      </c>
      <c r="E201" s="15" t="str">
        <f t="shared" si="16"/>
        <v>Os ancien</v>
      </c>
      <c r="F201" s="12">
        <v>2438</v>
      </c>
      <c r="G201" s="12">
        <v>1285</v>
      </c>
      <c r="H201" s="12">
        <f>50*Tab_ForgeMystique[[#This Row],[Prix U. T5]]+1*Tab_ForgeMystique[[#This Row],[Prix U. T6]]+5*Tab_ForgeMystique[[#This Row],[Prix U. Poussière]]</f>
        <v>13613</v>
      </c>
      <c r="I201" s="8">
        <v>7</v>
      </c>
      <c r="J201" s="11">
        <f t="shared" si="17"/>
        <v>14506.1</v>
      </c>
      <c r="K201" s="12">
        <f>IF(ISBLANK(Tab_ForgeMystique[[#This Row],[Drop]]),0,Tab_ForgeMystique[[#This Row],[Gain_ttc]]-Tab_ForgeMystique[[#This Row],[Cout Ress Craft]])</f>
        <v>893.10000000000036</v>
      </c>
      <c r="L201" s="12">
        <f>IF(ISBLANK(Tab_ForgeMystique[[#This Row],[Drop]]),0,Tab_ForgeMystique[[#This Row],[Gain_ttc]]-Tab_ForgeMystique[[#This Row],[Prix U. T6]]-Tab_ForgeMystique[[#This Row],[Prix U. Poussière]]*5)</f>
        <v>5643.1</v>
      </c>
      <c r="M201" s="12">
        <f>IF(ISBLANK(Tab_ForgeMystique[[#This Row],[Drop]]),0,Tab_ForgeMystique[[#This Row],[Gain_ttc]]-Tab_ForgeMystique[[#This Row],[Prix U. T6]])</f>
        <v>12068.1</v>
      </c>
      <c r="N201" s="57">
        <v>3</v>
      </c>
    </row>
    <row r="202" spans="1:14" x14ac:dyDescent="0.25">
      <c r="A202" s="15">
        <f t="shared" si="18"/>
        <v>201</v>
      </c>
      <c r="B202" s="45">
        <f t="shared" si="19"/>
        <v>43940</v>
      </c>
      <c r="C202" s="15" t="s">
        <v>45</v>
      </c>
      <c r="D202" s="12">
        <v>95</v>
      </c>
      <c r="E202" s="15" t="str">
        <f t="shared" si="16"/>
        <v>Os ancien</v>
      </c>
      <c r="F202" s="12">
        <v>2438</v>
      </c>
      <c r="G202" s="12">
        <v>1285</v>
      </c>
      <c r="H202" s="12">
        <f>50*Tab_ForgeMystique[[#This Row],[Prix U. T5]]+1*Tab_ForgeMystique[[#This Row],[Prix U. T6]]+5*Tab_ForgeMystique[[#This Row],[Prix U. Poussière]]</f>
        <v>13613</v>
      </c>
      <c r="I202" s="8">
        <v>8</v>
      </c>
      <c r="J202" s="11">
        <f t="shared" si="17"/>
        <v>16578.399999999998</v>
      </c>
      <c r="K202" s="12">
        <f>IF(ISBLANK(Tab_ForgeMystique[[#This Row],[Drop]]),0,Tab_ForgeMystique[[#This Row],[Gain_ttc]]-Tab_ForgeMystique[[#This Row],[Cout Ress Craft]])</f>
        <v>2965.3999999999978</v>
      </c>
      <c r="L202" s="12">
        <f>IF(ISBLANK(Tab_ForgeMystique[[#This Row],[Drop]]),0,Tab_ForgeMystique[[#This Row],[Gain_ttc]]-Tab_ForgeMystique[[#This Row],[Prix U. T6]]-Tab_ForgeMystique[[#This Row],[Prix U. Poussière]]*5)</f>
        <v>7715.3999999999978</v>
      </c>
      <c r="M202" s="12">
        <f>IF(ISBLANK(Tab_ForgeMystique[[#This Row],[Drop]]),0,Tab_ForgeMystique[[#This Row],[Gain_ttc]]-Tab_ForgeMystique[[#This Row],[Prix U. T6]])</f>
        <v>14140.399999999998</v>
      </c>
      <c r="N202" s="57">
        <v>3</v>
      </c>
    </row>
    <row r="203" spans="1:14" x14ac:dyDescent="0.25">
      <c r="A203" s="15">
        <f t="shared" si="18"/>
        <v>202</v>
      </c>
      <c r="B203" s="45">
        <f t="shared" si="19"/>
        <v>43940</v>
      </c>
      <c r="C203" s="15" t="s">
        <v>45</v>
      </c>
      <c r="D203" s="12">
        <v>95</v>
      </c>
      <c r="E203" s="15" t="str">
        <f t="shared" si="16"/>
        <v>Os ancien</v>
      </c>
      <c r="F203" s="12">
        <v>2438</v>
      </c>
      <c r="G203" s="12">
        <v>1285</v>
      </c>
      <c r="H203" s="12">
        <f>50*Tab_ForgeMystique[[#This Row],[Prix U. T5]]+1*Tab_ForgeMystique[[#This Row],[Prix U. T6]]+5*Tab_ForgeMystique[[#This Row],[Prix U. Poussière]]</f>
        <v>13613</v>
      </c>
      <c r="I203" s="8">
        <v>6</v>
      </c>
      <c r="J203" s="11">
        <f t="shared" si="17"/>
        <v>12433.8</v>
      </c>
      <c r="K203" s="12">
        <f>IF(ISBLANK(Tab_ForgeMystique[[#This Row],[Drop]]),0,Tab_ForgeMystique[[#This Row],[Gain_ttc]]-Tab_ForgeMystique[[#This Row],[Cout Ress Craft]])</f>
        <v>-1179.2000000000007</v>
      </c>
      <c r="L203" s="12">
        <f>IF(ISBLANK(Tab_ForgeMystique[[#This Row],[Drop]]),0,Tab_ForgeMystique[[#This Row],[Gain_ttc]]-Tab_ForgeMystique[[#This Row],[Prix U. T6]]-Tab_ForgeMystique[[#This Row],[Prix U. Poussière]]*5)</f>
        <v>3570.7999999999993</v>
      </c>
      <c r="M203" s="12">
        <f>IF(ISBLANK(Tab_ForgeMystique[[#This Row],[Drop]]),0,Tab_ForgeMystique[[#This Row],[Gain_ttc]]-Tab_ForgeMystique[[#This Row],[Prix U. T6]])</f>
        <v>9995.7999999999993</v>
      </c>
      <c r="N203" s="57">
        <v>3</v>
      </c>
    </row>
    <row r="204" spans="1:14" x14ac:dyDescent="0.25">
      <c r="A204" s="15">
        <f t="shared" si="18"/>
        <v>203</v>
      </c>
      <c r="B204" s="45">
        <f t="shared" si="19"/>
        <v>43940</v>
      </c>
      <c r="C204" s="15" t="s">
        <v>45</v>
      </c>
      <c r="D204" s="12">
        <v>95</v>
      </c>
      <c r="E204" s="15" t="str">
        <f t="shared" si="16"/>
        <v>Os ancien</v>
      </c>
      <c r="F204" s="12">
        <v>2438</v>
      </c>
      <c r="G204" s="12">
        <v>1285</v>
      </c>
      <c r="H204" s="12">
        <f>50*Tab_ForgeMystique[[#This Row],[Prix U. T5]]+1*Tab_ForgeMystique[[#This Row],[Prix U. T6]]+5*Tab_ForgeMystique[[#This Row],[Prix U. Poussière]]</f>
        <v>13613</v>
      </c>
      <c r="I204" s="8">
        <v>9</v>
      </c>
      <c r="J204" s="11">
        <f t="shared" si="17"/>
        <v>18650.7</v>
      </c>
      <c r="K204" s="12">
        <f>IF(ISBLANK(Tab_ForgeMystique[[#This Row],[Drop]]),0,Tab_ForgeMystique[[#This Row],[Gain_ttc]]-Tab_ForgeMystique[[#This Row],[Cout Ress Craft]])</f>
        <v>5037.7000000000007</v>
      </c>
      <c r="L204" s="12">
        <f>IF(ISBLANK(Tab_ForgeMystique[[#This Row],[Drop]]),0,Tab_ForgeMystique[[#This Row],[Gain_ttc]]-Tab_ForgeMystique[[#This Row],[Prix U. T6]]-Tab_ForgeMystique[[#This Row],[Prix U. Poussière]]*5)</f>
        <v>9787.7000000000007</v>
      </c>
      <c r="M204" s="12">
        <f>IF(ISBLANK(Tab_ForgeMystique[[#This Row],[Drop]]),0,Tab_ForgeMystique[[#This Row],[Gain_ttc]]-Tab_ForgeMystique[[#This Row],[Prix U. T6]])</f>
        <v>16212.7</v>
      </c>
      <c r="N204" s="57">
        <v>3</v>
      </c>
    </row>
    <row r="205" spans="1:14" x14ac:dyDescent="0.25">
      <c r="A205" s="15">
        <f t="shared" si="18"/>
        <v>204</v>
      </c>
      <c r="B205" s="45">
        <f t="shared" si="19"/>
        <v>43940</v>
      </c>
      <c r="C205" s="15" t="s">
        <v>45</v>
      </c>
      <c r="D205" s="12">
        <v>95</v>
      </c>
      <c r="E205" s="15" t="str">
        <f t="shared" si="16"/>
        <v>Os ancien</v>
      </c>
      <c r="F205" s="12">
        <v>2438</v>
      </c>
      <c r="G205" s="12">
        <v>1285</v>
      </c>
      <c r="H205" s="12">
        <f>50*Tab_ForgeMystique[[#This Row],[Prix U. T5]]+1*Tab_ForgeMystique[[#This Row],[Prix U. T6]]+5*Tab_ForgeMystique[[#This Row],[Prix U. Poussière]]</f>
        <v>13613</v>
      </c>
      <c r="I205" s="8">
        <v>5</v>
      </c>
      <c r="J205" s="11">
        <f t="shared" si="17"/>
        <v>10361.5</v>
      </c>
      <c r="K205" s="12">
        <f>IF(ISBLANK(Tab_ForgeMystique[[#This Row],[Drop]]),0,Tab_ForgeMystique[[#This Row],[Gain_ttc]]-Tab_ForgeMystique[[#This Row],[Cout Ress Craft]])</f>
        <v>-3251.5</v>
      </c>
      <c r="L205" s="12">
        <f>IF(ISBLANK(Tab_ForgeMystique[[#This Row],[Drop]]),0,Tab_ForgeMystique[[#This Row],[Gain_ttc]]-Tab_ForgeMystique[[#This Row],[Prix U. T6]]-Tab_ForgeMystique[[#This Row],[Prix U. Poussière]]*5)</f>
        <v>1498.5</v>
      </c>
      <c r="M205" s="12">
        <f>IF(ISBLANK(Tab_ForgeMystique[[#This Row],[Drop]]),0,Tab_ForgeMystique[[#This Row],[Gain_ttc]]-Tab_ForgeMystique[[#This Row],[Prix U. T6]])</f>
        <v>7923.5</v>
      </c>
      <c r="N205" s="57">
        <v>3</v>
      </c>
    </row>
    <row r="206" spans="1:14" x14ac:dyDescent="0.25">
      <c r="A206" s="15">
        <f t="shared" si="18"/>
        <v>205</v>
      </c>
      <c r="B206" s="45">
        <f t="shared" si="19"/>
        <v>43940</v>
      </c>
      <c r="C206" s="15" t="s">
        <v>45</v>
      </c>
      <c r="D206" s="12">
        <v>95</v>
      </c>
      <c r="E206" s="15" t="str">
        <f t="shared" si="16"/>
        <v>Os ancien</v>
      </c>
      <c r="F206" s="12">
        <v>2438</v>
      </c>
      <c r="G206" s="12">
        <v>1285</v>
      </c>
      <c r="H206" s="12">
        <f>50*Tab_ForgeMystique[[#This Row],[Prix U. T5]]+1*Tab_ForgeMystique[[#This Row],[Prix U. T6]]+5*Tab_ForgeMystique[[#This Row],[Prix U. Poussière]]</f>
        <v>13613</v>
      </c>
      <c r="I206" s="8">
        <v>6</v>
      </c>
      <c r="J206" s="11">
        <f t="shared" si="17"/>
        <v>12433.8</v>
      </c>
      <c r="K206" s="12">
        <f>IF(ISBLANK(Tab_ForgeMystique[[#This Row],[Drop]]),0,Tab_ForgeMystique[[#This Row],[Gain_ttc]]-Tab_ForgeMystique[[#This Row],[Cout Ress Craft]])</f>
        <v>-1179.2000000000007</v>
      </c>
      <c r="L206" s="12">
        <f>IF(ISBLANK(Tab_ForgeMystique[[#This Row],[Drop]]),0,Tab_ForgeMystique[[#This Row],[Gain_ttc]]-Tab_ForgeMystique[[#This Row],[Prix U. T6]]-Tab_ForgeMystique[[#This Row],[Prix U. Poussière]]*5)</f>
        <v>3570.7999999999993</v>
      </c>
      <c r="M206" s="12">
        <f>IF(ISBLANK(Tab_ForgeMystique[[#This Row],[Drop]]),0,Tab_ForgeMystique[[#This Row],[Gain_ttc]]-Tab_ForgeMystique[[#This Row],[Prix U. T6]])</f>
        <v>9995.7999999999993</v>
      </c>
      <c r="N206" s="57">
        <v>3</v>
      </c>
    </row>
    <row r="207" spans="1:14" x14ac:dyDescent="0.25">
      <c r="A207" s="15">
        <f t="shared" si="18"/>
        <v>206</v>
      </c>
      <c r="B207" s="45">
        <f t="shared" si="19"/>
        <v>43940</v>
      </c>
      <c r="C207" s="15" t="s">
        <v>45</v>
      </c>
      <c r="D207" s="12">
        <v>95</v>
      </c>
      <c r="E207" s="15" t="str">
        <f t="shared" si="16"/>
        <v>Os ancien</v>
      </c>
      <c r="F207" s="12">
        <v>2438</v>
      </c>
      <c r="G207" s="12">
        <v>1285</v>
      </c>
      <c r="H207" s="12">
        <f>50*Tab_ForgeMystique[[#This Row],[Prix U. T5]]+1*Tab_ForgeMystique[[#This Row],[Prix U. T6]]+5*Tab_ForgeMystique[[#This Row],[Prix U. Poussière]]</f>
        <v>13613</v>
      </c>
      <c r="I207" s="8">
        <v>5</v>
      </c>
      <c r="J207" s="11">
        <f t="shared" si="17"/>
        <v>10361.5</v>
      </c>
      <c r="K207" s="12">
        <f>IF(ISBLANK(Tab_ForgeMystique[[#This Row],[Drop]]),0,Tab_ForgeMystique[[#This Row],[Gain_ttc]]-Tab_ForgeMystique[[#This Row],[Cout Ress Craft]])</f>
        <v>-3251.5</v>
      </c>
      <c r="L207" s="12">
        <f>IF(ISBLANK(Tab_ForgeMystique[[#This Row],[Drop]]),0,Tab_ForgeMystique[[#This Row],[Gain_ttc]]-Tab_ForgeMystique[[#This Row],[Prix U. T6]]-Tab_ForgeMystique[[#This Row],[Prix U. Poussière]]*5)</f>
        <v>1498.5</v>
      </c>
      <c r="M207" s="12">
        <f>IF(ISBLANK(Tab_ForgeMystique[[#This Row],[Drop]]),0,Tab_ForgeMystique[[#This Row],[Gain_ttc]]-Tab_ForgeMystique[[#This Row],[Prix U. T6]])</f>
        <v>7923.5</v>
      </c>
      <c r="N207" s="57">
        <v>3</v>
      </c>
    </row>
    <row r="208" spans="1:14" x14ac:dyDescent="0.25">
      <c r="A208" s="15">
        <f t="shared" si="18"/>
        <v>207</v>
      </c>
      <c r="B208" s="45">
        <f t="shared" si="19"/>
        <v>43940</v>
      </c>
      <c r="C208" s="15" t="s">
        <v>45</v>
      </c>
      <c r="D208" s="12">
        <v>95</v>
      </c>
      <c r="E208" s="15" t="str">
        <f t="shared" si="16"/>
        <v>Os ancien</v>
      </c>
      <c r="F208" s="12">
        <v>2438</v>
      </c>
      <c r="G208" s="12">
        <v>1285</v>
      </c>
      <c r="H208" s="12">
        <f>50*Tab_ForgeMystique[[#This Row],[Prix U. T5]]+1*Tab_ForgeMystique[[#This Row],[Prix U. T6]]+5*Tab_ForgeMystique[[#This Row],[Prix U. Poussière]]</f>
        <v>13613</v>
      </c>
      <c r="I208" s="8">
        <v>9</v>
      </c>
      <c r="J208" s="11">
        <f t="shared" si="17"/>
        <v>18650.7</v>
      </c>
      <c r="K208" s="12">
        <f>IF(ISBLANK(Tab_ForgeMystique[[#This Row],[Drop]]),0,Tab_ForgeMystique[[#This Row],[Gain_ttc]]-Tab_ForgeMystique[[#This Row],[Cout Ress Craft]])</f>
        <v>5037.7000000000007</v>
      </c>
      <c r="L208" s="12">
        <f>IF(ISBLANK(Tab_ForgeMystique[[#This Row],[Drop]]),0,Tab_ForgeMystique[[#This Row],[Gain_ttc]]-Tab_ForgeMystique[[#This Row],[Prix U. T6]]-Tab_ForgeMystique[[#This Row],[Prix U. Poussière]]*5)</f>
        <v>9787.7000000000007</v>
      </c>
      <c r="M208" s="12">
        <f>IF(ISBLANK(Tab_ForgeMystique[[#This Row],[Drop]]),0,Tab_ForgeMystique[[#This Row],[Gain_ttc]]-Tab_ForgeMystique[[#This Row],[Prix U. T6]])</f>
        <v>16212.7</v>
      </c>
      <c r="N208" s="57">
        <v>3</v>
      </c>
    </row>
    <row r="209" spans="1:14" x14ac:dyDescent="0.25">
      <c r="A209" s="15">
        <f t="shared" si="18"/>
        <v>208</v>
      </c>
      <c r="B209" s="45">
        <f t="shared" si="19"/>
        <v>43940</v>
      </c>
      <c r="C209" s="15" t="s">
        <v>45</v>
      </c>
      <c r="D209" s="12">
        <v>95</v>
      </c>
      <c r="E209" s="15" t="str">
        <f t="shared" si="16"/>
        <v>Os ancien</v>
      </c>
      <c r="F209" s="12">
        <v>2438</v>
      </c>
      <c r="G209" s="12">
        <v>1285</v>
      </c>
      <c r="H209" s="12">
        <f>50*Tab_ForgeMystique[[#This Row],[Prix U. T5]]+1*Tab_ForgeMystique[[#This Row],[Prix U. T6]]+5*Tab_ForgeMystique[[#This Row],[Prix U. Poussière]]</f>
        <v>13613</v>
      </c>
      <c r="I209" s="8">
        <v>5</v>
      </c>
      <c r="J209" s="11">
        <f t="shared" si="17"/>
        <v>10361.5</v>
      </c>
      <c r="K209" s="12">
        <f>IF(ISBLANK(Tab_ForgeMystique[[#This Row],[Drop]]),0,Tab_ForgeMystique[[#This Row],[Gain_ttc]]-Tab_ForgeMystique[[#This Row],[Cout Ress Craft]])</f>
        <v>-3251.5</v>
      </c>
      <c r="L209" s="12">
        <f>IF(ISBLANK(Tab_ForgeMystique[[#This Row],[Drop]]),0,Tab_ForgeMystique[[#This Row],[Gain_ttc]]-Tab_ForgeMystique[[#This Row],[Prix U. T6]]-Tab_ForgeMystique[[#This Row],[Prix U. Poussière]]*5)</f>
        <v>1498.5</v>
      </c>
      <c r="M209" s="12">
        <f>IF(ISBLANK(Tab_ForgeMystique[[#This Row],[Drop]]),0,Tab_ForgeMystique[[#This Row],[Gain_ttc]]-Tab_ForgeMystique[[#This Row],[Prix U. T6]])</f>
        <v>7923.5</v>
      </c>
      <c r="N209" s="57">
        <v>3</v>
      </c>
    </row>
    <row r="210" spans="1:14" x14ac:dyDescent="0.25">
      <c r="A210" s="15">
        <f t="shared" si="18"/>
        <v>209</v>
      </c>
      <c r="B210" s="45">
        <f t="shared" si="19"/>
        <v>43940</v>
      </c>
      <c r="C210" s="15" t="s">
        <v>45</v>
      </c>
      <c r="D210" s="12">
        <v>95</v>
      </c>
      <c r="E210" s="15" t="str">
        <f t="shared" si="16"/>
        <v>Os ancien</v>
      </c>
      <c r="F210" s="12">
        <v>2438</v>
      </c>
      <c r="G210" s="12">
        <v>1285</v>
      </c>
      <c r="H210" s="12">
        <f>50*Tab_ForgeMystique[[#This Row],[Prix U. T5]]+1*Tab_ForgeMystique[[#This Row],[Prix U. T6]]+5*Tab_ForgeMystique[[#This Row],[Prix U. Poussière]]</f>
        <v>13613</v>
      </c>
      <c r="I210" s="8">
        <v>6</v>
      </c>
      <c r="J210" s="11">
        <f t="shared" si="17"/>
        <v>12433.8</v>
      </c>
      <c r="K210" s="12">
        <f>IF(ISBLANK(Tab_ForgeMystique[[#This Row],[Drop]]),0,Tab_ForgeMystique[[#This Row],[Gain_ttc]]-Tab_ForgeMystique[[#This Row],[Cout Ress Craft]])</f>
        <v>-1179.2000000000007</v>
      </c>
      <c r="L210" s="12">
        <f>IF(ISBLANK(Tab_ForgeMystique[[#This Row],[Drop]]),0,Tab_ForgeMystique[[#This Row],[Gain_ttc]]-Tab_ForgeMystique[[#This Row],[Prix U. T6]]-Tab_ForgeMystique[[#This Row],[Prix U. Poussière]]*5)</f>
        <v>3570.7999999999993</v>
      </c>
      <c r="M210" s="12">
        <f>IF(ISBLANK(Tab_ForgeMystique[[#This Row],[Drop]]),0,Tab_ForgeMystique[[#This Row],[Gain_ttc]]-Tab_ForgeMystique[[#This Row],[Prix U. T6]])</f>
        <v>9995.7999999999993</v>
      </c>
      <c r="N210" s="57">
        <v>3</v>
      </c>
    </row>
    <row r="211" spans="1:14" x14ac:dyDescent="0.25">
      <c r="A211" s="15">
        <f t="shared" si="18"/>
        <v>210</v>
      </c>
      <c r="B211" s="45">
        <f t="shared" si="19"/>
        <v>43940</v>
      </c>
      <c r="C211" s="15" t="s">
        <v>45</v>
      </c>
      <c r="D211" s="12">
        <v>95</v>
      </c>
      <c r="E211" s="15" t="str">
        <f t="shared" si="16"/>
        <v>Os ancien</v>
      </c>
      <c r="F211" s="12">
        <v>2438</v>
      </c>
      <c r="G211" s="12">
        <v>1285</v>
      </c>
      <c r="H211" s="12">
        <f>50*Tab_ForgeMystique[[#This Row],[Prix U. T5]]+1*Tab_ForgeMystique[[#This Row],[Prix U. T6]]+5*Tab_ForgeMystique[[#This Row],[Prix U. Poussière]]</f>
        <v>13613</v>
      </c>
      <c r="I211" s="8">
        <v>6</v>
      </c>
      <c r="J211" s="11">
        <f t="shared" si="17"/>
        <v>12433.8</v>
      </c>
      <c r="K211" s="12">
        <f>IF(ISBLANK(Tab_ForgeMystique[[#This Row],[Drop]]),0,Tab_ForgeMystique[[#This Row],[Gain_ttc]]-Tab_ForgeMystique[[#This Row],[Cout Ress Craft]])</f>
        <v>-1179.2000000000007</v>
      </c>
      <c r="L211" s="12">
        <f>IF(ISBLANK(Tab_ForgeMystique[[#This Row],[Drop]]),0,Tab_ForgeMystique[[#This Row],[Gain_ttc]]-Tab_ForgeMystique[[#This Row],[Prix U. T6]]-Tab_ForgeMystique[[#This Row],[Prix U. Poussière]]*5)</f>
        <v>3570.7999999999993</v>
      </c>
      <c r="M211" s="12">
        <f>IF(ISBLANK(Tab_ForgeMystique[[#This Row],[Drop]]),0,Tab_ForgeMystique[[#This Row],[Gain_ttc]]-Tab_ForgeMystique[[#This Row],[Prix U. T6]])</f>
        <v>9995.7999999999993</v>
      </c>
      <c r="N211" s="57">
        <v>3</v>
      </c>
    </row>
    <row r="212" spans="1:14" x14ac:dyDescent="0.25">
      <c r="A212" s="15">
        <f t="shared" si="18"/>
        <v>211</v>
      </c>
      <c r="B212" s="45">
        <f t="shared" si="19"/>
        <v>43940</v>
      </c>
      <c r="C212" s="15" t="s">
        <v>45</v>
      </c>
      <c r="D212" s="12">
        <v>95</v>
      </c>
      <c r="E212" s="15" t="str">
        <f t="shared" si="16"/>
        <v>Os ancien</v>
      </c>
      <c r="F212" s="12">
        <v>2438</v>
      </c>
      <c r="G212" s="12">
        <v>1285</v>
      </c>
      <c r="H212" s="12">
        <f>50*Tab_ForgeMystique[[#This Row],[Prix U. T5]]+1*Tab_ForgeMystique[[#This Row],[Prix U. T6]]+5*Tab_ForgeMystique[[#This Row],[Prix U. Poussière]]</f>
        <v>13613</v>
      </c>
      <c r="I212" s="8">
        <v>8</v>
      </c>
      <c r="J212" s="11">
        <f t="shared" si="17"/>
        <v>16578.399999999998</v>
      </c>
      <c r="K212" s="12">
        <f>IF(ISBLANK(Tab_ForgeMystique[[#This Row],[Drop]]),0,Tab_ForgeMystique[[#This Row],[Gain_ttc]]-Tab_ForgeMystique[[#This Row],[Cout Ress Craft]])</f>
        <v>2965.3999999999978</v>
      </c>
      <c r="L212" s="12">
        <f>IF(ISBLANK(Tab_ForgeMystique[[#This Row],[Drop]]),0,Tab_ForgeMystique[[#This Row],[Gain_ttc]]-Tab_ForgeMystique[[#This Row],[Prix U. T6]]-Tab_ForgeMystique[[#This Row],[Prix U. Poussière]]*5)</f>
        <v>7715.3999999999978</v>
      </c>
      <c r="M212" s="12">
        <f>IF(ISBLANK(Tab_ForgeMystique[[#This Row],[Drop]]),0,Tab_ForgeMystique[[#This Row],[Gain_ttc]]-Tab_ForgeMystique[[#This Row],[Prix U. T6]])</f>
        <v>14140.399999999998</v>
      </c>
      <c r="N212" s="57">
        <v>3</v>
      </c>
    </row>
    <row r="213" spans="1:14" x14ac:dyDescent="0.25">
      <c r="A213" s="15">
        <f t="shared" si="18"/>
        <v>212</v>
      </c>
      <c r="B213" s="45">
        <f t="shared" si="19"/>
        <v>43940</v>
      </c>
      <c r="C213" s="15" t="s">
        <v>45</v>
      </c>
      <c r="D213" s="12">
        <v>95</v>
      </c>
      <c r="E213" s="15" t="str">
        <f t="shared" si="16"/>
        <v>Os ancien</v>
      </c>
      <c r="F213" s="12">
        <v>2438</v>
      </c>
      <c r="G213" s="12">
        <v>1285</v>
      </c>
      <c r="H213" s="12">
        <f>50*Tab_ForgeMystique[[#This Row],[Prix U. T5]]+1*Tab_ForgeMystique[[#This Row],[Prix U. T6]]+5*Tab_ForgeMystique[[#This Row],[Prix U. Poussière]]</f>
        <v>13613</v>
      </c>
      <c r="I213" s="8">
        <v>10</v>
      </c>
      <c r="J213" s="11">
        <f t="shared" si="17"/>
        <v>20723</v>
      </c>
      <c r="K213" s="12">
        <f>IF(ISBLANK(Tab_ForgeMystique[[#This Row],[Drop]]),0,Tab_ForgeMystique[[#This Row],[Gain_ttc]]-Tab_ForgeMystique[[#This Row],[Cout Ress Craft]])</f>
        <v>7110</v>
      </c>
      <c r="L213" s="12">
        <f>IF(ISBLANK(Tab_ForgeMystique[[#This Row],[Drop]]),0,Tab_ForgeMystique[[#This Row],[Gain_ttc]]-Tab_ForgeMystique[[#This Row],[Prix U. T6]]-Tab_ForgeMystique[[#This Row],[Prix U. Poussière]]*5)</f>
        <v>11860</v>
      </c>
      <c r="M213" s="12">
        <f>IF(ISBLANK(Tab_ForgeMystique[[#This Row],[Drop]]),0,Tab_ForgeMystique[[#This Row],[Gain_ttc]]-Tab_ForgeMystique[[#This Row],[Prix U. T6]])</f>
        <v>18285</v>
      </c>
      <c r="N213" s="57">
        <v>3</v>
      </c>
    </row>
    <row r="214" spans="1:14" x14ac:dyDescent="0.25">
      <c r="A214" s="15">
        <f t="shared" si="18"/>
        <v>213</v>
      </c>
      <c r="B214" s="45">
        <f t="shared" si="19"/>
        <v>43940</v>
      </c>
      <c r="C214" s="15" t="s">
        <v>45</v>
      </c>
      <c r="D214" s="12">
        <v>95</v>
      </c>
      <c r="E214" s="15" t="str">
        <f t="shared" si="16"/>
        <v>Os ancien</v>
      </c>
      <c r="F214" s="12">
        <v>2438</v>
      </c>
      <c r="G214" s="12">
        <v>1285</v>
      </c>
      <c r="H214" s="12">
        <f>50*Tab_ForgeMystique[[#This Row],[Prix U. T5]]+1*Tab_ForgeMystique[[#This Row],[Prix U. T6]]+5*Tab_ForgeMystique[[#This Row],[Prix U. Poussière]]</f>
        <v>13613</v>
      </c>
      <c r="I214" s="8">
        <v>6</v>
      </c>
      <c r="J214" s="11">
        <f t="shared" si="17"/>
        <v>12433.8</v>
      </c>
      <c r="K214" s="12">
        <f>IF(ISBLANK(Tab_ForgeMystique[[#This Row],[Drop]]),0,Tab_ForgeMystique[[#This Row],[Gain_ttc]]-Tab_ForgeMystique[[#This Row],[Cout Ress Craft]])</f>
        <v>-1179.2000000000007</v>
      </c>
      <c r="L214" s="12">
        <f>IF(ISBLANK(Tab_ForgeMystique[[#This Row],[Drop]]),0,Tab_ForgeMystique[[#This Row],[Gain_ttc]]-Tab_ForgeMystique[[#This Row],[Prix U. T6]]-Tab_ForgeMystique[[#This Row],[Prix U. Poussière]]*5)</f>
        <v>3570.7999999999993</v>
      </c>
      <c r="M214" s="12">
        <f>IF(ISBLANK(Tab_ForgeMystique[[#This Row],[Drop]]),0,Tab_ForgeMystique[[#This Row],[Gain_ttc]]-Tab_ForgeMystique[[#This Row],[Prix U. T6]])</f>
        <v>9995.7999999999993</v>
      </c>
      <c r="N214" s="57">
        <v>3</v>
      </c>
    </row>
    <row r="215" spans="1:14" x14ac:dyDescent="0.25">
      <c r="A215" s="15">
        <f t="shared" si="18"/>
        <v>214</v>
      </c>
      <c r="B215" s="45">
        <f t="shared" si="19"/>
        <v>43940</v>
      </c>
      <c r="C215" s="15" t="s">
        <v>45</v>
      </c>
      <c r="D215" s="12">
        <v>95</v>
      </c>
      <c r="E215" s="15" t="str">
        <f t="shared" si="16"/>
        <v>Os ancien</v>
      </c>
      <c r="F215" s="12">
        <v>2438</v>
      </c>
      <c r="G215" s="12">
        <v>1285</v>
      </c>
      <c r="H215" s="12">
        <f>50*Tab_ForgeMystique[[#This Row],[Prix U. T5]]+1*Tab_ForgeMystique[[#This Row],[Prix U. T6]]+5*Tab_ForgeMystique[[#This Row],[Prix U. Poussière]]</f>
        <v>13613</v>
      </c>
      <c r="I215" s="8">
        <v>8</v>
      </c>
      <c r="J215" s="11">
        <f t="shared" si="17"/>
        <v>16578.399999999998</v>
      </c>
      <c r="K215" s="12">
        <f>IF(ISBLANK(Tab_ForgeMystique[[#This Row],[Drop]]),0,Tab_ForgeMystique[[#This Row],[Gain_ttc]]-Tab_ForgeMystique[[#This Row],[Cout Ress Craft]])</f>
        <v>2965.3999999999978</v>
      </c>
      <c r="L215" s="12">
        <f>IF(ISBLANK(Tab_ForgeMystique[[#This Row],[Drop]]),0,Tab_ForgeMystique[[#This Row],[Gain_ttc]]-Tab_ForgeMystique[[#This Row],[Prix U. T6]]-Tab_ForgeMystique[[#This Row],[Prix U. Poussière]]*5)</f>
        <v>7715.3999999999978</v>
      </c>
      <c r="M215" s="12">
        <f>IF(ISBLANK(Tab_ForgeMystique[[#This Row],[Drop]]),0,Tab_ForgeMystique[[#This Row],[Gain_ttc]]-Tab_ForgeMystique[[#This Row],[Prix U. T6]])</f>
        <v>14140.399999999998</v>
      </c>
      <c r="N215" s="57">
        <v>3</v>
      </c>
    </row>
    <row r="216" spans="1:14" x14ac:dyDescent="0.25">
      <c r="A216" s="15">
        <f t="shared" si="18"/>
        <v>215</v>
      </c>
      <c r="B216" s="45">
        <f t="shared" si="19"/>
        <v>43940</v>
      </c>
      <c r="C216" s="15" t="s">
        <v>45</v>
      </c>
      <c r="D216" s="12">
        <v>95</v>
      </c>
      <c r="E216" s="15" t="str">
        <f t="shared" si="16"/>
        <v>Os ancien</v>
      </c>
      <c r="F216" s="12">
        <v>2438</v>
      </c>
      <c r="G216" s="12">
        <v>1285</v>
      </c>
      <c r="H216" s="12">
        <f>50*Tab_ForgeMystique[[#This Row],[Prix U. T5]]+1*Tab_ForgeMystique[[#This Row],[Prix U. T6]]+5*Tab_ForgeMystique[[#This Row],[Prix U. Poussière]]</f>
        <v>13613</v>
      </c>
      <c r="I216" s="8">
        <v>7</v>
      </c>
      <c r="J216" s="11">
        <f t="shared" si="17"/>
        <v>14506.1</v>
      </c>
      <c r="K216" s="12">
        <f>IF(ISBLANK(Tab_ForgeMystique[[#This Row],[Drop]]),0,Tab_ForgeMystique[[#This Row],[Gain_ttc]]-Tab_ForgeMystique[[#This Row],[Cout Ress Craft]])</f>
        <v>893.10000000000036</v>
      </c>
      <c r="L216" s="12">
        <f>IF(ISBLANK(Tab_ForgeMystique[[#This Row],[Drop]]),0,Tab_ForgeMystique[[#This Row],[Gain_ttc]]-Tab_ForgeMystique[[#This Row],[Prix U. T6]]-Tab_ForgeMystique[[#This Row],[Prix U. Poussière]]*5)</f>
        <v>5643.1</v>
      </c>
      <c r="M216" s="12">
        <f>IF(ISBLANK(Tab_ForgeMystique[[#This Row],[Drop]]),0,Tab_ForgeMystique[[#This Row],[Gain_ttc]]-Tab_ForgeMystique[[#This Row],[Prix U. T6]])</f>
        <v>12068.1</v>
      </c>
      <c r="N216" s="57">
        <v>3</v>
      </c>
    </row>
    <row r="217" spans="1:14" x14ac:dyDescent="0.25">
      <c r="A217" s="15">
        <f t="shared" si="18"/>
        <v>216</v>
      </c>
      <c r="B217" s="45">
        <f t="shared" si="19"/>
        <v>43940</v>
      </c>
      <c r="C217" s="15" t="s">
        <v>45</v>
      </c>
      <c r="D217" s="12">
        <v>95</v>
      </c>
      <c r="E217" s="15" t="str">
        <f t="shared" si="16"/>
        <v>Os ancien</v>
      </c>
      <c r="F217" s="12">
        <v>2438</v>
      </c>
      <c r="G217" s="12">
        <v>1285</v>
      </c>
      <c r="H217" s="12">
        <f>50*Tab_ForgeMystique[[#This Row],[Prix U. T5]]+1*Tab_ForgeMystique[[#This Row],[Prix U. T6]]+5*Tab_ForgeMystique[[#This Row],[Prix U. Poussière]]</f>
        <v>13613</v>
      </c>
      <c r="I217" s="8">
        <v>7</v>
      </c>
      <c r="J217" s="11">
        <f t="shared" si="17"/>
        <v>14506.1</v>
      </c>
      <c r="K217" s="12">
        <f>IF(ISBLANK(Tab_ForgeMystique[[#This Row],[Drop]]),0,Tab_ForgeMystique[[#This Row],[Gain_ttc]]-Tab_ForgeMystique[[#This Row],[Cout Ress Craft]])</f>
        <v>893.10000000000036</v>
      </c>
      <c r="L217" s="12">
        <f>IF(ISBLANK(Tab_ForgeMystique[[#This Row],[Drop]]),0,Tab_ForgeMystique[[#This Row],[Gain_ttc]]-Tab_ForgeMystique[[#This Row],[Prix U. T6]]-Tab_ForgeMystique[[#This Row],[Prix U. Poussière]]*5)</f>
        <v>5643.1</v>
      </c>
      <c r="M217" s="12">
        <f>IF(ISBLANK(Tab_ForgeMystique[[#This Row],[Drop]]),0,Tab_ForgeMystique[[#This Row],[Gain_ttc]]-Tab_ForgeMystique[[#This Row],[Prix U. T6]])</f>
        <v>12068.1</v>
      </c>
      <c r="N217" s="57">
        <v>3</v>
      </c>
    </row>
    <row r="218" spans="1:14" x14ac:dyDescent="0.25">
      <c r="A218" s="15">
        <f t="shared" si="18"/>
        <v>217</v>
      </c>
      <c r="B218" s="45">
        <f t="shared" si="19"/>
        <v>43940</v>
      </c>
      <c r="C218" s="15" t="s">
        <v>45</v>
      </c>
      <c r="D218" s="12">
        <v>95</v>
      </c>
      <c r="E218" s="15" t="str">
        <f t="shared" si="16"/>
        <v>Os ancien</v>
      </c>
      <c r="F218" s="12">
        <v>2438</v>
      </c>
      <c r="G218" s="12">
        <v>1285</v>
      </c>
      <c r="H218" s="12">
        <f>50*Tab_ForgeMystique[[#This Row],[Prix U. T5]]+1*Tab_ForgeMystique[[#This Row],[Prix U. T6]]+5*Tab_ForgeMystique[[#This Row],[Prix U. Poussière]]</f>
        <v>13613</v>
      </c>
      <c r="I218" s="8">
        <v>8</v>
      </c>
      <c r="J218" s="11">
        <f t="shared" si="17"/>
        <v>16578.399999999998</v>
      </c>
      <c r="K218" s="12">
        <f>IF(ISBLANK(Tab_ForgeMystique[[#This Row],[Drop]]),0,Tab_ForgeMystique[[#This Row],[Gain_ttc]]-Tab_ForgeMystique[[#This Row],[Cout Ress Craft]])</f>
        <v>2965.3999999999978</v>
      </c>
      <c r="L218" s="12">
        <f>IF(ISBLANK(Tab_ForgeMystique[[#This Row],[Drop]]),0,Tab_ForgeMystique[[#This Row],[Gain_ttc]]-Tab_ForgeMystique[[#This Row],[Prix U. T6]]-Tab_ForgeMystique[[#This Row],[Prix U. Poussière]]*5)</f>
        <v>7715.3999999999978</v>
      </c>
      <c r="M218" s="12">
        <f>IF(ISBLANK(Tab_ForgeMystique[[#This Row],[Drop]]),0,Tab_ForgeMystique[[#This Row],[Gain_ttc]]-Tab_ForgeMystique[[#This Row],[Prix U. T6]])</f>
        <v>14140.399999999998</v>
      </c>
      <c r="N218" s="57">
        <v>3</v>
      </c>
    </row>
    <row r="219" spans="1:14" x14ac:dyDescent="0.25">
      <c r="A219" s="15">
        <f t="shared" si="18"/>
        <v>218</v>
      </c>
      <c r="B219" s="45">
        <f t="shared" si="19"/>
        <v>43940</v>
      </c>
      <c r="C219" s="15" t="s">
        <v>45</v>
      </c>
      <c r="D219" s="12">
        <v>95</v>
      </c>
      <c r="E219" s="15" t="str">
        <f t="shared" si="16"/>
        <v>Os ancien</v>
      </c>
      <c r="F219" s="12">
        <v>2438</v>
      </c>
      <c r="G219" s="12">
        <v>1285</v>
      </c>
      <c r="H219" s="12">
        <f>50*Tab_ForgeMystique[[#This Row],[Prix U. T5]]+1*Tab_ForgeMystique[[#This Row],[Prix U. T6]]+5*Tab_ForgeMystique[[#This Row],[Prix U. Poussière]]</f>
        <v>13613</v>
      </c>
      <c r="I219" s="8">
        <v>8</v>
      </c>
      <c r="J219" s="11">
        <f t="shared" si="17"/>
        <v>16578.399999999998</v>
      </c>
      <c r="K219" s="12">
        <f>IF(ISBLANK(Tab_ForgeMystique[[#This Row],[Drop]]),0,Tab_ForgeMystique[[#This Row],[Gain_ttc]]-Tab_ForgeMystique[[#This Row],[Cout Ress Craft]])</f>
        <v>2965.3999999999978</v>
      </c>
      <c r="L219" s="12">
        <f>IF(ISBLANK(Tab_ForgeMystique[[#This Row],[Drop]]),0,Tab_ForgeMystique[[#This Row],[Gain_ttc]]-Tab_ForgeMystique[[#This Row],[Prix U. T6]]-Tab_ForgeMystique[[#This Row],[Prix U. Poussière]]*5)</f>
        <v>7715.3999999999978</v>
      </c>
      <c r="M219" s="12">
        <f>IF(ISBLANK(Tab_ForgeMystique[[#This Row],[Drop]]),0,Tab_ForgeMystique[[#This Row],[Gain_ttc]]-Tab_ForgeMystique[[#This Row],[Prix U. T6]])</f>
        <v>14140.399999999998</v>
      </c>
      <c r="N219" s="57">
        <v>3</v>
      </c>
    </row>
    <row r="220" spans="1:14" x14ac:dyDescent="0.25">
      <c r="A220" s="15">
        <f t="shared" si="18"/>
        <v>219</v>
      </c>
      <c r="B220" s="45">
        <f t="shared" si="19"/>
        <v>43940</v>
      </c>
      <c r="C220" s="15" t="s">
        <v>45</v>
      </c>
      <c r="D220" s="12">
        <v>95</v>
      </c>
      <c r="E220" s="15" t="str">
        <f t="shared" si="16"/>
        <v>Os ancien</v>
      </c>
      <c r="F220" s="12">
        <v>2438</v>
      </c>
      <c r="G220" s="12">
        <v>1285</v>
      </c>
      <c r="H220" s="12">
        <f>50*Tab_ForgeMystique[[#This Row],[Prix U. T5]]+1*Tab_ForgeMystique[[#This Row],[Prix U. T6]]+5*Tab_ForgeMystique[[#This Row],[Prix U. Poussière]]</f>
        <v>13613</v>
      </c>
      <c r="I220" s="8">
        <v>7</v>
      </c>
      <c r="J220" s="11">
        <f t="shared" si="17"/>
        <v>14506.1</v>
      </c>
      <c r="K220" s="12">
        <f>IF(ISBLANK(Tab_ForgeMystique[[#This Row],[Drop]]),0,Tab_ForgeMystique[[#This Row],[Gain_ttc]]-Tab_ForgeMystique[[#This Row],[Cout Ress Craft]])</f>
        <v>893.10000000000036</v>
      </c>
      <c r="L220" s="12">
        <f>IF(ISBLANK(Tab_ForgeMystique[[#This Row],[Drop]]),0,Tab_ForgeMystique[[#This Row],[Gain_ttc]]-Tab_ForgeMystique[[#This Row],[Prix U. T6]]-Tab_ForgeMystique[[#This Row],[Prix U. Poussière]]*5)</f>
        <v>5643.1</v>
      </c>
      <c r="M220" s="12">
        <f>IF(ISBLANK(Tab_ForgeMystique[[#This Row],[Drop]]),0,Tab_ForgeMystique[[#This Row],[Gain_ttc]]-Tab_ForgeMystique[[#This Row],[Prix U. T6]])</f>
        <v>12068.1</v>
      </c>
      <c r="N220" s="57">
        <v>3</v>
      </c>
    </row>
    <row r="221" spans="1:14" x14ac:dyDescent="0.25">
      <c r="A221" s="15">
        <f t="shared" si="18"/>
        <v>220</v>
      </c>
      <c r="B221" s="45">
        <f t="shared" si="19"/>
        <v>43940</v>
      </c>
      <c r="C221" s="15" t="s">
        <v>45</v>
      </c>
      <c r="D221" s="12">
        <v>95</v>
      </c>
      <c r="E221" s="15" t="str">
        <f t="shared" si="16"/>
        <v>Os ancien</v>
      </c>
      <c r="F221" s="12">
        <v>2438</v>
      </c>
      <c r="G221" s="12">
        <v>1285</v>
      </c>
      <c r="H221" s="12">
        <f>50*Tab_ForgeMystique[[#This Row],[Prix U. T5]]+1*Tab_ForgeMystique[[#This Row],[Prix U. T6]]+5*Tab_ForgeMystique[[#This Row],[Prix U. Poussière]]</f>
        <v>13613</v>
      </c>
      <c r="I221" s="8">
        <v>6</v>
      </c>
      <c r="J221" s="11">
        <f t="shared" si="17"/>
        <v>12433.8</v>
      </c>
      <c r="K221" s="12">
        <f>IF(ISBLANK(Tab_ForgeMystique[[#This Row],[Drop]]),0,Tab_ForgeMystique[[#This Row],[Gain_ttc]]-Tab_ForgeMystique[[#This Row],[Cout Ress Craft]])</f>
        <v>-1179.2000000000007</v>
      </c>
      <c r="L221" s="12">
        <f>IF(ISBLANK(Tab_ForgeMystique[[#This Row],[Drop]]),0,Tab_ForgeMystique[[#This Row],[Gain_ttc]]-Tab_ForgeMystique[[#This Row],[Prix U. T6]]-Tab_ForgeMystique[[#This Row],[Prix U. Poussière]]*5)</f>
        <v>3570.7999999999993</v>
      </c>
      <c r="M221" s="12">
        <f>IF(ISBLANK(Tab_ForgeMystique[[#This Row],[Drop]]),0,Tab_ForgeMystique[[#This Row],[Gain_ttc]]-Tab_ForgeMystique[[#This Row],[Prix U. T6]])</f>
        <v>9995.7999999999993</v>
      </c>
      <c r="N221" s="57">
        <v>3</v>
      </c>
    </row>
    <row r="222" spans="1:14" x14ac:dyDescent="0.25">
      <c r="A222" s="15">
        <f t="shared" si="18"/>
        <v>221</v>
      </c>
      <c r="B222" s="45">
        <f t="shared" si="19"/>
        <v>43940</v>
      </c>
      <c r="C222" s="15" t="s">
        <v>45</v>
      </c>
      <c r="D222" s="12">
        <v>95</v>
      </c>
      <c r="E222" s="15" t="str">
        <f t="shared" si="16"/>
        <v>Os ancien</v>
      </c>
      <c r="F222" s="12">
        <v>2438</v>
      </c>
      <c r="G222" s="12">
        <v>1285</v>
      </c>
      <c r="H222" s="12">
        <f>50*Tab_ForgeMystique[[#This Row],[Prix U. T5]]+1*Tab_ForgeMystique[[#This Row],[Prix U. T6]]+5*Tab_ForgeMystique[[#This Row],[Prix U. Poussière]]</f>
        <v>13613</v>
      </c>
      <c r="I222" s="8">
        <v>7</v>
      </c>
      <c r="J222" s="11">
        <f t="shared" si="17"/>
        <v>14506.1</v>
      </c>
      <c r="K222" s="12">
        <f>IF(ISBLANK(Tab_ForgeMystique[[#This Row],[Drop]]),0,Tab_ForgeMystique[[#This Row],[Gain_ttc]]-Tab_ForgeMystique[[#This Row],[Cout Ress Craft]])</f>
        <v>893.10000000000036</v>
      </c>
      <c r="L222" s="12">
        <f>IF(ISBLANK(Tab_ForgeMystique[[#This Row],[Drop]]),0,Tab_ForgeMystique[[#This Row],[Gain_ttc]]-Tab_ForgeMystique[[#This Row],[Prix U. T6]]-Tab_ForgeMystique[[#This Row],[Prix U. Poussière]]*5)</f>
        <v>5643.1</v>
      </c>
      <c r="M222" s="12">
        <f>IF(ISBLANK(Tab_ForgeMystique[[#This Row],[Drop]]),0,Tab_ForgeMystique[[#This Row],[Gain_ttc]]-Tab_ForgeMystique[[#This Row],[Prix U. T6]])</f>
        <v>12068.1</v>
      </c>
      <c r="N222" s="57">
        <v>3</v>
      </c>
    </row>
    <row r="223" spans="1:14" x14ac:dyDescent="0.25">
      <c r="A223" s="15">
        <f t="shared" si="18"/>
        <v>222</v>
      </c>
      <c r="B223" s="45">
        <f t="shared" si="19"/>
        <v>43940</v>
      </c>
      <c r="C223" s="15" t="s">
        <v>45</v>
      </c>
      <c r="D223" s="12">
        <v>95</v>
      </c>
      <c r="E223" s="15" t="str">
        <f t="shared" si="16"/>
        <v>Os ancien</v>
      </c>
      <c r="F223" s="12">
        <v>2438</v>
      </c>
      <c r="G223" s="12">
        <v>1285</v>
      </c>
      <c r="H223" s="12">
        <f>50*Tab_ForgeMystique[[#This Row],[Prix U. T5]]+1*Tab_ForgeMystique[[#This Row],[Prix U. T6]]+5*Tab_ForgeMystique[[#This Row],[Prix U. Poussière]]</f>
        <v>13613</v>
      </c>
      <c r="I223" s="8">
        <v>9</v>
      </c>
      <c r="J223" s="11">
        <f t="shared" si="17"/>
        <v>18650.7</v>
      </c>
      <c r="K223" s="12">
        <f>IF(ISBLANK(Tab_ForgeMystique[[#This Row],[Drop]]),0,Tab_ForgeMystique[[#This Row],[Gain_ttc]]-Tab_ForgeMystique[[#This Row],[Cout Ress Craft]])</f>
        <v>5037.7000000000007</v>
      </c>
      <c r="L223" s="12">
        <f>IF(ISBLANK(Tab_ForgeMystique[[#This Row],[Drop]]),0,Tab_ForgeMystique[[#This Row],[Gain_ttc]]-Tab_ForgeMystique[[#This Row],[Prix U. T6]]-Tab_ForgeMystique[[#This Row],[Prix U. Poussière]]*5)</f>
        <v>9787.7000000000007</v>
      </c>
      <c r="M223" s="12">
        <f>IF(ISBLANK(Tab_ForgeMystique[[#This Row],[Drop]]),0,Tab_ForgeMystique[[#This Row],[Gain_ttc]]-Tab_ForgeMystique[[#This Row],[Prix U. T6]])</f>
        <v>16212.7</v>
      </c>
      <c r="N223" s="57">
        <v>3</v>
      </c>
    </row>
    <row r="224" spans="1:14" x14ac:dyDescent="0.25">
      <c r="A224" s="15">
        <f t="shared" si="18"/>
        <v>223</v>
      </c>
      <c r="B224" s="45">
        <f t="shared" si="19"/>
        <v>43940</v>
      </c>
      <c r="C224" s="15" t="s">
        <v>45</v>
      </c>
      <c r="D224" s="12">
        <v>95</v>
      </c>
      <c r="E224" s="15" t="str">
        <f t="shared" si="16"/>
        <v>Os ancien</v>
      </c>
      <c r="F224" s="12">
        <v>2438</v>
      </c>
      <c r="G224" s="12">
        <v>1285</v>
      </c>
      <c r="H224" s="12">
        <f>50*Tab_ForgeMystique[[#This Row],[Prix U. T5]]+1*Tab_ForgeMystique[[#This Row],[Prix U. T6]]+5*Tab_ForgeMystique[[#This Row],[Prix U. Poussière]]</f>
        <v>13613</v>
      </c>
      <c r="I224" s="8">
        <v>12</v>
      </c>
      <c r="J224" s="11">
        <f t="shared" si="17"/>
        <v>24867.599999999999</v>
      </c>
      <c r="K224" s="12">
        <f>IF(ISBLANK(Tab_ForgeMystique[[#This Row],[Drop]]),0,Tab_ForgeMystique[[#This Row],[Gain_ttc]]-Tab_ForgeMystique[[#This Row],[Cout Ress Craft]])</f>
        <v>11254.599999999999</v>
      </c>
      <c r="L224" s="12">
        <f>IF(ISBLANK(Tab_ForgeMystique[[#This Row],[Drop]]),0,Tab_ForgeMystique[[#This Row],[Gain_ttc]]-Tab_ForgeMystique[[#This Row],[Prix U. T6]]-Tab_ForgeMystique[[#This Row],[Prix U. Poussière]]*5)</f>
        <v>16004.599999999999</v>
      </c>
      <c r="M224" s="12">
        <f>IF(ISBLANK(Tab_ForgeMystique[[#This Row],[Drop]]),0,Tab_ForgeMystique[[#This Row],[Gain_ttc]]-Tab_ForgeMystique[[#This Row],[Prix U. T6]])</f>
        <v>22429.599999999999</v>
      </c>
      <c r="N224" s="57">
        <v>3</v>
      </c>
    </row>
    <row r="225" spans="1:14" x14ac:dyDescent="0.25">
      <c r="A225" s="15">
        <f t="shared" si="18"/>
        <v>224</v>
      </c>
      <c r="B225" s="45">
        <f t="shared" si="19"/>
        <v>43940</v>
      </c>
      <c r="C225" s="15" t="s">
        <v>45</v>
      </c>
      <c r="D225" s="12">
        <v>95</v>
      </c>
      <c r="E225" s="15" t="str">
        <f t="shared" si="16"/>
        <v>Os ancien</v>
      </c>
      <c r="F225" s="12">
        <v>2438</v>
      </c>
      <c r="G225" s="12">
        <v>1285</v>
      </c>
      <c r="H225" s="12">
        <f>50*Tab_ForgeMystique[[#This Row],[Prix U. T5]]+1*Tab_ForgeMystique[[#This Row],[Prix U. T6]]+5*Tab_ForgeMystique[[#This Row],[Prix U. Poussière]]</f>
        <v>13613</v>
      </c>
      <c r="I225" s="8">
        <v>5</v>
      </c>
      <c r="J225" s="11">
        <f t="shared" si="17"/>
        <v>10361.5</v>
      </c>
      <c r="K225" s="12">
        <f>IF(ISBLANK(Tab_ForgeMystique[[#This Row],[Drop]]),0,Tab_ForgeMystique[[#This Row],[Gain_ttc]]-Tab_ForgeMystique[[#This Row],[Cout Ress Craft]])</f>
        <v>-3251.5</v>
      </c>
      <c r="L225" s="12">
        <f>IF(ISBLANK(Tab_ForgeMystique[[#This Row],[Drop]]),0,Tab_ForgeMystique[[#This Row],[Gain_ttc]]-Tab_ForgeMystique[[#This Row],[Prix U. T6]]-Tab_ForgeMystique[[#This Row],[Prix U. Poussière]]*5)</f>
        <v>1498.5</v>
      </c>
      <c r="M225" s="12">
        <f>IF(ISBLANK(Tab_ForgeMystique[[#This Row],[Drop]]),0,Tab_ForgeMystique[[#This Row],[Gain_ttc]]-Tab_ForgeMystique[[#This Row],[Prix U. T6]])</f>
        <v>7923.5</v>
      </c>
      <c r="N225" s="57">
        <v>3</v>
      </c>
    </row>
    <row r="226" spans="1:14" x14ac:dyDescent="0.25">
      <c r="A226" s="15">
        <f t="shared" si="18"/>
        <v>225</v>
      </c>
      <c r="B226" s="45">
        <f t="shared" si="19"/>
        <v>43940</v>
      </c>
      <c r="C226" s="15" t="s">
        <v>45</v>
      </c>
      <c r="D226" s="12">
        <v>95</v>
      </c>
      <c r="E226" s="15" t="str">
        <f t="shared" si="16"/>
        <v>Os ancien</v>
      </c>
      <c r="F226" s="12">
        <v>2438</v>
      </c>
      <c r="G226" s="12">
        <v>1285</v>
      </c>
      <c r="H226" s="12">
        <f>50*Tab_ForgeMystique[[#This Row],[Prix U. T5]]+1*Tab_ForgeMystique[[#This Row],[Prix U. T6]]+5*Tab_ForgeMystique[[#This Row],[Prix U. Poussière]]</f>
        <v>13613</v>
      </c>
      <c r="I226" s="8">
        <v>6</v>
      </c>
      <c r="J226" s="11">
        <f t="shared" si="17"/>
        <v>12433.8</v>
      </c>
      <c r="K226" s="12">
        <f>IF(ISBLANK(Tab_ForgeMystique[[#This Row],[Drop]]),0,Tab_ForgeMystique[[#This Row],[Gain_ttc]]-Tab_ForgeMystique[[#This Row],[Cout Ress Craft]])</f>
        <v>-1179.2000000000007</v>
      </c>
      <c r="L226" s="12">
        <f>IF(ISBLANK(Tab_ForgeMystique[[#This Row],[Drop]]),0,Tab_ForgeMystique[[#This Row],[Gain_ttc]]-Tab_ForgeMystique[[#This Row],[Prix U. T6]]-Tab_ForgeMystique[[#This Row],[Prix U. Poussière]]*5)</f>
        <v>3570.7999999999993</v>
      </c>
      <c r="M226" s="12">
        <f>IF(ISBLANK(Tab_ForgeMystique[[#This Row],[Drop]]),0,Tab_ForgeMystique[[#This Row],[Gain_ttc]]-Tab_ForgeMystique[[#This Row],[Prix U. T6]])</f>
        <v>9995.7999999999993</v>
      </c>
      <c r="N226" s="57">
        <v>3</v>
      </c>
    </row>
    <row r="227" spans="1:14" x14ac:dyDescent="0.25">
      <c r="A227" s="15">
        <f t="shared" si="18"/>
        <v>226</v>
      </c>
      <c r="B227" s="45">
        <f t="shared" si="19"/>
        <v>43940</v>
      </c>
      <c r="C227" s="15" t="s">
        <v>45</v>
      </c>
      <c r="D227" s="12">
        <v>95</v>
      </c>
      <c r="E227" s="15" t="str">
        <f t="shared" si="16"/>
        <v>Os ancien</v>
      </c>
      <c r="F227" s="12">
        <v>2438</v>
      </c>
      <c r="G227" s="12">
        <v>1285</v>
      </c>
      <c r="H227" s="12">
        <f>50*Tab_ForgeMystique[[#This Row],[Prix U. T5]]+1*Tab_ForgeMystique[[#This Row],[Prix U. T6]]+5*Tab_ForgeMystique[[#This Row],[Prix U. Poussière]]</f>
        <v>13613</v>
      </c>
      <c r="I227" s="8">
        <v>7</v>
      </c>
      <c r="J227" s="11">
        <f t="shared" si="17"/>
        <v>14506.1</v>
      </c>
      <c r="K227" s="12">
        <f>IF(ISBLANK(Tab_ForgeMystique[[#This Row],[Drop]]),0,Tab_ForgeMystique[[#This Row],[Gain_ttc]]-Tab_ForgeMystique[[#This Row],[Cout Ress Craft]])</f>
        <v>893.10000000000036</v>
      </c>
      <c r="L227" s="12">
        <f>IF(ISBLANK(Tab_ForgeMystique[[#This Row],[Drop]]),0,Tab_ForgeMystique[[#This Row],[Gain_ttc]]-Tab_ForgeMystique[[#This Row],[Prix U. T6]]-Tab_ForgeMystique[[#This Row],[Prix U. Poussière]]*5)</f>
        <v>5643.1</v>
      </c>
      <c r="M227" s="12">
        <f>IF(ISBLANK(Tab_ForgeMystique[[#This Row],[Drop]]),0,Tab_ForgeMystique[[#This Row],[Gain_ttc]]-Tab_ForgeMystique[[#This Row],[Prix U. T6]])</f>
        <v>12068.1</v>
      </c>
      <c r="N227" s="57">
        <v>3</v>
      </c>
    </row>
    <row r="228" spans="1:14" x14ac:dyDescent="0.25">
      <c r="A228" s="15">
        <f t="shared" si="18"/>
        <v>227</v>
      </c>
      <c r="B228" s="45">
        <f t="shared" si="19"/>
        <v>43940</v>
      </c>
      <c r="C228" s="15" t="s">
        <v>45</v>
      </c>
      <c r="D228" s="12">
        <v>95</v>
      </c>
      <c r="E228" s="15" t="str">
        <f t="shared" si="16"/>
        <v>Os ancien</v>
      </c>
      <c r="F228" s="12">
        <v>2438</v>
      </c>
      <c r="G228" s="12">
        <v>1285</v>
      </c>
      <c r="H228" s="12">
        <f>50*Tab_ForgeMystique[[#This Row],[Prix U. T5]]+1*Tab_ForgeMystique[[#This Row],[Prix U. T6]]+5*Tab_ForgeMystique[[#This Row],[Prix U. Poussière]]</f>
        <v>13613</v>
      </c>
      <c r="I228" s="8">
        <v>5</v>
      </c>
      <c r="J228" s="11">
        <f t="shared" si="17"/>
        <v>10361.5</v>
      </c>
      <c r="K228" s="12">
        <f>IF(ISBLANK(Tab_ForgeMystique[[#This Row],[Drop]]),0,Tab_ForgeMystique[[#This Row],[Gain_ttc]]-Tab_ForgeMystique[[#This Row],[Cout Ress Craft]])</f>
        <v>-3251.5</v>
      </c>
      <c r="L228" s="12">
        <f>IF(ISBLANK(Tab_ForgeMystique[[#This Row],[Drop]]),0,Tab_ForgeMystique[[#This Row],[Gain_ttc]]-Tab_ForgeMystique[[#This Row],[Prix U. T6]]-Tab_ForgeMystique[[#This Row],[Prix U. Poussière]]*5)</f>
        <v>1498.5</v>
      </c>
      <c r="M228" s="12">
        <f>IF(ISBLANK(Tab_ForgeMystique[[#This Row],[Drop]]),0,Tab_ForgeMystique[[#This Row],[Gain_ttc]]-Tab_ForgeMystique[[#This Row],[Prix U. T6]])</f>
        <v>7923.5</v>
      </c>
      <c r="N228" s="57">
        <v>3</v>
      </c>
    </row>
    <row r="229" spans="1:14" x14ac:dyDescent="0.25">
      <c r="A229" s="15">
        <f t="shared" si="18"/>
        <v>228</v>
      </c>
      <c r="B229" s="45">
        <f t="shared" si="19"/>
        <v>43940</v>
      </c>
      <c r="C229" s="15" t="s">
        <v>45</v>
      </c>
      <c r="D229" s="12">
        <v>95</v>
      </c>
      <c r="E229" s="15" t="str">
        <f t="shared" si="16"/>
        <v>Os ancien</v>
      </c>
      <c r="F229" s="12">
        <v>2438</v>
      </c>
      <c r="G229" s="12">
        <v>1285</v>
      </c>
      <c r="H229" s="12">
        <f>50*Tab_ForgeMystique[[#This Row],[Prix U. T5]]+1*Tab_ForgeMystique[[#This Row],[Prix U. T6]]+5*Tab_ForgeMystique[[#This Row],[Prix U. Poussière]]</f>
        <v>13613</v>
      </c>
      <c r="I229" s="8">
        <v>5</v>
      </c>
      <c r="J229" s="11">
        <f t="shared" si="17"/>
        <v>10361.5</v>
      </c>
      <c r="K229" s="12">
        <f>IF(ISBLANK(Tab_ForgeMystique[[#This Row],[Drop]]),0,Tab_ForgeMystique[[#This Row],[Gain_ttc]]-Tab_ForgeMystique[[#This Row],[Cout Ress Craft]])</f>
        <v>-3251.5</v>
      </c>
      <c r="L229" s="12">
        <f>IF(ISBLANK(Tab_ForgeMystique[[#This Row],[Drop]]),0,Tab_ForgeMystique[[#This Row],[Gain_ttc]]-Tab_ForgeMystique[[#This Row],[Prix U. T6]]-Tab_ForgeMystique[[#This Row],[Prix U. Poussière]]*5)</f>
        <v>1498.5</v>
      </c>
      <c r="M229" s="12">
        <f>IF(ISBLANK(Tab_ForgeMystique[[#This Row],[Drop]]),0,Tab_ForgeMystique[[#This Row],[Gain_ttc]]-Tab_ForgeMystique[[#This Row],[Prix U. T6]])</f>
        <v>7923.5</v>
      </c>
      <c r="N229" s="57">
        <v>3</v>
      </c>
    </row>
    <row r="230" spans="1:14" x14ac:dyDescent="0.25">
      <c r="A230" s="15">
        <f t="shared" si="18"/>
        <v>229</v>
      </c>
      <c r="B230" s="45">
        <f t="shared" si="19"/>
        <v>43940</v>
      </c>
      <c r="C230" s="15" t="s">
        <v>45</v>
      </c>
      <c r="D230" s="12">
        <v>95</v>
      </c>
      <c r="E230" s="15" t="str">
        <f t="shared" si="16"/>
        <v>Os ancien</v>
      </c>
      <c r="F230" s="12">
        <v>2438</v>
      </c>
      <c r="G230" s="12">
        <v>1285</v>
      </c>
      <c r="H230" s="12">
        <f>50*Tab_ForgeMystique[[#This Row],[Prix U. T5]]+1*Tab_ForgeMystique[[#This Row],[Prix U. T6]]+5*Tab_ForgeMystique[[#This Row],[Prix U. Poussière]]</f>
        <v>13613</v>
      </c>
      <c r="I230" s="8">
        <v>11</v>
      </c>
      <c r="J230" s="11">
        <f t="shared" si="17"/>
        <v>22795.3</v>
      </c>
      <c r="K230" s="12">
        <f>IF(ISBLANK(Tab_ForgeMystique[[#This Row],[Drop]]),0,Tab_ForgeMystique[[#This Row],[Gain_ttc]]-Tab_ForgeMystique[[#This Row],[Cout Ress Craft]])</f>
        <v>9182.2999999999993</v>
      </c>
      <c r="L230" s="12">
        <f>IF(ISBLANK(Tab_ForgeMystique[[#This Row],[Drop]]),0,Tab_ForgeMystique[[#This Row],[Gain_ttc]]-Tab_ForgeMystique[[#This Row],[Prix U. T6]]-Tab_ForgeMystique[[#This Row],[Prix U. Poussière]]*5)</f>
        <v>13932.3</v>
      </c>
      <c r="M230" s="12">
        <f>IF(ISBLANK(Tab_ForgeMystique[[#This Row],[Drop]]),0,Tab_ForgeMystique[[#This Row],[Gain_ttc]]-Tab_ForgeMystique[[#This Row],[Prix U. T6]])</f>
        <v>20357.3</v>
      </c>
      <c r="N230" s="57">
        <v>3</v>
      </c>
    </row>
    <row r="231" spans="1:14" x14ac:dyDescent="0.25">
      <c r="A231" s="15">
        <f t="shared" si="18"/>
        <v>230</v>
      </c>
      <c r="B231" s="45">
        <f t="shared" si="19"/>
        <v>43940</v>
      </c>
      <c r="C231" s="15" t="s">
        <v>45</v>
      </c>
      <c r="D231" s="12">
        <v>95</v>
      </c>
      <c r="E231" s="15" t="str">
        <f t="shared" si="16"/>
        <v>Os ancien</v>
      </c>
      <c r="F231" s="12">
        <v>2438</v>
      </c>
      <c r="G231" s="12">
        <v>1285</v>
      </c>
      <c r="H231" s="12">
        <f>50*Tab_ForgeMystique[[#This Row],[Prix U. T5]]+1*Tab_ForgeMystique[[#This Row],[Prix U. T6]]+5*Tab_ForgeMystique[[#This Row],[Prix U. Poussière]]</f>
        <v>13613</v>
      </c>
      <c r="I231" s="8">
        <v>6</v>
      </c>
      <c r="J231" s="11">
        <f t="shared" si="17"/>
        <v>12433.8</v>
      </c>
      <c r="K231" s="12">
        <f>IF(ISBLANK(Tab_ForgeMystique[[#This Row],[Drop]]),0,Tab_ForgeMystique[[#This Row],[Gain_ttc]]-Tab_ForgeMystique[[#This Row],[Cout Ress Craft]])</f>
        <v>-1179.2000000000007</v>
      </c>
      <c r="L231" s="12">
        <f>IF(ISBLANK(Tab_ForgeMystique[[#This Row],[Drop]]),0,Tab_ForgeMystique[[#This Row],[Gain_ttc]]-Tab_ForgeMystique[[#This Row],[Prix U. T6]]-Tab_ForgeMystique[[#This Row],[Prix U. Poussière]]*5)</f>
        <v>3570.7999999999993</v>
      </c>
      <c r="M231" s="12">
        <f>IF(ISBLANK(Tab_ForgeMystique[[#This Row],[Drop]]),0,Tab_ForgeMystique[[#This Row],[Gain_ttc]]-Tab_ForgeMystique[[#This Row],[Prix U. T6]])</f>
        <v>9995.7999999999993</v>
      </c>
      <c r="N231" s="57">
        <v>3</v>
      </c>
    </row>
    <row r="232" spans="1:14" x14ac:dyDescent="0.25">
      <c r="A232" s="15">
        <f t="shared" si="18"/>
        <v>231</v>
      </c>
      <c r="B232" s="45">
        <f t="shared" si="19"/>
        <v>43940</v>
      </c>
      <c r="C232" s="15" t="s">
        <v>45</v>
      </c>
      <c r="D232" s="12">
        <v>95</v>
      </c>
      <c r="E232" s="15" t="str">
        <f t="shared" si="16"/>
        <v>Os ancien</v>
      </c>
      <c r="F232" s="12">
        <v>2438</v>
      </c>
      <c r="G232" s="12">
        <v>1285</v>
      </c>
      <c r="H232" s="12">
        <f>50*Tab_ForgeMystique[[#This Row],[Prix U. T5]]+1*Tab_ForgeMystique[[#This Row],[Prix U. T6]]+5*Tab_ForgeMystique[[#This Row],[Prix U. Poussière]]</f>
        <v>13613</v>
      </c>
      <c r="I232" s="8">
        <v>9</v>
      </c>
      <c r="J232" s="11">
        <f t="shared" si="17"/>
        <v>18650.7</v>
      </c>
      <c r="K232" s="12">
        <f>IF(ISBLANK(Tab_ForgeMystique[[#This Row],[Drop]]),0,Tab_ForgeMystique[[#This Row],[Gain_ttc]]-Tab_ForgeMystique[[#This Row],[Cout Ress Craft]])</f>
        <v>5037.7000000000007</v>
      </c>
      <c r="L232" s="12">
        <f>IF(ISBLANK(Tab_ForgeMystique[[#This Row],[Drop]]),0,Tab_ForgeMystique[[#This Row],[Gain_ttc]]-Tab_ForgeMystique[[#This Row],[Prix U. T6]]-Tab_ForgeMystique[[#This Row],[Prix U. Poussière]]*5)</f>
        <v>9787.7000000000007</v>
      </c>
      <c r="M232" s="12">
        <f>IF(ISBLANK(Tab_ForgeMystique[[#This Row],[Drop]]),0,Tab_ForgeMystique[[#This Row],[Gain_ttc]]-Tab_ForgeMystique[[#This Row],[Prix U. T6]])</f>
        <v>16212.7</v>
      </c>
      <c r="N232" s="57">
        <v>3</v>
      </c>
    </row>
    <row r="233" spans="1:14" x14ac:dyDescent="0.25">
      <c r="A233" s="15">
        <f t="shared" si="18"/>
        <v>232</v>
      </c>
      <c r="B233" s="45">
        <f t="shared" si="19"/>
        <v>43940</v>
      </c>
      <c r="C233" s="15" t="s">
        <v>45</v>
      </c>
      <c r="D233" s="12">
        <v>95</v>
      </c>
      <c r="E233" s="15" t="str">
        <f t="shared" si="16"/>
        <v>Os ancien</v>
      </c>
      <c r="F233" s="12">
        <v>2438</v>
      </c>
      <c r="G233" s="12">
        <v>1285</v>
      </c>
      <c r="H233" s="12">
        <f>50*Tab_ForgeMystique[[#This Row],[Prix U. T5]]+1*Tab_ForgeMystique[[#This Row],[Prix U. T6]]+5*Tab_ForgeMystique[[#This Row],[Prix U. Poussière]]</f>
        <v>13613</v>
      </c>
      <c r="I233" s="8">
        <v>5</v>
      </c>
      <c r="J233" s="11">
        <f t="shared" si="17"/>
        <v>10361.5</v>
      </c>
      <c r="K233" s="12">
        <f>IF(ISBLANK(Tab_ForgeMystique[[#This Row],[Drop]]),0,Tab_ForgeMystique[[#This Row],[Gain_ttc]]-Tab_ForgeMystique[[#This Row],[Cout Ress Craft]])</f>
        <v>-3251.5</v>
      </c>
      <c r="L233" s="12">
        <f>IF(ISBLANK(Tab_ForgeMystique[[#This Row],[Drop]]),0,Tab_ForgeMystique[[#This Row],[Gain_ttc]]-Tab_ForgeMystique[[#This Row],[Prix U. T6]]-Tab_ForgeMystique[[#This Row],[Prix U. Poussière]]*5)</f>
        <v>1498.5</v>
      </c>
      <c r="M233" s="12">
        <f>IF(ISBLANK(Tab_ForgeMystique[[#This Row],[Drop]]),0,Tab_ForgeMystique[[#This Row],[Gain_ttc]]-Tab_ForgeMystique[[#This Row],[Prix U. T6]])</f>
        <v>7923.5</v>
      </c>
      <c r="N233" s="57">
        <v>3</v>
      </c>
    </row>
    <row r="234" spans="1:14" x14ac:dyDescent="0.25">
      <c r="A234" s="15">
        <f t="shared" si="18"/>
        <v>233</v>
      </c>
      <c r="B234" s="45">
        <f t="shared" si="19"/>
        <v>43940</v>
      </c>
      <c r="C234" s="15" t="s">
        <v>45</v>
      </c>
      <c r="D234" s="12">
        <v>95</v>
      </c>
      <c r="E234" s="15" t="str">
        <f t="shared" si="16"/>
        <v>Os ancien</v>
      </c>
      <c r="F234" s="12">
        <v>2438</v>
      </c>
      <c r="G234" s="12">
        <v>1285</v>
      </c>
      <c r="H234" s="12">
        <f>50*Tab_ForgeMystique[[#This Row],[Prix U. T5]]+1*Tab_ForgeMystique[[#This Row],[Prix U. T6]]+5*Tab_ForgeMystique[[#This Row],[Prix U. Poussière]]</f>
        <v>13613</v>
      </c>
      <c r="I234" s="8">
        <v>5</v>
      </c>
      <c r="J234" s="11">
        <f t="shared" si="17"/>
        <v>10361.5</v>
      </c>
      <c r="K234" s="12">
        <f>IF(ISBLANK(Tab_ForgeMystique[[#This Row],[Drop]]),0,Tab_ForgeMystique[[#This Row],[Gain_ttc]]-Tab_ForgeMystique[[#This Row],[Cout Ress Craft]])</f>
        <v>-3251.5</v>
      </c>
      <c r="L234" s="12">
        <f>IF(ISBLANK(Tab_ForgeMystique[[#This Row],[Drop]]),0,Tab_ForgeMystique[[#This Row],[Gain_ttc]]-Tab_ForgeMystique[[#This Row],[Prix U. T6]]-Tab_ForgeMystique[[#This Row],[Prix U. Poussière]]*5)</f>
        <v>1498.5</v>
      </c>
      <c r="M234" s="12">
        <f>IF(ISBLANK(Tab_ForgeMystique[[#This Row],[Drop]]),0,Tab_ForgeMystique[[#This Row],[Gain_ttc]]-Tab_ForgeMystique[[#This Row],[Prix U. T6]])</f>
        <v>7923.5</v>
      </c>
      <c r="N234" s="57">
        <v>3</v>
      </c>
    </row>
    <row r="235" spans="1:14" x14ac:dyDescent="0.25">
      <c r="A235" s="15">
        <f t="shared" si="18"/>
        <v>234</v>
      </c>
      <c r="B235" s="45">
        <f t="shared" si="19"/>
        <v>43940</v>
      </c>
      <c r="C235" s="15" t="s">
        <v>45</v>
      </c>
      <c r="D235" s="12">
        <v>95</v>
      </c>
      <c r="E235" s="15" t="str">
        <f t="shared" si="16"/>
        <v>Os ancien</v>
      </c>
      <c r="F235" s="12">
        <v>2438</v>
      </c>
      <c r="G235" s="12">
        <v>1285</v>
      </c>
      <c r="H235" s="12">
        <f>50*Tab_ForgeMystique[[#This Row],[Prix U. T5]]+1*Tab_ForgeMystique[[#This Row],[Prix U. T6]]+5*Tab_ForgeMystique[[#This Row],[Prix U. Poussière]]</f>
        <v>13613</v>
      </c>
      <c r="I235" s="8">
        <v>7</v>
      </c>
      <c r="J235" s="11">
        <f t="shared" si="17"/>
        <v>14506.1</v>
      </c>
      <c r="K235" s="12">
        <f>IF(ISBLANK(Tab_ForgeMystique[[#This Row],[Drop]]),0,Tab_ForgeMystique[[#This Row],[Gain_ttc]]-Tab_ForgeMystique[[#This Row],[Cout Ress Craft]])</f>
        <v>893.10000000000036</v>
      </c>
      <c r="L235" s="12">
        <f>IF(ISBLANK(Tab_ForgeMystique[[#This Row],[Drop]]),0,Tab_ForgeMystique[[#This Row],[Gain_ttc]]-Tab_ForgeMystique[[#This Row],[Prix U. T6]]-Tab_ForgeMystique[[#This Row],[Prix U. Poussière]]*5)</f>
        <v>5643.1</v>
      </c>
      <c r="M235" s="12">
        <f>IF(ISBLANK(Tab_ForgeMystique[[#This Row],[Drop]]),0,Tab_ForgeMystique[[#This Row],[Gain_ttc]]-Tab_ForgeMystique[[#This Row],[Prix U. T6]])</f>
        <v>12068.1</v>
      </c>
      <c r="N235" s="57">
        <v>3</v>
      </c>
    </row>
    <row r="236" spans="1:14" x14ac:dyDescent="0.25">
      <c r="A236" s="15">
        <f t="shared" si="18"/>
        <v>235</v>
      </c>
      <c r="B236" s="45">
        <f t="shared" si="19"/>
        <v>43940</v>
      </c>
      <c r="C236" s="15" t="s">
        <v>45</v>
      </c>
      <c r="D236" s="12">
        <v>95</v>
      </c>
      <c r="E236" s="15" t="str">
        <f t="shared" si="16"/>
        <v>Os ancien</v>
      </c>
      <c r="F236" s="12">
        <v>2438</v>
      </c>
      <c r="G236" s="12">
        <v>1285</v>
      </c>
      <c r="H236" s="12">
        <f>50*Tab_ForgeMystique[[#This Row],[Prix U. T5]]+1*Tab_ForgeMystique[[#This Row],[Prix U. T6]]+5*Tab_ForgeMystique[[#This Row],[Prix U. Poussière]]</f>
        <v>13613</v>
      </c>
      <c r="I236" s="8">
        <v>7</v>
      </c>
      <c r="J236" s="11">
        <f t="shared" si="17"/>
        <v>14506.1</v>
      </c>
      <c r="K236" s="12">
        <f>IF(ISBLANK(Tab_ForgeMystique[[#This Row],[Drop]]),0,Tab_ForgeMystique[[#This Row],[Gain_ttc]]-Tab_ForgeMystique[[#This Row],[Cout Ress Craft]])</f>
        <v>893.10000000000036</v>
      </c>
      <c r="L236" s="12">
        <f>IF(ISBLANK(Tab_ForgeMystique[[#This Row],[Drop]]),0,Tab_ForgeMystique[[#This Row],[Gain_ttc]]-Tab_ForgeMystique[[#This Row],[Prix U. T6]]-Tab_ForgeMystique[[#This Row],[Prix U. Poussière]]*5)</f>
        <v>5643.1</v>
      </c>
      <c r="M236" s="12">
        <f>IF(ISBLANK(Tab_ForgeMystique[[#This Row],[Drop]]),0,Tab_ForgeMystique[[#This Row],[Gain_ttc]]-Tab_ForgeMystique[[#This Row],[Prix U. T6]])</f>
        <v>12068.1</v>
      </c>
      <c r="N236" s="57">
        <v>3</v>
      </c>
    </row>
    <row r="237" spans="1:14" x14ac:dyDescent="0.25">
      <c r="A237" s="15">
        <f t="shared" si="18"/>
        <v>236</v>
      </c>
      <c r="B237" s="45">
        <f t="shared" si="19"/>
        <v>43940</v>
      </c>
      <c r="C237" s="15" t="s">
        <v>45</v>
      </c>
      <c r="D237" s="12">
        <v>95</v>
      </c>
      <c r="E237" s="15" t="str">
        <f t="shared" si="16"/>
        <v>Os ancien</v>
      </c>
      <c r="F237" s="12">
        <v>2438</v>
      </c>
      <c r="G237" s="12">
        <v>1285</v>
      </c>
      <c r="H237" s="12">
        <f>50*Tab_ForgeMystique[[#This Row],[Prix U. T5]]+1*Tab_ForgeMystique[[#This Row],[Prix U. T6]]+5*Tab_ForgeMystique[[#This Row],[Prix U. Poussière]]</f>
        <v>13613</v>
      </c>
      <c r="I237" s="8">
        <v>7</v>
      </c>
      <c r="J237" s="11">
        <f t="shared" si="17"/>
        <v>14506.1</v>
      </c>
      <c r="K237" s="12">
        <f>IF(ISBLANK(Tab_ForgeMystique[[#This Row],[Drop]]),0,Tab_ForgeMystique[[#This Row],[Gain_ttc]]-Tab_ForgeMystique[[#This Row],[Cout Ress Craft]])</f>
        <v>893.10000000000036</v>
      </c>
      <c r="L237" s="12">
        <f>IF(ISBLANK(Tab_ForgeMystique[[#This Row],[Drop]]),0,Tab_ForgeMystique[[#This Row],[Gain_ttc]]-Tab_ForgeMystique[[#This Row],[Prix U. T6]]-Tab_ForgeMystique[[#This Row],[Prix U. Poussière]]*5)</f>
        <v>5643.1</v>
      </c>
      <c r="M237" s="12">
        <f>IF(ISBLANK(Tab_ForgeMystique[[#This Row],[Drop]]),0,Tab_ForgeMystique[[#This Row],[Gain_ttc]]-Tab_ForgeMystique[[#This Row],[Prix U. T6]])</f>
        <v>12068.1</v>
      </c>
      <c r="N237" s="57">
        <v>3</v>
      </c>
    </row>
    <row r="238" spans="1:14" x14ac:dyDescent="0.25">
      <c r="A238" s="15">
        <f t="shared" si="18"/>
        <v>237</v>
      </c>
      <c r="B238" s="45">
        <f t="shared" si="19"/>
        <v>43940</v>
      </c>
      <c r="C238" s="15" t="s">
        <v>45</v>
      </c>
      <c r="D238" s="12">
        <v>95</v>
      </c>
      <c r="E238" s="15" t="str">
        <f t="shared" si="16"/>
        <v>Os ancien</v>
      </c>
      <c r="F238" s="12">
        <v>2438</v>
      </c>
      <c r="G238" s="12">
        <v>1285</v>
      </c>
      <c r="H238" s="12">
        <f>50*Tab_ForgeMystique[[#This Row],[Prix U. T5]]+1*Tab_ForgeMystique[[#This Row],[Prix U. T6]]+5*Tab_ForgeMystique[[#This Row],[Prix U. Poussière]]</f>
        <v>13613</v>
      </c>
      <c r="I238" s="8">
        <v>9</v>
      </c>
      <c r="J238" s="11">
        <f t="shared" si="17"/>
        <v>18650.7</v>
      </c>
      <c r="K238" s="12">
        <f>IF(ISBLANK(Tab_ForgeMystique[[#This Row],[Drop]]),0,Tab_ForgeMystique[[#This Row],[Gain_ttc]]-Tab_ForgeMystique[[#This Row],[Cout Ress Craft]])</f>
        <v>5037.7000000000007</v>
      </c>
      <c r="L238" s="12">
        <f>IF(ISBLANK(Tab_ForgeMystique[[#This Row],[Drop]]),0,Tab_ForgeMystique[[#This Row],[Gain_ttc]]-Tab_ForgeMystique[[#This Row],[Prix U. T6]]-Tab_ForgeMystique[[#This Row],[Prix U. Poussière]]*5)</f>
        <v>9787.7000000000007</v>
      </c>
      <c r="M238" s="12">
        <f>IF(ISBLANK(Tab_ForgeMystique[[#This Row],[Drop]]),0,Tab_ForgeMystique[[#This Row],[Gain_ttc]]-Tab_ForgeMystique[[#This Row],[Prix U. T6]])</f>
        <v>16212.7</v>
      </c>
      <c r="N238" s="57">
        <v>3</v>
      </c>
    </row>
    <row r="239" spans="1:14" x14ac:dyDescent="0.25">
      <c r="A239" s="15">
        <f t="shared" si="18"/>
        <v>238</v>
      </c>
      <c r="B239" s="45">
        <v>43940</v>
      </c>
      <c r="C239" s="15" t="s">
        <v>140</v>
      </c>
      <c r="D239" s="12">
        <v>192</v>
      </c>
      <c r="E239" s="15" t="str">
        <f t="shared" si="16"/>
        <v>Flacon de sang puissant</v>
      </c>
      <c r="F239" s="12">
        <v>3420</v>
      </c>
      <c r="G239" s="12">
        <v>1285</v>
      </c>
      <c r="H239" s="12">
        <f>50*Tab_ForgeMystique[[#This Row],[Prix U. T5]]+1*Tab_ForgeMystique[[#This Row],[Prix U. T6]]+5*Tab_ForgeMystique[[#This Row],[Prix U. Poussière]]</f>
        <v>19445</v>
      </c>
      <c r="I239" s="8">
        <v>5</v>
      </c>
      <c r="J239" s="11">
        <f t="shared" si="17"/>
        <v>14535</v>
      </c>
      <c r="K239" s="12">
        <f>IF(ISBLANK(Tab_ForgeMystique[[#This Row],[Drop]]),0,Tab_ForgeMystique[[#This Row],[Gain_ttc]]-Tab_ForgeMystique[[#This Row],[Cout Ress Craft]])</f>
        <v>-4910</v>
      </c>
      <c r="L239" s="12">
        <f>IF(ISBLANK(Tab_ForgeMystique[[#This Row],[Drop]]),0,Tab_ForgeMystique[[#This Row],[Gain_ttc]]-Tab_ForgeMystique[[#This Row],[Prix U. T6]]-Tab_ForgeMystique[[#This Row],[Prix U. Poussière]]*5)</f>
        <v>4690</v>
      </c>
      <c r="M239" s="12">
        <f>IF(ISBLANK(Tab_ForgeMystique[[#This Row],[Drop]]),0,Tab_ForgeMystique[[#This Row],[Gain_ttc]]-Tab_ForgeMystique[[#This Row],[Prix U. T6]])</f>
        <v>11115</v>
      </c>
      <c r="N239" s="57">
        <v>3</v>
      </c>
    </row>
    <row r="240" spans="1:14" x14ac:dyDescent="0.25">
      <c r="A240" s="15">
        <f t="shared" si="18"/>
        <v>239</v>
      </c>
      <c r="B240" s="45">
        <f>B239</f>
        <v>43940</v>
      </c>
      <c r="C240" s="54" t="s">
        <v>140</v>
      </c>
      <c r="D240" s="12">
        <v>192</v>
      </c>
      <c r="E240" s="15" t="str">
        <f t="shared" si="16"/>
        <v>Flacon de sang puissant</v>
      </c>
      <c r="F240" s="12">
        <v>3420</v>
      </c>
      <c r="G240" s="12">
        <v>1285</v>
      </c>
      <c r="H240" s="12">
        <f>50*Tab_ForgeMystique[[#This Row],[Prix U. T5]]+1*Tab_ForgeMystique[[#This Row],[Prix U. T6]]+5*Tab_ForgeMystique[[#This Row],[Prix U. Poussière]]</f>
        <v>19445</v>
      </c>
      <c r="I240" s="8">
        <v>10</v>
      </c>
      <c r="J240" s="11">
        <f t="shared" si="17"/>
        <v>29070</v>
      </c>
      <c r="K240" s="12">
        <f>IF(ISBLANK(Tab_ForgeMystique[[#This Row],[Drop]]),0,Tab_ForgeMystique[[#This Row],[Gain_ttc]]-Tab_ForgeMystique[[#This Row],[Cout Ress Craft]])</f>
        <v>9625</v>
      </c>
      <c r="L240" s="12">
        <f>IF(ISBLANK(Tab_ForgeMystique[[#This Row],[Drop]]),0,Tab_ForgeMystique[[#This Row],[Gain_ttc]]-Tab_ForgeMystique[[#This Row],[Prix U. T6]]-Tab_ForgeMystique[[#This Row],[Prix U. Poussière]]*5)</f>
        <v>19225</v>
      </c>
      <c r="M240" s="12">
        <f>IF(ISBLANK(Tab_ForgeMystique[[#This Row],[Drop]]),0,Tab_ForgeMystique[[#This Row],[Gain_ttc]]-Tab_ForgeMystique[[#This Row],[Prix U. T6]])</f>
        <v>25650</v>
      </c>
      <c r="N240" s="57">
        <v>3</v>
      </c>
    </row>
    <row r="241" spans="1:14" x14ac:dyDescent="0.25">
      <c r="A241" s="15">
        <f t="shared" ref="A241:A304" si="20">A240+1</f>
        <v>240</v>
      </c>
      <c r="B241" s="45">
        <f t="shared" ref="B241:B253" si="21">B240</f>
        <v>43940</v>
      </c>
      <c r="C241" s="54" t="s">
        <v>140</v>
      </c>
      <c r="D241" s="12">
        <v>192</v>
      </c>
      <c r="E241" s="15" t="str">
        <f t="shared" si="16"/>
        <v>Flacon de sang puissant</v>
      </c>
      <c r="F241" s="12">
        <v>3420</v>
      </c>
      <c r="G241" s="12">
        <v>1285</v>
      </c>
      <c r="H241" s="12">
        <f>50*Tab_ForgeMystique[[#This Row],[Prix U. T5]]+1*Tab_ForgeMystique[[#This Row],[Prix U. T6]]+5*Tab_ForgeMystique[[#This Row],[Prix U. Poussière]]</f>
        <v>19445</v>
      </c>
      <c r="I241" s="15">
        <v>12</v>
      </c>
      <c r="J241" s="11">
        <f t="shared" si="17"/>
        <v>34884</v>
      </c>
      <c r="K241" s="12">
        <f>IF(ISBLANK(Tab_ForgeMystique[[#This Row],[Drop]]),0,Tab_ForgeMystique[[#This Row],[Gain_ttc]]-Tab_ForgeMystique[[#This Row],[Cout Ress Craft]])</f>
        <v>15439</v>
      </c>
      <c r="L241" s="12">
        <f>IF(ISBLANK(Tab_ForgeMystique[[#This Row],[Drop]]),0,Tab_ForgeMystique[[#This Row],[Gain_ttc]]-Tab_ForgeMystique[[#This Row],[Prix U. T6]]-Tab_ForgeMystique[[#This Row],[Prix U. Poussière]]*5)</f>
        <v>25039</v>
      </c>
      <c r="M241" s="12">
        <f>IF(ISBLANK(Tab_ForgeMystique[[#This Row],[Drop]]),0,Tab_ForgeMystique[[#This Row],[Gain_ttc]]-Tab_ForgeMystique[[#This Row],[Prix U. T6]])</f>
        <v>31464</v>
      </c>
      <c r="N241" s="57">
        <v>3</v>
      </c>
    </row>
    <row r="242" spans="1:14" x14ac:dyDescent="0.25">
      <c r="A242" s="15">
        <f t="shared" si="20"/>
        <v>241</v>
      </c>
      <c r="B242" s="45">
        <f t="shared" si="21"/>
        <v>43940</v>
      </c>
      <c r="C242" s="54" t="s">
        <v>140</v>
      </c>
      <c r="D242" s="12">
        <v>192</v>
      </c>
      <c r="E242" s="15" t="str">
        <f t="shared" si="16"/>
        <v>Flacon de sang puissant</v>
      </c>
      <c r="F242" s="12">
        <v>3420</v>
      </c>
      <c r="G242" s="12">
        <v>1285</v>
      </c>
      <c r="H242" s="12">
        <f>50*Tab_ForgeMystique[[#This Row],[Prix U. T5]]+1*Tab_ForgeMystique[[#This Row],[Prix U. T6]]+5*Tab_ForgeMystique[[#This Row],[Prix U. Poussière]]</f>
        <v>19445</v>
      </c>
      <c r="I242" s="15">
        <v>7</v>
      </c>
      <c r="J242" s="11">
        <f t="shared" si="17"/>
        <v>20349</v>
      </c>
      <c r="K242" s="12">
        <f>IF(ISBLANK(Tab_ForgeMystique[[#This Row],[Drop]]),0,Tab_ForgeMystique[[#This Row],[Gain_ttc]]-Tab_ForgeMystique[[#This Row],[Cout Ress Craft]])</f>
        <v>904</v>
      </c>
      <c r="L242" s="12">
        <f>IF(ISBLANK(Tab_ForgeMystique[[#This Row],[Drop]]),0,Tab_ForgeMystique[[#This Row],[Gain_ttc]]-Tab_ForgeMystique[[#This Row],[Prix U. T6]]-Tab_ForgeMystique[[#This Row],[Prix U. Poussière]]*5)</f>
        <v>10504</v>
      </c>
      <c r="M242" s="12">
        <f>IF(ISBLANK(Tab_ForgeMystique[[#This Row],[Drop]]),0,Tab_ForgeMystique[[#This Row],[Gain_ttc]]-Tab_ForgeMystique[[#This Row],[Prix U. T6]])</f>
        <v>16929</v>
      </c>
      <c r="N242" s="57">
        <v>3</v>
      </c>
    </row>
    <row r="243" spans="1:14" x14ac:dyDescent="0.25">
      <c r="A243" s="15">
        <f t="shared" si="20"/>
        <v>242</v>
      </c>
      <c r="B243" s="45">
        <f t="shared" si="21"/>
        <v>43940</v>
      </c>
      <c r="C243" s="54" t="s">
        <v>140</v>
      </c>
      <c r="D243" s="12">
        <v>192</v>
      </c>
      <c r="E243" s="15" t="str">
        <f t="shared" si="16"/>
        <v>Flacon de sang puissant</v>
      </c>
      <c r="F243" s="12">
        <v>3420</v>
      </c>
      <c r="G243" s="12">
        <v>1285</v>
      </c>
      <c r="H243" s="12">
        <f>50*Tab_ForgeMystique[[#This Row],[Prix U. T5]]+1*Tab_ForgeMystique[[#This Row],[Prix U. T6]]+5*Tab_ForgeMystique[[#This Row],[Prix U. Poussière]]</f>
        <v>19445</v>
      </c>
      <c r="I243" s="15">
        <v>6</v>
      </c>
      <c r="J243" s="11">
        <f t="shared" si="17"/>
        <v>17442</v>
      </c>
      <c r="K243" s="12">
        <f>IF(ISBLANK(Tab_ForgeMystique[[#This Row],[Drop]]),0,Tab_ForgeMystique[[#This Row],[Gain_ttc]]-Tab_ForgeMystique[[#This Row],[Cout Ress Craft]])</f>
        <v>-2003</v>
      </c>
      <c r="L243" s="12">
        <f>IF(ISBLANK(Tab_ForgeMystique[[#This Row],[Drop]]),0,Tab_ForgeMystique[[#This Row],[Gain_ttc]]-Tab_ForgeMystique[[#This Row],[Prix U. T6]]-Tab_ForgeMystique[[#This Row],[Prix U. Poussière]]*5)</f>
        <v>7597</v>
      </c>
      <c r="M243" s="12">
        <f>IF(ISBLANK(Tab_ForgeMystique[[#This Row],[Drop]]),0,Tab_ForgeMystique[[#This Row],[Gain_ttc]]-Tab_ForgeMystique[[#This Row],[Prix U. T6]])</f>
        <v>14022</v>
      </c>
      <c r="N243" s="57">
        <v>3</v>
      </c>
    </row>
    <row r="244" spans="1:14" x14ac:dyDescent="0.25">
      <c r="A244" s="15">
        <f t="shared" si="20"/>
        <v>243</v>
      </c>
      <c r="B244" s="45">
        <f t="shared" si="21"/>
        <v>43940</v>
      </c>
      <c r="C244" s="54" t="s">
        <v>140</v>
      </c>
      <c r="D244" s="12">
        <v>192</v>
      </c>
      <c r="E244" s="15" t="str">
        <f t="shared" si="16"/>
        <v>Flacon de sang puissant</v>
      </c>
      <c r="F244" s="12">
        <v>3420</v>
      </c>
      <c r="G244" s="12">
        <v>1285</v>
      </c>
      <c r="H244" s="12">
        <f>50*Tab_ForgeMystique[[#This Row],[Prix U. T5]]+1*Tab_ForgeMystique[[#This Row],[Prix U. T6]]+5*Tab_ForgeMystique[[#This Row],[Prix U. Poussière]]</f>
        <v>19445</v>
      </c>
      <c r="I244" s="15">
        <v>7</v>
      </c>
      <c r="J244" s="11">
        <f t="shared" si="17"/>
        <v>20349</v>
      </c>
      <c r="K244" s="12">
        <f>IF(ISBLANK(Tab_ForgeMystique[[#This Row],[Drop]]),0,Tab_ForgeMystique[[#This Row],[Gain_ttc]]-Tab_ForgeMystique[[#This Row],[Cout Ress Craft]])</f>
        <v>904</v>
      </c>
      <c r="L244" s="12">
        <f>IF(ISBLANK(Tab_ForgeMystique[[#This Row],[Drop]]),0,Tab_ForgeMystique[[#This Row],[Gain_ttc]]-Tab_ForgeMystique[[#This Row],[Prix U. T6]]-Tab_ForgeMystique[[#This Row],[Prix U. Poussière]]*5)</f>
        <v>10504</v>
      </c>
      <c r="M244" s="12">
        <f>IF(ISBLANK(Tab_ForgeMystique[[#This Row],[Drop]]),0,Tab_ForgeMystique[[#This Row],[Gain_ttc]]-Tab_ForgeMystique[[#This Row],[Prix U. T6]])</f>
        <v>16929</v>
      </c>
      <c r="N244" s="57">
        <v>3</v>
      </c>
    </row>
    <row r="245" spans="1:14" x14ac:dyDescent="0.25">
      <c r="A245" s="15">
        <f t="shared" si="20"/>
        <v>244</v>
      </c>
      <c r="B245" s="45">
        <f t="shared" si="21"/>
        <v>43940</v>
      </c>
      <c r="C245" s="54" t="s">
        <v>140</v>
      </c>
      <c r="D245" s="12">
        <v>192</v>
      </c>
      <c r="E245" s="15" t="str">
        <f t="shared" si="16"/>
        <v>Flacon de sang puissant</v>
      </c>
      <c r="F245" s="12">
        <v>3420</v>
      </c>
      <c r="G245" s="12">
        <v>1285</v>
      </c>
      <c r="H245" s="12">
        <f>50*Tab_ForgeMystique[[#This Row],[Prix U. T5]]+1*Tab_ForgeMystique[[#This Row],[Prix U. T6]]+5*Tab_ForgeMystique[[#This Row],[Prix U. Poussière]]</f>
        <v>19445</v>
      </c>
      <c r="I245" s="15">
        <v>6</v>
      </c>
      <c r="J245" s="11">
        <f t="shared" si="17"/>
        <v>17442</v>
      </c>
      <c r="K245" s="12">
        <f>IF(ISBLANK(Tab_ForgeMystique[[#This Row],[Drop]]),0,Tab_ForgeMystique[[#This Row],[Gain_ttc]]-Tab_ForgeMystique[[#This Row],[Cout Ress Craft]])</f>
        <v>-2003</v>
      </c>
      <c r="L245" s="12">
        <f>IF(ISBLANK(Tab_ForgeMystique[[#This Row],[Drop]]),0,Tab_ForgeMystique[[#This Row],[Gain_ttc]]-Tab_ForgeMystique[[#This Row],[Prix U. T6]]-Tab_ForgeMystique[[#This Row],[Prix U. Poussière]]*5)</f>
        <v>7597</v>
      </c>
      <c r="M245" s="12">
        <f>IF(ISBLANK(Tab_ForgeMystique[[#This Row],[Drop]]),0,Tab_ForgeMystique[[#This Row],[Gain_ttc]]-Tab_ForgeMystique[[#This Row],[Prix U. T6]])</f>
        <v>14022</v>
      </c>
      <c r="N245" s="57">
        <v>3</v>
      </c>
    </row>
    <row r="246" spans="1:14" x14ac:dyDescent="0.25">
      <c r="A246" s="15">
        <f t="shared" si="20"/>
        <v>245</v>
      </c>
      <c r="B246" s="45">
        <f t="shared" si="21"/>
        <v>43940</v>
      </c>
      <c r="C246" s="54" t="s">
        <v>140</v>
      </c>
      <c r="D246" s="12">
        <v>192</v>
      </c>
      <c r="E246" s="15" t="str">
        <f t="shared" si="16"/>
        <v>Flacon de sang puissant</v>
      </c>
      <c r="F246" s="12">
        <v>3420</v>
      </c>
      <c r="G246" s="12">
        <v>1285</v>
      </c>
      <c r="H246" s="12">
        <f>50*Tab_ForgeMystique[[#This Row],[Prix U. T5]]+1*Tab_ForgeMystique[[#This Row],[Prix U. T6]]+5*Tab_ForgeMystique[[#This Row],[Prix U. Poussière]]</f>
        <v>19445</v>
      </c>
      <c r="I246" s="15">
        <v>7</v>
      </c>
      <c r="J246" s="11">
        <f t="shared" si="17"/>
        <v>20349</v>
      </c>
      <c r="K246" s="12">
        <f>IF(ISBLANK(Tab_ForgeMystique[[#This Row],[Drop]]),0,Tab_ForgeMystique[[#This Row],[Gain_ttc]]-Tab_ForgeMystique[[#This Row],[Cout Ress Craft]])</f>
        <v>904</v>
      </c>
      <c r="L246" s="12">
        <f>IF(ISBLANK(Tab_ForgeMystique[[#This Row],[Drop]]),0,Tab_ForgeMystique[[#This Row],[Gain_ttc]]-Tab_ForgeMystique[[#This Row],[Prix U. T6]]-Tab_ForgeMystique[[#This Row],[Prix U. Poussière]]*5)</f>
        <v>10504</v>
      </c>
      <c r="M246" s="12">
        <f>IF(ISBLANK(Tab_ForgeMystique[[#This Row],[Drop]]),0,Tab_ForgeMystique[[#This Row],[Gain_ttc]]-Tab_ForgeMystique[[#This Row],[Prix U. T6]])</f>
        <v>16929</v>
      </c>
      <c r="N246" s="57">
        <v>3</v>
      </c>
    </row>
    <row r="247" spans="1:14" x14ac:dyDescent="0.25">
      <c r="A247" s="15">
        <f t="shared" si="20"/>
        <v>246</v>
      </c>
      <c r="B247" s="45">
        <f t="shared" si="21"/>
        <v>43940</v>
      </c>
      <c r="C247" s="54" t="s">
        <v>140</v>
      </c>
      <c r="D247" s="12">
        <v>192</v>
      </c>
      <c r="E247" s="15" t="str">
        <f t="shared" si="16"/>
        <v>Flacon de sang puissant</v>
      </c>
      <c r="F247" s="12">
        <v>3420</v>
      </c>
      <c r="G247" s="12">
        <v>1285</v>
      </c>
      <c r="H247" s="12">
        <f>50*Tab_ForgeMystique[[#This Row],[Prix U. T5]]+1*Tab_ForgeMystique[[#This Row],[Prix U. T6]]+5*Tab_ForgeMystique[[#This Row],[Prix U. Poussière]]</f>
        <v>19445</v>
      </c>
      <c r="I247" s="15">
        <v>5</v>
      </c>
      <c r="J247" s="11">
        <f t="shared" si="17"/>
        <v>14535</v>
      </c>
      <c r="K247" s="12">
        <f>IF(ISBLANK(Tab_ForgeMystique[[#This Row],[Drop]]),0,Tab_ForgeMystique[[#This Row],[Gain_ttc]]-Tab_ForgeMystique[[#This Row],[Cout Ress Craft]])</f>
        <v>-4910</v>
      </c>
      <c r="L247" s="12">
        <f>IF(ISBLANK(Tab_ForgeMystique[[#This Row],[Drop]]),0,Tab_ForgeMystique[[#This Row],[Gain_ttc]]-Tab_ForgeMystique[[#This Row],[Prix U. T6]]-Tab_ForgeMystique[[#This Row],[Prix U. Poussière]]*5)</f>
        <v>4690</v>
      </c>
      <c r="M247" s="12">
        <f>IF(ISBLANK(Tab_ForgeMystique[[#This Row],[Drop]]),0,Tab_ForgeMystique[[#This Row],[Gain_ttc]]-Tab_ForgeMystique[[#This Row],[Prix U. T6]])</f>
        <v>11115</v>
      </c>
      <c r="N247" s="57">
        <v>3</v>
      </c>
    </row>
    <row r="248" spans="1:14" x14ac:dyDescent="0.25">
      <c r="A248" s="15">
        <f t="shared" si="20"/>
        <v>247</v>
      </c>
      <c r="B248" s="45">
        <f t="shared" si="21"/>
        <v>43940</v>
      </c>
      <c r="C248" s="54" t="s">
        <v>140</v>
      </c>
      <c r="D248" s="12">
        <v>192</v>
      </c>
      <c r="E248" s="15" t="str">
        <f t="shared" si="16"/>
        <v>Flacon de sang puissant</v>
      </c>
      <c r="F248" s="12">
        <v>3420</v>
      </c>
      <c r="G248" s="12">
        <v>1285</v>
      </c>
      <c r="H248" s="12">
        <f>50*Tab_ForgeMystique[[#This Row],[Prix U. T5]]+1*Tab_ForgeMystique[[#This Row],[Prix U. T6]]+5*Tab_ForgeMystique[[#This Row],[Prix U. Poussière]]</f>
        <v>19445</v>
      </c>
      <c r="I248" s="15">
        <v>9</v>
      </c>
      <c r="J248" s="11">
        <f t="shared" si="17"/>
        <v>26163</v>
      </c>
      <c r="K248" s="12">
        <f>IF(ISBLANK(Tab_ForgeMystique[[#This Row],[Drop]]),0,Tab_ForgeMystique[[#This Row],[Gain_ttc]]-Tab_ForgeMystique[[#This Row],[Cout Ress Craft]])</f>
        <v>6718</v>
      </c>
      <c r="L248" s="12">
        <f>IF(ISBLANK(Tab_ForgeMystique[[#This Row],[Drop]]),0,Tab_ForgeMystique[[#This Row],[Gain_ttc]]-Tab_ForgeMystique[[#This Row],[Prix U. T6]]-Tab_ForgeMystique[[#This Row],[Prix U. Poussière]]*5)</f>
        <v>16318</v>
      </c>
      <c r="M248" s="12">
        <f>IF(ISBLANK(Tab_ForgeMystique[[#This Row],[Drop]]),0,Tab_ForgeMystique[[#This Row],[Gain_ttc]]-Tab_ForgeMystique[[#This Row],[Prix U. T6]])</f>
        <v>22743</v>
      </c>
      <c r="N248" s="57">
        <v>3</v>
      </c>
    </row>
    <row r="249" spans="1:14" x14ac:dyDescent="0.25">
      <c r="A249" s="15">
        <f t="shared" si="20"/>
        <v>248</v>
      </c>
      <c r="B249" s="45">
        <f t="shared" si="21"/>
        <v>43940</v>
      </c>
      <c r="C249" s="54" t="s">
        <v>140</v>
      </c>
      <c r="D249" s="12">
        <v>192</v>
      </c>
      <c r="E249" s="15" t="str">
        <f t="shared" si="16"/>
        <v>Flacon de sang puissant</v>
      </c>
      <c r="F249" s="12">
        <v>3420</v>
      </c>
      <c r="G249" s="12">
        <v>1285</v>
      </c>
      <c r="H249" s="12">
        <f>50*Tab_ForgeMystique[[#This Row],[Prix U. T5]]+1*Tab_ForgeMystique[[#This Row],[Prix U. T6]]+5*Tab_ForgeMystique[[#This Row],[Prix U. Poussière]]</f>
        <v>19445</v>
      </c>
      <c r="I249" s="15">
        <v>7</v>
      </c>
      <c r="J249" s="11">
        <f t="shared" si="17"/>
        <v>20349</v>
      </c>
      <c r="K249" s="12">
        <f>IF(ISBLANK(Tab_ForgeMystique[[#This Row],[Drop]]),0,Tab_ForgeMystique[[#This Row],[Gain_ttc]]-Tab_ForgeMystique[[#This Row],[Cout Ress Craft]])</f>
        <v>904</v>
      </c>
      <c r="L249" s="12">
        <f>IF(ISBLANK(Tab_ForgeMystique[[#This Row],[Drop]]),0,Tab_ForgeMystique[[#This Row],[Gain_ttc]]-Tab_ForgeMystique[[#This Row],[Prix U. T6]]-Tab_ForgeMystique[[#This Row],[Prix U. Poussière]]*5)</f>
        <v>10504</v>
      </c>
      <c r="M249" s="12">
        <f>IF(ISBLANK(Tab_ForgeMystique[[#This Row],[Drop]]),0,Tab_ForgeMystique[[#This Row],[Gain_ttc]]-Tab_ForgeMystique[[#This Row],[Prix U. T6]])</f>
        <v>16929</v>
      </c>
      <c r="N249" s="57">
        <v>3</v>
      </c>
    </row>
    <row r="250" spans="1:14" x14ac:dyDescent="0.25">
      <c r="A250" s="15">
        <f t="shared" si="20"/>
        <v>249</v>
      </c>
      <c r="B250" s="45">
        <f t="shared" si="21"/>
        <v>43940</v>
      </c>
      <c r="C250" s="54" t="s">
        <v>140</v>
      </c>
      <c r="D250" s="12">
        <v>192</v>
      </c>
      <c r="E250" s="15" t="str">
        <f t="shared" si="16"/>
        <v>Flacon de sang puissant</v>
      </c>
      <c r="F250" s="12">
        <v>3420</v>
      </c>
      <c r="G250" s="12">
        <v>1285</v>
      </c>
      <c r="H250" s="12">
        <f>50*Tab_ForgeMystique[[#This Row],[Prix U. T5]]+1*Tab_ForgeMystique[[#This Row],[Prix U. T6]]+5*Tab_ForgeMystique[[#This Row],[Prix U. Poussière]]</f>
        <v>19445</v>
      </c>
      <c r="I250" s="15">
        <v>9</v>
      </c>
      <c r="J250" s="11">
        <f t="shared" si="17"/>
        <v>26163</v>
      </c>
      <c r="K250" s="12">
        <f>IF(ISBLANK(Tab_ForgeMystique[[#This Row],[Drop]]),0,Tab_ForgeMystique[[#This Row],[Gain_ttc]]-Tab_ForgeMystique[[#This Row],[Cout Ress Craft]])</f>
        <v>6718</v>
      </c>
      <c r="L250" s="12">
        <f>IF(ISBLANK(Tab_ForgeMystique[[#This Row],[Drop]]),0,Tab_ForgeMystique[[#This Row],[Gain_ttc]]-Tab_ForgeMystique[[#This Row],[Prix U. T6]]-Tab_ForgeMystique[[#This Row],[Prix U. Poussière]]*5)</f>
        <v>16318</v>
      </c>
      <c r="M250" s="12">
        <f>IF(ISBLANK(Tab_ForgeMystique[[#This Row],[Drop]]),0,Tab_ForgeMystique[[#This Row],[Gain_ttc]]-Tab_ForgeMystique[[#This Row],[Prix U. T6]])</f>
        <v>22743</v>
      </c>
      <c r="N250" s="57">
        <v>3</v>
      </c>
    </row>
    <row r="251" spans="1:14" x14ac:dyDescent="0.25">
      <c r="A251" s="15">
        <f t="shared" si="20"/>
        <v>250</v>
      </c>
      <c r="B251" s="45">
        <f t="shared" si="21"/>
        <v>43940</v>
      </c>
      <c r="C251" s="54" t="s">
        <v>140</v>
      </c>
      <c r="D251" s="12">
        <v>192</v>
      </c>
      <c r="E251" s="15" t="str">
        <f t="shared" si="16"/>
        <v>Flacon de sang puissant</v>
      </c>
      <c r="F251" s="12">
        <v>3420</v>
      </c>
      <c r="G251" s="12">
        <v>1285</v>
      </c>
      <c r="H251" s="12">
        <f>50*Tab_ForgeMystique[[#This Row],[Prix U. T5]]+1*Tab_ForgeMystique[[#This Row],[Prix U. T6]]+5*Tab_ForgeMystique[[#This Row],[Prix U. Poussière]]</f>
        <v>19445</v>
      </c>
      <c r="I251" s="15">
        <v>6</v>
      </c>
      <c r="J251" s="11">
        <f t="shared" si="17"/>
        <v>17442</v>
      </c>
      <c r="K251" s="12">
        <f>IF(ISBLANK(Tab_ForgeMystique[[#This Row],[Drop]]),0,Tab_ForgeMystique[[#This Row],[Gain_ttc]]-Tab_ForgeMystique[[#This Row],[Cout Ress Craft]])</f>
        <v>-2003</v>
      </c>
      <c r="L251" s="12">
        <f>IF(ISBLANK(Tab_ForgeMystique[[#This Row],[Drop]]),0,Tab_ForgeMystique[[#This Row],[Gain_ttc]]-Tab_ForgeMystique[[#This Row],[Prix U. T6]]-Tab_ForgeMystique[[#This Row],[Prix U. Poussière]]*5)</f>
        <v>7597</v>
      </c>
      <c r="M251" s="12">
        <f>IF(ISBLANK(Tab_ForgeMystique[[#This Row],[Drop]]),0,Tab_ForgeMystique[[#This Row],[Gain_ttc]]-Tab_ForgeMystique[[#This Row],[Prix U. T6]])</f>
        <v>14022</v>
      </c>
      <c r="N251" s="57">
        <v>3</v>
      </c>
    </row>
    <row r="252" spans="1:14" x14ac:dyDescent="0.25">
      <c r="A252" s="15">
        <f t="shared" si="20"/>
        <v>251</v>
      </c>
      <c r="B252" s="45">
        <f t="shared" si="21"/>
        <v>43940</v>
      </c>
      <c r="C252" s="54" t="s">
        <v>140</v>
      </c>
      <c r="D252" s="12">
        <v>192</v>
      </c>
      <c r="E252" s="15" t="str">
        <f t="shared" si="16"/>
        <v>Flacon de sang puissant</v>
      </c>
      <c r="F252" s="12">
        <v>3420</v>
      </c>
      <c r="G252" s="12">
        <v>1285</v>
      </c>
      <c r="H252" s="12">
        <f>50*Tab_ForgeMystique[[#This Row],[Prix U. T5]]+1*Tab_ForgeMystique[[#This Row],[Prix U. T6]]+5*Tab_ForgeMystique[[#This Row],[Prix U. Poussière]]</f>
        <v>19445</v>
      </c>
      <c r="I252" s="15">
        <v>6</v>
      </c>
      <c r="J252" s="11">
        <f t="shared" si="17"/>
        <v>17442</v>
      </c>
      <c r="K252" s="12">
        <f>IF(ISBLANK(Tab_ForgeMystique[[#This Row],[Drop]]),0,Tab_ForgeMystique[[#This Row],[Gain_ttc]]-Tab_ForgeMystique[[#This Row],[Cout Ress Craft]])</f>
        <v>-2003</v>
      </c>
      <c r="L252" s="12">
        <f>IF(ISBLANK(Tab_ForgeMystique[[#This Row],[Drop]]),0,Tab_ForgeMystique[[#This Row],[Gain_ttc]]-Tab_ForgeMystique[[#This Row],[Prix U. T6]]-Tab_ForgeMystique[[#This Row],[Prix U. Poussière]]*5)</f>
        <v>7597</v>
      </c>
      <c r="M252" s="12">
        <f>IF(ISBLANK(Tab_ForgeMystique[[#This Row],[Drop]]),0,Tab_ForgeMystique[[#This Row],[Gain_ttc]]-Tab_ForgeMystique[[#This Row],[Prix U. T6]])</f>
        <v>14022</v>
      </c>
      <c r="N252" s="57">
        <v>3</v>
      </c>
    </row>
    <row r="253" spans="1:14" x14ac:dyDescent="0.25">
      <c r="A253" s="15">
        <f t="shared" si="20"/>
        <v>252</v>
      </c>
      <c r="B253" s="45">
        <f t="shared" si="21"/>
        <v>43940</v>
      </c>
      <c r="C253" s="54" t="s">
        <v>140</v>
      </c>
      <c r="D253" s="12">
        <v>192</v>
      </c>
      <c r="E253" s="15" t="str">
        <f t="shared" si="16"/>
        <v>Flacon de sang puissant</v>
      </c>
      <c r="F253" s="12">
        <v>3420</v>
      </c>
      <c r="G253" s="12">
        <v>1285</v>
      </c>
      <c r="H253" s="12">
        <f>50*Tab_ForgeMystique[[#This Row],[Prix U. T5]]+1*Tab_ForgeMystique[[#This Row],[Prix U. T6]]+5*Tab_ForgeMystique[[#This Row],[Prix U. Poussière]]</f>
        <v>19445</v>
      </c>
      <c r="I253" s="15">
        <v>7</v>
      </c>
      <c r="J253" s="11">
        <f t="shared" si="17"/>
        <v>20349</v>
      </c>
      <c r="K253" s="12">
        <f>IF(ISBLANK(Tab_ForgeMystique[[#This Row],[Drop]]),0,Tab_ForgeMystique[[#This Row],[Gain_ttc]]-Tab_ForgeMystique[[#This Row],[Cout Ress Craft]])</f>
        <v>904</v>
      </c>
      <c r="L253" s="12">
        <f>IF(ISBLANK(Tab_ForgeMystique[[#This Row],[Drop]]),0,Tab_ForgeMystique[[#This Row],[Gain_ttc]]-Tab_ForgeMystique[[#This Row],[Prix U. T6]]-Tab_ForgeMystique[[#This Row],[Prix U. Poussière]]*5)</f>
        <v>10504</v>
      </c>
      <c r="M253" s="12">
        <f>IF(ISBLANK(Tab_ForgeMystique[[#This Row],[Drop]]),0,Tab_ForgeMystique[[#This Row],[Gain_ttc]]-Tab_ForgeMystique[[#This Row],[Prix U. T6]])</f>
        <v>16929</v>
      </c>
      <c r="N253" s="57">
        <v>3</v>
      </c>
    </row>
    <row r="254" spans="1:14" x14ac:dyDescent="0.25">
      <c r="A254" s="15">
        <f t="shared" si="20"/>
        <v>253</v>
      </c>
      <c r="B254" s="45">
        <v>43940</v>
      </c>
      <c r="C254" s="54" t="s">
        <v>140</v>
      </c>
      <c r="D254" s="12">
        <v>186</v>
      </c>
      <c r="E254" s="15" t="str">
        <f t="shared" si="16"/>
        <v>Flacon de sang puissant</v>
      </c>
      <c r="F254" s="12">
        <v>3021</v>
      </c>
      <c r="G254" s="12">
        <v>1216</v>
      </c>
      <c r="H254" s="12">
        <f>50*Tab_ForgeMystique[[#This Row],[Prix U. T5]]+1*Tab_ForgeMystique[[#This Row],[Prix U. T6]]+5*Tab_ForgeMystique[[#This Row],[Prix U. Poussière]]</f>
        <v>18401</v>
      </c>
      <c r="I254" s="15">
        <v>5</v>
      </c>
      <c r="J254" s="11">
        <f t="shared" si="17"/>
        <v>12839.25</v>
      </c>
      <c r="K254" s="12">
        <f>IF(ISBLANK(Tab_ForgeMystique[[#This Row],[Drop]]),0,Tab_ForgeMystique[[#This Row],[Gain_ttc]]-Tab_ForgeMystique[[#This Row],[Cout Ress Craft]])</f>
        <v>-5561.75</v>
      </c>
      <c r="L254" s="12">
        <f>IF(ISBLANK(Tab_ForgeMystique[[#This Row],[Drop]]),0,Tab_ForgeMystique[[#This Row],[Gain_ttc]]-Tab_ForgeMystique[[#This Row],[Prix U. T6]]-Tab_ForgeMystique[[#This Row],[Prix U. Poussière]]*5)</f>
        <v>3738.25</v>
      </c>
      <c r="M254" s="12">
        <f>IF(ISBLANK(Tab_ForgeMystique[[#This Row],[Drop]]),0,Tab_ForgeMystique[[#This Row],[Gain_ttc]]-Tab_ForgeMystique[[#This Row],[Prix U. T6]])</f>
        <v>9818.25</v>
      </c>
      <c r="N254" s="57">
        <v>3</v>
      </c>
    </row>
    <row r="255" spans="1:14" x14ac:dyDescent="0.25">
      <c r="A255" s="15">
        <f t="shared" si="20"/>
        <v>254</v>
      </c>
      <c r="B255" s="45">
        <f>B254</f>
        <v>43940</v>
      </c>
      <c r="C255" s="54" t="s">
        <v>140</v>
      </c>
      <c r="D255" s="12">
        <v>186</v>
      </c>
      <c r="E255" s="15" t="str">
        <f t="shared" si="16"/>
        <v>Flacon de sang puissant</v>
      </c>
      <c r="F255" s="12">
        <v>3021</v>
      </c>
      <c r="G255" s="12">
        <v>1216</v>
      </c>
      <c r="H255" s="12">
        <f>50*Tab_ForgeMystique[[#This Row],[Prix U. T5]]+1*Tab_ForgeMystique[[#This Row],[Prix U. T6]]+5*Tab_ForgeMystique[[#This Row],[Prix U. Poussière]]</f>
        <v>18401</v>
      </c>
      <c r="I255" s="15">
        <v>9</v>
      </c>
      <c r="J255" s="11">
        <f t="shared" si="17"/>
        <v>23110.649999999998</v>
      </c>
      <c r="K255" s="12">
        <f>IF(ISBLANK(Tab_ForgeMystique[[#This Row],[Drop]]),0,Tab_ForgeMystique[[#This Row],[Gain_ttc]]-Tab_ForgeMystique[[#This Row],[Cout Ress Craft]])</f>
        <v>4709.6499999999978</v>
      </c>
      <c r="L255" s="12">
        <f>IF(ISBLANK(Tab_ForgeMystique[[#This Row],[Drop]]),0,Tab_ForgeMystique[[#This Row],[Gain_ttc]]-Tab_ForgeMystique[[#This Row],[Prix U. T6]]-Tab_ForgeMystique[[#This Row],[Prix U. Poussière]]*5)</f>
        <v>14009.649999999998</v>
      </c>
      <c r="M255" s="12">
        <f>IF(ISBLANK(Tab_ForgeMystique[[#This Row],[Drop]]),0,Tab_ForgeMystique[[#This Row],[Gain_ttc]]-Tab_ForgeMystique[[#This Row],[Prix U. T6]])</f>
        <v>20089.649999999998</v>
      </c>
      <c r="N255" s="57">
        <v>3</v>
      </c>
    </row>
    <row r="256" spans="1:14" x14ac:dyDescent="0.25">
      <c r="A256" s="15">
        <f t="shared" si="20"/>
        <v>255</v>
      </c>
      <c r="B256" s="45">
        <f t="shared" ref="B256:B319" si="22">B255</f>
        <v>43940</v>
      </c>
      <c r="C256" s="54" t="s">
        <v>140</v>
      </c>
      <c r="D256" s="12">
        <v>186</v>
      </c>
      <c r="E256" s="15" t="str">
        <f t="shared" si="16"/>
        <v>Flacon de sang puissant</v>
      </c>
      <c r="F256" s="12">
        <v>3021</v>
      </c>
      <c r="G256" s="12">
        <v>1216</v>
      </c>
      <c r="H256" s="12">
        <f>50*Tab_ForgeMystique[[#This Row],[Prix U. T5]]+1*Tab_ForgeMystique[[#This Row],[Prix U. T6]]+5*Tab_ForgeMystique[[#This Row],[Prix U. Poussière]]</f>
        <v>18401</v>
      </c>
      <c r="I256" s="15">
        <v>5</v>
      </c>
      <c r="J256" s="11">
        <f t="shared" si="17"/>
        <v>12839.25</v>
      </c>
      <c r="K256" s="12">
        <f>IF(ISBLANK(Tab_ForgeMystique[[#This Row],[Drop]]),0,Tab_ForgeMystique[[#This Row],[Gain_ttc]]-Tab_ForgeMystique[[#This Row],[Cout Ress Craft]])</f>
        <v>-5561.75</v>
      </c>
      <c r="L256" s="12">
        <f>IF(ISBLANK(Tab_ForgeMystique[[#This Row],[Drop]]),0,Tab_ForgeMystique[[#This Row],[Gain_ttc]]-Tab_ForgeMystique[[#This Row],[Prix U. T6]]-Tab_ForgeMystique[[#This Row],[Prix U. Poussière]]*5)</f>
        <v>3738.25</v>
      </c>
      <c r="M256" s="12">
        <f>IF(ISBLANK(Tab_ForgeMystique[[#This Row],[Drop]]),0,Tab_ForgeMystique[[#This Row],[Gain_ttc]]-Tab_ForgeMystique[[#This Row],[Prix U. T6]])</f>
        <v>9818.25</v>
      </c>
      <c r="N256" s="57">
        <v>3</v>
      </c>
    </row>
    <row r="257" spans="1:14" x14ac:dyDescent="0.25">
      <c r="A257" s="15">
        <f t="shared" si="20"/>
        <v>256</v>
      </c>
      <c r="B257" s="45">
        <f t="shared" si="22"/>
        <v>43940</v>
      </c>
      <c r="C257" s="54" t="s">
        <v>140</v>
      </c>
      <c r="D257" s="12">
        <v>186</v>
      </c>
      <c r="E257" s="15" t="str">
        <f t="shared" si="16"/>
        <v>Flacon de sang puissant</v>
      </c>
      <c r="F257" s="12">
        <v>3021</v>
      </c>
      <c r="G257" s="12">
        <v>1216</v>
      </c>
      <c r="H257" s="12">
        <f>50*Tab_ForgeMystique[[#This Row],[Prix U. T5]]+1*Tab_ForgeMystique[[#This Row],[Prix U. T6]]+5*Tab_ForgeMystique[[#This Row],[Prix U. Poussière]]</f>
        <v>18401</v>
      </c>
      <c r="I257" s="15">
        <v>5</v>
      </c>
      <c r="J257" s="11">
        <f t="shared" si="17"/>
        <v>12839.25</v>
      </c>
      <c r="K257" s="12">
        <f>IF(ISBLANK(Tab_ForgeMystique[[#This Row],[Drop]]),0,Tab_ForgeMystique[[#This Row],[Gain_ttc]]-Tab_ForgeMystique[[#This Row],[Cout Ress Craft]])</f>
        <v>-5561.75</v>
      </c>
      <c r="L257" s="12">
        <f>IF(ISBLANK(Tab_ForgeMystique[[#This Row],[Drop]]),0,Tab_ForgeMystique[[#This Row],[Gain_ttc]]-Tab_ForgeMystique[[#This Row],[Prix U. T6]]-Tab_ForgeMystique[[#This Row],[Prix U. Poussière]]*5)</f>
        <v>3738.25</v>
      </c>
      <c r="M257" s="12">
        <f>IF(ISBLANK(Tab_ForgeMystique[[#This Row],[Drop]]),0,Tab_ForgeMystique[[#This Row],[Gain_ttc]]-Tab_ForgeMystique[[#This Row],[Prix U. T6]])</f>
        <v>9818.25</v>
      </c>
      <c r="N257" s="57">
        <v>3</v>
      </c>
    </row>
    <row r="258" spans="1:14" x14ac:dyDescent="0.25">
      <c r="A258" s="15">
        <f t="shared" si="20"/>
        <v>257</v>
      </c>
      <c r="B258" s="45">
        <f t="shared" si="22"/>
        <v>43940</v>
      </c>
      <c r="C258" s="54" t="s">
        <v>140</v>
      </c>
      <c r="D258" s="12">
        <v>186</v>
      </c>
      <c r="E258" s="15" t="str">
        <f t="shared" ref="E258:E321" si="23">IF(ISBLANK(C258),"",VLOOKUP(C258,_MatriceT5_T6,2,0))</f>
        <v>Flacon de sang puissant</v>
      </c>
      <c r="F258" s="12">
        <v>3021</v>
      </c>
      <c r="G258" s="12">
        <v>1216</v>
      </c>
      <c r="H258" s="12">
        <f>50*Tab_ForgeMystique[[#This Row],[Prix U. T5]]+1*Tab_ForgeMystique[[#This Row],[Prix U. T6]]+5*Tab_ForgeMystique[[#This Row],[Prix U. Poussière]]</f>
        <v>18401</v>
      </c>
      <c r="I258" s="15">
        <v>9</v>
      </c>
      <c r="J258" s="11">
        <f t="shared" ref="J258:J321" si="24">I258*F258*0.85</f>
        <v>23110.649999999998</v>
      </c>
      <c r="K258" s="12">
        <f>IF(ISBLANK(Tab_ForgeMystique[[#This Row],[Drop]]),0,Tab_ForgeMystique[[#This Row],[Gain_ttc]]-Tab_ForgeMystique[[#This Row],[Cout Ress Craft]])</f>
        <v>4709.6499999999978</v>
      </c>
      <c r="L258" s="12">
        <f>IF(ISBLANK(Tab_ForgeMystique[[#This Row],[Drop]]),0,Tab_ForgeMystique[[#This Row],[Gain_ttc]]-Tab_ForgeMystique[[#This Row],[Prix U. T6]]-Tab_ForgeMystique[[#This Row],[Prix U. Poussière]]*5)</f>
        <v>14009.649999999998</v>
      </c>
      <c r="M258" s="12">
        <f>IF(ISBLANK(Tab_ForgeMystique[[#This Row],[Drop]]),0,Tab_ForgeMystique[[#This Row],[Gain_ttc]]-Tab_ForgeMystique[[#This Row],[Prix U. T6]])</f>
        <v>20089.649999999998</v>
      </c>
      <c r="N258" s="57">
        <v>3</v>
      </c>
    </row>
    <row r="259" spans="1:14" x14ac:dyDescent="0.25">
      <c r="A259" s="15">
        <f t="shared" si="20"/>
        <v>258</v>
      </c>
      <c r="B259" s="45">
        <f t="shared" si="22"/>
        <v>43940</v>
      </c>
      <c r="C259" s="54" t="s">
        <v>140</v>
      </c>
      <c r="D259" s="12">
        <v>186</v>
      </c>
      <c r="E259" s="15" t="str">
        <f t="shared" si="23"/>
        <v>Flacon de sang puissant</v>
      </c>
      <c r="F259" s="12">
        <v>3021</v>
      </c>
      <c r="G259" s="12">
        <v>1216</v>
      </c>
      <c r="H259" s="12">
        <f>50*Tab_ForgeMystique[[#This Row],[Prix U. T5]]+1*Tab_ForgeMystique[[#This Row],[Prix U. T6]]+5*Tab_ForgeMystique[[#This Row],[Prix U. Poussière]]</f>
        <v>18401</v>
      </c>
      <c r="I259" s="15">
        <v>6</v>
      </c>
      <c r="J259" s="11">
        <f t="shared" si="24"/>
        <v>15407.1</v>
      </c>
      <c r="K259" s="12">
        <f>IF(ISBLANK(Tab_ForgeMystique[[#This Row],[Drop]]),0,Tab_ForgeMystique[[#This Row],[Gain_ttc]]-Tab_ForgeMystique[[#This Row],[Cout Ress Craft]])</f>
        <v>-2993.8999999999996</v>
      </c>
      <c r="L259" s="12">
        <f>IF(ISBLANK(Tab_ForgeMystique[[#This Row],[Drop]]),0,Tab_ForgeMystique[[#This Row],[Gain_ttc]]-Tab_ForgeMystique[[#This Row],[Prix U. T6]]-Tab_ForgeMystique[[#This Row],[Prix U. Poussière]]*5)</f>
        <v>6306.1</v>
      </c>
      <c r="M259" s="12">
        <f>IF(ISBLANK(Tab_ForgeMystique[[#This Row],[Drop]]),0,Tab_ForgeMystique[[#This Row],[Gain_ttc]]-Tab_ForgeMystique[[#This Row],[Prix U. T6]])</f>
        <v>12386.1</v>
      </c>
      <c r="N259" s="57">
        <v>3</v>
      </c>
    </row>
    <row r="260" spans="1:14" x14ac:dyDescent="0.25">
      <c r="A260" s="15">
        <f t="shared" si="20"/>
        <v>259</v>
      </c>
      <c r="B260" s="45">
        <f t="shared" si="22"/>
        <v>43940</v>
      </c>
      <c r="C260" s="54" t="s">
        <v>140</v>
      </c>
      <c r="D260" s="12">
        <v>186</v>
      </c>
      <c r="E260" s="15" t="str">
        <f t="shared" si="23"/>
        <v>Flacon de sang puissant</v>
      </c>
      <c r="F260" s="12">
        <v>3021</v>
      </c>
      <c r="G260" s="12">
        <v>1216</v>
      </c>
      <c r="H260" s="12">
        <f>50*Tab_ForgeMystique[[#This Row],[Prix U. T5]]+1*Tab_ForgeMystique[[#This Row],[Prix U. T6]]+5*Tab_ForgeMystique[[#This Row],[Prix U. Poussière]]</f>
        <v>18401</v>
      </c>
      <c r="I260" s="15">
        <v>5</v>
      </c>
      <c r="J260" s="11">
        <f t="shared" si="24"/>
        <v>12839.25</v>
      </c>
      <c r="K260" s="12">
        <f>IF(ISBLANK(Tab_ForgeMystique[[#This Row],[Drop]]),0,Tab_ForgeMystique[[#This Row],[Gain_ttc]]-Tab_ForgeMystique[[#This Row],[Cout Ress Craft]])</f>
        <v>-5561.75</v>
      </c>
      <c r="L260" s="12">
        <f>IF(ISBLANK(Tab_ForgeMystique[[#This Row],[Drop]]),0,Tab_ForgeMystique[[#This Row],[Gain_ttc]]-Tab_ForgeMystique[[#This Row],[Prix U. T6]]-Tab_ForgeMystique[[#This Row],[Prix U. Poussière]]*5)</f>
        <v>3738.25</v>
      </c>
      <c r="M260" s="12">
        <f>IF(ISBLANK(Tab_ForgeMystique[[#This Row],[Drop]]),0,Tab_ForgeMystique[[#This Row],[Gain_ttc]]-Tab_ForgeMystique[[#This Row],[Prix U. T6]])</f>
        <v>9818.25</v>
      </c>
      <c r="N260" s="57">
        <v>3</v>
      </c>
    </row>
    <row r="261" spans="1:14" x14ac:dyDescent="0.25">
      <c r="A261" s="15">
        <f t="shared" si="20"/>
        <v>260</v>
      </c>
      <c r="B261" s="45">
        <f t="shared" si="22"/>
        <v>43940</v>
      </c>
      <c r="C261" s="54" t="s">
        <v>140</v>
      </c>
      <c r="D261" s="12">
        <v>186</v>
      </c>
      <c r="E261" s="15" t="str">
        <f t="shared" si="23"/>
        <v>Flacon de sang puissant</v>
      </c>
      <c r="F261" s="12">
        <v>3021</v>
      </c>
      <c r="G261" s="12">
        <v>1216</v>
      </c>
      <c r="H261" s="12">
        <f>50*Tab_ForgeMystique[[#This Row],[Prix U. T5]]+1*Tab_ForgeMystique[[#This Row],[Prix U. T6]]+5*Tab_ForgeMystique[[#This Row],[Prix U. Poussière]]</f>
        <v>18401</v>
      </c>
      <c r="I261" s="15">
        <v>7</v>
      </c>
      <c r="J261" s="11">
        <f t="shared" si="24"/>
        <v>17974.95</v>
      </c>
      <c r="K261" s="12">
        <f>IF(ISBLANK(Tab_ForgeMystique[[#This Row],[Drop]]),0,Tab_ForgeMystique[[#This Row],[Gain_ttc]]-Tab_ForgeMystique[[#This Row],[Cout Ress Craft]])</f>
        <v>-426.04999999999927</v>
      </c>
      <c r="L261" s="12">
        <f>IF(ISBLANK(Tab_ForgeMystique[[#This Row],[Drop]]),0,Tab_ForgeMystique[[#This Row],[Gain_ttc]]-Tab_ForgeMystique[[#This Row],[Prix U. T6]]-Tab_ForgeMystique[[#This Row],[Prix U. Poussière]]*5)</f>
        <v>8873.9500000000007</v>
      </c>
      <c r="M261" s="12">
        <f>IF(ISBLANK(Tab_ForgeMystique[[#This Row],[Drop]]),0,Tab_ForgeMystique[[#This Row],[Gain_ttc]]-Tab_ForgeMystique[[#This Row],[Prix U. T6]])</f>
        <v>14953.95</v>
      </c>
      <c r="N261" s="57">
        <v>3</v>
      </c>
    </row>
    <row r="262" spans="1:14" x14ac:dyDescent="0.25">
      <c r="A262" s="15">
        <f t="shared" si="20"/>
        <v>261</v>
      </c>
      <c r="B262" s="45">
        <f t="shared" si="22"/>
        <v>43940</v>
      </c>
      <c r="C262" s="54" t="s">
        <v>140</v>
      </c>
      <c r="D262" s="12">
        <v>186</v>
      </c>
      <c r="E262" s="15" t="str">
        <f t="shared" si="23"/>
        <v>Flacon de sang puissant</v>
      </c>
      <c r="F262" s="12">
        <v>3021</v>
      </c>
      <c r="G262" s="12">
        <v>1216</v>
      </c>
      <c r="H262" s="12">
        <f>50*Tab_ForgeMystique[[#This Row],[Prix U. T5]]+1*Tab_ForgeMystique[[#This Row],[Prix U. T6]]+5*Tab_ForgeMystique[[#This Row],[Prix U. Poussière]]</f>
        <v>18401</v>
      </c>
      <c r="I262" s="15">
        <v>7</v>
      </c>
      <c r="J262" s="11">
        <f t="shared" si="24"/>
        <v>17974.95</v>
      </c>
      <c r="K262" s="12">
        <f>IF(ISBLANK(Tab_ForgeMystique[[#This Row],[Drop]]),0,Tab_ForgeMystique[[#This Row],[Gain_ttc]]-Tab_ForgeMystique[[#This Row],[Cout Ress Craft]])</f>
        <v>-426.04999999999927</v>
      </c>
      <c r="L262" s="12">
        <f>IF(ISBLANK(Tab_ForgeMystique[[#This Row],[Drop]]),0,Tab_ForgeMystique[[#This Row],[Gain_ttc]]-Tab_ForgeMystique[[#This Row],[Prix U. T6]]-Tab_ForgeMystique[[#This Row],[Prix U. Poussière]]*5)</f>
        <v>8873.9500000000007</v>
      </c>
      <c r="M262" s="12">
        <f>IF(ISBLANK(Tab_ForgeMystique[[#This Row],[Drop]]),0,Tab_ForgeMystique[[#This Row],[Gain_ttc]]-Tab_ForgeMystique[[#This Row],[Prix U. T6]])</f>
        <v>14953.95</v>
      </c>
      <c r="N262" s="57">
        <v>3</v>
      </c>
    </row>
    <row r="263" spans="1:14" x14ac:dyDescent="0.25">
      <c r="A263" s="15">
        <f t="shared" si="20"/>
        <v>262</v>
      </c>
      <c r="B263" s="45">
        <f t="shared" si="22"/>
        <v>43940</v>
      </c>
      <c r="C263" s="54" t="s">
        <v>140</v>
      </c>
      <c r="D263" s="12">
        <v>186</v>
      </c>
      <c r="E263" s="15" t="str">
        <f t="shared" si="23"/>
        <v>Flacon de sang puissant</v>
      </c>
      <c r="F263" s="12">
        <v>3021</v>
      </c>
      <c r="G263" s="12">
        <v>1216</v>
      </c>
      <c r="H263" s="12">
        <f>50*Tab_ForgeMystique[[#This Row],[Prix U. T5]]+1*Tab_ForgeMystique[[#This Row],[Prix U. T6]]+5*Tab_ForgeMystique[[#This Row],[Prix U. Poussière]]</f>
        <v>18401</v>
      </c>
      <c r="I263" s="15">
        <v>7</v>
      </c>
      <c r="J263" s="11">
        <f t="shared" si="24"/>
        <v>17974.95</v>
      </c>
      <c r="K263" s="12">
        <f>IF(ISBLANK(Tab_ForgeMystique[[#This Row],[Drop]]),0,Tab_ForgeMystique[[#This Row],[Gain_ttc]]-Tab_ForgeMystique[[#This Row],[Cout Ress Craft]])</f>
        <v>-426.04999999999927</v>
      </c>
      <c r="L263" s="12">
        <f>IF(ISBLANK(Tab_ForgeMystique[[#This Row],[Drop]]),0,Tab_ForgeMystique[[#This Row],[Gain_ttc]]-Tab_ForgeMystique[[#This Row],[Prix U. T6]]-Tab_ForgeMystique[[#This Row],[Prix U. Poussière]]*5)</f>
        <v>8873.9500000000007</v>
      </c>
      <c r="M263" s="12">
        <f>IF(ISBLANK(Tab_ForgeMystique[[#This Row],[Drop]]),0,Tab_ForgeMystique[[#This Row],[Gain_ttc]]-Tab_ForgeMystique[[#This Row],[Prix U. T6]])</f>
        <v>14953.95</v>
      </c>
      <c r="N263" s="57">
        <v>3</v>
      </c>
    </row>
    <row r="264" spans="1:14" x14ac:dyDescent="0.25">
      <c r="A264" s="15">
        <f t="shared" si="20"/>
        <v>263</v>
      </c>
      <c r="B264" s="45">
        <f t="shared" si="22"/>
        <v>43940</v>
      </c>
      <c r="C264" s="54" t="s">
        <v>140</v>
      </c>
      <c r="D264" s="12">
        <v>186</v>
      </c>
      <c r="E264" s="15" t="str">
        <f t="shared" si="23"/>
        <v>Flacon de sang puissant</v>
      </c>
      <c r="F264" s="12">
        <v>3021</v>
      </c>
      <c r="G264" s="12">
        <v>1216</v>
      </c>
      <c r="H264" s="12">
        <f>50*Tab_ForgeMystique[[#This Row],[Prix U. T5]]+1*Tab_ForgeMystique[[#This Row],[Prix U. T6]]+5*Tab_ForgeMystique[[#This Row],[Prix U. Poussière]]</f>
        <v>18401</v>
      </c>
      <c r="I264" s="15">
        <v>7</v>
      </c>
      <c r="J264" s="11">
        <f t="shared" si="24"/>
        <v>17974.95</v>
      </c>
      <c r="K264" s="12">
        <f>IF(ISBLANK(Tab_ForgeMystique[[#This Row],[Drop]]),0,Tab_ForgeMystique[[#This Row],[Gain_ttc]]-Tab_ForgeMystique[[#This Row],[Cout Ress Craft]])</f>
        <v>-426.04999999999927</v>
      </c>
      <c r="L264" s="12">
        <f>IF(ISBLANK(Tab_ForgeMystique[[#This Row],[Drop]]),0,Tab_ForgeMystique[[#This Row],[Gain_ttc]]-Tab_ForgeMystique[[#This Row],[Prix U. T6]]-Tab_ForgeMystique[[#This Row],[Prix U. Poussière]]*5)</f>
        <v>8873.9500000000007</v>
      </c>
      <c r="M264" s="12">
        <f>IF(ISBLANK(Tab_ForgeMystique[[#This Row],[Drop]]),0,Tab_ForgeMystique[[#This Row],[Gain_ttc]]-Tab_ForgeMystique[[#This Row],[Prix U. T6]])</f>
        <v>14953.95</v>
      </c>
      <c r="N264" s="57">
        <v>3</v>
      </c>
    </row>
    <row r="265" spans="1:14" x14ac:dyDescent="0.25">
      <c r="A265" s="15">
        <f t="shared" si="20"/>
        <v>264</v>
      </c>
      <c r="B265" s="45">
        <f t="shared" si="22"/>
        <v>43940</v>
      </c>
      <c r="C265" s="54" t="s">
        <v>140</v>
      </c>
      <c r="D265" s="12">
        <v>186</v>
      </c>
      <c r="E265" s="15" t="str">
        <f t="shared" si="23"/>
        <v>Flacon de sang puissant</v>
      </c>
      <c r="F265" s="12">
        <v>3021</v>
      </c>
      <c r="G265" s="12">
        <v>1216</v>
      </c>
      <c r="H265" s="12">
        <f>50*Tab_ForgeMystique[[#This Row],[Prix U. T5]]+1*Tab_ForgeMystique[[#This Row],[Prix U. T6]]+5*Tab_ForgeMystique[[#This Row],[Prix U. Poussière]]</f>
        <v>18401</v>
      </c>
      <c r="I265" s="15">
        <v>6</v>
      </c>
      <c r="J265" s="11">
        <f t="shared" si="24"/>
        <v>15407.1</v>
      </c>
      <c r="K265" s="12">
        <f>IF(ISBLANK(Tab_ForgeMystique[[#This Row],[Drop]]),0,Tab_ForgeMystique[[#This Row],[Gain_ttc]]-Tab_ForgeMystique[[#This Row],[Cout Ress Craft]])</f>
        <v>-2993.8999999999996</v>
      </c>
      <c r="L265" s="12">
        <f>IF(ISBLANK(Tab_ForgeMystique[[#This Row],[Drop]]),0,Tab_ForgeMystique[[#This Row],[Gain_ttc]]-Tab_ForgeMystique[[#This Row],[Prix U. T6]]-Tab_ForgeMystique[[#This Row],[Prix U. Poussière]]*5)</f>
        <v>6306.1</v>
      </c>
      <c r="M265" s="12">
        <f>IF(ISBLANK(Tab_ForgeMystique[[#This Row],[Drop]]),0,Tab_ForgeMystique[[#This Row],[Gain_ttc]]-Tab_ForgeMystique[[#This Row],[Prix U. T6]])</f>
        <v>12386.1</v>
      </c>
      <c r="N265" s="57">
        <v>3</v>
      </c>
    </row>
    <row r="266" spans="1:14" x14ac:dyDescent="0.25">
      <c r="A266" s="15">
        <f t="shared" si="20"/>
        <v>265</v>
      </c>
      <c r="B266" s="45">
        <f t="shared" si="22"/>
        <v>43940</v>
      </c>
      <c r="C266" s="54" t="s">
        <v>140</v>
      </c>
      <c r="D266" s="12">
        <v>186</v>
      </c>
      <c r="E266" s="15" t="str">
        <f t="shared" si="23"/>
        <v>Flacon de sang puissant</v>
      </c>
      <c r="F266" s="12">
        <v>3021</v>
      </c>
      <c r="G266" s="12">
        <v>1216</v>
      </c>
      <c r="H266" s="12">
        <f>50*Tab_ForgeMystique[[#This Row],[Prix U. T5]]+1*Tab_ForgeMystique[[#This Row],[Prix U. T6]]+5*Tab_ForgeMystique[[#This Row],[Prix U. Poussière]]</f>
        <v>18401</v>
      </c>
      <c r="I266" s="15">
        <v>6</v>
      </c>
      <c r="J266" s="11">
        <f t="shared" si="24"/>
        <v>15407.1</v>
      </c>
      <c r="K266" s="12">
        <f>IF(ISBLANK(Tab_ForgeMystique[[#This Row],[Drop]]),0,Tab_ForgeMystique[[#This Row],[Gain_ttc]]-Tab_ForgeMystique[[#This Row],[Cout Ress Craft]])</f>
        <v>-2993.8999999999996</v>
      </c>
      <c r="L266" s="12">
        <f>IF(ISBLANK(Tab_ForgeMystique[[#This Row],[Drop]]),0,Tab_ForgeMystique[[#This Row],[Gain_ttc]]-Tab_ForgeMystique[[#This Row],[Prix U. T6]]-Tab_ForgeMystique[[#This Row],[Prix U. Poussière]]*5)</f>
        <v>6306.1</v>
      </c>
      <c r="M266" s="12">
        <f>IF(ISBLANK(Tab_ForgeMystique[[#This Row],[Drop]]),0,Tab_ForgeMystique[[#This Row],[Gain_ttc]]-Tab_ForgeMystique[[#This Row],[Prix U. T6]])</f>
        <v>12386.1</v>
      </c>
      <c r="N266" s="57">
        <v>3</v>
      </c>
    </row>
    <row r="267" spans="1:14" x14ac:dyDescent="0.25">
      <c r="A267" s="15">
        <f t="shared" si="20"/>
        <v>266</v>
      </c>
      <c r="B267" s="45">
        <f t="shared" si="22"/>
        <v>43940</v>
      </c>
      <c r="C267" s="54" t="s">
        <v>140</v>
      </c>
      <c r="D267" s="12">
        <v>186</v>
      </c>
      <c r="E267" s="15" t="str">
        <f t="shared" si="23"/>
        <v>Flacon de sang puissant</v>
      </c>
      <c r="F267" s="12">
        <v>3021</v>
      </c>
      <c r="G267" s="12">
        <v>1216</v>
      </c>
      <c r="H267" s="12">
        <f>50*Tab_ForgeMystique[[#This Row],[Prix U. T5]]+1*Tab_ForgeMystique[[#This Row],[Prix U. T6]]+5*Tab_ForgeMystique[[#This Row],[Prix U. Poussière]]</f>
        <v>18401</v>
      </c>
      <c r="I267" s="15">
        <v>8</v>
      </c>
      <c r="J267" s="11">
        <f t="shared" si="24"/>
        <v>20542.8</v>
      </c>
      <c r="K267" s="12">
        <f>IF(ISBLANK(Tab_ForgeMystique[[#This Row],[Drop]]),0,Tab_ForgeMystique[[#This Row],[Gain_ttc]]-Tab_ForgeMystique[[#This Row],[Cout Ress Craft]])</f>
        <v>2141.7999999999993</v>
      </c>
      <c r="L267" s="12">
        <f>IF(ISBLANK(Tab_ForgeMystique[[#This Row],[Drop]]),0,Tab_ForgeMystique[[#This Row],[Gain_ttc]]-Tab_ForgeMystique[[#This Row],[Prix U. T6]]-Tab_ForgeMystique[[#This Row],[Prix U. Poussière]]*5)</f>
        <v>11441.8</v>
      </c>
      <c r="M267" s="12">
        <f>IF(ISBLANK(Tab_ForgeMystique[[#This Row],[Drop]]),0,Tab_ForgeMystique[[#This Row],[Gain_ttc]]-Tab_ForgeMystique[[#This Row],[Prix U. T6]])</f>
        <v>17521.8</v>
      </c>
      <c r="N267" s="57">
        <v>3</v>
      </c>
    </row>
    <row r="268" spans="1:14" x14ac:dyDescent="0.25">
      <c r="A268" s="15">
        <f t="shared" si="20"/>
        <v>267</v>
      </c>
      <c r="B268" s="45">
        <f t="shared" si="22"/>
        <v>43940</v>
      </c>
      <c r="C268" s="54" t="s">
        <v>140</v>
      </c>
      <c r="D268" s="12">
        <v>186</v>
      </c>
      <c r="E268" s="15" t="str">
        <f t="shared" si="23"/>
        <v>Flacon de sang puissant</v>
      </c>
      <c r="F268" s="12">
        <v>3021</v>
      </c>
      <c r="G268" s="12">
        <v>1216</v>
      </c>
      <c r="H268" s="12">
        <f>50*Tab_ForgeMystique[[#This Row],[Prix U. T5]]+1*Tab_ForgeMystique[[#This Row],[Prix U. T6]]+5*Tab_ForgeMystique[[#This Row],[Prix U. Poussière]]</f>
        <v>18401</v>
      </c>
      <c r="I268" s="15">
        <v>10</v>
      </c>
      <c r="J268" s="11">
        <f t="shared" si="24"/>
        <v>25678.5</v>
      </c>
      <c r="K268" s="12">
        <f>IF(ISBLANK(Tab_ForgeMystique[[#This Row],[Drop]]),0,Tab_ForgeMystique[[#This Row],[Gain_ttc]]-Tab_ForgeMystique[[#This Row],[Cout Ress Craft]])</f>
        <v>7277.5</v>
      </c>
      <c r="L268" s="12">
        <f>IF(ISBLANK(Tab_ForgeMystique[[#This Row],[Drop]]),0,Tab_ForgeMystique[[#This Row],[Gain_ttc]]-Tab_ForgeMystique[[#This Row],[Prix U. T6]]-Tab_ForgeMystique[[#This Row],[Prix U. Poussière]]*5)</f>
        <v>16577.5</v>
      </c>
      <c r="M268" s="12">
        <f>IF(ISBLANK(Tab_ForgeMystique[[#This Row],[Drop]]),0,Tab_ForgeMystique[[#This Row],[Gain_ttc]]-Tab_ForgeMystique[[#This Row],[Prix U. T6]])</f>
        <v>22657.5</v>
      </c>
      <c r="N268" s="57">
        <v>3</v>
      </c>
    </row>
    <row r="269" spans="1:14" x14ac:dyDescent="0.25">
      <c r="A269" s="15">
        <f t="shared" si="20"/>
        <v>268</v>
      </c>
      <c r="B269" s="45">
        <f t="shared" si="22"/>
        <v>43940</v>
      </c>
      <c r="C269" s="54" t="s">
        <v>140</v>
      </c>
      <c r="D269" s="12">
        <v>186</v>
      </c>
      <c r="E269" s="15" t="str">
        <f t="shared" si="23"/>
        <v>Flacon de sang puissant</v>
      </c>
      <c r="F269" s="12">
        <v>3021</v>
      </c>
      <c r="G269" s="12">
        <v>1216</v>
      </c>
      <c r="H269" s="12">
        <f>50*Tab_ForgeMystique[[#This Row],[Prix U. T5]]+1*Tab_ForgeMystique[[#This Row],[Prix U. T6]]+5*Tab_ForgeMystique[[#This Row],[Prix U. Poussière]]</f>
        <v>18401</v>
      </c>
      <c r="I269" s="15">
        <v>9</v>
      </c>
      <c r="J269" s="11">
        <f t="shared" si="24"/>
        <v>23110.649999999998</v>
      </c>
      <c r="K269" s="12">
        <f>IF(ISBLANK(Tab_ForgeMystique[[#This Row],[Drop]]),0,Tab_ForgeMystique[[#This Row],[Gain_ttc]]-Tab_ForgeMystique[[#This Row],[Cout Ress Craft]])</f>
        <v>4709.6499999999978</v>
      </c>
      <c r="L269" s="12">
        <f>IF(ISBLANK(Tab_ForgeMystique[[#This Row],[Drop]]),0,Tab_ForgeMystique[[#This Row],[Gain_ttc]]-Tab_ForgeMystique[[#This Row],[Prix U. T6]]-Tab_ForgeMystique[[#This Row],[Prix U. Poussière]]*5)</f>
        <v>14009.649999999998</v>
      </c>
      <c r="M269" s="12">
        <f>IF(ISBLANK(Tab_ForgeMystique[[#This Row],[Drop]]),0,Tab_ForgeMystique[[#This Row],[Gain_ttc]]-Tab_ForgeMystique[[#This Row],[Prix U. T6]])</f>
        <v>20089.649999999998</v>
      </c>
      <c r="N269" s="57">
        <v>3</v>
      </c>
    </row>
    <row r="270" spans="1:14" x14ac:dyDescent="0.25">
      <c r="A270" s="15">
        <f t="shared" si="20"/>
        <v>269</v>
      </c>
      <c r="B270" s="45">
        <f t="shared" si="22"/>
        <v>43940</v>
      </c>
      <c r="C270" s="54" t="s">
        <v>140</v>
      </c>
      <c r="D270" s="12">
        <v>186</v>
      </c>
      <c r="E270" s="15" t="str">
        <f t="shared" si="23"/>
        <v>Flacon de sang puissant</v>
      </c>
      <c r="F270" s="12">
        <v>3021</v>
      </c>
      <c r="G270" s="12">
        <v>1216</v>
      </c>
      <c r="H270" s="12">
        <f>50*Tab_ForgeMystique[[#This Row],[Prix U. T5]]+1*Tab_ForgeMystique[[#This Row],[Prix U. T6]]+5*Tab_ForgeMystique[[#This Row],[Prix U. Poussière]]</f>
        <v>18401</v>
      </c>
      <c r="I270" s="15">
        <v>9</v>
      </c>
      <c r="J270" s="11">
        <f t="shared" si="24"/>
        <v>23110.649999999998</v>
      </c>
      <c r="K270" s="12">
        <f>IF(ISBLANK(Tab_ForgeMystique[[#This Row],[Drop]]),0,Tab_ForgeMystique[[#This Row],[Gain_ttc]]-Tab_ForgeMystique[[#This Row],[Cout Ress Craft]])</f>
        <v>4709.6499999999978</v>
      </c>
      <c r="L270" s="12">
        <f>IF(ISBLANK(Tab_ForgeMystique[[#This Row],[Drop]]),0,Tab_ForgeMystique[[#This Row],[Gain_ttc]]-Tab_ForgeMystique[[#This Row],[Prix U. T6]]-Tab_ForgeMystique[[#This Row],[Prix U. Poussière]]*5)</f>
        <v>14009.649999999998</v>
      </c>
      <c r="M270" s="12">
        <f>IF(ISBLANK(Tab_ForgeMystique[[#This Row],[Drop]]),0,Tab_ForgeMystique[[#This Row],[Gain_ttc]]-Tab_ForgeMystique[[#This Row],[Prix U. T6]])</f>
        <v>20089.649999999998</v>
      </c>
      <c r="N270" s="57">
        <v>3</v>
      </c>
    </row>
    <row r="271" spans="1:14" x14ac:dyDescent="0.25">
      <c r="A271" s="15">
        <f t="shared" si="20"/>
        <v>270</v>
      </c>
      <c r="B271" s="45">
        <f t="shared" si="22"/>
        <v>43940</v>
      </c>
      <c r="C271" s="54" t="s">
        <v>140</v>
      </c>
      <c r="D271" s="12">
        <v>186</v>
      </c>
      <c r="E271" s="15" t="str">
        <f t="shared" si="23"/>
        <v>Flacon de sang puissant</v>
      </c>
      <c r="F271" s="12">
        <v>3021</v>
      </c>
      <c r="G271" s="12">
        <v>1216</v>
      </c>
      <c r="H271" s="12">
        <f>50*Tab_ForgeMystique[[#This Row],[Prix U. T5]]+1*Tab_ForgeMystique[[#This Row],[Prix U. T6]]+5*Tab_ForgeMystique[[#This Row],[Prix U. Poussière]]</f>
        <v>18401</v>
      </c>
      <c r="I271" s="15">
        <v>7</v>
      </c>
      <c r="J271" s="11">
        <f t="shared" si="24"/>
        <v>17974.95</v>
      </c>
      <c r="K271" s="12">
        <f>IF(ISBLANK(Tab_ForgeMystique[[#This Row],[Drop]]),0,Tab_ForgeMystique[[#This Row],[Gain_ttc]]-Tab_ForgeMystique[[#This Row],[Cout Ress Craft]])</f>
        <v>-426.04999999999927</v>
      </c>
      <c r="L271" s="12">
        <f>IF(ISBLANK(Tab_ForgeMystique[[#This Row],[Drop]]),0,Tab_ForgeMystique[[#This Row],[Gain_ttc]]-Tab_ForgeMystique[[#This Row],[Prix U. T6]]-Tab_ForgeMystique[[#This Row],[Prix U. Poussière]]*5)</f>
        <v>8873.9500000000007</v>
      </c>
      <c r="M271" s="12">
        <f>IF(ISBLANK(Tab_ForgeMystique[[#This Row],[Drop]]),0,Tab_ForgeMystique[[#This Row],[Gain_ttc]]-Tab_ForgeMystique[[#This Row],[Prix U. T6]])</f>
        <v>14953.95</v>
      </c>
      <c r="N271" s="57">
        <v>3</v>
      </c>
    </row>
    <row r="272" spans="1:14" x14ac:dyDescent="0.25">
      <c r="A272" s="15">
        <f t="shared" si="20"/>
        <v>271</v>
      </c>
      <c r="B272" s="45">
        <f t="shared" si="22"/>
        <v>43940</v>
      </c>
      <c r="C272" s="54" t="s">
        <v>140</v>
      </c>
      <c r="D272" s="12">
        <v>186</v>
      </c>
      <c r="E272" s="15" t="str">
        <f t="shared" si="23"/>
        <v>Flacon de sang puissant</v>
      </c>
      <c r="F272" s="12">
        <v>3021</v>
      </c>
      <c r="G272" s="12">
        <v>1216</v>
      </c>
      <c r="H272" s="12">
        <f>50*Tab_ForgeMystique[[#This Row],[Prix U. T5]]+1*Tab_ForgeMystique[[#This Row],[Prix U. T6]]+5*Tab_ForgeMystique[[#This Row],[Prix U. Poussière]]</f>
        <v>18401</v>
      </c>
      <c r="I272" s="15">
        <v>6</v>
      </c>
      <c r="J272" s="11">
        <f t="shared" si="24"/>
        <v>15407.1</v>
      </c>
      <c r="K272" s="12">
        <f>IF(ISBLANK(Tab_ForgeMystique[[#This Row],[Drop]]),0,Tab_ForgeMystique[[#This Row],[Gain_ttc]]-Tab_ForgeMystique[[#This Row],[Cout Ress Craft]])</f>
        <v>-2993.8999999999996</v>
      </c>
      <c r="L272" s="12">
        <f>IF(ISBLANK(Tab_ForgeMystique[[#This Row],[Drop]]),0,Tab_ForgeMystique[[#This Row],[Gain_ttc]]-Tab_ForgeMystique[[#This Row],[Prix U. T6]]-Tab_ForgeMystique[[#This Row],[Prix U. Poussière]]*5)</f>
        <v>6306.1</v>
      </c>
      <c r="M272" s="12">
        <f>IF(ISBLANK(Tab_ForgeMystique[[#This Row],[Drop]]),0,Tab_ForgeMystique[[#This Row],[Gain_ttc]]-Tab_ForgeMystique[[#This Row],[Prix U. T6]])</f>
        <v>12386.1</v>
      </c>
      <c r="N272" s="57">
        <v>3</v>
      </c>
    </row>
    <row r="273" spans="1:14" x14ac:dyDescent="0.25">
      <c r="A273" s="15">
        <f t="shared" si="20"/>
        <v>272</v>
      </c>
      <c r="B273" s="45">
        <f t="shared" si="22"/>
        <v>43940</v>
      </c>
      <c r="C273" s="54" t="s">
        <v>140</v>
      </c>
      <c r="D273" s="12">
        <v>186</v>
      </c>
      <c r="E273" s="15" t="str">
        <f t="shared" si="23"/>
        <v>Flacon de sang puissant</v>
      </c>
      <c r="F273" s="12">
        <v>3021</v>
      </c>
      <c r="G273" s="12">
        <v>1216</v>
      </c>
      <c r="H273" s="12">
        <f>50*Tab_ForgeMystique[[#This Row],[Prix U. T5]]+1*Tab_ForgeMystique[[#This Row],[Prix U. T6]]+5*Tab_ForgeMystique[[#This Row],[Prix U. Poussière]]</f>
        <v>18401</v>
      </c>
      <c r="I273" s="15">
        <v>7</v>
      </c>
      <c r="J273" s="11">
        <f t="shared" si="24"/>
        <v>17974.95</v>
      </c>
      <c r="K273" s="12">
        <f>IF(ISBLANK(Tab_ForgeMystique[[#This Row],[Drop]]),0,Tab_ForgeMystique[[#This Row],[Gain_ttc]]-Tab_ForgeMystique[[#This Row],[Cout Ress Craft]])</f>
        <v>-426.04999999999927</v>
      </c>
      <c r="L273" s="12">
        <f>IF(ISBLANK(Tab_ForgeMystique[[#This Row],[Drop]]),0,Tab_ForgeMystique[[#This Row],[Gain_ttc]]-Tab_ForgeMystique[[#This Row],[Prix U. T6]]-Tab_ForgeMystique[[#This Row],[Prix U. Poussière]]*5)</f>
        <v>8873.9500000000007</v>
      </c>
      <c r="M273" s="12">
        <f>IF(ISBLANK(Tab_ForgeMystique[[#This Row],[Drop]]),0,Tab_ForgeMystique[[#This Row],[Gain_ttc]]-Tab_ForgeMystique[[#This Row],[Prix U. T6]])</f>
        <v>14953.95</v>
      </c>
      <c r="N273" s="57">
        <v>3</v>
      </c>
    </row>
    <row r="274" spans="1:14" x14ac:dyDescent="0.25">
      <c r="A274" s="15">
        <f t="shared" si="20"/>
        <v>273</v>
      </c>
      <c r="B274" s="45">
        <f t="shared" si="22"/>
        <v>43940</v>
      </c>
      <c r="C274" s="54" t="s">
        <v>140</v>
      </c>
      <c r="D274" s="12">
        <v>186</v>
      </c>
      <c r="E274" s="15" t="str">
        <f t="shared" si="23"/>
        <v>Flacon de sang puissant</v>
      </c>
      <c r="F274" s="12">
        <v>3021</v>
      </c>
      <c r="G274" s="12">
        <v>1216</v>
      </c>
      <c r="H274" s="12">
        <f>50*Tab_ForgeMystique[[#This Row],[Prix U. T5]]+1*Tab_ForgeMystique[[#This Row],[Prix U. T6]]+5*Tab_ForgeMystique[[#This Row],[Prix U. Poussière]]</f>
        <v>18401</v>
      </c>
      <c r="I274" s="15">
        <v>7</v>
      </c>
      <c r="J274" s="11">
        <f t="shared" si="24"/>
        <v>17974.95</v>
      </c>
      <c r="K274" s="12">
        <f>IF(ISBLANK(Tab_ForgeMystique[[#This Row],[Drop]]),0,Tab_ForgeMystique[[#This Row],[Gain_ttc]]-Tab_ForgeMystique[[#This Row],[Cout Ress Craft]])</f>
        <v>-426.04999999999927</v>
      </c>
      <c r="L274" s="12">
        <f>IF(ISBLANK(Tab_ForgeMystique[[#This Row],[Drop]]),0,Tab_ForgeMystique[[#This Row],[Gain_ttc]]-Tab_ForgeMystique[[#This Row],[Prix U. T6]]-Tab_ForgeMystique[[#This Row],[Prix U. Poussière]]*5)</f>
        <v>8873.9500000000007</v>
      </c>
      <c r="M274" s="12">
        <f>IF(ISBLANK(Tab_ForgeMystique[[#This Row],[Drop]]),0,Tab_ForgeMystique[[#This Row],[Gain_ttc]]-Tab_ForgeMystique[[#This Row],[Prix U. T6]])</f>
        <v>14953.95</v>
      </c>
      <c r="N274" s="57">
        <v>3</v>
      </c>
    </row>
    <row r="275" spans="1:14" x14ac:dyDescent="0.25">
      <c r="A275" s="15">
        <f t="shared" si="20"/>
        <v>274</v>
      </c>
      <c r="B275" s="45">
        <f t="shared" si="22"/>
        <v>43940</v>
      </c>
      <c r="C275" s="54" t="s">
        <v>140</v>
      </c>
      <c r="D275" s="12">
        <v>186</v>
      </c>
      <c r="E275" s="15" t="str">
        <f t="shared" si="23"/>
        <v>Flacon de sang puissant</v>
      </c>
      <c r="F275" s="12">
        <v>3021</v>
      </c>
      <c r="G275" s="12">
        <v>1216</v>
      </c>
      <c r="H275" s="12">
        <f>50*Tab_ForgeMystique[[#This Row],[Prix U. T5]]+1*Tab_ForgeMystique[[#This Row],[Prix U. T6]]+5*Tab_ForgeMystique[[#This Row],[Prix U. Poussière]]</f>
        <v>18401</v>
      </c>
      <c r="I275" s="15">
        <v>7</v>
      </c>
      <c r="J275" s="11">
        <f t="shared" si="24"/>
        <v>17974.95</v>
      </c>
      <c r="K275" s="12">
        <f>IF(ISBLANK(Tab_ForgeMystique[[#This Row],[Drop]]),0,Tab_ForgeMystique[[#This Row],[Gain_ttc]]-Tab_ForgeMystique[[#This Row],[Cout Ress Craft]])</f>
        <v>-426.04999999999927</v>
      </c>
      <c r="L275" s="12">
        <f>IF(ISBLANK(Tab_ForgeMystique[[#This Row],[Drop]]),0,Tab_ForgeMystique[[#This Row],[Gain_ttc]]-Tab_ForgeMystique[[#This Row],[Prix U. T6]]-Tab_ForgeMystique[[#This Row],[Prix U. Poussière]]*5)</f>
        <v>8873.9500000000007</v>
      </c>
      <c r="M275" s="12">
        <f>IF(ISBLANK(Tab_ForgeMystique[[#This Row],[Drop]]),0,Tab_ForgeMystique[[#This Row],[Gain_ttc]]-Tab_ForgeMystique[[#This Row],[Prix U. T6]])</f>
        <v>14953.95</v>
      </c>
      <c r="N275" s="57">
        <v>3</v>
      </c>
    </row>
    <row r="276" spans="1:14" x14ac:dyDescent="0.25">
      <c r="A276" s="15">
        <f t="shared" si="20"/>
        <v>275</v>
      </c>
      <c r="B276" s="45">
        <f t="shared" si="22"/>
        <v>43940</v>
      </c>
      <c r="C276" s="54" t="s">
        <v>140</v>
      </c>
      <c r="D276" s="12">
        <v>186</v>
      </c>
      <c r="E276" s="15" t="str">
        <f t="shared" si="23"/>
        <v>Flacon de sang puissant</v>
      </c>
      <c r="F276" s="12">
        <v>3021</v>
      </c>
      <c r="G276" s="12">
        <v>1216</v>
      </c>
      <c r="H276" s="12">
        <f>50*Tab_ForgeMystique[[#This Row],[Prix U. T5]]+1*Tab_ForgeMystique[[#This Row],[Prix U. T6]]+5*Tab_ForgeMystique[[#This Row],[Prix U. Poussière]]</f>
        <v>18401</v>
      </c>
      <c r="I276" s="15">
        <v>5</v>
      </c>
      <c r="J276" s="11">
        <f t="shared" si="24"/>
        <v>12839.25</v>
      </c>
      <c r="K276" s="12">
        <f>IF(ISBLANK(Tab_ForgeMystique[[#This Row],[Drop]]),0,Tab_ForgeMystique[[#This Row],[Gain_ttc]]-Tab_ForgeMystique[[#This Row],[Cout Ress Craft]])</f>
        <v>-5561.75</v>
      </c>
      <c r="L276" s="12">
        <f>IF(ISBLANK(Tab_ForgeMystique[[#This Row],[Drop]]),0,Tab_ForgeMystique[[#This Row],[Gain_ttc]]-Tab_ForgeMystique[[#This Row],[Prix U. T6]]-Tab_ForgeMystique[[#This Row],[Prix U. Poussière]]*5)</f>
        <v>3738.25</v>
      </c>
      <c r="M276" s="12">
        <f>IF(ISBLANK(Tab_ForgeMystique[[#This Row],[Drop]]),0,Tab_ForgeMystique[[#This Row],[Gain_ttc]]-Tab_ForgeMystique[[#This Row],[Prix U. T6]])</f>
        <v>9818.25</v>
      </c>
      <c r="N276" s="57">
        <v>3</v>
      </c>
    </row>
    <row r="277" spans="1:14" x14ac:dyDescent="0.25">
      <c r="A277" s="15">
        <f t="shared" si="20"/>
        <v>276</v>
      </c>
      <c r="B277" s="45">
        <f t="shared" si="22"/>
        <v>43940</v>
      </c>
      <c r="C277" s="54" t="s">
        <v>140</v>
      </c>
      <c r="D277" s="12">
        <v>186</v>
      </c>
      <c r="E277" s="15" t="str">
        <f t="shared" si="23"/>
        <v>Flacon de sang puissant</v>
      </c>
      <c r="F277" s="12">
        <v>3021</v>
      </c>
      <c r="G277" s="12">
        <v>1216</v>
      </c>
      <c r="H277" s="12">
        <f>50*Tab_ForgeMystique[[#This Row],[Prix U. T5]]+1*Tab_ForgeMystique[[#This Row],[Prix U. T6]]+5*Tab_ForgeMystique[[#This Row],[Prix U. Poussière]]</f>
        <v>18401</v>
      </c>
      <c r="I277" s="15">
        <v>7</v>
      </c>
      <c r="J277" s="11">
        <f t="shared" si="24"/>
        <v>17974.95</v>
      </c>
      <c r="K277" s="12">
        <f>IF(ISBLANK(Tab_ForgeMystique[[#This Row],[Drop]]),0,Tab_ForgeMystique[[#This Row],[Gain_ttc]]-Tab_ForgeMystique[[#This Row],[Cout Ress Craft]])</f>
        <v>-426.04999999999927</v>
      </c>
      <c r="L277" s="12">
        <f>IF(ISBLANK(Tab_ForgeMystique[[#This Row],[Drop]]),0,Tab_ForgeMystique[[#This Row],[Gain_ttc]]-Tab_ForgeMystique[[#This Row],[Prix U. T6]]-Tab_ForgeMystique[[#This Row],[Prix U. Poussière]]*5)</f>
        <v>8873.9500000000007</v>
      </c>
      <c r="M277" s="12">
        <f>IF(ISBLANK(Tab_ForgeMystique[[#This Row],[Drop]]),0,Tab_ForgeMystique[[#This Row],[Gain_ttc]]-Tab_ForgeMystique[[#This Row],[Prix U. T6]])</f>
        <v>14953.95</v>
      </c>
      <c r="N277" s="57">
        <v>3</v>
      </c>
    </row>
    <row r="278" spans="1:14" x14ac:dyDescent="0.25">
      <c r="A278" s="15">
        <f t="shared" si="20"/>
        <v>277</v>
      </c>
      <c r="B278" s="45">
        <f t="shared" si="22"/>
        <v>43940</v>
      </c>
      <c r="C278" s="54" t="s">
        <v>140</v>
      </c>
      <c r="D278" s="12">
        <v>186</v>
      </c>
      <c r="E278" s="15" t="str">
        <f t="shared" si="23"/>
        <v>Flacon de sang puissant</v>
      </c>
      <c r="F278" s="12">
        <v>3021</v>
      </c>
      <c r="G278" s="12">
        <v>1216</v>
      </c>
      <c r="H278" s="12">
        <f>50*Tab_ForgeMystique[[#This Row],[Prix U. T5]]+1*Tab_ForgeMystique[[#This Row],[Prix U. T6]]+5*Tab_ForgeMystique[[#This Row],[Prix U. Poussière]]</f>
        <v>18401</v>
      </c>
      <c r="I278" s="15">
        <v>10</v>
      </c>
      <c r="J278" s="11">
        <f t="shared" si="24"/>
        <v>25678.5</v>
      </c>
      <c r="K278" s="12">
        <f>IF(ISBLANK(Tab_ForgeMystique[[#This Row],[Drop]]),0,Tab_ForgeMystique[[#This Row],[Gain_ttc]]-Tab_ForgeMystique[[#This Row],[Cout Ress Craft]])</f>
        <v>7277.5</v>
      </c>
      <c r="L278" s="12">
        <f>IF(ISBLANK(Tab_ForgeMystique[[#This Row],[Drop]]),0,Tab_ForgeMystique[[#This Row],[Gain_ttc]]-Tab_ForgeMystique[[#This Row],[Prix U. T6]]-Tab_ForgeMystique[[#This Row],[Prix U. Poussière]]*5)</f>
        <v>16577.5</v>
      </c>
      <c r="M278" s="12">
        <f>IF(ISBLANK(Tab_ForgeMystique[[#This Row],[Drop]]),0,Tab_ForgeMystique[[#This Row],[Gain_ttc]]-Tab_ForgeMystique[[#This Row],[Prix U. T6]])</f>
        <v>22657.5</v>
      </c>
      <c r="N278" s="57">
        <v>3</v>
      </c>
    </row>
    <row r="279" spans="1:14" x14ac:dyDescent="0.25">
      <c r="A279" s="15">
        <f t="shared" si="20"/>
        <v>278</v>
      </c>
      <c r="B279" s="45">
        <f t="shared" si="22"/>
        <v>43940</v>
      </c>
      <c r="C279" s="54" t="s">
        <v>140</v>
      </c>
      <c r="D279" s="12">
        <v>186</v>
      </c>
      <c r="E279" s="15" t="str">
        <f t="shared" si="23"/>
        <v>Flacon de sang puissant</v>
      </c>
      <c r="F279" s="12">
        <v>3021</v>
      </c>
      <c r="G279" s="12">
        <v>1216</v>
      </c>
      <c r="H279" s="12">
        <f>50*Tab_ForgeMystique[[#This Row],[Prix U. T5]]+1*Tab_ForgeMystique[[#This Row],[Prix U. T6]]+5*Tab_ForgeMystique[[#This Row],[Prix U. Poussière]]</f>
        <v>18401</v>
      </c>
      <c r="I279" s="15">
        <v>8</v>
      </c>
      <c r="J279" s="11">
        <f t="shared" si="24"/>
        <v>20542.8</v>
      </c>
      <c r="K279" s="12">
        <f>IF(ISBLANK(Tab_ForgeMystique[[#This Row],[Drop]]),0,Tab_ForgeMystique[[#This Row],[Gain_ttc]]-Tab_ForgeMystique[[#This Row],[Cout Ress Craft]])</f>
        <v>2141.7999999999993</v>
      </c>
      <c r="L279" s="12">
        <f>IF(ISBLANK(Tab_ForgeMystique[[#This Row],[Drop]]),0,Tab_ForgeMystique[[#This Row],[Gain_ttc]]-Tab_ForgeMystique[[#This Row],[Prix U. T6]]-Tab_ForgeMystique[[#This Row],[Prix U. Poussière]]*5)</f>
        <v>11441.8</v>
      </c>
      <c r="M279" s="12">
        <f>IF(ISBLANK(Tab_ForgeMystique[[#This Row],[Drop]]),0,Tab_ForgeMystique[[#This Row],[Gain_ttc]]-Tab_ForgeMystique[[#This Row],[Prix U. T6]])</f>
        <v>17521.8</v>
      </c>
      <c r="N279" s="57">
        <v>3</v>
      </c>
    </row>
    <row r="280" spans="1:14" x14ac:dyDescent="0.25">
      <c r="A280" s="15">
        <f t="shared" si="20"/>
        <v>279</v>
      </c>
      <c r="B280" s="45">
        <f t="shared" si="22"/>
        <v>43940</v>
      </c>
      <c r="C280" s="54" t="s">
        <v>140</v>
      </c>
      <c r="D280" s="12">
        <v>186</v>
      </c>
      <c r="E280" s="15" t="str">
        <f t="shared" si="23"/>
        <v>Flacon de sang puissant</v>
      </c>
      <c r="F280" s="12">
        <v>3021</v>
      </c>
      <c r="G280" s="12">
        <v>1216</v>
      </c>
      <c r="H280" s="12">
        <f>50*Tab_ForgeMystique[[#This Row],[Prix U. T5]]+1*Tab_ForgeMystique[[#This Row],[Prix U. T6]]+5*Tab_ForgeMystique[[#This Row],[Prix U. Poussière]]</f>
        <v>18401</v>
      </c>
      <c r="I280" s="15">
        <v>5</v>
      </c>
      <c r="J280" s="11">
        <f t="shared" si="24"/>
        <v>12839.25</v>
      </c>
      <c r="K280" s="12">
        <f>IF(ISBLANK(Tab_ForgeMystique[[#This Row],[Drop]]),0,Tab_ForgeMystique[[#This Row],[Gain_ttc]]-Tab_ForgeMystique[[#This Row],[Cout Ress Craft]])</f>
        <v>-5561.75</v>
      </c>
      <c r="L280" s="12">
        <f>IF(ISBLANK(Tab_ForgeMystique[[#This Row],[Drop]]),0,Tab_ForgeMystique[[#This Row],[Gain_ttc]]-Tab_ForgeMystique[[#This Row],[Prix U. T6]]-Tab_ForgeMystique[[#This Row],[Prix U. Poussière]]*5)</f>
        <v>3738.25</v>
      </c>
      <c r="M280" s="12">
        <f>IF(ISBLANK(Tab_ForgeMystique[[#This Row],[Drop]]),0,Tab_ForgeMystique[[#This Row],[Gain_ttc]]-Tab_ForgeMystique[[#This Row],[Prix U. T6]])</f>
        <v>9818.25</v>
      </c>
      <c r="N280" s="57">
        <v>3</v>
      </c>
    </row>
    <row r="281" spans="1:14" x14ac:dyDescent="0.25">
      <c r="A281" s="15">
        <f t="shared" si="20"/>
        <v>280</v>
      </c>
      <c r="B281" s="45">
        <f t="shared" si="22"/>
        <v>43940</v>
      </c>
      <c r="C281" s="54" t="s">
        <v>140</v>
      </c>
      <c r="D281" s="12">
        <v>186</v>
      </c>
      <c r="E281" s="15" t="str">
        <f t="shared" si="23"/>
        <v>Flacon de sang puissant</v>
      </c>
      <c r="F281" s="12">
        <v>3021</v>
      </c>
      <c r="G281" s="12">
        <v>1216</v>
      </c>
      <c r="H281" s="12">
        <f>50*Tab_ForgeMystique[[#This Row],[Prix U. T5]]+1*Tab_ForgeMystique[[#This Row],[Prix U. T6]]+5*Tab_ForgeMystique[[#This Row],[Prix U. Poussière]]</f>
        <v>18401</v>
      </c>
      <c r="I281" s="15">
        <v>6</v>
      </c>
      <c r="J281" s="11">
        <f t="shared" si="24"/>
        <v>15407.1</v>
      </c>
      <c r="K281" s="12">
        <f>IF(ISBLANK(Tab_ForgeMystique[[#This Row],[Drop]]),0,Tab_ForgeMystique[[#This Row],[Gain_ttc]]-Tab_ForgeMystique[[#This Row],[Cout Ress Craft]])</f>
        <v>-2993.8999999999996</v>
      </c>
      <c r="L281" s="12">
        <f>IF(ISBLANK(Tab_ForgeMystique[[#This Row],[Drop]]),0,Tab_ForgeMystique[[#This Row],[Gain_ttc]]-Tab_ForgeMystique[[#This Row],[Prix U. T6]]-Tab_ForgeMystique[[#This Row],[Prix U. Poussière]]*5)</f>
        <v>6306.1</v>
      </c>
      <c r="M281" s="12">
        <f>IF(ISBLANK(Tab_ForgeMystique[[#This Row],[Drop]]),0,Tab_ForgeMystique[[#This Row],[Gain_ttc]]-Tab_ForgeMystique[[#This Row],[Prix U. T6]])</f>
        <v>12386.1</v>
      </c>
      <c r="N281" s="57">
        <v>3</v>
      </c>
    </row>
    <row r="282" spans="1:14" x14ac:dyDescent="0.25">
      <c r="A282" s="15">
        <f t="shared" si="20"/>
        <v>281</v>
      </c>
      <c r="B282" s="45">
        <f t="shared" si="22"/>
        <v>43940</v>
      </c>
      <c r="C282" s="54" t="s">
        <v>140</v>
      </c>
      <c r="D282" s="12">
        <v>186</v>
      </c>
      <c r="E282" s="15" t="str">
        <f t="shared" si="23"/>
        <v>Flacon de sang puissant</v>
      </c>
      <c r="F282" s="12">
        <v>3021</v>
      </c>
      <c r="G282" s="12">
        <v>1216</v>
      </c>
      <c r="H282" s="12">
        <f>50*Tab_ForgeMystique[[#This Row],[Prix U. T5]]+1*Tab_ForgeMystique[[#This Row],[Prix U. T6]]+5*Tab_ForgeMystique[[#This Row],[Prix U. Poussière]]</f>
        <v>18401</v>
      </c>
      <c r="I282" s="15">
        <v>5</v>
      </c>
      <c r="J282" s="11">
        <f t="shared" si="24"/>
        <v>12839.25</v>
      </c>
      <c r="K282" s="12">
        <f>IF(ISBLANK(Tab_ForgeMystique[[#This Row],[Drop]]),0,Tab_ForgeMystique[[#This Row],[Gain_ttc]]-Tab_ForgeMystique[[#This Row],[Cout Ress Craft]])</f>
        <v>-5561.75</v>
      </c>
      <c r="L282" s="12">
        <f>IF(ISBLANK(Tab_ForgeMystique[[#This Row],[Drop]]),0,Tab_ForgeMystique[[#This Row],[Gain_ttc]]-Tab_ForgeMystique[[#This Row],[Prix U. T6]]-Tab_ForgeMystique[[#This Row],[Prix U. Poussière]]*5)</f>
        <v>3738.25</v>
      </c>
      <c r="M282" s="12">
        <f>IF(ISBLANK(Tab_ForgeMystique[[#This Row],[Drop]]),0,Tab_ForgeMystique[[#This Row],[Gain_ttc]]-Tab_ForgeMystique[[#This Row],[Prix U. T6]])</f>
        <v>9818.25</v>
      </c>
      <c r="N282" s="57">
        <v>3</v>
      </c>
    </row>
    <row r="283" spans="1:14" x14ac:dyDescent="0.25">
      <c r="A283" s="15">
        <f t="shared" si="20"/>
        <v>282</v>
      </c>
      <c r="B283" s="45">
        <f t="shared" si="22"/>
        <v>43940</v>
      </c>
      <c r="C283" s="54" t="s">
        <v>140</v>
      </c>
      <c r="D283" s="12">
        <v>186</v>
      </c>
      <c r="E283" s="15" t="str">
        <f t="shared" si="23"/>
        <v>Flacon de sang puissant</v>
      </c>
      <c r="F283" s="12">
        <v>3021</v>
      </c>
      <c r="G283" s="12">
        <v>1216</v>
      </c>
      <c r="H283" s="12">
        <f>50*Tab_ForgeMystique[[#This Row],[Prix U. T5]]+1*Tab_ForgeMystique[[#This Row],[Prix U. T6]]+5*Tab_ForgeMystique[[#This Row],[Prix U. Poussière]]</f>
        <v>18401</v>
      </c>
      <c r="I283" s="15">
        <v>5</v>
      </c>
      <c r="J283" s="11">
        <f t="shared" si="24"/>
        <v>12839.25</v>
      </c>
      <c r="K283" s="12">
        <f>IF(ISBLANK(Tab_ForgeMystique[[#This Row],[Drop]]),0,Tab_ForgeMystique[[#This Row],[Gain_ttc]]-Tab_ForgeMystique[[#This Row],[Cout Ress Craft]])</f>
        <v>-5561.75</v>
      </c>
      <c r="L283" s="12">
        <f>IF(ISBLANK(Tab_ForgeMystique[[#This Row],[Drop]]),0,Tab_ForgeMystique[[#This Row],[Gain_ttc]]-Tab_ForgeMystique[[#This Row],[Prix U. T6]]-Tab_ForgeMystique[[#This Row],[Prix U. Poussière]]*5)</f>
        <v>3738.25</v>
      </c>
      <c r="M283" s="12">
        <f>IF(ISBLANK(Tab_ForgeMystique[[#This Row],[Drop]]),0,Tab_ForgeMystique[[#This Row],[Gain_ttc]]-Tab_ForgeMystique[[#This Row],[Prix U. T6]])</f>
        <v>9818.25</v>
      </c>
      <c r="N283" s="57">
        <v>3</v>
      </c>
    </row>
    <row r="284" spans="1:14" x14ac:dyDescent="0.25">
      <c r="A284" s="15">
        <f t="shared" si="20"/>
        <v>283</v>
      </c>
      <c r="B284" s="45">
        <f t="shared" si="22"/>
        <v>43940</v>
      </c>
      <c r="C284" s="54" t="s">
        <v>140</v>
      </c>
      <c r="D284" s="12">
        <v>186</v>
      </c>
      <c r="E284" s="15" t="str">
        <f t="shared" si="23"/>
        <v>Flacon de sang puissant</v>
      </c>
      <c r="F284" s="12">
        <v>3021</v>
      </c>
      <c r="G284" s="12">
        <v>1216</v>
      </c>
      <c r="H284" s="12">
        <f>50*Tab_ForgeMystique[[#This Row],[Prix U. T5]]+1*Tab_ForgeMystique[[#This Row],[Prix U. T6]]+5*Tab_ForgeMystique[[#This Row],[Prix U. Poussière]]</f>
        <v>18401</v>
      </c>
      <c r="I284" s="15">
        <v>8</v>
      </c>
      <c r="J284" s="11">
        <f t="shared" si="24"/>
        <v>20542.8</v>
      </c>
      <c r="K284" s="12">
        <f>IF(ISBLANK(Tab_ForgeMystique[[#This Row],[Drop]]),0,Tab_ForgeMystique[[#This Row],[Gain_ttc]]-Tab_ForgeMystique[[#This Row],[Cout Ress Craft]])</f>
        <v>2141.7999999999993</v>
      </c>
      <c r="L284" s="12">
        <f>IF(ISBLANK(Tab_ForgeMystique[[#This Row],[Drop]]),0,Tab_ForgeMystique[[#This Row],[Gain_ttc]]-Tab_ForgeMystique[[#This Row],[Prix U. T6]]-Tab_ForgeMystique[[#This Row],[Prix U. Poussière]]*5)</f>
        <v>11441.8</v>
      </c>
      <c r="M284" s="12">
        <f>IF(ISBLANK(Tab_ForgeMystique[[#This Row],[Drop]]),0,Tab_ForgeMystique[[#This Row],[Gain_ttc]]-Tab_ForgeMystique[[#This Row],[Prix U. T6]])</f>
        <v>17521.8</v>
      </c>
      <c r="N284" s="57">
        <v>3</v>
      </c>
    </row>
    <row r="285" spans="1:14" x14ac:dyDescent="0.25">
      <c r="A285" s="15">
        <f t="shared" si="20"/>
        <v>284</v>
      </c>
      <c r="B285" s="45">
        <f t="shared" si="22"/>
        <v>43940</v>
      </c>
      <c r="C285" s="54" t="s">
        <v>140</v>
      </c>
      <c r="D285" s="12">
        <v>186</v>
      </c>
      <c r="E285" s="15" t="str">
        <f t="shared" si="23"/>
        <v>Flacon de sang puissant</v>
      </c>
      <c r="F285" s="12">
        <v>3021</v>
      </c>
      <c r="G285" s="12">
        <v>1216</v>
      </c>
      <c r="H285" s="12">
        <f>50*Tab_ForgeMystique[[#This Row],[Prix U. T5]]+1*Tab_ForgeMystique[[#This Row],[Prix U. T6]]+5*Tab_ForgeMystique[[#This Row],[Prix U. Poussière]]</f>
        <v>18401</v>
      </c>
      <c r="I285" s="15">
        <v>9</v>
      </c>
      <c r="J285" s="11">
        <f t="shared" si="24"/>
        <v>23110.649999999998</v>
      </c>
      <c r="K285" s="12">
        <f>IF(ISBLANK(Tab_ForgeMystique[[#This Row],[Drop]]),0,Tab_ForgeMystique[[#This Row],[Gain_ttc]]-Tab_ForgeMystique[[#This Row],[Cout Ress Craft]])</f>
        <v>4709.6499999999978</v>
      </c>
      <c r="L285" s="12">
        <f>IF(ISBLANK(Tab_ForgeMystique[[#This Row],[Drop]]),0,Tab_ForgeMystique[[#This Row],[Gain_ttc]]-Tab_ForgeMystique[[#This Row],[Prix U. T6]]-Tab_ForgeMystique[[#This Row],[Prix U. Poussière]]*5)</f>
        <v>14009.649999999998</v>
      </c>
      <c r="M285" s="12">
        <f>IF(ISBLANK(Tab_ForgeMystique[[#This Row],[Drop]]),0,Tab_ForgeMystique[[#This Row],[Gain_ttc]]-Tab_ForgeMystique[[#This Row],[Prix U. T6]])</f>
        <v>20089.649999999998</v>
      </c>
      <c r="N285" s="57">
        <v>3</v>
      </c>
    </row>
    <row r="286" spans="1:14" x14ac:dyDescent="0.25">
      <c r="A286" s="15">
        <f t="shared" si="20"/>
        <v>285</v>
      </c>
      <c r="B286" s="45">
        <f t="shared" si="22"/>
        <v>43940</v>
      </c>
      <c r="C286" s="54" t="s">
        <v>140</v>
      </c>
      <c r="D286" s="12">
        <v>186</v>
      </c>
      <c r="E286" s="15" t="str">
        <f t="shared" si="23"/>
        <v>Flacon de sang puissant</v>
      </c>
      <c r="F286" s="12">
        <v>3021</v>
      </c>
      <c r="G286" s="12">
        <v>1216</v>
      </c>
      <c r="H286" s="12">
        <f>50*Tab_ForgeMystique[[#This Row],[Prix U. T5]]+1*Tab_ForgeMystique[[#This Row],[Prix U. T6]]+5*Tab_ForgeMystique[[#This Row],[Prix U. Poussière]]</f>
        <v>18401</v>
      </c>
      <c r="I286" s="15">
        <v>9</v>
      </c>
      <c r="J286" s="11">
        <f t="shared" si="24"/>
        <v>23110.649999999998</v>
      </c>
      <c r="K286" s="12">
        <f>IF(ISBLANK(Tab_ForgeMystique[[#This Row],[Drop]]),0,Tab_ForgeMystique[[#This Row],[Gain_ttc]]-Tab_ForgeMystique[[#This Row],[Cout Ress Craft]])</f>
        <v>4709.6499999999978</v>
      </c>
      <c r="L286" s="12">
        <f>IF(ISBLANK(Tab_ForgeMystique[[#This Row],[Drop]]),0,Tab_ForgeMystique[[#This Row],[Gain_ttc]]-Tab_ForgeMystique[[#This Row],[Prix U. T6]]-Tab_ForgeMystique[[#This Row],[Prix U. Poussière]]*5)</f>
        <v>14009.649999999998</v>
      </c>
      <c r="M286" s="12">
        <f>IF(ISBLANK(Tab_ForgeMystique[[#This Row],[Drop]]),0,Tab_ForgeMystique[[#This Row],[Gain_ttc]]-Tab_ForgeMystique[[#This Row],[Prix U. T6]])</f>
        <v>20089.649999999998</v>
      </c>
      <c r="N286" s="57">
        <v>3</v>
      </c>
    </row>
    <row r="287" spans="1:14" x14ac:dyDescent="0.25">
      <c r="A287" s="15">
        <f t="shared" si="20"/>
        <v>286</v>
      </c>
      <c r="B287" s="45">
        <f t="shared" si="22"/>
        <v>43940</v>
      </c>
      <c r="C287" s="54" t="s">
        <v>140</v>
      </c>
      <c r="D287" s="12">
        <v>186</v>
      </c>
      <c r="E287" s="15" t="str">
        <f t="shared" si="23"/>
        <v>Flacon de sang puissant</v>
      </c>
      <c r="F287" s="12">
        <v>3021</v>
      </c>
      <c r="G287" s="12">
        <v>1216</v>
      </c>
      <c r="H287" s="12">
        <f>50*Tab_ForgeMystique[[#This Row],[Prix U. T5]]+1*Tab_ForgeMystique[[#This Row],[Prix U. T6]]+5*Tab_ForgeMystique[[#This Row],[Prix U. Poussière]]</f>
        <v>18401</v>
      </c>
      <c r="I287" s="15">
        <v>5</v>
      </c>
      <c r="J287" s="11">
        <f t="shared" si="24"/>
        <v>12839.25</v>
      </c>
      <c r="K287" s="12">
        <f>IF(ISBLANK(Tab_ForgeMystique[[#This Row],[Drop]]),0,Tab_ForgeMystique[[#This Row],[Gain_ttc]]-Tab_ForgeMystique[[#This Row],[Cout Ress Craft]])</f>
        <v>-5561.75</v>
      </c>
      <c r="L287" s="12">
        <f>IF(ISBLANK(Tab_ForgeMystique[[#This Row],[Drop]]),0,Tab_ForgeMystique[[#This Row],[Gain_ttc]]-Tab_ForgeMystique[[#This Row],[Prix U. T6]]-Tab_ForgeMystique[[#This Row],[Prix U. Poussière]]*5)</f>
        <v>3738.25</v>
      </c>
      <c r="M287" s="12">
        <f>IF(ISBLANK(Tab_ForgeMystique[[#This Row],[Drop]]),0,Tab_ForgeMystique[[#This Row],[Gain_ttc]]-Tab_ForgeMystique[[#This Row],[Prix U. T6]])</f>
        <v>9818.25</v>
      </c>
      <c r="N287" s="57">
        <v>3</v>
      </c>
    </row>
    <row r="288" spans="1:14" x14ac:dyDescent="0.25">
      <c r="A288" s="15">
        <f t="shared" si="20"/>
        <v>287</v>
      </c>
      <c r="B288" s="45">
        <f t="shared" si="22"/>
        <v>43940</v>
      </c>
      <c r="C288" s="54" t="s">
        <v>140</v>
      </c>
      <c r="D288" s="12">
        <v>186</v>
      </c>
      <c r="E288" s="15" t="str">
        <f t="shared" si="23"/>
        <v>Flacon de sang puissant</v>
      </c>
      <c r="F288" s="12">
        <v>3021</v>
      </c>
      <c r="G288" s="12">
        <v>1216</v>
      </c>
      <c r="H288" s="12">
        <f>50*Tab_ForgeMystique[[#This Row],[Prix U. T5]]+1*Tab_ForgeMystique[[#This Row],[Prix U. T6]]+5*Tab_ForgeMystique[[#This Row],[Prix U. Poussière]]</f>
        <v>18401</v>
      </c>
      <c r="I288" s="15">
        <v>6</v>
      </c>
      <c r="J288" s="11">
        <f t="shared" si="24"/>
        <v>15407.1</v>
      </c>
      <c r="K288" s="12">
        <f>IF(ISBLANK(Tab_ForgeMystique[[#This Row],[Drop]]),0,Tab_ForgeMystique[[#This Row],[Gain_ttc]]-Tab_ForgeMystique[[#This Row],[Cout Ress Craft]])</f>
        <v>-2993.8999999999996</v>
      </c>
      <c r="L288" s="12">
        <f>IF(ISBLANK(Tab_ForgeMystique[[#This Row],[Drop]]),0,Tab_ForgeMystique[[#This Row],[Gain_ttc]]-Tab_ForgeMystique[[#This Row],[Prix U. T6]]-Tab_ForgeMystique[[#This Row],[Prix U. Poussière]]*5)</f>
        <v>6306.1</v>
      </c>
      <c r="M288" s="12">
        <f>IF(ISBLANK(Tab_ForgeMystique[[#This Row],[Drop]]),0,Tab_ForgeMystique[[#This Row],[Gain_ttc]]-Tab_ForgeMystique[[#This Row],[Prix U. T6]])</f>
        <v>12386.1</v>
      </c>
      <c r="N288" s="57">
        <v>3</v>
      </c>
    </row>
    <row r="289" spans="1:14" x14ac:dyDescent="0.25">
      <c r="A289" s="15">
        <f t="shared" si="20"/>
        <v>288</v>
      </c>
      <c r="B289" s="45">
        <f t="shared" si="22"/>
        <v>43940</v>
      </c>
      <c r="C289" s="54" t="s">
        <v>140</v>
      </c>
      <c r="D289" s="12">
        <v>186</v>
      </c>
      <c r="E289" s="15" t="str">
        <f t="shared" si="23"/>
        <v>Flacon de sang puissant</v>
      </c>
      <c r="F289" s="12">
        <v>3021</v>
      </c>
      <c r="G289" s="12">
        <v>1216</v>
      </c>
      <c r="H289" s="12">
        <f>50*Tab_ForgeMystique[[#This Row],[Prix U. T5]]+1*Tab_ForgeMystique[[#This Row],[Prix U. T6]]+5*Tab_ForgeMystique[[#This Row],[Prix U. Poussière]]</f>
        <v>18401</v>
      </c>
      <c r="I289" s="15">
        <v>5</v>
      </c>
      <c r="J289" s="11">
        <f t="shared" si="24"/>
        <v>12839.25</v>
      </c>
      <c r="K289" s="12">
        <f>IF(ISBLANK(Tab_ForgeMystique[[#This Row],[Drop]]),0,Tab_ForgeMystique[[#This Row],[Gain_ttc]]-Tab_ForgeMystique[[#This Row],[Cout Ress Craft]])</f>
        <v>-5561.75</v>
      </c>
      <c r="L289" s="12">
        <f>IF(ISBLANK(Tab_ForgeMystique[[#This Row],[Drop]]),0,Tab_ForgeMystique[[#This Row],[Gain_ttc]]-Tab_ForgeMystique[[#This Row],[Prix U. T6]]-Tab_ForgeMystique[[#This Row],[Prix U. Poussière]]*5)</f>
        <v>3738.25</v>
      </c>
      <c r="M289" s="12">
        <f>IF(ISBLANK(Tab_ForgeMystique[[#This Row],[Drop]]),0,Tab_ForgeMystique[[#This Row],[Gain_ttc]]-Tab_ForgeMystique[[#This Row],[Prix U. T6]])</f>
        <v>9818.25</v>
      </c>
      <c r="N289" s="57">
        <v>3</v>
      </c>
    </row>
    <row r="290" spans="1:14" x14ac:dyDescent="0.25">
      <c r="A290" s="15">
        <f t="shared" si="20"/>
        <v>289</v>
      </c>
      <c r="B290" s="45">
        <f t="shared" si="22"/>
        <v>43940</v>
      </c>
      <c r="C290" s="54" t="s">
        <v>140</v>
      </c>
      <c r="D290" s="12">
        <v>186</v>
      </c>
      <c r="E290" s="15" t="str">
        <f t="shared" si="23"/>
        <v>Flacon de sang puissant</v>
      </c>
      <c r="F290" s="12">
        <v>3021</v>
      </c>
      <c r="G290" s="12">
        <v>1216</v>
      </c>
      <c r="H290" s="12">
        <f>50*Tab_ForgeMystique[[#This Row],[Prix U. T5]]+1*Tab_ForgeMystique[[#This Row],[Prix U. T6]]+5*Tab_ForgeMystique[[#This Row],[Prix U. Poussière]]</f>
        <v>18401</v>
      </c>
      <c r="I290" s="15">
        <v>6</v>
      </c>
      <c r="J290" s="11">
        <f t="shared" si="24"/>
        <v>15407.1</v>
      </c>
      <c r="K290" s="12">
        <f>IF(ISBLANK(Tab_ForgeMystique[[#This Row],[Drop]]),0,Tab_ForgeMystique[[#This Row],[Gain_ttc]]-Tab_ForgeMystique[[#This Row],[Cout Ress Craft]])</f>
        <v>-2993.8999999999996</v>
      </c>
      <c r="L290" s="12">
        <f>IF(ISBLANK(Tab_ForgeMystique[[#This Row],[Drop]]),0,Tab_ForgeMystique[[#This Row],[Gain_ttc]]-Tab_ForgeMystique[[#This Row],[Prix U. T6]]-Tab_ForgeMystique[[#This Row],[Prix U. Poussière]]*5)</f>
        <v>6306.1</v>
      </c>
      <c r="M290" s="12">
        <f>IF(ISBLANK(Tab_ForgeMystique[[#This Row],[Drop]]),0,Tab_ForgeMystique[[#This Row],[Gain_ttc]]-Tab_ForgeMystique[[#This Row],[Prix U. T6]])</f>
        <v>12386.1</v>
      </c>
      <c r="N290" s="57">
        <v>3</v>
      </c>
    </row>
    <row r="291" spans="1:14" x14ac:dyDescent="0.25">
      <c r="A291" s="15">
        <f t="shared" si="20"/>
        <v>290</v>
      </c>
      <c r="B291" s="45">
        <f t="shared" si="22"/>
        <v>43940</v>
      </c>
      <c r="C291" s="54" t="s">
        <v>140</v>
      </c>
      <c r="D291" s="12">
        <v>186</v>
      </c>
      <c r="E291" s="15" t="str">
        <f t="shared" si="23"/>
        <v>Flacon de sang puissant</v>
      </c>
      <c r="F291" s="12">
        <v>3021</v>
      </c>
      <c r="G291" s="12">
        <v>1216</v>
      </c>
      <c r="H291" s="12">
        <f>50*Tab_ForgeMystique[[#This Row],[Prix U. T5]]+1*Tab_ForgeMystique[[#This Row],[Prix U. T6]]+5*Tab_ForgeMystique[[#This Row],[Prix U. Poussière]]</f>
        <v>18401</v>
      </c>
      <c r="I291" s="15">
        <v>8</v>
      </c>
      <c r="J291" s="11">
        <f t="shared" si="24"/>
        <v>20542.8</v>
      </c>
      <c r="K291" s="12">
        <f>IF(ISBLANK(Tab_ForgeMystique[[#This Row],[Drop]]),0,Tab_ForgeMystique[[#This Row],[Gain_ttc]]-Tab_ForgeMystique[[#This Row],[Cout Ress Craft]])</f>
        <v>2141.7999999999993</v>
      </c>
      <c r="L291" s="12">
        <f>IF(ISBLANK(Tab_ForgeMystique[[#This Row],[Drop]]),0,Tab_ForgeMystique[[#This Row],[Gain_ttc]]-Tab_ForgeMystique[[#This Row],[Prix U. T6]]-Tab_ForgeMystique[[#This Row],[Prix U. Poussière]]*5)</f>
        <v>11441.8</v>
      </c>
      <c r="M291" s="12">
        <f>IF(ISBLANK(Tab_ForgeMystique[[#This Row],[Drop]]),0,Tab_ForgeMystique[[#This Row],[Gain_ttc]]-Tab_ForgeMystique[[#This Row],[Prix U. T6]])</f>
        <v>17521.8</v>
      </c>
      <c r="N291" s="57">
        <v>3</v>
      </c>
    </row>
    <row r="292" spans="1:14" x14ac:dyDescent="0.25">
      <c r="A292" s="15">
        <f t="shared" si="20"/>
        <v>291</v>
      </c>
      <c r="B292" s="45">
        <f t="shared" si="22"/>
        <v>43940</v>
      </c>
      <c r="C292" s="54" t="s">
        <v>140</v>
      </c>
      <c r="D292" s="12">
        <v>186</v>
      </c>
      <c r="E292" s="15" t="str">
        <f t="shared" si="23"/>
        <v>Flacon de sang puissant</v>
      </c>
      <c r="F292" s="12">
        <v>3021</v>
      </c>
      <c r="G292" s="12">
        <v>1216</v>
      </c>
      <c r="H292" s="12">
        <f>50*Tab_ForgeMystique[[#This Row],[Prix U. T5]]+1*Tab_ForgeMystique[[#This Row],[Prix U. T6]]+5*Tab_ForgeMystique[[#This Row],[Prix U. Poussière]]</f>
        <v>18401</v>
      </c>
      <c r="I292" s="15">
        <v>5</v>
      </c>
      <c r="J292" s="11">
        <f t="shared" si="24"/>
        <v>12839.25</v>
      </c>
      <c r="K292" s="12">
        <f>IF(ISBLANK(Tab_ForgeMystique[[#This Row],[Drop]]),0,Tab_ForgeMystique[[#This Row],[Gain_ttc]]-Tab_ForgeMystique[[#This Row],[Cout Ress Craft]])</f>
        <v>-5561.75</v>
      </c>
      <c r="L292" s="12">
        <f>IF(ISBLANK(Tab_ForgeMystique[[#This Row],[Drop]]),0,Tab_ForgeMystique[[#This Row],[Gain_ttc]]-Tab_ForgeMystique[[#This Row],[Prix U. T6]]-Tab_ForgeMystique[[#This Row],[Prix U. Poussière]]*5)</f>
        <v>3738.25</v>
      </c>
      <c r="M292" s="12">
        <f>IF(ISBLANK(Tab_ForgeMystique[[#This Row],[Drop]]),0,Tab_ForgeMystique[[#This Row],[Gain_ttc]]-Tab_ForgeMystique[[#This Row],[Prix U. T6]])</f>
        <v>9818.25</v>
      </c>
      <c r="N292" s="57">
        <v>3</v>
      </c>
    </row>
    <row r="293" spans="1:14" x14ac:dyDescent="0.25">
      <c r="A293" s="15">
        <f t="shared" si="20"/>
        <v>292</v>
      </c>
      <c r="B293" s="45">
        <f t="shared" si="22"/>
        <v>43940</v>
      </c>
      <c r="C293" s="54" t="s">
        <v>140</v>
      </c>
      <c r="D293" s="12">
        <v>186</v>
      </c>
      <c r="E293" s="15" t="str">
        <f t="shared" si="23"/>
        <v>Flacon de sang puissant</v>
      </c>
      <c r="F293" s="12">
        <v>3021</v>
      </c>
      <c r="G293" s="12">
        <v>1216</v>
      </c>
      <c r="H293" s="12">
        <f>50*Tab_ForgeMystique[[#This Row],[Prix U. T5]]+1*Tab_ForgeMystique[[#This Row],[Prix U. T6]]+5*Tab_ForgeMystique[[#This Row],[Prix U. Poussière]]</f>
        <v>18401</v>
      </c>
      <c r="I293" s="15">
        <v>6</v>
      </c>
      <c r="J293" s="11">
        <f t="shared" si="24"/>
        <v>15407.1</v>
      </c>
      <c r="K293" s="12">
        <f>IF(ISBLANK(Tab_ForgeMystique[[#This Row],[Drop]]),0,Tab_ForgeMystique[[#This Row],[Gain_ttc]]-Tab_ForgeMystique[[#This Row],[Cout Ress Craft]])</f>
        <v>-2993.8999999999996</v>
      </c>
      <c r="L293" s="12">
        <f>IF(ISBLANK(Tab_ForgeMystique[[#This Row],[Drop]]),0,Tab_ForgeMystique[[#This Row],[Gain_ttc]]-Tab_ForgeMystique[[#This Row],[Prix U. T6]]-Tab_ForgeMystique[[#This Row],[Prix U. Poussière]]*5)</f>
        <v>6306.1</v>
      </c>
      <c r="M293" s="12">
        <f>IF(ISBLANK(Tab_ForgeMystique[[#This Row],[Drop]]),0,Tab_ForgeMystique[[#This Row],[Gain_ttc]]-Tab_ForgeMystique[[#This Row],[Prix U. T6]])</f>
        <v>12386.1</v>
      </c>
      <c r="N293" s="57">
        <v>3</v>
      </c>
    </row>
    <row r="294" spans="1:14" x14ac:dyDescent="0.25">
      <c r="A294" s="15">
        <f t="shared" si="20"/>
        <v>293</v>
      </c>
      <c r="B294" s="45">
        <f t="shared" si="22"/>
        <v>43940</v>
      </c>
      <c r="C294" s="54" t="s">
        <v>140</v>
      </c>
      <c r="D294" s="12">
        <v>186</v>
      </c>
      <c r="E294" s="15" t="str">
        <f t="shared" si="23"/>
        <v>Flacon de sang puissant</v>
      </c>
      <c r="F294" s="12">
        <v>3021</v>
      </c>
      <c r="G294" s="12">
        <v>1216</v>
      </c>
      <c r="H294" s="12">
        <f>50*Tab_ForgeMystique[[#This Row],[Prix U. T5]]+1*Tab_ForgeMystique[[#This Row],[Prix U. T6]]+5*Tab_ForgeMystique[[#This Row],[Prix U. Poussière]]</f>
        <v>18401</v>
      </c>
      <c r="I294" s="15">
        <v>7</v>
      </c>
      <c r="J294" s="11">
        <f t="shared" si="24"/>
        <v>17974.95</v>
      </c>
      <c r="K294" s="12">
        <f>IF(ISBLANK(Tab_ForgeMystique[[#This Row],[Drop]]),0,Tab_ForgeMystique[[#This Row],[Gain_ttc]]-Tab_ForgeMystique[[#This Row],[Cout Ress Craft]])</f>
        <v>-426.04999999999927</v>
      </c>
      <c r="L294" s="12">
        <f>IF(ISBLANK(Tab_ForgeMystique[[#This Row],[Drop]]),0,Tab_ForgeMystique[[#This Row],[Gain_ttc]]-Tab_ForgeMystique[[#This Row],[Prix U. T6]]-Tab_ForgeMystique[[#This Row],[Prix U. Poussière]]*5)</f>
        <v>8873.9500000000007</v>
      </c>
      <c r="M294" s="12">
        <f>IF(ISBLANK(Tab_ForgeMystique[[#This Row],[Drop]]),0,Tab_ForgeMystique[[#This Row],[Gain_ttc]]-Tab_ForgeMystique[[#This Row],[Prix U. T6]])</f>
        <v>14953.95</v>
      </c>
      <c r="N294" s="57">
        <v>3</v>
      </c>
    </row>
    <row r="295" spans="1:14" x14ac:dyDescent="0.25">
      <c r="A295" s="15">
        <f t="shared" si="20"/>
        <v>294</v>
      </c>
      <c r="B295" s="45">
        <f t="shared" si="22"/>
        <v>43940</v>
      </c>
      <c r="C295" s="54" t="s">
        <v>140</v>
      </c>
      <c r="D295" s="12">
        <v>186</v>
      </c>
      <c r="E295" s="15" t="str">
        <f t="shared" si="23"/>
        <v>Flacon de sang puissant</v>
      </c>
      <c r="F295" s="12">
        <v>3021</v>
      </c>
      <c r="G295" s="12">
        <v>1216</v>
      </c>
      <c r="H295" s="12">
        <f>50*Tab_ForgeMystique[[#This Row],[Prix U. T5]]+1*Tab_ForgeMystique[[#This Row],[Prix U. T6]]+5*Tab_ForgeMystique[[#This Row],[Prix U. Poussière]]</f>
        <v>18401</v>
      </c>
      <c r="I295" s="15">
        <v>5</v>
      </c>
      <c r="J295" s="11">
        <f t="shared" si="24"/>
        <v>12839.25</v>
      </c>
      <c r="K295" s="12">
        <f>IF(ISBLANK(Tab_ForgeMystique[[#This Row],[Drop]]),0,Tab_ForgeMystique[[#This Row],[Gain_ttc]]-Tab_ForgeMystique[[#This Row],[Cout Ress Craft]])</f>
        <v>-5561.75</v>
      </c>
      <c r="L295" s="12">
        <f>IF(ISBLANK(Tab_ForgeMystique[[#This Row],[Drop]]),0,Tab_ForgeMystique[[#This Row],[Gain_ttc]]-Tab_ForgeMystique[[#This Row],[Prix U. T6]]-Tab_ForgeMystique[[#This Row],[Prix U. Poussière]]*5)</f>
        <v>3738.25</v>
      </c>
      <c r="M295" s="12">
        <f>IF(ISBLANK(Tab_ForgeMystique[[#This Row],[Drop]]),0,Tab_ForgeMystique[[#This Row],[Gain_ttc]]-Tab_ForgeMystique[[#This Row],[Prix U. T6]])</f>
        <v>9818.25</v>
      </c>
      <c r="N295" s="57">
        <v>3</v>
      </c>
    </row>
    <row r="296" spans="1:14" x14ac:dyDescent="0.25">
      <c r="A296" s="15">
        <f t="shared" si="20"/>
        <v>295</v>
      </c>
      <c r="B296" s="45">
        <f t="shared" si="22"/>
        <v>43940</v>
      </c>
      <c r="C296" s="54" t="s">
        <v>140</v>
      </c>
      <c r="D296" s="12">
        <v>186</v>
      </c>
      <c r="E296" s="15" t="str">
        <f t="shared" si="23"/>
        <v>Flacon de sang puissant</v>
      </c>
      <c r="F296" s="12">
        <v>3021</v>
      </c>
      <c r="G296" s="12">
        <v>1216</v>
      </c>
      <c r="H296" s="12">
        <f>50*Tab_ForgeMystique[[#This Row],[Prix U. T5]]+1*Tab_ForgeMystique[[#This Row],[Prix U. T6]]+5*Tab_ForgeMystique[[#This Row],[Prix U. Poussière]]</f>
        <v>18401</v>
      </c>
      <c r="I296" s="15">
        <v>9</v>
      </c>
      <c r="J296" s="11">
        <f t="shared" si="24"/>
        <v>23110.649999999998</v>
      </c>
      <c r="K296" s="12">
        <f>IF(ISBLANK(Tab_ForgeMystique[[#This Row],[Drop]]),0,Tab_ForgeMystique[[#This Row],[Gain_ttc]]-Tab_ForgeMystique[[#This Row],[Cout Ress Craft]])</f>
        <v>4709.6499999999978</v>
      </c>
      <c r="L296" s="12">
        <f>IF(ISBLANK(Tab_ForgeMystique[[#This Row],[Drop]]),0,Tab_ForgeMystique[[#This Row],[Gain_ttc]]-Tab_ForgeMystique[[#This Row],[Prix U. T6]]-Tab_ForgeMystique[[#This Row],[Prix U. Poussière]]*5)</f>
        <v>14009.649999999998</v>
      </c>
      <c r="M296" s="12">
        <f>IF(ISBLANK(Tab_ForgeMystique[[#This Row],[Drop]]),0,Tab_ForgeMystique[[#This Row],[Gain_ttc]]-Tab_ForgeMystique[[#This Row],[Prix U. T6]])</f>
        <v>20089.649999999998</v>
      </c>
      <c r="N296" s="57">
        <v>3</v>
      </c>
    </row>
    <row r="297" spans="1:14" x14ac:dyDescent="0.25">
      <c r="A297" s="15">
        <f t="shared" si="20"/>
        <v>296</v>
      </c>
      <c r="B297" s="45">
        <f t="shared" si="22"/>
        <v>43940</v>
      </c>
      <c r="C297" s="54" t="s">
        <v>140</v>
      </c>
      <c r="D297" s="12">
        <v>186</v>
      </c>
      <c r="E297" s="15" t="str">
        <f t="shared" si="23"/>
        <v>Flacon de sang puissant</v>
      </c>
      <c r="F297" s="12">
        <v>3021</v>
      </c>
      <c r="G297" s="12">
        <v>1216</v>
      </c>
      <c r="H297" s="12">
        <f>50*Tab_ForgeMystique[[#This Row],[Prix U. T5]]+1*Tab_ForgeMystique[[#This Row],[Prix U. T6]]+5*Tab_ForgeMystique[[#This Row],[Prix U. Poussière]]</f>
        <v>18401</v>
      </c>
      <c r="I297" s="15">
        <v>6</v>
      </c>
      <c r="J297" s="11">
        <f t="shared" si="24"/>
        <v>15407.1</v>
      </c>
      <c r="K297" s="12">
        <f>IF(ISBLANK(Tab_ForgeMystique[[#This Row],[Drop]]),0,Tab_ForgeMystique[[#This Row],[Gain_ttc]]-Tab_ForgeMystique[[#This Row],[Cout Ress Craft]])</f>
        <v>-2993.8999999999996</v>
      </c>
      <c r="L297" s="12">
        <f>IF(ISBLANK(Tab_ForgeMystique[[#This Row],[Drop]]),0,Tab_ForgeMystique[[#This Row],[Gain_ttc]]-Tab_ForgeMystique[[#This Row],[Prix U. T6]]-Tab_ForgeMystique[[#This Row],[Prix U. Poussière]]*5)</f>
        <v>6306.1</v>
      </c>
      <c r="M297" s="12">
        <f>IF(ISBLANK(Tab_ForgeMystique[[#This Row],[Drop]]),0,Tab_ForgeMystique[[#This Row],[Gain_ttc]]-Tab_ForgeMystique[[#This Row],[Prix U. T6]])</f>
        <v>12386.1</v>
      </c>
      <c r="N297" s="57">
        <v>3</v>
      </c>
    </row>
    <row r="298" spans="1:14" x14ac:dyDescent="0.25">
      <c r="A298" s="15">
        <f t="shared" si="20"/>
        <v>297</v>
      </c>
      <c r="B298" s="45">
        <f t="shared" si="22"/>
        <v>43940</v>
      </c>
      <c r="C298" s="54" t="s">
        <v>140</v>
      </c>
      <c r="D298" s="12">
        <v>186</v>
      </c>
      <c r="E298" s="15" t="str">
        <f t="shared" si="23"/>
        <v>Flacon de sang puissant</v>
      </c>
      <c r="F298" s="12">
        <v>3021</v>
      </c>
      <c r="G298" s="12">
        <v>1216</v>
      </c>
      <c r="H298" s="12">
        <f>50*Tab_ForgeMystique[[#This Row],[Prix U. T5]]+1*Tab_ForgeMystique[[#This Row],[Prix U. T6]]+5*Tab_ForgeMystique[[#This Row],[Prix U. Poussière]]</f>
        <v>18401</v>
      </c>
      <c r="I298" s="15">
        <v>7</v>
      </c>
      <c r="J298" s="11">
        <f t="shared" si="24"/>
        <v>17974.95</v>
      </c>
      <c r="K298" s="12">
        <f>IF(ISBLANK(Tab_ForgeMystique[[#This Row],[Drop]]),0,Tab_ForgeMystique[[#This Row],[Gain_ttc]]-Tab_ForgeMystique[[#This Row],[Cout Ress Craft]])</f>
        <v>-426.04999999999927</v>
      </c>
      <c r="L298" s="12">
        <f>IF(ISBLANK(Tab_ForgeMystique[[#This Row],[Drop]]),0,Tab_ForgeMystique[[#This Row],[Gain_ttc]]-Tab_ForgeMystique[[#This Row],[Prix U. T6]]-Tab_ForgeMystique[[#This Row],[Prix U. Poussière]]*5)</f>
        <v>8873.9500000000007</v>
      </c>
      <c r="M298" s="12">
        <f>IF(ISBLANK(Tab_ForgeMystique[[#This Row],[Drop]]),0,Tab_ForgeMystique[[#This Row],[Gain_ttc]]-Tab_ForgeMystique[[#This Row],[Prix U. T6]])</f>
        <v>14953.95</v>
      </c>
      <c r="N298" s="57">
        <v>3</v>
      </c>
    </row>
    <row r="299" spans="1:14" x14ac:dyDescent="0.25">
      <c r="A299" s="15">
        <f t="shared" si="20"/>
        <v>298</v>
      </c>
      <c r="B299" s="45">
        <f t="shared" si="22"/>
        <v>43940</v>
      </c>
      <c r="C299" s="54" t="s">
        <v>140</v>
      </c>
      <c r="D299" s="12">
        <v>186</v>
      </c>
      <c r="E299" s="15" t="str">
        <f t="shared" si="23"/>
        <v>Flacon de sang puissant</v>
      </c>
      <c r="F299" s="12">
        <v>3021</v>
      </c>
      <c r="G299" s="12">
        <v>1216</v>
      </c>
      <c r="H299" s="12">
        <f>50*Tab_ForgeMystique[[#This Row],[Prix U. T5]]+1*Tab_ForgeMystique[[#This Row],[Prix U. T6]]+5*Tab_ForgeMystique[[#This Row],[Prix U. Poussière]]</f>
        <v>18401</v>
      </c>
      <c r="I299" s="15">
        <v>7</v>
      </c>
      <c r="J299" s="11">
        <f t="shared" si="24"/>
        <v>17974.95</v>
      </c>
      <c r="K299" s="12">
        <f>IF(ISBLANK(Tab_ForgeMystique[[#This Row],[Drop]]),0,Tab_ForgeMystique[[#This Row],[Gain_ttc]]-Tab_ForgeMystique[[#This Row],[Cout Ress Craft]])</f>
        <v>-426.04999999999927</v>
      </c>
      <c r="L299" s="12">
        <f>IF(ISBLANK(Tab_ForgeMystique[[#This Row],[Drop]]),0,Tab_ForgeMystique[[#This Row],[Gain_ttc]]-Tab_ForgeMystique[[#This Row],[Prix U. T6]]-Tab_ForgeMystique[[#This Row],[Prix U. Poussière]]*5)</f>
        <v>8873.9500000000007</v>
      </c>
      <c r="M299" s="12">
        <f>IF(ISBLANK(Tab_ForgeMystique[[#This Row],[Drop]]),0,Tab_ForgeMystique[[#This Row],[Gain_ttc]]-Tab_ForgeMystique[[#This Row],[Prix U. T6]])</f>
        <v>14953.95</v>
      </c>
      <c r="N299" s="57">
        <v>3</v>
      </c>
    </row>
    <row r="300" spans="1:14" x14ac:dyDescent="0.25">
      <c r="A300" s="15">
        <f t="shared" si="20"/>
        <v>299</v>
      </c>
      <c r="B300" s="45">
        <f t="shared" si="22"/>
        <v>43940</v>
      </c>
      <c r="C300" s="54" t="s">
        <v>140</v>
      </c>
      <c r="D300" s="12">
        <v>186</v>
      </c>
      <c r="E300" s="15" t="str">
        <f t="shared" si="23"/>
        <v>Flacon de sang puissant</v>
      </c>
      <c r="F300" s="12">
        <v>3021</v>
      </c>
      <c r="G300" s="12">
        <v>1216</v>
      </c>
      <c r="H300" s="12">
        <f>50*Tab_ForgeMystique[[#This Row],[Prix U. T5]]+1*Tab_ForgeMystique[[#This Row],[Prix U. T6]]+5*Tab_ForgeMystique[[#This Row],[Prix U. Poussière]]</f>
        <v>18401</v>
      </c>
      <c r="I300" s="15">
        <v>6</v>
      </c>
      <c r="J300" s="11">
        <f t="shared" si="24"/>
        <v>15407.1</v>
      </c>
      <c r="K300" s="12">
        <f>IF(ISBLANK(Tab_ForgeMystique[[#This Row],[Drop]]),0,Tab_ForgeMystique[[#This Row],[Gain_ttc]]-Tab_ForgeMystique[[#This Row],[Cout Ress Craft]])</f>
        <v>-2993.8999999999996</v>
      </c>
      <c r="L300" s="12">
        <f>IF(ISBLANK(Tab_ForgeMystique[[#This Row],[Drop]]),0,Tab_ForgeMystique[[#This Row],[Gain_ttc]]-Tab_ForgeMystique[[#This Row],[Prix U. T6]]-Tab_ForgeMystique[[#This Row],[Prix U. Poussière]]*5)</f>
        <v>6306.1</v>
      </c>
      <c r="M300" s="12">
        <f>IF(ISBLANK(Tab_ForgeMystique[[#This Row],[Drop]]),0,Tab_ForgeMystique[[#This Row],[Gain_ttc]]-Tab_ForgeMystique[[#This Row],[Prix U. T6]])</f>
        <v>12386.1</v>
      </c>
      <c r="N300" s="57">
        <v>3</v>
      </c>
    </row>
    <row r="301" spans="1:14" x14ac:dyDescent="0.25">
      <c r="A301" s="15">
        <f t="shared" si="20"/>
        <v>300</v>
      </c>
      <c r="B301" s="45">
        <f t="shared" si="22"/>
        <v>43940</v>
      </c>
      <c r="C301" s="54" t="s">
        <v>140</v>
      </c>
      <c r="D301" s="12">
        <v>186</v>
      </c>
      <c r="E301" s="15" t="str">
        <f t="shared" si="23"/>
        <v>Flacon de sang puissant</v>
      </c>
      <c r="F301" s="12">
        <v>3021</v>
      </c>
      <c r="G301" s="12">
        <v>1216</v>
      </c>
      <c r="H301" s="12">
        <f>50*Tab_ForgeMystique[[#This Row],[Prix U. T5]]+1*Tab_ForgeMystique[[#This Row],[Prix U. T6]]+5*Tab_ForgeMystique[[#This Row],[Prix U. Poussière]]</f>
        <v>18401</v>
      </c>
      <c r="I301" s="15">
        <v>7</v>
      </c>
      <c r="J301" s="11">
        <f t="shared" si="24"/>
        <v>17974.95</v>
      </c>
      <c r="K301" s="12">
        <f>IF(ISBLANK(Tab_ForgeMystique[[#This Row],[Drop]]),0,Tab_ForgeMystique[[#This Row],[Gain_ttc]]-Tab_ForgeMystique[[#This Row],[Cout Ress Craft]])</f>
        <v>-426.04999999999927</v>
      </c>
      <c r="L301" s="12">
        <f>IF(ISBLANK(Tab_ForgeMystique[[#This Row],[Drop]]),0,Tab_ForgeMystique[[#This Row],[Gain_ttc]]-Tab_ForgeMystique[[#This Row],[Prix U. T6]]-Tab_ForgeMystique[[#This Row],[Prix U. Poussière]]*5)</f>
        <v>8873.9500000000007</v>
      </c>
      <c r="M301" s="12">
        <f>IF(ISBLANK(Tab_ForgeMystique[[#This Row],[Drop]]),0,Tab_ForgeMystique[[#This Row],[Gain_ttc]]-Tab_ForgeMystique[[#This Row],[Prix U. T6]])</f>
        <v>14953.95</v>
      </c>
      <c r="N301" s="57">
        <v>3</v>
      </c>
    </row>
    <row r="302" spans="1:14" x14ac:dyDescent="0.25">
      <c r="A302" s="15">
        <f t="shared" si="20"/>
        <v>301</v>
      </c>
      <c r="B302" s="45">
        <f t="shared" si="22"/>
        <v>43940</v>
      </c>
      <c r="C302" s="54" t="s">
        <v>140</v>
      </c>
      <c r="D302" s="12">
        <v>186</v>
      </c>
      <c r="E302" s="15" t="str">
        <f t="shared" si="23"/>
        <v>Flacon de sang puissant</v>
      </c>
      <c r="F302" s="12">
        <v>3021</v>
      </c>
      <c r="G302" s="12">
        <v>1216</v>
      </c>
      <c r="H302" s="12">
        <f>50*Tab_ForgeMystique[[#This Row],[Prix U. T5]]+1*Tab_ForgeMystique[[#This Row],[Prix U. T6]]+5*Tab_ForgeMystique[[#This Row],[Prix U. Poussière]]</f>
        <v>18401</v>
      </c>
      <c r="I302" s="15">
        <v>7</v>
      </c>
      <c r="J302" s="11">
        <f t="shared" si="24"/>
        <v>17974.95</v>
      </c>
      <c r="K302" s="12">
        <f>IF(ISBLANK(Tab_ForgeMystique[[#This Row],[Drop]]),0,Tab_ForgeMystique[[#This Row],[Gain_ttc]]-Tab_ForgeMystique[[#This Row],[Cout Ress Craft]])</f>
        <v>-426.04999999999927</v>
      </c>
      <c r="L302" s="12">
        <f>IF(ISBLANK(Tab_ForgeMystique[[#This Row],[Drop]]),0,Tab_ForgeMystique[[#This Row],[Gain_ttc]]-Tab_ForgeMystique[[#This Row],[Prix U. T6]]-Tab_ForgeMystique[[#This Row],[Prix U. Poussière]]*5)</f>
        <v>8873.9500000000007</v>
      </c>
      <c r="M302" s="12">
        <f>IF(ISBLANK(Tab_ForgeMystique[[#This Row],[Drop]]),0,Tab_ForgeMystique[[#This Row],[Gain_ttc]]-Tab_ForgeMystique[[#This Row],[Prix U. T6]])</f>
        <v>14953.95</v>
      </c>
      <c r="N302" s="57">
        <v>3</v>
      </c>
    </row>
    <row r="303" spans="1:14" x14ac:dyDescent="0.25">
      <c r="A303" s="15">
        <f t="shared" si="20"/>
        <v>302</v>
      </c>
      <c r="B303" s="45">
        <f t="shared" si="22"/>
        <v>43940</v>
      </c>
      <c r="C303" s="54" t="s">
        <v>140</v>
      </c>
      <c r="D303" s="12">
        <v>186</v>
      </c>
      <c r="E303" s="15" t="str">
        <f t="shared" si="23"/>
        <v>Flacon de sang puissant</v>
      </c>
      <c r="F303" s="12">
        <v>3021</v>
      </c>
      <c r="G303" s="12">
        <v>1216</v>
      </c>
      <c r="H303" s="12">
        <f>50*Tab_ForgeMystique[[#This Row],[Prix U. T5]]+1*Tab_ForgeMystique[[#This Row],[Prix U. T6]]+5*Tab_ForgeMystique[[#This Row],[Prix U. Poussière]]</f>
        <v>18401</v>
      </c>
      <c r="I303" s="15">
        <v>5</v>
      </c>
      <c r="J303" s="11">
        <f t="shared" si="24"/>
        <v>12839.25</v>
      </c>
      <c r="K303" s="12">
        <f>IF(ISBLANK(Tab_ForgeMystique[[#This Row],[Drop]]),0,Tab_ForgeMystique[[#This Row],[Gain_ttc]]-Tab_ForgeMystique[[#This Row],[Cout Ress Craft]])</f>
        <v>-5561.75</v>
      </c>
      <c r="L303" s="12">
        <f>IF(ISBLANK(Tab_ForgeMystique[[#This Row],[Drop]]),0,Tab_ForgeMystique[[#This Row],[Gain_ttc]]-Tab_ForgeMystique[[#This Row],[Prix U. T6]]-Tab_ForgeMystique[[#This Row],[Prix U. Poussière]]*5)</f>
        <v>3738.25</v>
      </c>
      <c r="M303" s="12">
        <f>IF(ISBLANK(Tab_ForgeMystique[[#This Row],[Drop]]),0,Tab_ForgeMystique[[#This Row],[Gain_ttc]]-Tab_ForgeMystique[[#This Row],[Prix U. T6]])</f>
        <v>9818.25</v>
      </c>
      <c r="N303" s="57">
        <v>3</v>
      </c>
    </row>
    <row r="304" spans="1:14" x14ac:dyDescent="0.25">
      <c r="A304" s="15">
        <f t="shared" si="20"/>
        <v>303</v>
      </c>
      <c r="B304" s="45">
        <f t="shared" si="22"/>
        <v>43940</v>
      </c>
      <c r="C304" s="54" t="s">
        <v>140</v>
      </c>
      <c r="D304" s="12">
        <v>186</v>
      </c>
      <c r="E304" s="15" t="str">
        <f t="shared" si="23"/>
        <v>Flacon de sang puissant</v>
      </c>
      <c r="F304" s="12">
        <v>3021</v>
      </c>
      <c r="G304" s="12">
        <v>1216</v>
      </c>
      <c r="H304" s="12">
        <f>50*Tab_ForgeMystique[[#This Row],[Prix U. T5]]+1*Tab_ForgeMystique[[#This Row],[Prix U. T6]]+5*Tab_ForgeMystique[[#This Row],[Prix U. Poussière]]</f>
        <v>18401</v>
      </c>
      <c r="I304" s="15">
        <v>7</v>
      </c>
      <c r="J304" s="11">
        <f t="shared" si="24"/>
        <v>17974.95</v>
      </c>
      <c r="K304" s="12">
        <f>IF(ISBLANK(Tab_ForgeMystique[[#This Row],[Drop]]),0,Tab_ForgeMystique[[#This Row],[Gain_ttc]]-Tab_ForgeMystique[[#This Row],[Cout Ress Craft]])</f>
        <v>-426.04999999999927</v>
      </c>
      <c r="L304" s="12">
        <f>IF(ISBLANK(Tab_ForgeMystique[[#This Row],[Drop]]),0,Tab_ForgeMystique[[#This Row],[Gain_ttc]]-Tab_ForgeMystique[[#This Row],[Prix U. T6]]-Tab_ForgeMystique[[#This Row],[Prix U. Poussière]]*5)</f>
        <v>8873.9500000000007</v>
      </c>
      <c r="M304" s="12">
        <f>IF(ISBLANK(Tab_ForgeMystique[[#This Row],[Drop]]),0,Tab_ForgeMystique[[#This Row],[Gain_ttc]]-Tab_ForgeMystique[[#This Row],[Prix U. T6]])</f>
        <v>14953.95</v>
      </c>
      <c r="N304" s="57">
        <v>3</v>
      </c>
    </row>
    <row r="305" spans="1:14" x14ac:dyDescent="0.25">
      <c r="A305" s="15">
        <f t="shared" ref="A305:A368" si="25">A304+1</f>
        <v>304</v>
      </c>
      <c r="B305" s="45">
        <f t="shared" si="22"/>
        <v>43940</v>
      </c>
      <c r="C305" s="54" t="s">
        <v>140</v>
      </c>
      <c r="D305" s="12">
        <v>186</v>
      </c>
      <c r="E305" s="15" t="str">
        <f t="shared" si="23"/>
        <v>Flacon de sang puissant</v>
      </c>
      <c r="F305" s="12">
        <v>3021</v>
      </c>
      <c r="G305" s="12">
        <v>1216</v>
      </c>
      <c r="H305" s="12">
        <f>50*Tab_ForgeMystique[[#This Row],[Prix U. T5]]+1*Tab_ForgeMystique[[#This Row],[Prix U. T6]]+5*Tab_ForgeMystique[[#This Row],[Prix U. Poussière]]</f>
        <v>18401</v>
      </c>
      <c r="I305" s="15">
        <v>6</v>
      </c>
      <c r="J305" s="11">
        <f t="shared" si="24"/>
        <v>15407.1</v>
      </c>
      <c r="K305" s="12">
        <f>IF(ISBLANK(Tab_ForgeMystique[[#This Row],[Drop]]),0,Tab_ForgeMystique[[#This Row],[Gain_ttc]]-Tab_ForgeMystique[[#This Row],[Cout Ress Craft]])</f>
        <v>-2993.8999999999996</v>
      </c>
      <c r="L305" s="12">
        <f>IF(ISBLANK(Tab_ForgeMystique[[#This Row],[Drop]]),0,Tab_ForgeMystique[[#This Row],[Gain_ttc]]-Tab_ForgeMystique[[#This Row],[Prix U. T6]]-Tab_ForgeMystique[[#This Row],[Prix U. Poussière]]*5)</f>
        <v>6306.1</v>
      </c>
      <c r="M305" s="12">
        <f>IF(ISBLANK(Tab_ForgeMystique[[#This Row],[Drop]]),0,Tab_ForgeMystique[[#This Row],[Gain_ttc]]-Tab_ForgeMystique[[#This Row],[Prix U. T6]])</f>
        <v>12386.1</v>
      </c>
      <c r="N305" s="57">
        <v>3</v>
      </c>
    </row>
    <row r="306" spans="1:14" x14ac:dyDescent="0.25">
      <c r="A306" s="15">
        <f t="shared" si="25"/>
        <v>305</v>
      </c>
      <c r="B306" s="45">
        <f t="shared" si="22"/>
        <v>43940</v>
      </c>
      <c r="C306" s="54" t="s">
        <v>140</v>
      </c>
      <c r="D306" s="12">
        <v>186</v>
      </c>
      <c r="E306" s="15" t="str">
        <f t="shared" si="23"/>
        <v>Flacon de sang puissant</v>
      </c>
      <c r="F306" s="12">
        <v>3021</v>
      </c>
      <c r="G306" s="12">
        <v>1216</v>
      </c>
      <c r="H306" s="12">
        <f>50*Tab_ForgeMystique[[#This Row],[Prix U. T5]]+1*Tab_ForgeMystique[[#This Row],[Prix U. T6]]+5*Tab_ForgeMystique[[#This Row],[Prix U. Poussière]]</f>
        <v>18401</v>
      </c>
      <c r="I306" s="15">
        <v>7</v>
      </c>
      <c r="J306" s="11">
        <f t="shared" si="24"/>
        <v>17974.95</v>
      </c>
      <c r="K306" s="12">
        <f>IF(ISBLANK(Tab_ForgeMystique[[#This Row],[Drop]]),0,Tab_ForgeMystique[[#This Row],[Gain_ttc]]-Tab_ForgeMystique[[#This Row],[Cout Ress Craft]])</f>
        <v>-426.04999999999927</v>
      </c>
      <c r="L306" s="12">
        <f>IF(ISBLANK(Tab_ForgeMystique[[#This Row],[Drop]]),0,Tab_ForgeMystique[[#This Row],[Gain_ttc]]-Tab_ForgeMystique[[#This Row],[Prix U. T6]]-Tab_ForgeMystique[[#This Row],[Prix U. Poussière]]*5)</f>
        <v>8873.9500000000007</v>
      </c>
      <c r="M306" s="12">
        <f>IF(ISBLANK(Tab_ForgeMystique[[#This Row],[Drop]]),0,Tab_ForgeMystique[[#This Row],[Gain_ttc]]-Tab_ForgeMystique[[#This Row],[Prix U. T6]])</f>
        <v>14953.95</v>
      </c>
      <c r="N306" s="57">
        <v>3</v>
      </c>
    </row>
    <row r="307" spans="1:14" x14ac:dyDescent="0.25">
      <c r="A307" s="15">
        <f t="shared" si="25"/>
        <v>306</v>
      </c>
      <c r="B307" s="45">
        <f t="shared" si="22"/>
        <v>43940</v>
      </c>
      <c r="C307" s="54" t="s">
        <v>140</v>
      </c>
      <c r="D307" s="12">
        <v>186</v>
      </c>
      <c r="E307" s="15" t="str">
        <f t="shared" si="23"/>
        <v>Flacon de sang puissant</v>
      </c>
      <c r="F307" s="12">
        <v>3021</v>
      </c>
      <c r="G307" s="12">
        <v>1216</v>
      </c>
      <c r="H307" s="12">
        <f>50*Tab_ForgeMystique[[#This Row],[Prix U. T5]]+1*Tab_ForgeMystique[[#This Row],[Prix U. T6]]+5*Tab_ForgeMystique[[#This Row],[Prix U. Poussière]]</f>
        <v>18401</v>
      </c>
      <c r="I307" s="15">
        <v>6</v>
      </c>
      <c r="J307" s="11">
        <f t="shared" si="24"/>
        <v>15407.1</v>
      </c>
      <c r="K307" s="12">
        <f>IF(ISBLANK(Tab_ForgeMystique[[#This Row],[Drop]]),0,Tab_ForgeMystique[[#This Row],[Gain_ttc]]-Tab_ForgeMystique[[#This Row],[Cout Ress Craft]])</f>
        <v>-2993.8999999999996</v>
      </c>
      <c r="L307" s="12">
        <f>IF(ISBLANK(Tab_ForgeMystique[[#This Row],[Drop]]),0,Tab_ForgeMystique[[#This Row],[Gain_ttc]]-Tab_ForgeMystique[[#This Row],[Prix U. T6]]-Tab_ForgeMystique[[#This Row],[Prix U. Poussière]]*5)</f>
        <v>6306.1</v>
      </c>
      <c r="M307" s="12">
        <f>IF(ISBLANK(Tab_ForgeMystique[[#This Row],[Drop]]),0,Tab_ForgeMystique[[#This Row],[Gain_ttc]]-Tab_ForgeMystique[[#This Row],[Prix U. T6]])</f>
        <v>12386.1</v>
      </c>
      <c r="N307" s="57">
        <v>3</v>
      </c>
    </row>
    <row r="308" spans="1:14" x14ac:dyDescent="0.25">
      <c r="A308" s="15">
        <f t="shared" si="25"/>
        <v>307</v>
      </c>
      <c r="B308" s="45">
        <f t="shared" si="22"/>
        <v>43940</v>
      </c>
      <c r="C308" s="54" t="s">
        <v>140</v>
      </c>
      <c r="D308" s="12">
        <v>186</v>
      </c>
      <c r="E308" s="15" t="str">
        <f t="shared" si="23"/>
        <v>Flacon de sang puissant</v>
      </c>
      <c r="F308" s="12">
        <v>3021</v>
      </c>
      <c r="G308" s="12">
        <v>1216</v>
      </c>
      <c r="H308" s="12">
        <f>50*Tab_ForgeMystique[[#This Row],[Prix U. T5]]+1*Tab_ForgeMystique[[#This Row],[Prix U. T6]]+5*Tab_ForgeMystique[[#This Row],[Prix U. Poussière]]</f>
        <v>18401</v>
      </c>
      <c r="I308" s="15">
        <v>9</v>
      </c>
      <c r="J308" s="11">
        <f t="shared" si="24"/>
        <v>23110.649999999998</v>
      </c>
      <c r="K308" s="12">
        <f>IF(ISBLANK(Tab_ForgeMystique[[#This Row],[Drop]]),0,Tab_ForgeMystique[[#This Row],[Gain_ttc]]-Tab_ForgeMystique[[#This Row],[Cout Ress Craft]])</f>
        <v>4709.6499999999978</v>
      </c>
      <c r="L308" s="12">
        <f>IF(ISBLANK(Tab_ForgeMystique[[#This Row],[Drop]]),0,Tab_ForgeMystique[[#This Row],[Gain_ttc]]-Tab_ForgeMystique[[#This Row],[Prix U. T6]]-Tab_ForgeMystique[[#This Row],[Prix U. Poussière]]*5)</f>
        <v>14009.649999999998</v>
      </c>
      <c r="M308" s="12">
        <f>IF(ISBLANK(Tab_ForgeMystique[[#This Row],[Drop]]),0,Tab_ForgeMystique[[#This Row],[Gain_ttc]]-Tab_ForgeMystique[[#This Row],[Prix U. T6]])</f>
        <v>20089.649999999998</v>
      </c>
      <c r="N308" s="57">
        <v>3</v>
      </c>
    </row>
    <row r="309" spans="1:14" x14ac:dyDescent="0.25">
      <c r="A309" s="15">
        <f t="shared" si="25"/>
        <v>308</v>
      </c>
      <c r="B309" s="45">
        <f t="shared" si="22"/>
        <v>43940</v>
      </c>
      <c r="C309" s="54" t="s">
        <v>140</v>
      </c>
      <c r="D309" s="12">
        <v>186</v>
      </c>
      <c r="E309" s="15" t="str">
        <f t="shared" si="23"/>
        <v>Flacon de sang puissant</v>
      </c>
      <c r="F309" s="12">
        <v>3021</v>
      </c>
      <c r="G309" s="12">
        <v>1216</v>
      </c>
      <c r="H309" s="12">
        <f>50*Tab_ForgeMystique[[#This Row],[Prix U. T5]]+1*Tab_ForgeMystique[[#This Row],[Prix U. T6]]+5*Tab_ForgeMystique[[#This Row],[Prix U. Poussière]]</f>
        <v>18401</v>
      </c>
      <c r="I309" s="15">
        <v>10</v>
      </c>
      <c r="J309" s="11">
        <f t="shared" si="24"/>
        <v>25678.5</v>
      </c>
      <c r="K309" s="12">
        <f>IF(ISBLANK(Tab_ForgeMystique[[#This Row],[Drop]]),0,Tab_ForgeMystique[[#This Row],[Gain_ttc]]-Tab_ForgeMystique[[#This Row],[Cout Ress Craft]])</f>
        <v>7277.5</v>
      </c>
      <c r="L309" s="12">
        <f>IF(ISBLANK(Tab_ForgeMystique[[#This Row],[Drop]]),0,Tab_ForgeMystique[[#This Row],[Gain_ttc]]-Tab_ForgeMystique[[#This Row],[Prix U. T6]]-Tab_ForgeMystique[[#This Row],[Prix U. Poussière]]*5)</f>
        <v>16577.5</v>
      </c>
      <c r="M309" s="12">
        <f>IF(ISBLANK(Tab_ForgeMystique[[#This Row],[Drop]]),0,Tab_ForgeMystique[[#This Row],[Gain_ttc]]-Tab_ForgeMystique[[#This Row],[Prix U. T6]])</f>
        <v>22657.5</v>
      </c>
      <c r="N309" s="57">
        <v>3</v>
      </c>
    </row>
    <row r="310" spans="1:14" x14ac:dyDescent="0.25">
      <c r="A310" s="15">
        <f t="shared" si="25"/>
        <v>309</v>
      </c>
      <c r="B310" s="45">
        <f t="shared" si="22"/>
        <v>43940</v>
      </c>
      <c r="C310" s="54" t="s">
        <v>140</v>
      </c>
      <c r="D310" s="12">
        <v>186</v>
      </c>
      <c r="E310" s="15" t="str">
        <f t="shared" si="23"/>
        <v>Flacon de sang puissant</v>
      </c>
      <c r="F310" s="12">
        <v>3021</v>
      </c>
      <c r="G310" s="12">
        <v>1216</v>
      </c>
      <c r="H310" s="12">
        <f>50*Tab_ForgeMystique[[#This Row],[Prix U. T5]]+1*Tab_ForgeMystique[[#This Row],[Prix U. T6]]+5*Tab_ForgeMystique[[#This Row],[Prix U. Poussière]]</f>
        <v>18401</v>
      </c>
      <c r="I310" s="15">
        <v>6</v>
      </c>
      <c r="J310" s="11">
        <f t="shared" si="24"/>
        <v>15407.1</v>
      </c>
      <c r="K310" s="12">
        <f>IF(ISBLANK(Tab_ForgeMystique[[#This Row],[Drop]]),0,Tab_ForgeMystique[[#This Row],[Gain_ttc]]-Tab_ForgeMystique[[#This Row],[Cout Ress Craft]])</f>
        <v>-2993.8999999999996</v>
      </c>
      <c r="L310" s="12">
        <f>IF(ISBLANK(Tab_ForgeMystique[[#This Row],[Drop]]),0,Tab_ForgeMystique[[#This Row],[Gain_ttc]]-Tab_ForgeMystique[[#This Row],[Prix U. T6]]-Tab_ForgeMystique[[#This Row],[Prix U. Poussière]]*5)</f>
        <v>6306.1</v>
      </c>
      <c r="M310" s="12">
        <f>IF(ISBLANK(Tab_ForgeMystique[[#This Row],[Drop]]),0,Tab_ForgeMystique[[#This Row],[Gain_ttc]]-Tab_ForgeMystique[[#This Row],[Prix U. T6]])</f>
        <v>12386.1</v>
      </c>
      <c r="N310" s="57">
        <v>3</v>
      </c>
    </row>
    <row r="311" spans="1:14" x14ac:dyDescent="0.25">
      <c r="A311" s="15">
        <f t="shared" si="25"/>
        <v>310</v>
      </c>
      <c r="B311" s="45">
        <f t="shared" si="22"/>
        <v>43940</v>
      </c>
      <c r="C311" s="54" t="s">
        <v>140</v>
      </c>
      <c r="D311" s="12">
        <v>186</v>
      </c>
      <c r="E311" s="15" t="str">
        <f t="shared" si="23"/>
        <v>Flacon de sang puissant</v>
      </c>
      <c r="F311" s="12">
        <v>3021</v>
      </c>
      <c r="G311" s="12">
        <v>1216</v>
      </c>
      <c r="H311" s="12">
        <f>50*Tab_ForgeMystique[[#This Row],[Prix U. T5]]+1*Tab_ForgeMystique[[#This Row],[Prix U. T6]]+5*Tab_ForgeMystique[[#This Row],[Prix U. Poussière]]</f>
        <v>18401</v>
      </c>
      <c r="I311" s="15">
        <v>7</v>
      </c>
      <c r="J311" s="11">
        <f t="shared" si="24"/>
        <v>17974.95</v>
      </c>
      <c r="K311" s="12">
        <f>IF(ISBLANK(Tab_ForgeMystique[[#This Row],[Drop]]),0,Tab_ForgeMystique[[#This Row],[Gain_ttc]]-Tab_ForgeMystique[[#This Row],[Cout Ress Craft]])</f>
        <v>-426.04999999999927</v>
      </c>
      <c r="L311" s="12">
        <f>IF(ISBLANK(Tab_ForgeMystique[[#This Row],[Drop]]),0,Tab_ForgeMystique[[#This Row],[Gain_ttc]]-Tab_ForgeMystique[[#This Row],[Prix U. T6]]-Tab_ForgeMystique[[#This Row],[Prix U. Poussière]]*5)</f>
        <v>8873.9500000000007</v>
      </c>
      <c r="M311" s="12">
        <f>IF(ISBLANK(Tab_ForgeMystique[[#This Row],[Drop]]),0,Tab_ForgeMystique[[#This Row],[Gain_ttc]]-Tab_ForgeMystique[[#This Row],[Prix U. T6]])</f>
        <v>14953.95</v>
      </c>
      <c r="N311" s="57">
        <v>3</v>
      </c>
    </row>
    <row r="312" spans="1:14" x14ac:dyDescent="0.25">
      <c r="A312" s="15">
        <f t="shared" si="25"/>
        <v>311</v>
      </c>
      <c r="B312" s="45">
        <f t="shared" si="22"/>
        <v>43940</v>
      </c>
      <c r="C312" s="54" t="s">
        <v>140</v>
      </c>
      <c r="D312" s="12">
        <v>186</v>
      </c>
      <c r="E312" s="15" t="str">
        <f t="shared" si="23"/>
        <v>Flacon de sang puissant</v>
      </c>
      <c r="F312" s="12">
        <v>3021</v>
      </c>
      <c r="G312" s="12">
        <v>1216</v>
      </c>
      <c r="H312" s="12">
        <f>50*Tab_ForgeMystique[[#This Row],[Prix U. T5]]+1*Tab_ForgeMystique[[#This Row],[Prix U. T6]]+5*Tab_ForgeMystique[[#This Row],[Prix U. Poussière]]</f>
        <v>18401</v>
      </c>
      <c r="I312" s="15">
        <v>5</v>
      </c>
      <c r="J312" s="11">
        <f t="shared" si="24"/>
        <v>12839.25</v>
      </c>
      <c r="K312" s="12">
        <f>IF(ISBLANK(Tab_ForgeMystique[[#This Row],[Drop]]),0,Tab_ForgeMystique[[#This Row],[Gain_ttc]]-Tab_ForgeMystique[[#This Row],[Cout Ress Craft]])</f>
        <v>-5561.75</v>
      </c>
      <c r="L312" s="12">
        <f>IF(ISBLANK(Tab_ForgeMystique[[#This Row],[Drop]]),0,Tab_ForgeMystique[[#This Row],[Gain_ttc]]-Tab_ForgeMystique[[#This Row],[Prix U. T6]]-Tab_ForgeMystique[[#This Row],[Prix U. Poussière]]*5)</f>
        <v>3738.25</v>
      </c>
      <c r="M312" s="12">
        <f>IF(ISBLANK(Tab_ForgeMystique[[#This Row],[Drop]]),0,Tab_ForgeMystique[[#This Row],[Gain_ttc]]-Tab_ForgeMystique[[#This Row],[Prix U. T6]])</f>
        <v>9818.25</v>
      </c>
      <c r="N312" s="57">
        <v>3</v>
      </c>
    </row>
    <row r="313" spans="1:14" x14ac:dyDescent="0.25">
      <c r="A313" s="15">
        <f t="shared" si="25"/>
        <v>312</v>
      </c>
      <c r="B313" s="45">
        <f t="shared" si="22"/>
        <v>43940</v>
      </c>
      <c r="C313" s="54" t="s">
        <v>140</v>
      </c>
      <c r="D313" s="12">
        <v>186</v>
      </c>
      <c r="E313" s="15" t="str">
        <f t="shared" si="23"/>
        <v>Flacon de sang puissant</v>
      </c>
      <c r="F313" s="12">
        <v>3021</v>
      </c>
      <c r="G313" s="12">
        <v>1216</v>
      </c>
      <c r="H313" s="12">
        <f>50*Tab_ForgeMystique[[#This Row],[Prix U. T5]]+1*Tab_ForgeMystique[[#This Row],[Prix U. T6]]+5*Tab_ForgeMystique[[#This Row],[Prix U. Poussière]]</f>
        <v>18401</v>
      </c>
      <c r="I313" s="15">
        <v>7</v>
      </c>
      <c r="J313" s="11">
        <f t="shared" si="24"/>
        <v>17974.95</v>
      </c>
      <c r="K313" s="12">
        <f>IF(ISBLANK(Tab_ForgeMystique[[#This Row],[Drop]]),0,Tab_ForgeMystique[[#This Row],[Gain_ttc]]-Tab_ForgeMystique[[#This Row],[Cout Ress Craft]])</f>
        <v>-426.04999999999927</v>
      </c>
      <c r="L313" s="12">
        <f>IF(ISBLANK(Tab_ForgeMystique[[#This Row],[Drop]]),0,Tab_ForgeMystique[[#This Row],[Gain_ttc]]-Tab_ForgeMystique[[#This Row],[Prix U. T6]]-Tab_ForgeMystique[[#This Row],[Prix U. Poussière]]*5)</f>
        <v>8873.9500000000007</v>
      </c>
      <c r="M313" s="12">
        <f>IF(ISBLANK(Tab_ForgeMystique[[#This Row],[Drop]]),0,Tab_ForgeMystique[[#This Row],[Gain_ttc]]-Tab_ForgeMystique[[#This Row],[Prix U. T6]])</f>
        <v>14953.95</v>
      </c>
      <c r="N313" s="57">
        <v>3</v>
      </c>
    </row>
    <row r="314" spans="1:14" x14ac:dyDescent="0.25">
      <c r="A314" s="15">
        <f t="shared" si="25"/>
        <v>313</v>
      </c>
      <c r="B314" s="45">
        <f t="shared" si="22"/>
        <v>43940</v>
      </c>
      <c r="C314" s="54" t="s">
        <v>140</v>
      </c>
      <c r="D314" s="12">
        <v>186</v>
      </c>
      <c r="E314" s="15" t="str">
        <f t="shared" si="23"/>
        <v>Flacon de sang puissant</v>
      </c>
      <c r="F314" s="12">
        <v>3021</v>
      </c>
      <c r="G314" s="12">
        <v>1216</v>
      </c>
      <c r="H314" s="12">
        <f>50*Tab_ForgeMystique[[#This Row],[Prix U. T5]]+1*Tab_ForgeMystique[[#This Row],[Prix U. T6]]+5*Tab_ForgeMystique[[#This Row],[Prix U. Poussière]]</f>
        <v>18401</v>
      </c>
      <c r="I314" s="15">
        <v>9</v>
      </c>
      <c r="J314" s="11">
        <f t="shared" si="24"/>
        <v>23110.649999999998</v>
      </c>
      <c r="K314" s="12">
        <f>IF(ISBLANK(Tab_ForgeMystique[[#This Row],[Drop]]),0,Tab_ForgeMystique[[#This Row],[Gain_ttc]]-Tab_ForgeMystique[[#This Row],[Cout Ress Craft]])</f>
        <v>4709.6499999999978</v>
      </c>
      <c r="L314" s="12">
        <f>IF(ISBLANK(Tab_ForgeMystique[[#This Row],[Drop]]),0,Tab_ForgeMystique[[#This Row],[Gain_ttc]]-Tab_ForgeMystique[[#This Row],[Prix U. T6]]-Tab_ForgeMystique[[#This Row],[Prix U. Poussière]]*5)</f>
        <v>14009.649999999998</v>
      </c>
      <c r="M314" s="12">
        <f>IF(ISBLANK(Tab_ForgeMystique[[#This Row],[Drop]]),0,Tab_ForgeMystique[[#This Row],[Gain_ttc]]-Tab_ForgeMystique[[#This Row],[Prix U. T6]])</f>
        <v>20089.649999999998</v>
      </c>
      <c r="N314" s="57">
        <v>3</v>
      </c>
    </row>
    <row r="315" spans="1:14" x14ac:dyDescent="0.25">
      <c r="A315" s="15">
        <f t="shared" si="25"/>
        <v>314</v>
      </c>
      <c r="B315" s="45">
        <f t="shared" si="22"/>
        <v>43940</v>
      </c>
      <c r="C315" s="54" t="s">
        <v>140</v>
      </c>
      <c r="D315" s="12">
        <v>186</v>
      </c>
      <c r="E315" s="15" t="str">
        <f t="shared" si="23"/>
        <v>Flacon de sang puissant</v>
      </c>
      <c r="F315" s="12">
        <v>3021</v>
      </c>
      <c r="G315" s="12">
        <v>1216</v>
      </c>
      <c r="H315" s="12">
        <f>50*Tab_ForgeMystique[[#This Row],[Prix U. T5]]+1*Tab_ForgeMystique[[#This Row],[Prix U. T6]]+5*Tab_ForgeMystique[[#This Row],[Prix U. Poussière]]</f>
        <v>18401</v>
      </c>
      <c r="I315" s="15">
        <v>9</v>
      </c>
      <c r="J315" s="11">
        <f t="shared" si="24"/>
        <v>23110.649999999998</v>
      </c>
      <c r="K315" s="12">
        <f>IF(ISBLANK(Tab_ForgeMystique[[#This Row],[Drop]]),0,Tab_ForgeMystique[[#This Row],[Gain_ttc]]-Tab_ForgeMystique[[#This Row],[Cout Ress Craft]])</f>
        <v>4709.6499999999978</v>
      </c>
      <c r="L315" s="12">
        <f>IF(ISBLANK(Tab_ForgeMystique[[#This Row],[Drop]]),0,Tab_ForgeMystique[[#This Row],[Gain_ttc]]-Tab_ForgeMystique[[#This Row],[Prix U. T6]]-Tab_ForgeMystique[[#This Row],[Prix U. Poussière]]*5)</f>
        <v>14009.649999999998</v>
      </c>
      <c r="M315" s="12">
        <f>IF(ISBLANK(Tab_ForgeMystique[[#This Row],[Drop]]),0,Tab_ForgeMystique[[#This Row],[Gain_ttc]]-Tab_ForgeMystique[[#This Row],[Prix U. T6]])</f>
        <v>20089.649999999998</v>
      </c>
      <c r="N315" s="57">
        <v>3</v>
      </c>
    </row>
    <row r="316" spans="1:14" x14ac:dyDescent="0.25">
      <c r="A316" s="15">
        <f t="shared" si="25"/>
        <v>315</v>
      </c>
      <c r="B316" s="45">
        <f t="shared" si="22"/>
        <v>43940</v>
      </c>
      <c r="C316" s="54" t="s">
        <v>140</v>
      </c>
      <c r="D316" s="12">
        <v>186</v>
      </c>
      <c r="E316" s="15" t="str">
        <f t="shared" si="23"/>
        <v>Flacon de sang puissant</v>
      </c>
      <c r="F316" s="12">
        <v>3021</v>
      </c>
      <c r="G316" s="12">
        <v>1216</v>
      </c>
      <c r="H316" s="12">
        <f>50*Tab_ForgeMystique[[#This Row],[Prix U. T5]]+1*Tab_ForgeMystique[[#This Row],[Prix U. T6]]+5*Tab_ForgeMystique[[#This Row],[Prix U. Poussière]]</f>
        <v>18401</v>
      </c>
      <c r="I316" s="15">
        <v>6</v>
      </c>
      <c r="J316" s="11">
        <f t="shared" si="24"/>
        <v>15407.1</v>
      </c>
      <c r="K316" s="12">
        <f>IF(ISBLANK(Tab_ForgeMystique[[#This Row],[Drop]]),0,Tab_ForgeMystique[[#This Row],[Gain_ttc]]-Tab_ForgeMystique[[#This Row],[Cout Ress Craft]])</f>
        <v>-2993.8999999999996</v>
      </c>
      <c r="L316" s="12">
        <f>IF(ISBLANK(Tab_ForgeMystique[[#This Row],[Drop]]),0,Tab_ForgeMystique[[#This Row],[Gain_ttc]]-Tab_ForgeMystique[[#This Row],[Prix U. T6]]-Tab_ForgeMystique[[#This Row],[Prix U. Poussière]]*5)</f>
        <v>6306.1</v>
      </c>
      <c r="M316" s="12">
        <f>IF(ISBLANK(Tab_ForgeMystique[[#This Row],[Drop]]),0,Tab_ForgeMystique[[#This Row],[Gain_ttc]]-Tab_ForgeMystique[[#This Row],[Prix U. T6]])</f>
        <v>12386.1</v>
      </c>
      <c r="N316" s="57">
        <v>3</v>
      </c>
    </row>
    <row r="317" spans="1:14" x14ac:dyDescent="0.25">
      <c r="A317" s="15">
        <f t="shared" si="25"/>
        <v>316</v>
      </c>
      <c r="B317" s="45">
        <f t="shared" si="22"/>
        <v>43940</v>
      </c>
      <c r="C317" s="54" t="s">
        <v>140</v>
      </c>
      <c r="D317" s="12">
        <v>186</v>
      </c>
      <c r="E317" s="15" t="str">
        <f t="shared" si="23"/>
        <v>Flacon de sang puissant</v>
      </c>
      <c r="F317" s="12">
        <v>3021</v>
      </c>
      <c r="G317" s="12">
        <v>1216</v>
      </c>
      <c r="H317" s="12">
        <f>50*Tab_ForgeMystique[[#This Row],[Prix U. T5]]+1*Tab_ForgeMystique[[#This Row],[Prix U. T6]]+5*Tab_ForgeMystique[[#This Row],[Prix U. Poussière]]</f>
        <v>18401</v>
      </c>
      <c r="I317" s="15">
        <v>5</v>
      </c>
      <c r="J317" s="11">
        <f t="shared" si="24"/>
        <v>12839.25</v>
      </c>
      <c r="K317" s="12">
        <f>IF(ISBLANK(Tab_ForgeMystique[[#This Row],[Drop]]),0,Tab_ForgeMystique[[#This Row],[Gain_ttc]]-Tab_ForgeMystique[[#This Row],[Cout Ress Craft]])</f>
        <v>-5561.75</v>
      </c>
      <c r="L317" s="12">
        <f>IF(ISBLANK(Tab_ForgeMystique[[#This Row],[Drop]]),0,Tab_ForgeMystique[[#This Row],[Gain_ttc]]-Tab_ForgeMystique[[#This Row],[Prix U. T6]]-Tab_ForgeMystique[[#This Row],[Prix U. Poussière]]*5)</f>
        <v>3738.25</v>
      </c>
      <c r="M317" s="12">
        <f>IF(ISBLANK(Tab_ForgeMystique[[#This Row],[Drop]]),0,Tab_ForgeMystique[[#This Row],[Gain_ttc]]-Tab_ForgeMystique[[#This Row],[Prix U. T6]])</f>
        <v>9818.25</v>
      </c>
      <c r="N317" s="57">
        <v>3</v>
      </c>
    </row>
    <row r="318" spans="1:14" x14ac:dyDescent="0.25">
      <c r="A318" s="15">
        <f t="shared" si="25"/>
        <v>317</v>
      </c>
      <c r="B318" s="45">
        <f t="shared" si="22"/>
        <v>43940</v>
      </c>
      <c r="C318" s="54" t="s">
        <v>140</v>
      </c>
      <c r="D318" s="12">
        <v>186</v>
      </c>
      <c r="E318" s="15" t="str">
        <f t="shared" si="23"/>
        <v>Flacon de sang puissant</v>
      </c>
      <c r="F318" s="12">
        <v>3021</v>
      </c>
      <c r="G318" s="12">
        <v>1216</v>
      </c>
      <c r="H318" s="12">
        <f>50*Tab_ForgeMystique[[#This Row],[Prix U. T5]]+1*Tab_ForgeMystique[[#This Row],[Prix U. T6]]+5*Tab_ForgeMystique[[#This Row],[Prix U. Poussière]]</f>
        <v>18401</v>
      </c>
      <c r="I318" s="15">
        <v>7</v>
      </c>
      <c r="J318" s="11">
        <f t="shared" si="24"/>
        <v>17974.95</v>
      </c>
      <c r="K318" s="12">
        <f>IF(ISBLANK(Tab_ForgeMystique[[#This Row],[Drop]]),0,Tab_ForgeMystique[[#This Row],[Gain_ttc]]-Tab_ForgeMystique[[#This Row],[Cout Ress Craft]])</f>
        <v>-426.04999999999927</v>
      </c>
      <c r="L318" s="12">
        <f>IF(ISBLANK(Tab_ForgeMystique[[#This Row],[Drop]]),0,Tab_ForgeMystique[[#This Row],[Gain_ttc]]-Tab_ForgeMystique[[#This Row],[Prix U. T6]]-Tab_ForgeMystique[[#This Row],[Prix U. Poussière]]*5)</f>
        <v>8873.9500000000007</v>
      </c>
      <c r="M318" s="12">
        <f>IF(ISBLANK(Tab_ForgeMystique[[#This Row],[Drop]]),0,Tab_ForgeMystique[[#This Row],[Gain_ttc]]-Tab_ForgeMystique[[#This Row],[Prix U. T6]])</f>
        <v>14953.95</v>
      </c>
      <c r="N318" s="57">
        <v>3</v>
      </c>
    </row>
    <row r="319" spans="1:14" x14ac:dyDescent="0.25">
      <c r="A319" s="15">
        <f t="shared" si="25"/>
        <v>318</v>
      </c>
      <c r="B319" s="45">
        <f t="shared" si="22"/>
        <v>43940</v>
      </c>
      <c r="C319" s="54" t="s">
        <v>140</v>
      </c>
      <c r="D319" s="12">
        <v>186</v>
      </c>
      <c r="E319" s="15" t="str">
        <f t="shared" si="23"/>
        <v>Flacon de sang puissant</v>
      </c>
      <c r="F319" s="12">
        <v>3021</v>
      </c>
      <c r="G319" s="12">
        <v>1216</v>
      </c>
      <c r="H319" s="12">
        <f>50*Tab_ForgeMystique[[#This Row],[Prix U. T5]]+1*Tab_ForgeMystique[[#This Row],[Prix U. T6]]+5*Tab_ForgeMystique[[#This Row],[Prix U. Poussière]]</f>
        <v>18401</v>
      </c>
      <c r="I319" s="15">
        <v>7</v>
      </c>
      <c r="J319" s="11">
        <f t="shared" si="24"/>
        <v>17974.95</v>
      </c>
      <c r="K319" s="12">
        <f>IF(ISBLANK(Tab_ForgeMystique[[#This Row],[Drop]]),0,Tab_ForgeMystique[[#This Row],[Gain_ttc]]-Tab_ForgeMystique[[#This Row],[Cout Ress Craft]])</f>
        <v>-426.04999999999927</v>
      </c>
      <c r="L319" s="12">
        <f>IF(ISBLANK(Tab_ForgeMystique[[#This Row],[Drop]]),0,Tab_ForgeMystique[[#This Row],[Gain_ttc]]-Tab_ForgeMystique[[#This Row],[Prix U. T6]]-Tab_ForgeMystique[[#This Row],[Prix U. Poussière]]*5)</f>
        <v>8873.9500000000007</v>
      </c>
      <c r="M319" s="12">
        <f>IF(ISBLANK(Tab_ForgeMystique[[#This Row],[Drop]]),0,Tab_ForgeMystique[[#This Row],[Gain_ttc]]-Tab_ForgeMystique[[#This Row],[Prix U. T6]])</f>
        <v>14953.95</v>
      </c>
      <c r="N319" s="57">
        <v>3</v>
      </c>
    </row>
    <row r="320" spans="1:14" x14ac:dyDescent="0.25">
      <c r="A320" s="15">
        <f t="shared" si="25"/>
        <v>319</v>
      </c>
      <c r="B320" s="45">
        <f t="shared" ref="B320:B383" si="26">B319</f>
        <v>43940</v>
      </c>
      <c r="C320" s="54" t="s">
        <v>140</v>
      </c>
      <c r="D320" s="12">
        <v>186</v>
      </c>
      <c r="E320" s="15" t="str">
        <f t="shared" si="23"/>
        <v>Flacon de sang puissant</v>
      </c>
      <c r="F320" s="12">
        <v>3021</v>
      </c>
      <c r="G320" s="12">
        <v>1216</v>
      </c>
      <c r="H320" s="12">
        <f>50*Tab_ForgeMystique[[#This Row],[Prix U. T5]]+1*Tab_ForgeMystique[[#This Row],[Prix U. T6]]+5*Tab_ForgeMystique[[#This Row],[Prix U. Poussière]]</f>
        <v>18401</v>
      </c>
      <c r="I320" s="15">
        <v>6</v>
      </c>
      <c r="J320" s="11">
        <f t="shared" si="24"/>
        <v>15407.1</v>
      </c>
      <c r="K320" s="12">
        <f>IF(ISBLANK(Tab_ForgeMystique[[#This Row],[Drop]]),0,Tab_ForgeMystique[[#This Row],[Gain_ttc]]-Tab_ForgeMystique[[#This Row],[Cout Ress Craft]])</f>
        <v>-2993.8999999999996</v>
      </c>
      <c r="L320" s="12">
        <f>IF(ISBLANK(Tab_ForgeMystique[[#This Row],[Drop]]),0,Tab_ForgeMystique[[#This Row],[Gain_ttc]]-Tab_ForgeMystique[[#This Row],[Prix U. T6]]-Tab_ForgeMystique[[#This Row],[Prix U. Poussière]]*5)</f>
        <v>6306.1</v>
      </c>
      <c r="M320" s="12">
        <f>IF(ISBLANK(Tab_ForgeMystique[[#This Row],[Drop]]),0,Tab_ForgeMystique[[#This Row],[Gain_ttc]]-Tab_ForgeMystique[[#This Row],[Prix U. T6]])</f>
        <v>12386.1</v>
      </c>
      <c r="N320" s="57">
        <v>3</v>
      </c>
    </row>
    <row r="321" spans="1:14" x14ac:dyDescent="0.25">
      <c r="A321" s="15">
        <f t="shared" si="25"/>
        <v>320</v>
      </c>
      <c r="B321" s="45">
        <f t="shared" si="26"/>
        <v>43940</v>
      </c>
      <c r="C321" s="54" t="s">
        <v>140</v>
      </c>
      <c r="D321" s="12">
        <v>186</v>
      </c>
      <c r="E321" s="15" t="str">
        <f t="shared" si="23"/>
        <v>Flacon de sang puissant</v>
      </c>
      <c r="F321" s="12">
        <v>3021</v>
      </c>
      <c r="G321" s="12">
        <v>1216</v>
      </c>
      <c r="H321" s="12">
        <f>50*Tab_ForgeMystique[[#This Row],[Prix U. T5]]+1*Tab_ForgeMystique[[#This Row],[Prix U. T6]]+5*Tab_ForgeMystique[[#This Row],[Prix U. Poussière]]</f>
        <v>18401</v>
      </c>
      <c r="I321" s="15">
        <v>11</v>
      </c>
      <c r="J321" s="11">
        <f t="shared" si="24"/>
        <v>28246.35</v>
      </c>
      <c r="K321" s="12">
        <f>IF(ISBLANK(Tab_ForgeMystique[[#This Row],[Drop]]),0,Tab_ForgeMystique[[#This Row],[Gain_ttc]]-Tab_ForgeMystique[[#This Row],[Cout Ress Craft]])</f>
        <v>9845.3499999999985</v>
      </c>
      <c r="L321" s="12">
        <f>IF(ISBLANK(Tab_ForgeMystique[[#This Row],[Drop]]),0,Tab_ForgeMystique[[#This Row],[Gain_ttc]]-Tab_ForgeMystique[[#This Row],[Prix U. T6]]-Tab_ForgeMystique[[#This Row],[Prix U. Poussière]]*5)</f>
        <v>19145.349999999999</v>
      </c>
      <c r="M321" s="12">
        <f>IF(ISBLANK(Tab_ForgeMystique[[#This Row],[Drop]]),0,Tab_ForgeMystique[[#This Row],[Gain_ttc]]-Tab_ForgeMystique[[#This Row],[Prix U. T6]])</f>
        <v>25225.35</v>
      </c>
      <c r="N321" s="57">
        <v>3</v>
      </c>
    </row>
    <row r="322" spans="1:14" x14ac:dyDescent="0.25">
      <c r="A322" s="15">
        <f t="shared" si="25"/>
        <v>321</v>
      </c>
      <c r="B322" s="45">
        <f t="shared" si="26"/>
        <v>43940</v>
      </c>
      <c r="C322" s="54" t="s">
        <v>140</v>
      </c>
      <c r="D322" s="12">
        <v>186</v>
      </c>
      <c r="E322" s="15" t="str">
        <f t="shared" ref="E322:E385" si="27">IF(ISBLANK(C322),"",VLOOKUP(C322,_MatriceT5_T6,2,0))</f>
        <v>Flacon de sang puissant</v>
      </c>
      <c r="F322" s="12">
        <v>3021</v>
      </c>
      <c r="G322" s="12">
        <v>1216</v>
      </c>
      <c r="H322" s="12">
        <f>50*Tab_ForgeMystique[[#This Row],[Prix U. T5]]+1*Tab_ForgeMystique[[#This Row],[Prix U. T6]]+5*Tab_ForgeMystique[[#This Row],[Prix U. Poussière]]</f>
        <v>18401</v>
      </c>
      <c r="I322" s="15">
        <v>7</v>
      </c>
      <c r="J322" s="11">
        <f t="shared" ref="J322:J385" si="28">I322*F322*0.85</f>
        <v>17974.95</v>
      </c>
      <c r="K322" s="12">
        <f>IF(ISBLANK(Tab_ForgeMystique[[#This Row],[Drop]]),0,Tab_ForgeMystique[[#This Row],[Gain_ttc]]-Tab_ForgeMystique[[#This Row],[Cout Ress Craft]])</f>
        <v>-426.04999999999927</v>
      </c>
      <c r="L322" s="12">
        <f>IF(ISBLANK(Tab_ForgeMystique[[#This Row],[Drop]]),0,Tab_ForgeMystique[[#This Row],[Gain_ttc]]-Tab_ForgeMystique[[#This Row],[Prix U. T6]]-Tab_ForgeMystique[[#This Row],[Prix U. Poussière]]*5)</f>
        <v>8873.9500000000007</v>
      </c>
      <c r="M322" s="12">
        <f>IF(ISBLANK(Tab_ForgeMystique[[#This Row],[Drop]]),0,Tab_ForgeMystique[[#This Row],[Gain_ttc]]-Tab_ForgeMystique[[#This Row],[Prix U. T6]])</f>
        <v>14953.95</v>
      </c>
      <c r="N322" s="57">
        <v>3</v>
      </c>
    </row>
    <row r="323" spans="1:14" x14ac:dyDescent="0.25">
      <c r="A323" s="15">
        <f t="shared" si="25"/>
        <v>322</v>
      </c>
      <c r="B323" s="45">
        <f t="shared" si="26"/>
        <v>43940</v>
      </c>
      <c r="C323" s="54" t="s">
        <v>140</v>
      </c>
      <c r="D323" s="12">
        <v>186</v>
      </c>
      <c r="E323" s="15" t="str">
        <f t="shared" si="27"/>
        <v>Flacon de sang puissant</v>
      </c>
      <c r="F323" s="12">
        <v>3021</v>
      </c>
      <c r="G323" s="12">
        <v>1216</v>
      </c>
      <c r="H323" s="12">
        <f>50*Tab_ForgeMystique[[#This Row],[Prix U. T5]]+1*Tab_ForgeMystique[[#This Row],[Prix U. T6]]+5*Tab_ForgeMystique[[#This Row],[Prix U. Poussière]]</f>
        <v>18401</v>
      </c>
      <c r="I323" s="15">
        <v>5</v>
      </c>
      <c r="J323" s="11">
        <f t="shared" si="28"/>
        <v>12839.25</v>
      </c>
      <c r="K323" s="12">
        <f>IF(ISBLANK(Tab_ForgeMystique[[#This Row],[Drop]]),0,Tab_ForgeMystique[[#This Row],[Gain_ttc]]-Tab_ForgeMystique[[#This Row],[Cout Ress Craft]])</f>
        <v>-5561.75</v>
      </c>
      <c r="L323" s="12">
        <f>IF(ISBLANK(Tab_ForgeMystique[[#This Row],[Drop]]),0,Tab_ForgeMystique[[#This Row],[Gain_ttc]]-Tab_ForgeMystique[[#This Row],[Prix U. T6]]-Tab_ForgeMystique[[#This Row],[Prix U. Poussière]]*5)</f>
        <v>3738.25</v>
      </c>
      <c r="M323" s="12">
        <f>IF(ISBLANK(Tab_ForgeMystique[[#This Row],[Drop]]),0,Tab_ForgeMystique[[#This Row],[Gain_ttc]]-Tab_ForgeMystique[[#This Row],[Prix U. T6]])</f>
        <v>9818.25</v>
      </c>
      <c r="N323" s="57">
        <v>3</v>
      </c>
    </row>
    <row r="324" spans="1:14" x14ac:dyDescent="0.25">
      <c r="A324" s="15">
        <f t="shared" si="25"/>
        <v>323</v>
      </c>
      <c r="B324" s="45">
        <f t="shared" si="26"/>
        <v>43940</v>
      </c>
      <c r="C324" s="54" t="s">
        <v>140</v>
      </c>
      <c r="D324" s="12">
        <v>186</v>
      </c>
      <c r="E324" s="15" t="str">
        <f t="shared" si="27"/>
        <v>Flacon de sang puissant</v>
      </c>
      <c r="F324" s="12">
        <v>3021</v>
      </c>
      <c r="G324" s="12">
        <v>1216</v>
      </c>
      <c r="H324" s="12">
        <f>50*Tab_ForgeMystique[[#This Row],[Prix U. T5]]+1*Tab_ForgeMystique[[#This Row],[Prix U. T6]]+5*Tab_ForgeMystique[[#This Row],[Prix U. Poussière]]</f>
        <v>18401</v>
      </c>
      <c r="I324" s="15">
        <v>7</v>
      </c>
      <c r="J324" s="11">
        <f t="shared" si="28"/>
        <v>17974.95</v>
      </c>
      <c r="K324" s="12">
        <f>IF(ISBLANK(Tab_ForgeMystique[[#This Row],[Drop]]),0,Tab_ForgeMystique[[#This Row],[Gain_ttc]]-Tab_ForgeMystique[[#This Row],[Cout Ress Craft]])</f>
        <v>-426.04999999999927</v>
      </c>
      <c r="L324" s="12">
        <f>IF(ISBLANK(Tab_ForgeMystique[[#This Row],[Drop]]),0,Tab_ForgeMystique[[#This Row],[Gain_ttc]]-Tab_ForgeMystique[[#This Row],[Prix U. T6]]-Tab_ForgeMystique[[#This Row],[Prix U. Poussière]]*5)</f>
        <v>8873.9500000000007</v>
      </c>
      <c r="M324" s="12">
        <f>IF(ISBLANK(Tab_ForgeMystique[[#This Row],[Drop]]),0,Tab_ForgeMystique[[#This Row],[Gain_ttc]]-Tab_ForgeMystique[[#This Row],[Prix U. T6]])</f>
        <v>14953.95</v>
      </c>
      <c r="N324" s="57">
        <v>3</v>
      </c>
    </row>
    <row r="325" spans="1:14" x14ac:dyDescent="0.25">
      <c r="A325" s="15">
        <f t="shared" si="25"/>
        <v>324</v>
      </c>
      <c r="B325" s="45">
        <f t="shared" si="26"/>
        <v>43940</v>
      </c>
      <c r="C325" s="54" t="s">
        <v>140</v>
      </c>
      <c r="D325" s="12">
        <v>186</v>
      </c>
      <c r="E325" s="15" t="str">
        <f t="shared" si="27"/>
        <v>Flacon de sang puissant</v>
      </c>
      <c r="F325" s="12">
        <v>3021</v>
      </c>
      <c r="G325" s="12">
        <v>1216</v>
      </c>
      <c r="H325" s="12">
        <f>50*Tab_ForgeMystique[[#This Row],[Prix U. T5]]+1*Tab_ForgeMystique[[#This Row],[Prix U. T6]]+5*Tab_ForgeMystique[[#This Row],[Prix U. Poussière]]</f>
        <v>18401</v>
      </c>
      <c r="I325" s="15">
        <v>7</v>
      </c>
      <c r="J325" s="11">
        <f t="shared" si="28"/>
        <v>17974.95</v>
      </c>
      <c r="K325" s="12">
        <f>IF(ISBLANK(Tab_ForgeMystique[[#This Row],[Drop]]),0,Tab_ForgeMystique[[#This Row],[Gain_ttc]]-Tab_ForgeMystique[[#This Row],[Cout Ress Craft]])</f>
        <v>-426.04999999999927</v>
      </c>
      <c r="L325" s="12">
        <f>IF(ISBLANK(Tab_ForgeMystique[[#This Row],[Drop]]),0,Tab_ForgeMystique[[#This Row],[Gain_ttc]]-Tab_ForgeMystique[[#This Row],[Prix U. T6]]-Tab_ForgeMystique[[#This Row],[Prix U. Poussière]]*5)</f>
        <v>8873.9500000000007</v>
      </c>
      <c r="M325" s="12">
        <f>IF(ISBLANK(Tab_ForgeMystique[[#This Row],[Drop]]),0,Tab_ForgeMystique[[#This Row],[Gain_ttc]]-Tab_ForgeMystique[[#This Row],[Prix U. T6]])</f>
        <v>14953.95</v>
      </c>
      <c r="N325" s="57">
        <v>3</v>
      </c>
    </row>
    <row r="326" spans="1:14" x14ac:dyDescent="0.25">
      <c r="A326" s="15">
        <f t="shared" si="25"/>
        <v>325</v>
      </c>
      <c r="B326" s="45">
        <f t="shared" si="26"/>
        <v>43940</v>
      </c>
      <c r="C326" s="54" t="s">
        <v>140</v>
      </c>
      <c r="D326" s="12">
        <v>186</v>
      </c>
      <c r="E326" s="15" t="str">
        <f t="shared" si="27"/>
        <v>Flacon de sang puissant</v>
      </c>
      <c r="F326" s="12">
        <v>3021</v>
      </c>
      <c r="G326" s="12">
        <v>1216</v>
      </c>
      <c r="H326" s="12">
        <f>50*Tab_ForgeMystique[[#This Row],[Prix U. T5]]+1*Tab_ForgeMystique[[#This Row],[Prix U. T6]]+5*Tab_ForgeMystique[[#This Row],[Prix U. Poussière]]</f>
        <v>18401</v>
      </c>
      <c r="I326" s="15">
        <v>5</v>
      </c>
      <c r="J326" s="11">
        <f t="shared" si="28"/>
        <v>12839.25</v>
      </c>
      <c r="K326" s="12">
        <f>IF(ISBLANK(Tab_ForgeMystique[[#This Row],[Drop]]),0,Tab_ForgeMystique[[#This Row],[Gain_ttc]]-Tab_ForgeMystique[[#This Row],[Cout Ress Craft]])</f>
        <v>-5561.75</v>
      </c>
      <c r="L326" s="12">
        <f>IF(ISBLANK(Tab_ForgeMystique[[#This Row],[Drop]]),0,Tab_ForgeMystique[[#This Row],[Gain_ttc]]-Tab_ForgeMystique[[#This Row],[Prix U. T6]]-Tab_ForgeMystique[[#This Row],[Prix U. Poussière]]*5)</f>
        <v>3738.25</v>
      </c>
      <c r="M326" s="12">
        <f>IF(ISBLANK(Tab_ForgeMystique[[#This Row],[Drop]]),0,Tab_ForgeMystique[[#This Row],[Gain_ttc]]-Tab_ForgeMystique[[#This Row],[Prix U. T6]])</f>
        <v>9818.25</v>
      </c>
      <c r="N326" s="57">
        <v>3</v>
      </c>
    </row>
    <row r="327" spans="1:14" x14ac:dyDescent="0.25">
      <c r="A327" s="15">
        <f t="shared" si="25"/>
        <v>326</v>
      </c>
      <c r="B327" s="45">
        <f t="shared" si="26"/>
        <v>43940</v>
      </c>
      <c r="C327" s="54" t="s">
        <v>140</v>
      </c>
      <c r="D327" s="12">
        <v>186</v>
      </c>
      <c r="E327" s="15" t="str">
        <f t="shared" si="27"/>
        <v>Flacon de sang puissant</v>
      </c>
      <c r="F327" s="12">
        <v>3021</v>
      </c>
      <c r="G327" s="12">
        <v>1216</v>
      </c>
      <c r="H327" s="12">
        <f>50*Tab_ForgeMystique[[#This Row],[Prix U. T5]]+1*Tab_ForgeMystique[[#This Row],[Prix U. T6]]+5*Tab_ForgeMystique[[#This Row],[Prix U. Poussière]]</f>
        <v>18401</v>
      </c>
      <c r="I327" s="15">
        <v>6</v>
      </c>
      <c r="J327" s="11">
        <f t="shared" si="28"/>
        <v>15407.1</v>
      </c>
      <c r="K327" s="12">
        <f>IF(ISBLANK(Tab_ForgeMystique[[#This Row],[Drop]]),0,Tab_ForgeMystique[[#This Row],[Gain_ttc]]-Tab_ForgeMystique[[#This Row],[Cout Ress Craft]])</f>
        <v>-2993.8999999999996</v>
      </c>
      <c r="L327" s="12">
        <f>IF(ISBLANK(Tab_ForgeMystique[[#This Row],[Drop]]),0,Tab_ForgeMystique[[#This Row],[Gain_ttc]]-Tab_ForgeMystique[[#This Row],[Prix U. T6]]-Tab_ForgeMystique[[#This Row],[Prix U. Poussière]]*5)</f>
        <v>6306.1</v>
      </c>
      <c r="M327" s="12">
        <f>IF(ISBLANK(Tab_ForgeMystique[[#This Row],[Drop]]),0,Tab_ForgeMystique[[#This Row],[Gain_ttc]]-Tab_ForgeMystique[[#This Row],[Prix U. T6]])</f>
        <v>12386.1</v>
      </c>
      <c r="N327" s="57">
        <v>3</v>
      </c>
    </row>
    <row r="328" spans="1:14" x14ac:dyDescent="0.25">
      <c r="A328" s="15">
        <f t="shared" si="25"/>
        <v>327</v>
      </c>
      <c r="B328" s="45">
        <f t="shared" si="26"/>
        <v>43940</v>
      </c>
      <c r="C328" s="54" t="s">
        <v>140</v>
      </c>
      <c r="D328" s="12">
        <v>186</v>
      </c>
      <c r="E328" s="15" t="str">
        <f t="shared" si="27"/>
        <v>Flacon de sang puissant</v>
      </c>
      <c r="F328" s="12">
        <v>3021</v>
      </c>
      <c r="G328" s="12">
        <v>1216</v>
      </c>
      <c r="H328" s="12">
        <f>50*Tab_ForgeMystique[[#This Row],[Prix U. T5]]+1*Tab_ForgeMystique[[#This Row],[Prix U. T6]]+5*Tab_ForgeMystique[[#This Row],[Prix U. Poussière]]</f>
        <v>18401</v>
      </c>
      <c r="I328" s="15">
        <v>7</v>
      </c>
      <c r="J328" s="11">
        <f t="shared" si="28"/>
        <v>17974.95</v>
      </c>
      <c r="K328" s="12">
        <f>IF(ISBLANK(Tab_ForgeMystique[[#This Row],[Drop]]),0,Tab_ForgeMystique[[#This Row],[Gain_ttc]]-Tab_ForgeMystique[[#This Row],[Cout Ress Craft]])</f>
        <v>-426.04999999999927</v>
      </c>
      <c r="L328" s="12">
        <f>IF(ISBLANK(Tab_ForgeMystique[[#This Row],[Drop]]),0,Tab_ForgeMystique[[#This Row],[Gain_ttc]]-Tab_ForgeMystique[[#This Row],[Prix U. T6]]-Tab_ForgeMystique[[#This Row],[Prix U. Poussière]]*5)</f>
        <v>8873.9500000000007</v>
      </c>
      <c r="M328" s="12">
        <f>IF(ISBLANK(Tab_ForgeMystique[[#This Row],[Drop]]),0,Tab_ForgeMystique[[#This Row],[Gain_ttc]]-Tab_ForgeMystique[[#This Row],[Prix U. T6]])</f>
        <v>14953.95</v>
      </c>
      <c r="N328" s="57">
        <v>3</v>
      </c>
    </row>
    <row r="329" spans="1:14" x14ac:dyDescent="0.25">
      <c r="A329" s="15">
        <f t="shared" si="25"/>
        <v>328</v>
      </c>
      <c r="B329" s="45">
        <f t="shared" si="26"/>
        <v>43940</v>
      </c>
      <c r="C329" s="54" t="s">
        <v>140</v>
      </c>
      <c r="D329" s="12">
        <v>186</v>
      </c>
      <c r="E329" s="15" t="str">
        <f t="shared" si="27"/>
        <v>Flacon de sang puissant</v>
      </c>
      <c r="F329" s="12">
        <v>3021</v>
      </c>
      <c r="G329" s="12">
        <v>1216</v>
      </c>
      <c r="H329" s="12">
        <f>50*Tab_ForgeMystique[[#This Row],[Prix U. T5]]+1*Tab_ForgeMystique[[#This Row],[Prix U. T6]]+5*Tab_ForgeMystique[[#This Row],[Prix U. Poussière]]</f>
        <v>18401</v>
      </c>
      <c r="I329" s="15">
        <v>9</v>
      </c>
      <c r="J329" s="11">
        <f t="shared" si="28"/>
        <v>23110.649999999998</v>
      </c>
      <c r="K329" s="12">
        <f>IF(ISBLANK(Tab_ForgeMystique[[#This Row],[Drop]]),0,Tab_ForgeMystique[[#This Row],[Gain_ttc]]-Tab_ForgeMystique[[#This Row],[Cout Ress Craft]])</f>
        <v>4709.6499999999978</v>
      </c>
      <c r="L329" s="12">
        <f>IF(ISBLANK(Tab_ForgeMystique[[#This Row],[Drop]]),0,Tab_ForgeMystique[[#This Row],[Gain_ttc]]-Tab_ForgeMystique[[#This Row],[Prix U. T6]]-Tab_ForgeMystique[[#This Row],[Prix U. Poussière]]*5)</f>
        <v>14009.649999999998</v>
      </c>
      <c r="M329" s="12">
        <f>IF(ISBLANK(Tab_ForgeMystique[[#This Row],[Drop]]),0,Tab_ForgeMystique[[#This Row],[Gain_ttc]]-Tab_ForgeMystique[[#This Row],[Prix U. T6]])</f>
        <v>20089.649999999998</v>
      </c>
      <c r="N329" s="57">
        <v>3</v>
      </c>
    </row>
    <row r="330" spans="1:14" x14ac:dyDescent="0.25">
      <c r="A330" s="15">
        <f t="shared" si="25"/>
        <v>329</v>
      </c>
      <c r="B330" s="45">
        <f t="shared" si="26"/>
        <v>43940</v>
      </c>
      <c r="C330" s="54" t="s">
        <v>140</v>
      </c>
      <c r="D330" s="12">
        <v>186</v>
      </c>
      <c r="E330" s="15" t="str">
        <f t="shared" si="27"/>
        <v>Flacon de sang puissant</v>
      </c>
      <c r="F330" s="12">
        <v>3021</v>
      </c>
      <c r="G330" s="12">
        <v>1216</v>
      </c>
      <c r="H330" s="12">
        <f>50*Tab_ForgeMystique[[#This Row],[Prix U. T5]]+1*Tab_ForgeMystique[[#This Row],[Prix U. T6]]+5*Tab_ForgeMystique[[#This Row],[Prix U. Poussière]]</f>
        <v>18401</v>
      </c>
      <c r="I330" s="15">
        <v>9</v>
      </c>
      <c r="J330" s="11">
        <f t="shared" si="28"/>
        <v>23110.649999999998</v>
      </c>
      <c r="K330" s="12">
        <f>IF(ISBLANK(Tab_ForgeMystique[[#This Row],[Drop]]),0,Tab_ForgeMystique[[#This Row],[Gain_ttc]]-Tab_ForgeMystique[[#This Row],[Cout Ress Craft]])</f>
        <v>4709.6499999999978</v>
      </c>
      <c r="L330" s="12">
        <f>IF(ISBLANK(Tab_ForgeMystique[[#This Row],[Drop]]),0,Tab_ForgeMystique[[#This Row],[Gain_ttc]]-Tab_ForgeMystique[[#This Row],[Prix U. T6]]-Tab_ForgeMystique[[#This Row],[Prix U. Poussière]]*5)</f>
        <v>14009.649999999998</v>
      </c>
      <c r="M330" s="12">
        <f>IF(ISBLANK(Tab_ForgeMystique[[#This Row],[Drop]]),0,Tab_ForgeMystique[[#This Row],[Gain_ttc]]-Tab_ForgeMystique[[#This Row],[Prix U. T6]])</f>
        <v>20089.649999999998</v>
      </c>
      <c r="N330" s="57">
        <v>3</v>
      </c>
    </row>
    <row r="331" spans="1:14" x14ac:dyDescent="0.25">
      <c r="A331" s="15">
        <f t="shared" si="25"/>
        <v>330</v>
      </c>
      <c r="B331" s="45">
        <f t="shared" si="26"/>
        <v>43940</v>
      </c>
      <c r="C331" s="54" t="s">
        <v>140</v>
      </c>
      <c r="D331" s="12">
        <v>186</v>
      </c>
      <c r="E331" s="15" t="str">
        <f t="shared" si="27"/>
        <v>Flacon de sang puissant</v>
      </c>
      <c r="F331" s="12">
        <v>3021</v>
      </c>
      <c r="G331" s="12">
        <v>1216</v>
      </c>
      <c r="H331" s="12">
        <f>50*Tab_ForgeMystique[[#This Row],[Prix U. T5]]+1*Tab_ForgeMystique[[#This Row],[Prix U. T6]]+5*Tab_ForgeMystique[[#This Row],[Prix U. Poussière]]</f>
        <v>18401</v>
      </c>
      <c r="I331" s="15">
        <v>12</v>
      </c>
      <c r="J331" s="11">
        <f t="shared" si="28"/>
        <v>30814.2</v>
      </c>
      <c r="K331" s="12">
        <f>IF(ISBLANK(Tab_ForgeMystique[[#This Row],[Drop]]),0,Tab_ForgeMystique[[#This Row],[Gain_ttc]]-Tab_ForgeMystique[[#This Row],[Cout Ress Craft]])</f>
        <v>12413.2</v>
      </c>
      <c r="L331" s="12">
        <f>IF(ISBLANK(Tab_ForgeMystique[[#This Row],[Drop]]),0,Tab_ForgeMystique[[#This Row],[Gain_ttc]]-Tab_ForgeMystique[[#This Row],[Prix U. T6]]-Tab_ForgeMystique[[#This Row],[Prix U. Poussière]]*5)</f>
        <v>21713.200000000001</v>
      </c>
      <c r="M331" s="12">
        <f>IF(ISBLANK(Tab_ForgeMystique[[#This Row],[Drop]]),0,Tab_ForgeMystique[[#This Row],[Gain_ttc]]-Tab_ForgeMystique[[#This Row],[Prix U. T6]])</f>
        <v>27793.200000000001</v>
      </c>
      <c r="N331" s="57">
        <v>3</v>
      </c>
    </row>
    <row r="332" spans="1:14" x14ac:dyDescent="0.25">
      <c r="A332" s="15">
        <f t="shared" si="25"/>
        <v>331</v>
      </c>
      <c r="B332" s="45">
        <f t="shared" si="26"/>
        <v>43940</v>
      </c>
      <c r="C332" s="54" t="s">
        <v>140</v>
      </c>
      <c r="D332" s="12">
        <v>186</v>
      </c>
      <c r="E332" s="15" t="str">
        <f t="shared" si="27"/>
        <v>Flacon de sang puissant</v>
      </c>
      <c r="F332" s="12">
        <v>3021</v>
      </c>
      <c r="G332" s="12">
        <v>1216</v>
      </c>
      <c r="H332" s="12">
        <f>50*Tab_ForgeMystique[[#This Row],[Prix U. T5]]+1*Tab_ForgeMystique[[#This Row],[Prix U. T6]]+5*Tab_ForgeMystique[[#This Row],[Prix U. Poussière]]</f>
        <v>18401</v>
      </c>
      <c r="I332" s="15">
        <v>5</v>
      </c>
      <c r="J332" s="11">
        <f t="shared" si="28"/>
        <v>12839.25</v>
      </c>
      <c r="K332" s="12">
        <f>IF(ISBLANK(Tab_ForgeMystique[[#This Row],[Drop]]),0,Tab_ForgeMystique[[#This Row],[Gain_ttc]]-Tab_ForgeMystique[[#This Row],[Cout Ress Craft]])</f>
        <v>-5561.75</v>
      </c>
      <c r="L332" s="12">
        <f>IF(ISBLANK(Tab_ForgeMystique[[#This Row],[Drop]]),0,Tab_ForgeMystique[[#This Row],[Gain_ttc]]-Tab_ForgeMystique[[#This Row],[Prix U. T6]]-Tab_ForgeMystique[[#This Row],[Prix U. Poussière]]*5)</f>
        <v>3738.25</v>
      </c>
      <c r="M332" s="12">
        <f>IF(ISBLANK(Tab_ForgeMystique[[#This Row],[Drop]]),0,Tab_ForgeMystique[[#This Row],[Gain_ttc]]-Tab_ForgeMystique[[#This Row],[Prix U. T6]])</f>
        <v>9818.25</v>
      </c>
      <c r="N332" s="57">
        <v>3</v>
      </c>
    </row>
    <row r="333" spans="1:14" x14ac:dyDescent="0.25">
      <c r="A333" s="15">
        <f t="shared" si="25"/>
        <v>332</v>
      </c>
      <c r="B333" s="45">
        <f t="shared" si="26"/>
        <v>43940</v>
      </c>
      <c r="C333" s="54" t="s">
        <v>140</v>
      </c>
      <c r="D333" s="12">
        <v>186</v>
      </c>
      <c r="E333" s="15" t="str">
        <f t="shared" si="27"/>
        <v>Flacon de sang puissant</v>
      </c>
      <c r="F333" s="12">
        <v>3021</v>
      </c>
      <c r="G333" s="12">
        <v>1216</v>
      </c>
      <c r="H333" s="12">
        <f>50*Tab_ForgeMystique[[#This Row],[Prix U. T5]]+1*Tab_ForgeMystique[[#This Row],[Prix U. T6]]+5*Tab_ForgeMystique[[#This Row],[Prix U. Poussière]]</f>
        <v>18401</v>
      </c>
      <c r="I333" s="15">
        <v>10</v>
      </c>
      <c r="J333" s="11">
        <f t="shared" si="28"/>
        <v>25678.5</v>
      </c>
      <c r="K333" s="12">
        <f>IF(ISBLANK(Tab_ForgeMystique[[#This Row],[Drop]]),0,Tab_ForgeMystique[[#This Row],[Gain_ttc]]-Tab_ForgeMystique[[#This Row],[Cout Ress Craft]])</f>
        <v>7277.5</v>
      </c>
      <c r="L333" s="12">
        <f>IF(ISBLANK(Tab_ForgeMystique[[#This Row],[Drop]]),0,Tab_ForgeMystique[[#This Row],[Gain_ttc]]-Tab_ForgeMystique[[#This Row],[Prix U. T6]]-Tab_ForgeMystique[[#This Row],[Prix U. Poussière]]*5)</f>
        <v>16577.5</v>
      </c>
      <c r="M333" s="12">
        <f>IF(ISBLANK(Tab_ForgeMystique[[#This Row],[Drop]]),0,Tab_ForgeMystique[[#This Row],[Gain_ttc]]-Tab_ForgeMystique[[#This Row],[Prix U. T6]])</f>
        <v>22657.5</v>
      </c>
      <c r="N333" s="57">
        <v>3</v>
      </c>
    </row>
    <row r="334" spans="1:14" x14ac:dyDescent="0.25">
      <c r="A334" s="15">
        <f t="shared" si="25"/>
        <v>333</v>
      </c>
      <c r="B334" s="45">
        <f t="shared" si="26"/>
        <v>43940</v>
      </c>
      <c r="C334" s="54" t="s">
        <v>140</v>
      </c>
      <c r="D334" s="12">
        <v>186</v>
      </c>
      <c r="E334" s="15" t="str">
        <f t="shared" si="27"/>
        <v>Flacon de sang puissant</v>
      </c>
      <c r="F334" s="12">
        <v>3021</v>
      </c>
      <c r="G334" s="12">
        <v>1216</v>
      </c>
      <c r="H334" s="12">
        <f>50*Tab_ForgeMystique[[#This Row],[Prix U. T5]]+1*Tab_ForgeMystique[[#This Row],[Prix U. T6]]+5*Tab_ForgeMystique[[#This Row],[Prix U. Poussière]]</f>
        <v>18401</v>
      </c>
      <c r="I334" s="15">
        <v>5</v>
      </c>
      <c r="J334" s="11">
        <f t="shared" si="28"/>
        <v>12839.25</v>
      </c>
      <c r="K334" s="12">
        <f>IF(ISBLANK(Tab_ForgeMystique[[#This Row],[Drop]]),0,Tab_ForgeMystique[[#This Row],[Gain_ttc]]-Tab_ForgeMystique[[#This Row],[Cout Ress Craft]])</f>
        <v>-5561.75</v>
      </c>
      <c r="L334" s="12">
        <f>IF(ISBLANK(Tab_ForgeMystique[[#This Row],[Drop]]),0,Tab_ForgeMystique[[#This Row],[Gain_ttc]]-Tab_ForgeMystique[[#This Row],[Prix U. T6]]-Tab_ForgeMystique[[#This Row],[Prix U. Poussière]]*5)</f>
        <v>3738.25</v>
      </c>
      <c r="M334" s="12">
        <f>IF(ISBLANK(Tab_ForgeMystique[[#This Row],[Drop]]),0,Tab_ForgeMystique[[#This Row],[Gain_ttc]]-Tab_ForgeMystique[[#This Row],[Prix U. T6]])</f>
        <v>9818.25</v>
      </c>
      <c r="N334" s="57">
        <v>3</v>
      </c>
    </row>
    <row r="335" spans="1:14" x14ac:dyDescent="0.25">
      <c r="A335" s="15">
        <f t="shared" si="25"/>
        <v>334</v>
      </c>
      <c r="B335" s="45">
        <f t="shared" si="26"/>
        <v>43940</v>
      </c>
      <c r="C335" s="54" t="s">
        <v>140</v>
      </c>
      <c r="D335" s="12">
        <v>186</v>
      </c>
      <c r="E335" s="15" t="str">
        <f t="shared" si="27"/>
        <v>Flacon de sang puissant</v>
      </c>
      <c r="F335" s="12">
        <v>3021</v>
      </c>
      <c r="G335" s="12">
        <v>1216</v>
      </c>
      <c r="H335" s="12">
        <f>50*Tab_ForgeMystique[[#This Row],[Prix U. T5]]+1*Tab_ForgeMystique[[#This Row],[Prix U. T6]]+5*Tab_ForgeMystique[[#This Row],[Prix U. Poussière]]</f>
        <v>18401</v>
      </c>
      <c r="I335" s="15">
        <v>9</v>
      </c>
      <c r="J335" s="11">
        <f t="shared" si="28"/>
        <v>23110.649999999998</v>
      </c>
      <c r="K335" s="12">
        <f>IF(ISBLANK(Tab_ForgeMystique[[#This Row],[Drop]]),0,Tab_ForgeMystique[[#This Row],[Gain_ttc]]-Tab_ForgeMystique[[#This Row],[Cout Ress Craft]])</f>
        <v>4709.6499999999978</v>
      </c>
      <c r="L335" s="12">
        <f>IF(ISBLANK(Tab_ForgeMystique[[#This Row],[Drop]]),0,Tab_ForgeMystique[[#This Row],[Gain_ttc]]-Tab_ForgeMystique[[#This Row],[Prix U. T6]]-Tab_ForgeMystique[[#This Row],[Prix U. Poussière]]*5)</f>
        <v>14009.649999999998</v>
      </c>
      <c r="M335" s="12">
        <f>IF(ISBLANK(Tab_ForgeMystique[[#This Row],[Drop]]),0,Tab_ForgeMystique[[#This Row],[Gain_ttc]]-Tab_ForgeMystique[[#This Row],[Prix U. T6]])</f>
        <v>20089.649999999998</v>
      </c>
      <c r="N335" s="57">
        <v>3</v>
      </c>
    </row>
    <row r="336" spans="1:14" x14ac:dyDescent="0.25">
      <c r="A336" s="15">
        <f t="shared" si="25"/>
        <v>335</v>
      </c>
      <c r="B336" s="45">
        <f t="shared" si="26"/>
        <v>43940</v>
      </c>
      <c r="C336" s="54" t="s">
        <v>140</v>
      </c>
      <c r="D336" s="12">
        <v>186</v>
      </c>
      <c r="E336" s="15" t="str">
        <f t="shared" si="27"/>
        <v>Flacon de sang puissant</v>
      </c>
      <c r="F336" s="12">
        <v>3021</v>
      </c>
      <c r="G336" s="12">
        <v>1216</v>
      </c>
      <c r="H336" s="12">
        <f>50*Tab_ForgeMystique[[#This Row],[Prix U. T5]]+1*Tab_ForgeMystique[[#This Row],[Prix U. T6]]+5*Tab_ForgeMystique[[#This Row],[Prix U. Poussière]]</f>
        <v>18401</v>
      </c>
      <c r="I336" s="15">
        <v>7</v>
      </c>
      <c r="J336" s="11">
        <f t="shared" si="28"/>
        <v>17974.95</v>
      </c>
      <c r="K336" s="12">
        <f>IF(ISBLANK(Tab_ForgeMystique[[#This Row],[Drop]]),0,Tab_ForgeMystique[[#This Row],[Gain_ttc]]-Tab_ForgeMystique[[#This Row],[Cout Ress Craft]])</f>
        <v>-426.04999999999927</v>
      </c>
      <c r="L336" s="12">
        <f>IF(ISBLANK(Tab_ForgeMystique[[#This Row],[Drop]]),0,Tab_ForgeMystique[[#This Row],[Gain_ttc]]-Tab_ForgeMystique[[#This Row],[Prix U. T6]]-Tab_ForgeMystique[[#This Row],[Prix U. Poussière]]*5)</f>
        <v>8873.9500000000007</v>
      </c>
      <c r="M336" s="12">
        <f>IF(ISBLANK(Tab_ForgeMystique[[#This Row],[Drop]]),0,Tab_ForgeMystique[[#This Row],[Gain_ttc]]-Tab_ForgeMystique[[#This Row],[Prix U. T6]])</f>
        <v>14953.95</v>
      </c>
      <c r="N336" s="57">
        <v>3</v>
      </c>
    </row>
    <row r="337" spans="1:14" x14ac:dyDescent="0.25">
      <c r="A337" s="15">
        <f t="shared" si="25"/>
        <v>336</v>
      </c>
      <c r="B337" s="45">
        <f t="shared" si="26"/>
        <v>43940</v>
      </c>
      <c r="C337" s="54" t="s">
        <v>140</v>
      </c>
      <c r="D337" s="12">
        <v>186</v>
      </c>
      <c r="E337" s="15" t="str">
        <f t="shared" si="27"/>
        <v>Flacon de sang puissant</v>
      </c>
      <c r="F337" s="12">
        <v>3021</v>
      </c>
      <c r="G337" s="12">
        <v>1216</v>
      </c>
      <c r="H337" s="12">
        <f>50*Tab_ForgeMystique[[#This Row],[Prix U. T5]]+1*Tab_ForgeMystique[[#This Row],[Prix U. T6]]+5*Tab_ForgeMystique[[#This Row],[Prix U. Poussière]]</f>
        <v>18401</v>
      </c>
      <c r="I337" s="15">
        <v>5</v>
      </c>
      <c r="J337" s="11">
        <f t="shared" si="28"/>
        <v>12839.25</v>
      </c>
      <c r="K337" s="12">
        <f>IF(ISBLANK(Tab_ForgeMystique[[#This Row],[Drop]]),0,Tab_ForgeMystique[[#This Row],[Gain_ttc]]-Tab_ForgeMystique[[#This Row],[Cout Ress Craft]])</f>
        <v>-5561.75</v>
      </c>
      <c r="L337" s="12">
        <f>IF(ISBLANK(Tab_ForgeMystique[[#This Row],[Drop]]),0,Tab_ForgeMystique[[#This Row],[Gain_ttc]]-Tab_ForgeMystique[[#This Row],[Prix U. T6]]-Tab_ForgeMystique[[#This Row],[Prix U. Poussière]]*5)</f>
        <v>3738.25</v>
      </c>
      <c r="M337" s="12">
        <f>IF(ISBLANK(Tab_ForgeMystique[[#This Row],[Drop]]),0,Tab_ForgeMystique[[#This Row],[Gain_ttc]]-Tab_ForgeMystique[[#This Row],[Prix U. T6]])</f>
        <v>9818.25</v>
      </c>
      <c r="N337" s="57">
        <v>3</v>
      </c>
    </row>
    <row r="338" spans="1:14" x14ac:dyDescent="0.25">
      <c r="A338" s="15">
        <f t="shared" si="25"/>
        <v>337</v>
      </c>
      <c r="B338" s="45">
        <f t="shared" si="26"/>
        <v>43940</v>
      </c>
      <c r="C338" s="54" t="s">
        <v>140</v>
      </c>
      <c r="D338" s="12">
        <v>186</v>
      </c>
      <c r="E338" s="15" t="str">
        <f t="shared" si="27"/>
        <v>Flacon de sang puissant</v>
      </c>
      <c r="F338" s="12">
        <v>3021</v>
      </c>
      <c r="G338" s="12">
        <v>1216</v>
      </c>
      <c r="H338" s="12">
        <f>50*Tab_ForgeMystique[[#This Row],[Prix U. T5]]+1*Tab_ForgeMystique[[#This Row],[Prix U. T6]]+5*Tab_ForgeMystique[[#This Row],[Prix U. Poussière]]</f>
        <v>18401</v>
      </c>
      <c r="I338" s="15">
        <v>6</v>
      </c>
      <c r="J338" s="11">
        <f t="shared" si="28"/>
        <v>15407.1</v>
      </c>
      <c r="K338" s="12">
        <f>IF(ISBLANK(Tab_ForgeMystique[[#This Row],[Drop]]),0,Tab_ForgeMystique[[#This Row],[Gain_ttc]]-Tab_ForgeMystique[[#This Row],[Cout Ress Craft]])</f>
        <v>-2993.8999999999996</v>
      </c>
      <c r="L338" s="12">
        <f>IF(ISBLANK(Tab_ForgeMystique[[#This Row],[Drop]]),0,Tab_ForgeMystique[[#This Row],[Gain_ttc]]-Tab_ForgeMystique[[#This Row],[Prix U. T6]]-Tab_ForgeMystique[[#This Row],[Prix U. Poussière]]*5)</f>
        <v>6306.1</v>
      </c>
      <c r="M338" s="12">
        <f>IF(ISBLANK(Tab_ForgeMystique[[#This Row],[Drop]]),0,Tab_ForgeMystique[[#This Row],[Gain_ttc]]-Tab_ForgeMystique[[#This Row],[Prix U. T6]])</f>
        <v>12386.1</v>
      </c>
      <c r="N338" s="57">
        <v>3</v>
      </c>
    </row>
    <row r="339" spans="1:14" x14ac:dyDescent="0.25">
      <c r="A339" s="15">
        <f t="shared" si="25"/>
        <v>338</v>
      </c>
      <c r="B339" s="45">
        <f t="shared" si="26"/>
        <v>43940</v>
      </c>
      <c r="C339" s="54" t="s">
        <v>140</v>
      </c>
      <c r="D339" s="12">
        <v>186</v>
      </c>
      <c r="E339" s="15" t="str">
        <f t="shared" si="27"/>
        <v>Flacon de sang puissant</v>
      </c>
      <c r="F339" s="12">
        <v>3021</v>
      </c>
      <c r="G339" s="12">
        <v>1216</v>
      </c>
      <c r="H339" s="12">
        <f>50*Tab_ForgeMystique[[#This Row],[Prix U. T5]]+1*Tab_ForgeMystique[[#This Row],[Prix U. T6]]+5*Tab_ForgeMystique[[#This Row],[Prix U. Poussière]]</f>
        <v>18401</v>
      </c>
      <c r="I339" s="15">
        <v>7</v>
      </c>
      <c r="J339" s="11">
        <f t="shared" si="28"/>
        <v>17974.95</v>
      </c>
      <c r="K339" s="12">
        <f>IF(ISBLANK(Tab_ForgeMystique[[#This Row],[Drop]]),0,Tab_ForgeMystique[[#This Row],[Gain_ttc]]-Tab_ForgeMystique[[#This Row],[Cout Ress Craft]])</f>
        <v>-426.04999999999927</v>
      </c>
      <c r="L339" s="12">
        <f>IF(ISBLANK(Tab_ForgeMystique[[#This Row],[Drop]]),0,Tab_ForgeMystique[[#This Row],[Gain_ttc]]-Tab_ForgeMystique[[#This Row],[Prix U. T6]]-Tab_ForgeMystique[[#This Row],[Prix U. Poussière]]*5)</f>
        <v>8873.9500000000007</v>
      </c>
      <c r="M339" s="12">
        <f>IF(ISBLANK(Tab_ForgeMystique[[#This Row],[Drop]]),0,Tab_ForgeMystique[[#This Row],[Gain_ttc]]-Tab_ForgeMystique[[#This Row],[Prix U. T6]])</f>
        <v>14953.95</v>
      </c>
      <c r="N339" s="57">
        <v>3</v>
      </c>
    </row>
    <row r="340" spans="1:14" x14ac:dyDescent="0.25">
      <c r="A340" s="15">
        <f t="shared" si="25"/>
        <v>339</v>
      </c>
      <c r="B340" s="45">
        <f t="shared" si="26"/>
        <v>43940</v>
      </c>
      <c r="C340" s="54" t="s">
        <v>140</v>
      </c>
      <c r="D340" s="12">
        <v>186</v>
      </c>
      <c r="E340" s="15" t="str">
        <f t="shared" si="27"/>
        <v>Flacon de sang puissant</v>
      </c>
      <c r="F340" s="12">
        <v>3021</v>
      </c>
      <c r="G340" s="12">
        <v>1216</v>
      </c>
      <c r="H340" s="12">
        <f>50*Tab_ForgeMystique[[#This Row],[Prix U. T5]]+1*Tab_ForgeMystique[[#This Row],[Prix U. T6]]+5*Tab_ForgeMystique[[#This Row],[Prix U. Poussière]]</f>
        <v>18401</v>
      </c>
      <c r="I340" s="15">
        <v>10</v>
      </c>
      <c r="J340" s="11">
        <f t="shared" si="28"/>
        <v>25678.5</v>
      </c>
      <c r="K340" s="12">
        <f>IF(ISBLANK(Tab_ForgeMystique[[#This Row],[Drop]]),0,Tab_ForgeMystique[[#This Row],[Gain_ttc]]-Tab_ForgeMystique[[#This Row],[Cout Ress Craft]])</f>
        <v>7277.5</v>
      </c>
      <c r="L340" s="12">
        <f>IF(ISBLANK(Tab_ForgeMystique[[#This Row],[Drop]]),0,Tab_ForgeMystique[[#This Row],[Gain_ttc]]-Tab_ForgeMystique[[#This Row],[Prix U. T6]]-Tab_ForgeMystique[[#This Row],[Prix U. Poussière]]*5)</f>
        <v>16577.5</v>
      </c>
      <c r="M340" s="12">
        <f>IF(ISBLANK(Tab_ForgeMystique[[#This Row],[Drop]]),0,Tab_ForgeMystique[[#This Row],[Gain_ttc]]-Tab_ForgeMystique[[#This Row],[Prix U. T6]])</f>
        <v>22657.5</v>
      </c>
      <c r="N340" s="57">
        <v>3</v>
      </c>
    </row>
    <row r="341" spans="1:14" x14ac:dyDescent="0.25">
      <c r="A341" s="15">
        <f t="shared" si="25"/>
        <v>340</v>
      </c>
      <c r="B341" s="45">
        <f t="shared" si="26"/>
        <v>43940</v>
      </c>
      <c r="C341" s="54" t="s">
        <v>140</v>
      </c>
      <c r="D341" s="12">
        <v>186</v>
      </c>
      <c r="E341" s="15" t="str">
        <f t="shared" si="27"/>
        <v>Flacon de sang puissant</v>
      </c>
      <c r="F341" s="12">
        <v>3021</v>
      </c>
      <c r="G341" s="12">
        <v>1216</v>
      </c>
      <c r="H341" s="12">
        <f>50*Tab_ForgeMystique[[#This Row],[Prix U. T5]]+1*Tab_ForgeMystique[[#This Row],[Prix U. T6]]+5*Tab_ForgeMystique[[#This Row],[Prix U. Poussière]]</f>
        <v>18401</v>
      </c>
      <c r="I341" s="15">
        <v>5</v>
      </c>
      <c r="J341" s="11">
        <f t="shared" si="28"/>
        <v>12839.25</v>
      </c>
      <c r="K341" s="12">
        <f>IF(ISBLANK(Tab_ForgeMystique[[#This Row],[Drop]]),0,Tab_ForgeMystique[[#This Row],[Gain_ttc]]-Tab_ForgeMystique[[#This Row],[Cout Ress Craft]])</f>
        <v>-5561.75</v>
      </c>
      <c r="L341" s="12">
        <f>IF(ISBLANK(Tab_ForgeMystique[[#This Row],[Drop]]),0,Tab_ForgeMystique[[#This Row],[Gain_ttc]]-Tab_ForgeMystique[[#This Row],[Prix U. T6]]-Tab_ForgeMystique[[#This Row],[Prix U. Poussière]]*5)</f>
        <v>3738.25</v>
      </c>
      <c r="M341" s="12">
        <f>IF(ISBLANK(Tab_ForgeMystique[[#This Row],[Drop]]),0,Tab_ForgeMystique[[#This Row],[Gain_ttc]]-Tab_ForgeMystique[[#This Row],[Prix U. T6]])</f>
        <v>9818.25</v>
      </c>
      <c r="N341" s="57">
        <v>3</v>
      </c>
    </row>
    <row r="342" spans="1:14" x14ac:dyDescent="0.25">
      <c r="A342" s="15">
        <f t="shared" si="25"/>
        <v>341</v>
      </c>
      <c r="B342" s="45">
        <f t="shared" si="26"/>
        <v>43940</v>
      </c>
      <c r="C342" s="54" t="s">
        <v>140</v>
      </c>
      <c r="D342" s="12">
        <v>186</v>
      </c>
      <c r="E342" s="15" t="str">
        <f t="shared" si="27"/>
        <v>Flacon de sang puissant</v>
      </c>
      <c r="F342" s="12">
        <v>3021</v>
      </c>
      <c r="G342" s="12">
        <v>1216</v>
      </c>
      <c r="H342" s="12">
        <f>50*Tab_ForgeMystique[[#This Row],[Prix U. T5]]+1*Tab_ForgeMystique[[#This Row],[Prix U. T6]]+5*Tab_ForgeMystique[[#This Row],[Prix U. Poussière]]</f>
        <v>18401</v>
      </c>
      <c r="I342" s="15">
        <v>5</v>
      </c>
      <c r="J342" s="11">
        <f t="shared" si="28"/>
        <v>12839.25</v>
      </c>
      <c r="K342" s="12">
        <f>IF(ISBLANK(Tab_ForgeMystique[[#This Row],[Drop]]),0,Tab_ForgeMystique[[#This Row],[Gain_ttc]]-Tab_ForgeMystique[[#This Row],[Cout Ress Craft]])</f>
        <v>-5561.75</v>
      </c>
      <c r="L342" s="12">
        <f>IF(ISBLANK(Tab_ForgeMystique[[#This Row],[Drop]]),0,Tab_ForgeMystique[[#This Row],[Gain_ttc]]-Tab_ForgeMystique[[#This Row],[Prix U. T6]]-Tab_ForgeMystique[[#This Row],[Prix U. Poussière]]*5)</f>
        <v>3738.25</v>
      </c>
      <c r="M342" s="12">
        <f>IF(ISBLANK(Tab_ForgeMystique[[#This Row],[Drop]]),0,Tab_ForgeMystique[[#This Row],[Gain_ttc]]-Tab_ForgeMystique[[#This Row],[Prix U. T6]])</f>
        <v>9818.25</v>
      </c>
      <c r="N342" s="57">
        <v>3</v>
      </c>
    </row>
    <row r="343" spans="1:14" x14ac:dyDescent="0.25">
      <c r="A343" s="15">
        <f t="shared" si="25"/>
        <v>342</v>
      </c>
      <c r="B343" s="45">
        <f t="shared" si="26"/>
        <v>43940</v>
      </c>
      <c r="C343" s="54" t="s">
        <v>140</v>
      </c>
      <c r="D343" s="12">
        <v>186</v>
      </c>
      <c r="E343" s="15" t="str">
        <f t="shared" si="27"/>
        <v>Flacon de sang puissant</v>
      </c>
      <c r="F343" s="12">
        <v>3021</v>
      </c>
      <c r="G343" s="12">
        <v>1216</v>
      </c>
      <c r="H343" s="12">
        <f>50*Tab_ForgeMystique[[#This Row],[Prix U. T5]]+1*Tab_ForgeMystique[[#This Row],[Prix U. T6]]+5*Tab_ForgeMystique[[#This Row],[Prix U. Poussière]]</f>
        <v>18401</v>
      </c>
      <c r="I343" s="15">
        <v>10</v>
      </c>
      <c r="J343" s="11">
        <f t="shared" si="28"/>
        <v>25678.5</v>
      </c>
      <c r="K343" s="12">
        <f>IF(ISBLANK(Tab_ForgeMystique[[#This Row],[Drop]]),0,Tab_ForgeMystique[[#This Row],[Gain_ttc]]-Tab_ForgeMystique[[#This Row],[Cout Ress Craft]])</f>
        <v>7277.5</v>
      </c>
      <c r="L343" s="12">
        <f>IF(ISBLANK(Tab_ForgeMystique[[#This Row],[Drop]]),0,Tab_ForgeMystique[[#This Row],[Gain_ttc]]-Tab_ForgeMystique[[#This Row],[Prix U. T6]]-Tab_ForgeMystique[[#This Row],[Prix U. Poussière]]*5)</f>
        <v>16577.5</v>
      </c>
      <c r="M343" s="12">
        <f>IF(ISBLANK(Tab_ForgeMystique[[#This Row],[Drop]]),0,Tab_ForgeMystique[[#This Row],[Gain_ttc]]-Tab_ForgeMystique[[#This Row],[Prix U. T6]])</f>
        <v>22657.5</v>
      </c>
      <c r="N343" s="57">
        <v>3</v>
      </c>
    </row>
    <row r="344" spans="1:14" x14ac:dyDescent="0.25">
      <c r="A344" s="15">
        <f t="shared" si="25"/>
        <v>343</v>
      </c>
      <c r="B344" s="45">
        <f t="shared" si="26"/>
        <v>43940</v>
      </c>
      <c r="C344" s="54" t="s">
        <v>140</v>
      </c>
      <c r="D344" s="12">
        <v>186</v>
      </c>
      <c r="E344" s="15" t="str">
        <f t="shared" si="27"/>
        <v>Flacon de sang puissant</v>
      </c>
      <c r="F344" s="12">
        <v>3021</v>
      </c>
      <c r="G344" s="12">
        <v>1216</v>
      </c>
      <c r="H344" s="12">
        <f>50*Tab_ForgeMystique[[#This Row],[Prix U. T5]]+1*Tab_ForgeMystique[[#This Row],[Prix U. T6]]+5*Tab_ForgeMystique[[#This Row],[Prix U. Poussière]]</f>
        <v>18401</v>
      </c>
      <c r="I344" s="15">
        <v>9</v>
      </c>
      <c r="J344" s="11">
        <f t="shared" si="28"/>
        <v>23110.649999999998</v>
      </c>
      <c r="K344" s="12">
        <f>IF(ISBLANK(Tab_ForgeMystique[[#This Row],[Drop]]),0,Tab_ForgeMystique[[#This Row],[Gain_ttc]]-Tab_ForgeMystique[[#This Row],[Cout Ress Craft]])</f>
        <v>4709.6499999999978</v>
      </c>
      <c r="L344" s="12">
        <f>IF(ISBLANK(Tab_ForgeMystique[[#This Row],[Drop]]),0,Tab_ForgeMystique[[#This Row],[Gain_ttc]]-Tab_ForgeMystique[[#This Row],[Prix U. T6]]-Tab_ForgeMystique[[#This Row],[Prix U. Poussière]]*5)</f>
        <v>14009.649999999998</v>
      </c>
      <c r="M344" s="12">
        <f>IF(ISBLANK(Tab_ForgeMystique[[#This Row],[Drop]]),0,Tab_ForgeMystique[[#This Row],[Gain_ttc]]-Tab_ForgeMystique[[#This Row],[Prix U. T6]])</f>
        <v>20089.649999999998</v>
      </c>
      <c r="N344" s="57">
        <v>3</v>
      </c>
    </row>
    <row r="345" spans="1:14" x14ac:dyDescent="0.25">
      <c r="A345" s="15">
        <f t="shared" si="25"/>
        <v>344</v>
      </c>
      <c r="B345" s="45">
        <f t="shared" si="26"/>
        <v>43940</v>
      </c>
      <c r="C345" s="54" t="s">
        <v>140</v>
      </c>
      <c r="D345" s="12">
        <v>186</v>
      </c>
      <c r="E345" s="15" t="str">
        <f t="shared" si="27"/>
        <v>Flacon de sang puissant</v>
      </c>
      <c r="F345" s="12">
        <v>3021</v>
      </c>
      <c r="G345" s="12">
        <v>1216</v>
      </c>
      <c r="H345" s="12">
        <f>50*Tab_ForgeMystique[[#This Row],[Prix U. T5]]+1*Tab_ForgeMystique[[#This Row],[Prix U. T6]]+5*Tab_ForgeMystique[[#This Row],[Prix U. Poussière]]</f>
        <v>18401</v>
      </c>
      <c r="I345" s="15">
        <v>5</v>
      </c>
      <c r="J345" s="11">
        <f t="shared" si="28"/>
        <v>12839.25</v>
      </c>
      <c r="K345" s="12">
        <f>IF(ISBLANK(Tab_ForgeMystique[[#This Row],[Drop]]),0,Tab_ForgeMystique[[#This Row],[Gain_ttc]]-Tab_ForgeMystique[[#This Row],[Cout Ress Craft]])</f>
        <v>-5561.75</v>
      </c>
      <c r="L345" s="12">
        <f>IF(ISBLANK(Tab_ForgeMystique[[#This Row],[Drop]]),0,Tab_ForgeMystique[[#This Row],[Gain_ttc]]-Tab_ForgeMystique[[#This Row],[Prix U. T6]]-Tab_ForgeMystique[[#This Row],[Prix U. Poussière]]*5)</f>
        <v>3738.25</v>
      </c>
      <c r="M345" s="12">
        <f>IF(ISBLANK(Tab_ForgeMystique[[#This Row],[Drop]]),0,Tab_ForgeMystique[[#This Row],[Gain_ttc]]-Tab_ForgeMystique[[#This Row],[Prix U. T6]])</f>
        <v>9818.25</v>
      </c>
      <c r="N345" s="57">
        <v>3</v>
      </c>
    </row>
    <row r="346" spans="1:14" x14ac:dyDescent="0.25">
      <c r="A346" s="15">
        <f t="shared" si="25"/>
        <v>345</v>
      </c>
      <c r="B346" s="45">
        <f t="shared" si="26"/>
        <v>43940</v>
      </c>
      <c r="C346" s="54" t="s">
        <v>140</v>
      </c>
      <c r="D346" s="12">
        <v>186</v>
      </c>
      <c r="E346" s="15" t="str">
        <f t="shared" si="27"/>
        <v>Flacon de sang puissant</v>
      </c>
      <c r="F346" s="12">
        <v>3021</v>
      </c>
      <c r="G346" s="12">
        <v>1216</v>
      </c>
      <c r="H346" s="12">
        <f>50*Tab_ForgeMystique[[#This Row],[Prix U. T5]]+1*Tab_ForgeMystique[[#This Row],[Prix U. T6]]+5*Tab_ForgeMystique[[#This Row],[Prix U. Poussière]]</f>
        <v>18401</v>
      </c>
      <c r="I346" s="15">
        <v>7</v>
      </c>
      <c r="J346" s="11">
        <f t="shared" si="28"/>
        <v>17974.95</v>
      </c>
      <c r="K346" s="12">
        <f>IF(ISBLANK(Tab_ForgeMystique[[#This Row],[Drop]]),0,Tab_ForgeMystique[[#This Row],[Gain_ttc]]-Tab_ForgeMystique[[#This Row],[Cout Ress Craft]])</f>
        <v>-426.04999999999927</v>
      </c>
      <c r="L346" s="12">
        <f>IF(ISBLANK(Tab_ForgeMystique[[#This Row],[Drop]]),0,Tab_ForgeMystique[[#This Row],[Gain_ttc]]-Tab_ForgeMystique[[#This Row],[Prix U. T6]]-Tab_ForgeMystique[[#This Row],[Prix U. Poussière]]*5)</f>
        <v>8873.9500000000007</v>
      </c>
      <c r="M346" s="12">
        <f>IF(ISBLANK(Tab_ForgeMystique[[#This Row],[Drop]]),0,Tab_ForgeMystique[[#This Row],[Gain_ttc]]-Tab_ForgeMystique[[#This Row],[Prix U. T6]])</f>
        <v>14953.95</v>
      </c>
      <c r="N346" s="57">
        <v>3</v>
      </c>
    </row>
    <row r="347" spans="1:14" x14ac:dyDescent="0.25">
      <c r="A347" s="15">
        <f t="shared" si="25"/>
        <v>346</v>
      </c>
      <c r="B347" s="45">
        <f t="shared" si="26"/>
        <v>43940</v>
      </c>
      <c r="C347" s="54" t="s">
        <v>140</v>
      </c>
      <c r="D347" s="12">
        <v>186</v>
      </c>
      <c r="E347" s="15" t="str">
        <f t="shared" si="27"/>
        <v>Flacon de sang puissant</v>
      </c>
      <c r="F347" s="12">
        <v>3021</v>
      </c>
      <c r="G347" s="12">
        <v>1216</v>
      </c>
      <c r="H347" s="12">
        <f>50*Tab_ForgeMystique[[#This Row],[Prix U. T5]]+1*Tab_ForgeMystique[[#This Row],[Prix U. T6]]+5*Tab_ForgeMystique[[#This Row],[Prix U. Poussière]]</f>
        <v>18401</v>
      </c>
      <c r="I347" s="15">
        <v>8</v>
      </c>
      <c r="J347" s="11">
        <f t="shared" si="28"/>
        <v>20542.8</v>
      </c>
      <c r="K347" s="12">
        <f>IF(ISBLANK(Tab_ForgeMystique[[#This Row],[Drop]]),0,Tab_ForgeMystique[[#This Row],[Gain_ttc]]-Tab_ForgeMystique[[#This Row],[Cout Ress Craft]])</f>
        <v>2141.7999999999993</v>
      </c>
      <c r="L347" s="12">
        <f>IF(ISBLANK(Tab_ForgeMystique[[#This Row],[Drop]]),0,Tab_ForgeMystique[[#This Row],[Gain_ttc]]-Tab_ForgeMystique[[#This Row],[Prix U. T6]]-Tab_ForgeMystique[[#This Row],[Prix U. Poussière]]*5)</f>
        <v>11441.8</v>
      </c>
      <c r="M347" s="12">
        <f>IF(ISBLANK(Tab_ForgeMystique[[#This Row],[Drop]]),0,Tab_ForgeMystique[[#This Row],[Gain_ttc]]-Tab_ForgeMystique[[#This Row],[Prix U. T6]])</f>
        <v>17521.8</v>
      </c>
      <c r="N347" s="57">
        <v>3</v>
      </c>
    </row>
    <row r="348" spans="1:14" x14ac:dyDescent="0.25">
      <c r="A348" s="15">
        <f t="shared" si="25"/>
        <v>347</v>
      </c>
      <c r="B348" s="45">
        <f t="shared" si="26"/>
        <v>43940</v>
      </c>
      <c r="C348" s="54" t="s">
        <v>140</v>
      </c>
      <c r="D348" s="12">
        <v>186</v>
      </c>
      <c r="E348" s="15" t="str">
        <f t="shared" si="27"/>
        <v>Flacon de sang puissant</v>
      </c>
      <c r="F348" s="12">
        <v>3021</v>
      </c>
      <c r="G348" s="12">
        <v>1216</v>
      </c>
      <c r="H348" s="12">
        <f>50*Tab_ForgeMystique[[#This Row],[Prix U. T5]]+1*Tab_ForgeMystique[[#This Row],[Prix U. T6]]+5*Tab_ForgeMystique[[#This Row],[Prix U. Poussière]]</f>
        <v>18401</v>
      </c>
      <c r="I348" s="15">
        <v>5</v>
      </c>
      <c r="J348" s="11">
        <f t="shared" si="28"/>
        <v>12839.25</v>
      </c>
      <c r="K348" s="12">
        <f>IF(ISBLANK(Tab_ForgeMystique[[#This Row],[Drop]]),0,Tab_ForgeMystique[[#This Row],[Gain_ttc]]-Tab_ForgeMystique[[#This Row],[Cout Ress Craft]])</f>
        <v>-5561.75</v>
      </c>
      <c r="L348" s="12">
        <f>IF(ISBLANK(Tab_ForgeMystique[[#This Row],[Drop]]),0,Tab_ForgeMystique[[#This Row],[Gain_ttc]]-Tab_ForgeMystique[[#This Row],[Prix U. T6]]-Tab_ForgeMystique[[#This Row],[Prix U. Poussière]]*5)</f>
        <v>3738.25</v>
      </c>
      <c r="M348" s="12">
        <f>IF(ISBLANK(Tab_ForgeMystique[[#This Row],[Drop]]),0,Tab_ForgeMystique[[#This Row],[Gain_ttc]]-Tab_ForgeMystique[[#This Row],[Prix U. T6]])</f>
        <v>9818.25</v>
      </c>
      <c r="N348" s="57">
        <v>3</v>
      </c>
    </row>
    <row r="349" spans="1:14" x14ac:dyDescent="0.25">
      <c r="A349" s="15">
        <f t="shared" si="25"/>
        <v>348</v>
      </c>
      <c r="B349" s="45">
        <f t="shared" si="26"/>
        <v>43940</v>
      </c>
      <c r="C349" s="54" t="s">
        <v>140</v>
      </c>
      <c r="D349" s="12">
        <v>186</v>
      </c>
      <c r="E349" s="15" t="str">
        <f t="shared" si="27"/>
        <v>Flacon de sang puissant</v>
      </c>
      <c r="F349" s="12">
        <v>3021</v>
      </c>
      <c r="G349" s="12">
        <v>1216</v>
      </c>
      <c r="H349" s="12">
        <f>50*Tab_ForgeMystique[[#This Row],[Prix U. T5]]+1*Tab_ForgeMystique[[#This Row],[Prix U. T6]]+5*Tab_ForgeMystique[[#This Row],[Prix U. Poussière]]</f>
        <v>18401</v>
      </c>
      <c r="I349" s="15">
        <v>9</v>
      </c>
      <c r="J349" s="11">
        <f t="shared" si="28"/>
        <v>23110.649999999998</v>
      </c>
      <c r="K349" s="12">
        <f>IF(ISBLANK(Tab_ForgeMystique[[#This Row],[Drop]]),0,Tab_ForgeMystique[[#This Row],[Gain_ttc]]-Tab_ForgeMystique[[#This Row],[Cout Ress Craft]])</f>
        <v>4709.6499999999978</v>
      </c>
      <c r="L349" s="12">
        <f>IF(ISBLANK(Tab_ForgeMystique[[#This Row],[Drop]]),0,Tab_ForgeMystique[[#This Row],[Gain_ttc]]-Tab_ForgeMystique[[#This Row],[Prix U. T6]]-Tab_ForgeMystique[[#This Row],[Prix U. Poussière]]*5)</f>
        <v>14009.649999999998</v>
      </c>
      <c r="M349" s="12">
        <f>IF(ISBLANK(Tab_ForgeMystique[[#This Row],[Drop]]),0,Tab_ForgeMystique[[#This Row],[Gain_ttc]]-Tab_ForgeMystique[[#This Row],[Prix U. T6]])</f>
        <v>20089.649999999998</v>
      </c>
      <c r="N349" s="57">
        <v>3</v>
      </c>
    </row>
    <row r="350" spans="1:14" x14ac:dyDescent="0.25">
      <c r="A350" s="15">
        <f t="shared" si="25"/>
        <v>349</v>
      </c>
      <c r="B350" s="45">
        <f t="shared" si="26"/>
        <v>43940</v>
      </c>
      <c r="C350" s="54" t="s">
        <v>140</v>
      </c>
      <c r="D350" s="12">
        <v>186</v>
      </c>
      <c r="E350" s="15" t="str">
        <f t="shared" si="27"/>
        <v>Flacon de sang puissant</v>
      </c>
      <c r="F350" s="12">
        <v>3021</v>
      </c>
      <c r="G350" s="12">
        <v>1216</v>
      </c>
      <c r="H350" s="12">
        <f>50*Tab_ForgeMystique[[#This Row],[Prix U. T5]]+1*Tab_ForgeMystique[[#This Row],[Prix U. T6]]+5*Tab_ForgeMystique[[#This Row],[Prix U. Poussière]]</f>
        <v>18401</v>
      </c>
      <c r="I350" s="15">
        <v>7</v>
      </c>
      <c r="J350" s="11">
        <f t="shared" si="28"/>
        <v>17974.95</v>
      </c>
      <c r="K350" s="12">
        <f>IF(ISBLANK(Tab_ForgeMystique[[#This Row],[Drop]]),0,Tab_ForgeMystique[[#This Row],[Gain_ttc]]-Tab_ForgeMystique[[#This Row],[Cout Ress Craft]])</f>
        <v>-426.04999999999927</v>
      </c>
      <c r="L350" s="12">
        <f>IF(ISBLANK(Tab_ForgeMystique[[#This Row],[Drop]]),0,Tab_ForgeMystique[[#This Row],[Gain_ttc]]-Tab_ForgeMystique[[#This Row],[Prix U. T6]]-Tab_ForgeMystique[[#This Row],[Prix U. Poussière]]*5)</f>
        <v>8873.9500000000007</v>
      </c>
      <c r="M350" s="12">
        <f>IF(ISBLANK(Tab_ForgeMystique[[#This Row],[Drop]]),0,Tab_ForgeMystique[[#This Row],[Gain_ttc]]-Tab_ForgeMystique[[#This Row],[Prix U. T6]])</f>
        <v>14953.95</v>
      </c>
      <c r="N350" s="57">
        <v>3</v>
      </c>
    </row>
    <row r="351" spans="1:14" x14ac:dyDescent="0.25">
      <c r="A351" s="15">
        <f t="shared" si="25"/>
        <v>350</v>
      </c>
      <c r="B351" s="45">
        <f t="shared" si="26"/>
        <v>43940</v>
      </c>
      <c r="C351" s="54" t="s">
        <v>140</v>
      </c>
      <c r="D351" s="12">
        <v>186</v>
      </c>
      <c r="E351" s="15" t="str">
        <f t="shared" si="27"/>
        <v>Flacon de sang puissant</v>
      </c>
      <c r="F351" s="12">
        <v>3021</v>
      </c>
      <c r="G351" s="12">
        <v>1216</v>
      </c>
      <c r="H351" s="12">
        <f>50*Tab_ForgeMystique[[#This Row],[Prix U. T5]]+1*Tab_ForgeMystique[[#This Row],[Prix U. T6]]+5*Tab_ForgeMystique[[#This Row],[Prix U. Poussière]]</f>
        <v>18401</v>
      </c>
      <c r="I351" s="15">
        <v>10</v>
      </c>
      <c r="J351" s="11">
        <f t="shared" si="28"/>
        <v>25678.5</v>
      </c>
      <c r="K351" s="12">
        <f>IF(ISBLANK(Tab_ForgeMystique[[#This Row],[Drop]]),0,Tab_ForgeMystique[[#This Row],[Gain_ttc]]-Tab_ForgeMystique[[#This Row],[Cout Ress Craft]])</f>
        <v>7277.5</v>
      </c>
      <c r="L351" s="12">
        <f>IF(ISBLANK(Tab_ForgeMystique[[#This Row],[Drop]]),0,Tab_ForgeMystique[[#This Row],[Gain_ttc]]-Tab_ForgeMystique[[#This Row],[Prix U. T6]]-Tab_ForgeMystique[[#This Row],[Prix U. Poussière]]*5)</f>
        <v>16577.5</v>
      </c>
      <c r="M351" s="12">
        <f>IF(ISBLANK(Tab_ForgeMystique[[#This Row],[Drop]]),0,Tab_ForgeMystique[[#This Row],[Gain_ttc]]-Tab_ForgeMystique[[#This Row],[Prix U. T6]])</f>
        <v>22657.5</v>
      </c>
      <c r="N351" s="57">
        <v>3</v>
      </c>
    </row>
    <row r="352" spans="1:14" x14ac:dyDescent="0.25">
      <c r="A352" s="15">
        <f t="shared" si="25"/>
        <v>351</v>
      </c>
      <c r="B352" s="45">
        <f t="shared" si="26"/>
        <v>43940</v>
      </c>
      <c r="C352" s="54" t="s">
        <v>140</v>
      </c>
      <c r="D352" s="12">
        <v>186</v>
      </c>
      <c r="E352" s="15" t="str">
        <f t="shared" si="27"/>
        <v>Flacon de sang puissant</v>
      </c>
      <c r="F352" s="12">
        <v>3021</v>
      </c>
      <c r="G352" s="12">
        <v>1216</v>
      </c>
      <c r="H352" s="12">
        <f>50*Tab_ForgeMystique[[#This Row],[Prix U. T5]]+1*Tab_ForgeMystique[[#This Row],[Prix U. T6]]+5*Tab_ForgeMystique[[#This Row],[Prix U. Poussière]]</f>
        <v>18401</v>
      </c>
      <c r="I352" s="15">
        <v>10</v>
      </c>
      <c r="J352" s="11">
        <f t="shared" si="28"/>
        <v>25678.5</v>
      </c>
      <c r="K352" s="12">
        <f>IF(ISBLANK(Tab_ForgeMystique[[#This Row],[Drop]]),0,Tab_ForgeMystique[[#This Row],[Gain_ttc]]-Tab_ForgeMystique[[#This Row],[Cout Ress Craft]])</f>
        <v>7277.5</v>
      </c>
      <c r="L352" s="12">
        <f>IF(ISBLANK(Tab_ForgeMystique[[#This Row],[Drop]]),0,Tab_ForgeMystique[[#This Row],[Gain_ttc]]-Tab_ForgeMystique[[#This Row],[Prix U. T6]]-Tab_ForgeMystique[[#This Row],[Prix U. Poussière]]*5)</f>
        <v>16577.5</v>
      </c>
      <c r="M352" s="12">
        <f>IF(ISBLANK(Tab_ForgeMystique[[#This Row],[Drop]]),0,Tab_ForgeMystique[[#This Row],[Gain_ttc]]-Tab_ForgeMystique[[#This Row],[Prix U. T6]])</f>
        <v>22657.5</v>
      </c>
      <c r="N352" s="57">
        <v>2</v>
      </c>
    </row>
    <row r="353" spans="1:14" x14ac:dyDescent="0.25">
      <c r="A353" s="15">
        <f t="shared" si="25"/>
        <v>352</v>
      </c>
      <c r="B353" s="45">
        <f t="shared" si="26"/>
        <v>43940</v>
      </c>
      <c r="C353" s="54" t="s">
        <v>140</v>
      </c>
      <c r="D353" s="12">
        <v>186</v>
      </c>
      <c r="E353" s="15" t="str">
        <f t="shared" si="27"/>
        <v>Flacon de sang puissant</v>
      </c>
      <c r="F353" s="12">
        <v>3021</v>
      </c>
      <c r="G353" s="12">
        <v>1216</v>
      </c>
      <c r="H353" s="12">
        <f>50*Tab_ForgeMystique[[#This Row],[Prix U. T5]]+1*Tab_ForgeMystique[[#This Row],[Prix U. T6]]+5*Tab_ForgeMystique[[#This Row],[Prix U. Poussière]]</f>
        <v>18401</v>
      </c>
      <c r="I353" s="15">
        <v>5</v>
      </c>
      <c r="J353" s="11">
        <f t="shared" si="28"/>
        <v>12839.25</v>
      </c>
      <c r="K353" s="12">
        <f>IF(ISBLANK(Tab_ForgeMystique[[#This Row],[Drop]]),0,Tab_ForgeMystique[[#This Row],[Gain_ttc]]-Tab_ForgeMystique[[#This Row],[Cout Ress Craft]])</f>
        <v>-5561.75</v>
      </c>
      <c r="L353" s="12">
        <f>IF(ISBLANK(Tab_ForgeMystique[[#This Row],[Drop]]),0,Tab_ForgeMystique[[#This Row],[Gain_ttc]]-Tab_ForgeMystique[[#This Row],[Prix U. T6]]-Tab_ForgeMystique[[#This Row],[Prix U. Poussière]]*5)</f>
        <v>3738.25</v>
      </c>
      <c r="M353" s="12">
        <f>IF(ISBLANK(Tab_ForgeMystique[[#This Row],[Drop]]),0,Tab_ForgeMystique[[#This Row],[Gain_ttc]]-Tab_ForgeMystique[[#This Row],[Prix U. T6]])</f>
        <v>9818.25</v>
      </c>
      <c r="N353" s="57">
        <v>2</v>
      </c>
    </row>
    <row r="354" spans="1:14" x14ac:dyDescent="0.25">
      <c r="A354" s="15">
        <f t="shared" si="25"/>
        <v>353</v>
      </c>
      <c r="B354" s="45">
        <f t="shared" si="26"/>
        <v>43940</v>
      </c>
      <c r="C354" s="54" t="s">
        <v>140</v>
      </c>
      <c r="D354" s="12">
        <v>186</v>
      </c>
      <c r="E354" s="15" t="str">
        <f t="shared" si="27"/>
        <v>Flacon de sang puissant</v>
      </c>
      <c r="F354" s="12">
        <v>3021</v>
      </c>
      <c r="G354" s="12">
        <v>1216</v>
      </c>
      <c r="H354" s="12">
        <f>50*Tab_ForgeMystique[[#This Row],[Prix U. T5]]+1*Tab_ForgeMystique[[#This Row],[Prix U. T6]]+5*Tab_ForgeMystique[[#This Row],[Prix U. Poussière]]</f>
        <v>18401</v>
      </c>
      <c r="I354" s="15">
        <v>5</v>
      </c>
      <c r="J354" s="11">
        <f t="shared" si="28"/>
        <v>12839.25</v>
      </c>
      <c r="K354" s="12">
        <f>IF(ISBLANK(Tab_ForgeMystique[[#This Row],[Drop]]),0,Tab_ForgeMystique[[#This Row],[Gain_ttc]]-Tab_ForgeMystique[[#This Row],[Cout Ress Craft]])</f>
        <v>-5561.75</v>
      </c>
      <c r="L354" s="12">
        <f>IF(ISBLANK(Tab_ForgeMystique[[#This Row],[Drop]]),0,Tab_ForgeMystique[[#This Row],[Gain_ttc]]-Tab_ForgeMystique[[#This Row],[Prix U. T6]]-Tab_ForgeMystique[[#This Row],[Prix U. Poussière]]*5)</f>
        <v>3738.25</v>
      </c>
      <c r="M354" s="12">
        <f>IF(ISBLANK(Tab_ForgeMystique[[#This Row],[Drop]]),0,Tab_ForgeMystique[[#This Row],[Gain_ttc]]-Tab_ForgeMystique[[#This Row],[Prix U. T6]])</f>
        <v>9818.25</v>
      </c>
      <c r="N354" s="57">
        <v>2</v>
      </c>
    </row>
    <row r="355" spans="1:14" x14ac:dyDescent="0.25">
      <c r="A355" s="15">
        <f t="shared" si="25"/>
        <v>354</v>
      </c>
      <c r="B355" s="45">
        <f t="shared" si="26"/>
        <v>43940</v>
      </c>
      <c r="C355" s="54" t="s">
        <v>140</v>
      </c>
      <c r="D355" s="12">
        <v>186</v>
      </c>
      <c r="E355" s="15" t="str">
        <f t="shared" si="27"/>
        <v>Flacon de sang puissant</v>
      </c>
      <c r="F355" s="12">
        <v>3021</v>
      </c>
      <c r="G355" s="12">
        <v>1216</v>
      </c>
      <c r="H355" s="12">
        <f>50*Tab_ForgeMystique[[#This Row],[Prix U. T5]]+1*Tab_ForgeMystique[[#This Row],[Prix U. T6]]+5*Tab_ForgeMystique[[#This Row],[Prix U. Poussière]]</f>
        <v>18401</v>
      </c>
      <c r="I355" s="15">
        <v>12</v>
      </c>
      <c r="J355" s="11">
        <f t="shared" si="28"/>
        <v>30814.2</v>
      </c>
      <c r="K355" s="12">
        <f>IF(ISBLANK(Tab_ForgeMystique[[#This Row],[Drop]]),0,Tab_ForgeMystique[[#This Row],[Gain_ttc]]-Tab_ForgeMystique[[#This Row],[Cout Ress Craft]])</f>
        <v>12413.2</v>
      </c>
      <c r="L355" s="12">
        <f>IF(ISBLANK(Tab_ForgeMystique[[#This Row],[Drop]]),0,Tab_ForgeMystique[[#This Row],[Gain_ttc]]-Tab_ForgeMystique[[#This Row],[Prix U. T6]]-Tab_ForgeMystique[[#This Row],[Prix U. Poussière]]*5)</f>
        <v>21713.200000000001</v>
      </c>
      <c r="M355" s="12">
        <f>IF(ISBLANK(Tab_ForgeMystique[[#This Row],[Drop]]),0,Tab_ForgeMystique[[#This Row],[Gain_ttc]]-Tab_ForgeMystique[[#This Row],[Prix U. T6]])</f>
        <v>27793.200000000001</v>
      </c>
      <c r="N355" s="57">
        <v>2</v>
      </c>
    </row>
    <row r="356" spans="1:14" x14ac:dyDescent="0.25">
      <c r="A356" s="15">
        <f t="shared" si="25"/>
        <v>355</v>
      </c>
      <c r="B356" s="45">
        <f t="shared" si="26"/>
        <v>43940</v>
      </c>
      <c r="C356" s="54" t="s">
        <v>140</v>
      </c>
      <c r="D356" s="12">
        <v>186</v>
      </c>
      <c r="E356" s="15" t="str">
        <f t="shared" si="27"/>
        <v>Flacon de sang puissant</v>
      </c>
      <c r="F356" s="12">
        <v>3021</v>
      </c>
      <c r="G356" s="12">
        <v>1216</v>
      </c>
      <c r="H356" s="12">
        <f>50*Tab_ForgeMystique[[#This Row],[Prix U. T5]]+1*Tab_ForgeMystique[[#This Row],[Prix U. T6]]+5*Tab_ForgeMystique[[#This Row],[Prix U. Poussière]]</f>
        <v>18401</v>
      </c>
      <c r="I356" s="15">
        <v>10</v>
      </c>
      <c r="J356" s="11">
        <f t="shared" si="28"/>
        <v>25678.5</v>
      </c>
      <c r="K356" s="12">
        <f>IF(ISBLANK(Tab_ForgeMystique[[#This Row],[Drop]]),0,Tab_ForgeMystique[[#This Row],[Gain_ttc]]-Tab_ForgeMystique[[#This Row],[Cout Ress Craft]])</f>
        <v>7277.5</v>
      </c>
      <c r="L356" s="12">
        <f>IF(ISBLANK(Tab_ForgeMystique[[#This Row],[Drop]]),0,Tab_ForgeMystique[[#This Row],[Gain_ttc]]-Tab_ForgeMystique[[#This Row],[Prix U. T6]]-Tab_ForgeMystique[[#This Row],[Prix U. Poussière]]*5)</f>
        <v>16577.5</v>
      </c>
      <c r="M356" s="12">
        <f>IF(ISBLANK(Tab_ForgeMystique[[#This Row],[Drop]]),0,Tab_ForgeMystique[[#This Row],[Gain_ttc]]-Tab_ForgeMystique[[#This Row],[Prix U. T6]])</f>
        <v>22657.5</v>
      </c>
      <c r="N356" s="57">
        <v>2</v>
      </c>
    </row>
    <row r="357" spans="1:14" x14ac:dyDescent="0.25">
      <c r="A357" s="15">
        <f t="shared" si="25"/>
        <v>356</v>
      </c>
      <c r="B357" s="45">
        <f t="shared" si="26"/>
        <v>43940</v>
      </c>
      <c r="C357" s="54" t="s">
        <v>140</v>
      </c>
      <c r="D357" s="12">
        <v>186</v>
      </c>
      <c r="E357" s="15" t="str">
        <f t="shared" si="27"/>
        <v>Flacon de sang puissant</v>
      </c>
      <c r="F357" s="12">
        <v>3021</v>
      </c>
      <c r="G357" s="12">
        <v>1216</v>
      </c>
      <c r="H357" s="12">
        <f>50*Tab_ForgeMystique[[#This Row],[Prix U. T5]]+1*Tab_ForgeMystique[[#This Row],[Prix U. T6]]+5*Tab_ForgeMystique[[#This Row],[Prix U. Poussière]]</f>
        <v>18401</v>
      </c>
      <c r="I357" s="15">
        <v>5</v>
      </c>
      <c r="J357" s="11">
        <f t="shared" si="28"/>
        <v>12839.25</v>
      </c>
      <c r="K357" s="12">
        <f>IF(ISBLANK(Tab_ForgeMystique[[#This Row],[Drop]]),0,Tab_ForgeMystique[[#This Row],[Gain_ttc]]-Tab_ForgeMystique[[#This Row],[Cout Ress Craft]])</f>
        <v>-5561.75</v>
      </c>
      <c r="L357" s="12">
        <f>IF(ISBLANK(Tab_ForgeMystique[[#This Row],[Drop]]),0,Tab_ForgeMystique[[#This Row],[Gain_ttc]]-Tab_ForgeMystique[[#This Row],[Prix U. T6]]-Tab_ForgeMystique[[#This Row],[Prix U. Poussière]]*5)</f>
        <v>3738.25</v>
      </c>
      <c r="M357" s="12">
        <f>IF(ISBLANK(Tab_ForgeMystique[[#This Row],[Drop]]),0,Tab_ForgeMystique[[#This Row],[Gain_ttc]]-Tab_ForgeMystique[[#This Row],[Prix U. T6]])</f>
        <v>9818.25</v>
      </c>
      <c r="N357" s="57">
        <v>2</v>
      </c>
    </row>
    <row r="358" spans="1:14" x14ac:dyDescent="0.25">
      <c r="A358" s="15">
        <f t="shared" si="25"/>
        <v>357</v>
      </c>
      <c r="B358" s="45">
        <f t="shared" si="26"/>
        <v>43940</v>
      </c>
      <c r="C358" s="54" t="s">
        <v>140</v>
      </c>
      <c r="D358" s="12">
        <v>186</v>
      </c>
      <c r="E358" s="15" t="str">
        <f t="shared" si="27"/>
        <v>Flacon de sang puissant</v>
      </c>
      <c r="F358" s="12">
        <v>3021</v>
      </c>
      <c r="G358" s="12">
        <v>1216</v>
      </c>
      <c r="H358" s="12">
        <f>50*Tab_ForgeMystique[[#This Row],[Prix U. T5]]+1*Tab_ForgeMystique[[#This Row],[Prix U. T6]]+5*Tab_ForgeMystique[[#This Row],[Prix U. Poussière]]</f>
        <v>18401</v>
      </c>
      <c r="I358" s="15">
        <v>5</v>
      </c>
      <c r="J358" s="11">
        <f t="shared" si="28"/>
        <v>12839.25</v>
      </c>
      <c r="K358" s="12">
        <f>IF(ISBLANK(Tab_ForgeMystique[[#This Row],[Drop]]),0,Tab_ForgeMystique[[#This Row],[Gain_ttc]]-Tab_ForgeMystique[[#This Row],[Cout Ress Craft]])</f>
        <v>-5561.75</v>
      </c>
      <c r="L358" s="12">
        <f>IF(ISBLANK(Tab_ForgeMystique[[#This Row],[Drop]]),0,Tab_ForgeMystique[[#This Row],[Gain_ttc]]-Tab_ForgeMystique[[#This Row],[Prix U. T6]]-Tab_ForgeMystique[[#This Row],[Prix U. Poussière]]*5)</f>
        <v>3738.25</v>
      </c>
      <c r="M358" s="12">
        <f>IF(ISBLANK(Tab_ForgeMystique[[#This Row],[Drop]]),0,Tab_ForgeMystique[[#This Row],[Gain_ttc]]-Tab_ForgeMystique[[#This Row],[Prix U. T6]])</f>
        <v>9818.25</v>
      </c>
      <c r="N358" s="57">
        <v>2</v>
      </c>
    </row>
    <row r="359" spans="1:14" x14ac:dyDescent="0.25">
      <c r="A359" s="15">
        <f t="shared" si="25"/>
        <v>358</v>
      </c>
      <c r="B359" s="45">
        <f t="shared" si="26"/>
        <v>43940</v>
      </c>
      <c r="C359" s="54" t="s">
        <v>140</v>
      </c>
      <c r="D359" s="12">
        <v>186</v>
      </c>
      <c r="E359" s="15" t="str">
        <f t="shared" si="27"/>
        <v>Flacon de sang puissant</v>
      </c>
      <c r="F359" s="12">
        <v>3021</v>
      </c>
      <c r="G359" s="12">
        <v>1216</v>
      </c>
      <c r="H359" s="12">
        <f>50*Tab_ForgeMystique[[#This Row],[Prix U. T5]]+1*Tab_ForgeMystique[[#This Row],[Prix U. T6]]+5*Tab_ForgeMystique[[#This Row],[Prix U. Poussière]]</f>
        <v>18401</v>
      </c>
      <c r="I359" s="15">
        <v>6</v>
      </c>
      <c r="J359" s="11">
        <f t="shared" si="28"/>
        <v>15407.1</v>
      </c>
      <c r="K359" s="12">
        <f>IF(ISBLANK(Tab_ForgeMystique[[#This Row],[Drop]]),0,Tab_ForgeMystique[[#This Row],[Gain_ttc]]-Tab_ForgeMystique[[#This Row],[Cout Ress Craft]])</f>
        <v>-2993.8999999999996</v>
      </c>
      <c r="L359" s="12">
        <f>IF(ISBLANK(Tab_ForgeMystique[[#This Row],[Drop]]),0,Tab_ForgeMystique[[#This Row],[Gain_ttc]]-Tab_ForgeMystique[[#This Row],[Prix U. T6]]-Tab_ForgeMystique[[#This Row],[Prix U. Poussière]]*5)</f>
        <v>6306.1</v>
      </c>
      <c r="M359" s="12">
        <f>IF(ISBLANK(Tab_ForgeMystique[[#This Row],[Drop]]),0,Tab_ForgeMystique[[#This Row],[Gain_ttc]]-Tab_ForgeMystique[[#This Row],[Prix U. T6]])</f>
        <v>12386.1</v>
      </c>
      <c r="N359" s="57">
        <v>2</v>
      </c>
    </row>
    <row r="360" spans="1:14" x14ac:dyDescent="0.25">
      <c r="A360" s="15">
        <f t="shared" si="25"/>
        <v>359</v>
      </c>
      <c r="B360" s="45">
        <f t="shared" si="26"/>
        <v>43940</v>
      </c>
      <c r="C360" s="54" t="s">
        <v>140</v>
      </c>
      <c r="D360" s="12">
        <v>186</v>
      </c>
      <c r="E360" s="15" t="str">
        <f t="shared" si="27"/>
        <v>Flacon de sang puissant</v>
      </c>
      <c r="F360" s="12">
        <v>3021</v>
      </c>
      <c r="G360" s="12">
        <v>1216</v>
      </c>
      <c r="H360" s="12">
        <f>50*Tab_ForgeMystique[[#This Row],[Prix U. T5]]+1*Tab_ForgeMystique[[#This Row],[Prix U. T6]]+5*Tab_ForgeMystique[[#This Row],[Prix U. Poussière]]</f>
        <v>18401</v>
      </c>
      <c r="I360" s="15">
        <v>7</v>
      </c>
      <c r="J360" s="11">
        <f t="shared" si="28"/>
        <v>17974.95</v>
      </c>
      <c r="K360" s="12">
        <f>IF(ISBLANK(Tab_ForgeMystique[[#This Row],[Drop]]),0,Tab_ForgeMystique[[#This Row],[Gain_ttc]]-Tab_ForgeMystique[[#This Row],[Cout Ress Craft]])</f>
        <v>-426.04999999999927</v>
      </c>
      <c r="L360" s="12">
        <f>IF(ISBLANK(Tab_ForgeMystique[[#This Row],[Drop]]),0,Tab_ForgeMystique[[#This Row],[Gain_ttc]]-Tab_ForgeMystique[[#This Row],[Prix U. T6]]-Tab_ForgeMystique[[#This Row],[Prix U. Poussière]]*5)</f>
        <v>8873.9500000000007</v>
      </c>
      <c r="M360" s="12">
        <f>IF(ISBLANK(Tab_ForgeMystique[[#This Row],[Drop]]),0,Tab_ForgeMystique[[#This Row],[Gain_ttc]]-Tab_ForgeMystique[[#This Row],[Prix U. T6]])</f>
        <v>14953.95</v>
      </c>
      <c r="N360" s="57">
        <v>2</v>
      </c>
    </row>
    <row r="361" spans="1:14" x14ac:dyDescent="0.25">
      <c r="A361" s="15">
        <f t="shared" si="25"/>
        <v>360</v>
      </c>
      <c r="B361" s="45">
        <f t="shared" si="26"/>
        <v>43940</v>
      </c>
      <c r="C361" s="54" t="s">
        <v>140</v>
      </c>
      <c r="D361" s="12">
        <v>186</v>
      </c>
      <c r="E361" s="15" t="str">
        <f t="shared" si="27"/>
        <v>Flacon de sang puissant</v>
      </c>
      <c r="F361" s="12">
        <v>3021</v>
      </c>
      <c r="G361" s="12">
        <v>1216</v>
      </c>
      <c r="H361" s="12">
        <f>50*Tab_ForgeMystique[[#This Row],[Prix U. T5]]+1*Tab_ForgeMystique[[#This Row],[Prix U. T6]]+5*Tab_ForgeMystique[[#This Row],[Prix U. Poussière]]</f>
        <v>18401</v>
      </c>
      <c r="I361" s="15">
        <v>9</v>
      </c>
      <c r="J361" s="11">
        <f t="shared" si="28"/>
        <v>23110.649999999998</v>
      </c>
      <c r="K361" s="12">
        <f>IF(ISBLANK(Tab_ForgeMystique[[#This Row],[Drop]]),0,Tab_ForgeMystique[[#This Row],[Gain_ttc]]-Tab_ForgeMystique[[#This Row],[Cout Ress Craft]])</f>
        <v>4709.6499999999978</v>
      </c>
      <c r="L361" s="12">
        <f>IF(ISBLANK(Tab_ForgeMystique[[#This Row],[Drop]]),0,Tab_ForgeMystique[[#This Row],[Gain_ttc]]-Tab_ForgeMystique[[#This Row],[Prix U. T6]]-Tab_ForgeMystique[[#This Row],[Prix U. Poussière]]*5)</f>
        <v>14009.649999999998</v>
      </c>
      <c r="M361" s="12">
        <f>IF(ISBLANK(Tab_ForgeMystique[[#This Row],[Drop]]),0,Tab_ForgeMystique[[#This Row],[Gain_ttc]]-Tab_ForgeMystique[[#This Row],[Prix U. T6]])</f>
        <v>20089.649999999998</v>
      </c>
      <c r="N361" s="57">
        <v>2</v>
      </c>
    </row>
    <row r="362" spans="1:14" x14ac:dyDescent="0.25">
      <c r="A362" s="15">
        <f t="shared" si="25"/>
        <v>361</v>
      </c>
      <c r="B362" s="45">
        <f t="shared" si="26"/>
        <v>43940</v>
      </c>
      <c r="C362" s="54" t="s">
        <v>140</v>
      </c>
      <c r="D362" s="12">
        <v>186</v>
      </c>
      <c r="E362" s="15" t="str">
        <f t="shared" si="27"/>
        <v>Flacon de sang puissant</v>
      </c>
      <c r="F362" s="12">
        <v>3021</v>
      </c>
      <c r="G362" s="12">
        <v>1216</v>
      </c>
      <c r="H362" s="12">
        <f>50*Tab_ForgeMystique[[#This Row],[Prix U. T5]]+1*Tab_ForgeMystique[[#This Row],[Prix U. T6]]+5*Tab_ForgeMystique[[#This Row],[Prix U. Poussière]]</f>
        <v>18401</v>
      </c>
      <c r="I362" s="15">
        <v>5</v>
      </c>
      <c r="J362" s="11">
        <f t="shared" si="28"/>
        <v>12839.25</v>
      </c>
      <c r="K362" s="12">
        <f>IF(ISBLANK(Tab_ForgeMystique[[#This Row],[Drop]]),0,Tab_ForgeMystique[[#This Row],[Gain_ttc]]-Tab_ForgeMystique[[#This Row],[Cout Ress Craft]])</f>
        <v>-5561.75</v>
      </c>
      <c r="L362" s="12">
        <f>IF(ISBLANK(Tab_ForgeMystique[[#This Row],[Drop]]),0,Tab_ForgeMystique[[#This Row],[Gain_ttc]]-Tab_ForgeMystique[[#This Row],[Prix U. T6]]-Tab_ForgeMystique[[#This Row],[Prix U. Poussière]]*5)</f>
        <v>3738.25</v>
      </c>
      <c r="M362" s="12">
        <f>IF(ISBLANK(Tab_ForgeMystique[[#This Row],[Drop]]),0,Tab_ForgeMystique[[#This Row],[Gain_ttc]]-Tab_ForgeMystique[[#This Row],[Prix U. T6]])</f>
        <v>9818.25</v>
      </c>
      <c r="N362" s="57">
        <v>2</v>
      </c>
    </row>
    <row r="363" spans="1:14" x14ac:dyDescent="0.25">
      <c r="A363" s="15">
        <f t="shared" si="25"/>
        <v>362</v>
      </c>
      <c r="B363" s="45">
        <f t="shared" si="26"/>
        <v>43940</v>
      </c>
      <c r="C363" s="54" t="s">
        <v>140</v>
      </c>
      <c r="D363" s="12">
        <v>186</v>
      </c>
      <c r="E363" s="15" t="str">
        <f t="shared" si="27"/>
        <v>Flacon de sang puissant</v>
      </c>
      <c r="F363" s="12">
        <v>3021</v>
      </c>
      <c r="G363" s="12">
        <v>1216</v>
      </c>
      <c r="H363" s="12">
        <f>50*Tab_ForgeMystique[[#This Row],[Prix U. T5]]+1*Tab_ForgeMystique[[#This Row],[Prix U. T6]]+5*Tab_ForgeMystique[[#This Row],[Prix U. Poussière]]</f>
        <v>18401</v>
      </c>
      <c r="I363" s="15">
        <v>7</v>
      </c>
      <c r="J363" s="11">
        <f t="shared" si="28"/>
        <v>17974.95</v>
      </c>
      <c r="K363" s="12">
        <f>IF(ISBLANK(Tab_ForgeMystique[[#This Row],[Drop]]),0,Tab_ForgeMystique[[#This Row],[Gain_ttc]]-Tab_ForgeMystique[[#This Row],[Cout Ress Craft]])</f>
        <v>-426.04999999999927</v>
      </c>
      <c r="L363" s="12">
        <f>IF(ISBLANK(Tab_ForgeMystique[[#This Row],[Drop]]),0,Tab_ForgeMystique[[#This Row],[Gain_ttc]]-Tab_ForgeMystique[[#This Row],[Prix U. T6]]-Tab_ForgeMystique[[#This Row],[Prix U. Poussière]]*5)</f>
        <v>8873.9500000000007</v>
      </c>
      <c r="M363" s="12">
        <f>IF(ISBLANK(Tab_ForgeMystique[[#This Row],[Drop]]),0,Tab_ForgeMystique[[#This Row],[Gain_ttc]]-Tab_ForgeMystique[[#This Row],[Prix U. T6]])</f>
        <v>14953.95</v>
      </c>
      <c r="N363" s="57">
        <v>2</v>
      </c>
    </row>
    <row r="364" spans="1:14" x14ac:dyDescent="0.25">
      <c r="A364" s="15">
        <f t="shared" si="25"/>
        <v>363</v>
      </c>
      <c r="B364" s="45">
        <f t="shared" si="26"/>
        <v>43940</v>
      </c>
      <c r="C364" s="54" t="s">
        <v>140</v>
      </c>
      <c r="D364" s="12">
        <v>186</v>
      </c>
      <c r="E364" s="15" t="str">
        <f t="shared" si="27"/>
        <v>Flacon de sang puissant</v>
      </c>
      <c r="F364" s="12">
        <v>3021</v>
      </c>
      <c r="G364" s="12">
        <v>1216</v>
      </c>
      <c r="H364" s="12">
        <f>50*Tab_ForgeMystique[[#This Row],[Prix U. T5]]+1*Tab_ForgeMystique[[#This Row],[Prix U. T6]]+5*Tab_ForgeMystique[[#This Row],[Prix U. Poussière]]</f>
        <v>18401</v>
      </c>
      <c r="I364" s="15">
        <v>7</v>
      </c>
      <c r="J364" s="11">
        <f t="shared" si="28"/>
        <v>17974.95</v>
      </c>
      <c r="K364" s="12">
        <f>IF(ISBLANK(Tab_ForgeMystique[[#This Row],[Drop]]),0,Tab_ForgeMystique[[#This Row],[Gain_ttc]]-Tab_ForgeMystique[[#This Row],[Cout Ress Craft]])</f>
        <v>-426.04999999999927</v>
      </c>
      <c r="L364" s="12">
        <f>IF(ISBLANK(Tab_ForgeMystique[[#This Row],[Drop]]),0,Tab_ForgeMystique[[#This Row],[Gain_ttc]]-Tab_ForgeMystique[[#This Row],[Prix U. T6]]-Tab_ForgeMystique[[#This Row],[Prix U. Poussière]]*5)</f>
        <v>8873.9500000000007</v>
      </c>
      <c r="M364" s="12">
        <f>IF(ISBLANK(Tab_ForgeMystique[[#This Row],[Drop]]),0,Tab_ForgeMystique[[#This Row],[Gain_ttc]]-Tab_ForgeMystique[[#This Row],[Prix U. T6]])</f>
        <v>14953.95</v>
      </c>
      <c r="N364" s="57">
        <v>2</v>
      </c>
    </row>
    <row r="365" spans="1:14" x14ac:dyDescent="0.25">
      <c r="A365" s="15">
        <f t="shared" si="25"/>
        <v>364</v>
      </c>
      <c r="B365" s="45">
        <f t="shared" si="26"/>
        <v>43940</v>
      </c>
      <c r="C365" s="54" t="s">
        <v>140</v>
      </c>
      <c r="D365" s="12">
        <v>186</v>
      </c>
      <c r="E365" s="15" t="str">
        <f t="shared" si="27"/>
        <v>Flacon de sang puissant</v>
      </c>
      <c r="F365" s="12">
        <v>3021</v>
      </c>
      <c r="G365" s="12">
        <v>1216</v>
      </c>
      <c r="H365" s="12">
        <f>50*Tab_ForgeMystique[[#This Row],[Prix U. T5]]+1*Tab_ForgeMystique[[#This Row],[Prix U. T6]]+5*Tab_ForgeMystique[[#This Row],[Prix U. Poussière]]</f>
        <v>18401</v>
      </c>
      <c r="I365" s="15">
        <v>6</v>
      </c>
      <c r="J365" s="11">
        <f t="shared" si="28"/>
        <v>15407.1</v>
      </c>
      <c r="K365" s="12">
        <f>IF(ISBLANK(Tab_ForgeMystique[[#This Row],[Drop]]),0,Tab_ForgeMystique[[#This Row],[Gain_ttc]]-Tab_ForgeMystique[[#This Row],[Cout Ress Craft]])</f>
        <v>-2993.8999999999996</v>
      </c>
      <c r="L365" s="12">
        <f>IF(ISBLANK(Tab_ForgeMystique[[#This Row],[Drop]]),0,Tab_ForgeMystique[[#This Row],[Gain_ttc]]-Tab_ForgeMystique[[#This Row],[Prix U. T6]]-Tab_ForgeMystique[[#This Row],[Prix U. Poussière]]*5)</f>
        <v>6306.1</v>
      </c>
      <c r="M365" s="12">
        <f>IF(ISBLANK(Tab_ForgeMystique[[#This Row],[Drop]]),0,Tab_ForgeMystique[[#This Row],[Gain_ttc]]-Tab_ForgeMystique[[#This Row],[Prix U. T6]])</f>
        <v>12386.1</v>
      </c>
      <c r="N365" s="57">
        <v>2</v>
      </c>
    </row>
    <row r="366" spans="1:14" x14ac:dyDescent="0.25">
      <c r="A366" s="15">
        <f t="shared" si="25"/>
        <v>365</v>
      </c>
      <c r="B366" s="45">
        <f t="shared" si="26"/>
        <v>43940</v>
      </c>
      <c r="C366" s="54" t="s">
        <v>140</v>
      </c>
      <c r="D366" s="12">
        <v>186</v>
      </c>
      <c r="E366" s="15" t="str">
        <f t="shared" si="27"/>
        <v>Flacon de sang puissant</v>
      </c>
      <c r="F366" s="12">
        <v>3021</v>
      </c>
      <c r="G366" s="12">
        <v>1216</v>
      </c>
      <c r="H366" s="12">
        <f>50*Tab_ForgeMystique[[#This Row],[Prix U. T5]]+1*Tab_ForgeMystique[[#This Row],[Prix U. T6]]+5*Tab_ForgeMystique[[#This Row],[Prix U. Poussière]]</f>
        <v>18401</v>
      </c>
      <c r="I366" s="15">
        <v>10</v>
      </c>
      <c r="J366" s="11">
        <f t="shared" si="28"/>
        <v>25678.5</v>
      </c>
      <c r="K366" s="12">
        <f>IF(ISBLANK(Tab_ForgeMystique[[#This Row],[Drop]]),0,Tab_ForgeMystique[[#This Row],[Gain_ttc]]-Tab_ForgeMystique[[#This Row],[Cout Ress Craft]])</f>
        <v>7277.5</v>
      </c>
      <c r="L366" s="12">
        <f>IF(ISBLANK(Tab_ForgeMystique[[#This Row],[Drop]]),0,Tab_ForgeMystique[[#This Row],[Gain_ttc]]-Tab_ForgeMystique[[#This Row],[Prix U. T6]]-Tab_ForgeMystique[[#This Row],[Prix U. Poussière]]*5)</f>
        <v>16577.5</v>
      </c>
      <c r="M366" s="12">
        <f>IF(ISBLANK(Tab_ForgeMystique[[#This Row],[Drop]]),0,Tab_ForgeMystique[[#This Row],[Gain_ttc]]-Tab_ForgeMystique[[#This Row],[Prix U. T6]])</f>
        <v>22657.5</v>
      </c>
      <c r="N366" s="57">
        <v>2</v>
      </c>
    </row>
    <row r="367" spans="1:14" x14ac:dyDescent="0.25">
      <c r="A367" s="15">
        <f t="shared" si="25"/>
        <v>366</v>
      </c>
      <c r="B367" s="45">
        <f t="shared" si="26"/>
        <v>43940</v>
      </c>
      <c r="C367" s="54" t="s">
        <v>140</v>
      </c>
      <c r="D367" s="12">
        <v>186</v>
      </c>
      <c r="E367" s="15" t="str">
        <f t="shared" si="27"/>
        <v>Flacon de sang puissant</v>
      </c>
      <c r="F367" s="12">
        <v>3021</v>
      </c>
      <c r="G367" s="12">
        <v>1216</v>
      </c>
      <c r="H367" s="12">
        <f>50*Tab_ForgeMystique[[#This Row],[Prix U. T5]]+1*Tab_ForgeMystique[[#This Row],[Prix U. T6]]+5*Tab_ForgeMystique[[#This Row],[Prix U. Poussière]]</f>
        <v>18401</v>
      </c>
      <c r="I367" s="15">
        <v>7</v>
      </c>
      <c r="J367" s="11">
        <f t="shared" si="28"/>
        <v>17974.95</v>
      </c>
      <c r="K367" s="12">
        <f>IF(ISBLANK(Tab_ForgeMystique[[#This Row],[Drop]]),0,Tab_ForgeMystique[[#This Row],[Gain_ttc]]-Tab_ForgeMystique[[#This Row],[Cout Ress Craft]])</f>
        <v>-426.04999999999927</v>
      </c>
      <c r="L367" s="12">
        <f>IF(ISBLANK(Tab_ForgeMystique[[#This Row],[Drop]]),0,Tab_ForgeMystique[[#This Row],[Gain_ttc]]-Tab_ForgeMystique[[#This Row],[Prix U. T6]]-Tab_ForgeMystique[[#This Row],[Prix U. Poussière]]*5)</f>
        <v>8873.9500000000007</v>
      </c>
      <c r="M367" s="12">
        <f>IF(ISBLANK(Tab_ForgeMystique[[#This Row],[Drop]]),0,Tab_ForgeMystique[[#This Row],[Gain_ttc]]-Tab_ForgeMystique[[#This Row],[Prix U. T6]])</f>
        <v>14953.95</v>
      </c>
      <c r="N367" s="57">
        <v>2</v>
      </c>
    </row>
    <row r="368" spans="1:14" x14ac:dyDescent="0.25">
      <c r="A368" s="15">
        <f t="shared" si="25"/>
        <v>367</v>
      </c>
      <c r="B368" s="45">
        <f t="shared" si="26"/>
        <v>43940</v>
      </c>
      <c r="C368" s="54" t="s">
        <v>140</v>
      </c>
      <c r="D368" s="12">
        <v>186</v>
      </c>
      <c r="E368" s="15" t="str">
        <f t="shared" si="27"/>
        <v>Flacon de sang puissant</v>
      </c>
      <c r="F368" s="12">
        <v>3021</v>
      </c>
      <c r="G368" s="12">
        <v>1216</v>
      </c>
      <c r="H368" s="12">
        <f>50*Tab_ForgeMystique[[#This Row],[Prix U. T5]]+1*Tab_ForgeMystique[[#This Row],[Prix U. T6]]+5*Tab_ForgeMystique[[#This Row],[Prix U. Poussière]]</f>
        <v>18401</v>
      </c>
      <c r="I368" s="15">
        <v>7</v>
      </c>
      <c r="J368" s="11">
        <f t="shared" si="28"/>
        <v>17974.95</v>
      </c>
      <c r="K368" s="12">
        <f>IF(ISBLANK(Tab_ForgeMystique[[#This Row],[Drop]]),0,Tab_ForgeMystique[[#This Row],[Gain_ttc]]-Tab_ForgeMystique[[#This Row],[Cout Ress Craft]])</f>
        <v>-426.04999999999927</v>
      </c>
      <c r="L368" s="12">
        <f>IF(ISBLANK(Tab_ForgeMystique[[#This Row],[Drop]]),0,Tab_ForgeMystique[[#This Row],[Gain_ttc]]-Tab_ForgeMystique[[#This Row],[Prix U. T6]]-Tab_ForgeMystique[[#This Row],[Prix U. Poussière]]*5)</f>
        <v>8873.9500000000007</v>
      </c>
      <c r="M368" s="12">
        <f>IF(ISBLANK(Tab_ForgeMystique[[#This Row],[Drop]]),0,Tab_ForgeMystique[[#This Row],[Gain_ttc]]-Tab_ForgeMystique[[#This Row],[Prix U. T6]])</f>
        <v>14953.95</v>
      </c>
      <c r="N368" s="57">
        <v>2</v>
      </c>
    </row>
    <row r="369" spans="1:14" x14ac:dyDescent="0.25">
      <c r="A369" s="15">
        <f t="shared" ref="A369:A432" si="29">A368+1</f>
        <v>368</v>
      </c>
      <c r="B369" s="45">
        <f t="shared" si="26"/>
        <v>43940</v>
      </c>
      <c r="C369" s="54" t="s">
        <v>140</v>
      </c>
      <c r="D369" s="12">
        <v>186</v>
      </c>
      <c r="E369" s="15" t="str">
        <f t="shared" si="27"/>
        <v>Flacon de sang puissant</v>
      </c>
      <c r="F369" s="12">
        <v>3021</v>
      </c>
      <c r="G369" s="12">
        <v>1216</v>
      </c>
      <c r="H369" s="12">
        <f>50*Tab_ForgeMystique[[#This Row],[Prix U. T5]]+1*Tab_ForgeMystique[[#This Row],[Prix U. T6]]+5*Tab_ForgeMystique[[#This Row],[Prix U. Poussière]]</f>
        <v>18401</v>
      </c>
      <c r="I369" s="15">
        <v>6</v>
      </c>
      <c r="J369" s="11">
        <f t="shared" si="28"/>
        <v>15407.1</v>
      </c>
      <c r="K369" s="12">
        <f>IF(ISBLANK(Tab_ForgeMystique[[#This Row],[Drop]]),0,Tab_ForgeMystique[[#This Row],[Gain_ttc]]-Tab_ForgeMystique[[#This Row],[Cout Ress Craft]])</f>
        <v>-2993.8999999999996</v>
      </c>
      <c r="L369" s="12">
        <f>IF(ISBLANK(Tab_ForgeMystique[[#This Row],[Drop]]),0,Tab_ForgeMystique[[#This Row],[Gain_ttc]]-Tab_ForgeMystique[[#This Row],[Prix U. T6]]-Tab_ForgeMystique[[#This Row],[Prix U. Poussière]]*5)</f>
        <v>6306.1</v>
      </c>
      <c r="M369" s="12">
        <f>IF(ISBLANK(Tab_ForgeMystique[[#This Row],[Drop]]),0,Tab_ForgeMystique[[#This Row],[Gain_ttc]]-Tab_ForgeMystique[[#This Row],[Prix U. T6]])</f>
        <v>12386.1</v>
      </c>
      <c r="N369" s="57">
        <v>2</v>
      </c>
    </row>
    <row r="370" spans="1:14" x14ac:dyDescent="0.25">
      <c r="A370" s="15">
        <f t="shared" si="29"/>
        <v>369</v>
      </c>
      <c r="B370" s="45">
        <f t="shared" si="26"/>
        <v>43940</v>
      </c>
      <c r="C370" s="54" t="s">
        <v>140</v>
      </c>
      <c r="D370" s="12">
        <v>186</v>
      </c>
      <c r="E370" s="15" t="str">
        <f t="shared" si="27"/>
        <v>Flacon de sang puissant</v>
      </c>
      <c r="F370" s="12">
        <v>3021</v>
      </c>
      <c r="G370" s="12">
        <v>1216</v>
      </c>
      <c r="H370" s="12">
        <f>50*Tab_ForgeMystique[[#This Row],[Prix U. T5]]+1*Tab_ForgeMystique[[#This Row],[Prix U. T6]]+5*Tab_ForgeMystique[[#This Row],[Prix U. Poussière]]</f>
        <v>18401</v>
      </c>
      <c r="I370" s="15">
        <v>7</v>
      </c>
      <c r="J370" s="11">
        <f t="shared" si="28"/>
        <v>17974.95</v>
      </c>
      <c r="K370" s="12">
        <f>IF(ISBLANK(Tab_ForgeMystique[[#This Row],[Drop]]),0,Tab_ForgeMystique[[#This Row],[Gain_ttc]]-Tab_ForgeMystique[[#This Row],[Cout Ress Craft]])</f>
        <v>-426.04999999999927</v>
      </c>
      <c r="L370" s="12">
        <f>IF(ISBLANK(Tab_ForgeMystique[[#This Row],[Drop]]),0,Tab_ForgeMystique[[#This Row],[Gain_ttc]]-Tab_ForgeMystique[[#This Row],[Prix U. T6]]-Tab_ForgeMystique[[#This Row],[Prix U. Poussière]]*5)</f>
        <v>8873.9500000000007</v>
      </c>
      <c r="M370" s="12">
        <f>IF(ISBLANK(Tab_ForgeMystique[[#This Row],[Drop]]),0,Tab_ForgeMystique[[#This Row],[Gain_ttc]]-Tab_ForgeMystique[[#This Row],[Prix U. T6]])</f>
        <v>14953.95</v>
      </c>
      <c r="N370" s="57">
        <v>2</v>
      </c>
    </row>
    <row r="371" spans="1:14" x14ac:dyDescent="0.25">
      <c r="A371" s="15">
        <f t="shared" si="29"/>
        <v>370</v>
      </c>
      <c r="B371" s="45">
        <f t="shared" si="26"/>
        <v>43940</v>
      </c>
      <c r="C371" s="54" t="s">
        <v>140</v>
      </c>
      <c r="D371" s="12">
        <v>186</v>
      </c>
      <c r="E371" s="15" t="str">
        <f t="shared" si="27"/>
        <v>Flacon de sang puissant</v>
      </c>
      <c r="F371" s="12">
        <v>3021</v>
      </c>
      <c r="G371" s="12">
        <v>1216</v>
      </c>
      <c r="H371" s="12">
        <f>50*Tab_ForgeMystique[[#This Row],[Prix U. T5]]+1*Tab_ForgeMystique[[#This Row],[Prix U. T6]]+5*Tab_ForgeMystique[[#This Row],[Prix U. Poussière]]</f>
        <v>18401</v>
      </c>
      <c r="I371" s="15">
        <v>7</v>
      </c>
      <c r="J371" s="11">
        <f t="shared" si="28"/>
        <v>17974.95</v>
      </c>
      <c r="K371" s="12">
        <f>IF(ISBLANK(Tab_ForgeMystique[[#This Row],[Drop]]),0,Tab_ForgeMystique[[#This Row],[Gain_ttc]]-Tab_ForgeMystique[[#This Row],[Cout Ress Craft]])</f>
        <v>-426.04999999999927</v>
      </c>
      <c r="L371" s="12">
        <f>IF(ISBLANK(Tab_ForgeMystique[[#This Row],[Drop]]),0,Tab_ForgeMystique[[#This Row],[Gain_ttc]]-Tab_ForgeMystique[[#This Row],[Prix U. T6]]-Tab_ForgeMystique[[#This Row],[Prix U. Poussière]]*5)</f>
        <v>8873.9500000000007</v>
      </c>
      <c r="M371" s="12">
        <f>IF(ISBLANK(Tab_ForgeMystique[[#This Row],[Drop]]),0,Tab_ForgeMystique[[#This Row],[Gain_ttc]]-Tab_ForgeMystique[[#This Row],[Prix U. T6]])</f>
        <v>14953.95</v>
      </c>
      <c r="N371" s="57">
        <v>2</v>
      </c>
    </row>
    <row r="372" spans="1:14" x14ac:dyDescent="0.25">
      <c r="A372" s="15">
        <f t="shared" si="29"/>
        <v>371</v>
      </c>
      <c r="B372" s="45">
        <f t="shared" si="26"/>
        <v>43940</v>
      </c>
      <c r="C372" s="54" t="s">
        <v>140</v>
      </c>
      <c r="D372" s="12">
        <v>186</v>
      </c>
      <c r="E372" s="15" t="str">
        <f t="shared" si="27"/>
        <v>Flacon de sang puissant</v>
      </c>
      <c r="F372" s="12">
        <v>3021</v>
      </c>
      <c r="G372" s="12">
        <v>1216</v>
      </c>
      <c r="H372" s="12">
        <f>50*Tab_ForgeMystique[[#This Row],[Prix U. T5]]+1*Tab_ForgeMystique[[#This Row],[Prix U. T6]]+5*Tab_ForgeMystique[[#This Row],[Prix U. Poussière]]</f>
        <v>18401</v>
      </c>
      <c r="I372" s="15">
        <v>7</v>
      </c>
      <c r="J372" s="11">
        <f t="shared" si="28"/>
        <v>17974.95</v>
      </c>
      <c r="K372" s="12">
        <f>IF(ISBLANK(Tab_ForgeMystique[[#This Row],[Drop]]),0,Tab_ForgeMystique[[#This Row],[Gain_ttc]]-Tab_ForgeMystique[[#This Row],[Cout Ress Craft]])</f>
        <v>-426.04999999999927</v>
      </c>
      <c r="L372" s="12">
        <f>IF(ISBLANK(Tab_ForgeMystique[[#This Row],[Drop]]),0,Tab_ForgeMystique[[#This Row],[Gain_ttc]]-Tab_ForgeMystique[[#This Row],[Prix U. T6]]-Tab_ForgeMystique[[#This Row],[Prix U. Poussière]]*5)</f>
        <v>8873.9500000000007</v>
      </c>
      <c r="M372" s="12">
        <f>IF(ISBLANK(Tab_ForgeMystique[[#This Row],[Drop]]),0,Tab_ForgeMystique[[#This Row],[Gain_ttc]]-Tab_ForgeMystique[[#This Row],[Prix U. T6]])</f>
        <v>14953.95</v>
      </c>
      <c r="N372" s="57">
        <v>2</v>
      </c>
    </row>
    <row r="373" spans="1:14" x14ac:dyDescent="0.25">
      <c r="A373" s="15">
        <f t="shared" si="29"/>
        <v>372</v>
      </c>
      <c r="B373" s="45">
        <f t="shared" si="26"/>
        <v>43940</v>
      </c>
      <c r="C373" s="54" t="s">
        <v>140</v>
      </c>
      <c r="D373" s="12">
        <v>186</v>
      </c>
      <c r="E373" s="15" t="str">
        <f t="shared" si="27"/>
        <v>Flacon de sang puissant</v>
      </c>
      <c r="F373" s="12">
        <v>3021</v>
      </c>
      <c r="G373" s="12">
        <v>1216</v>
      </c>
      <c r="H373" s="12">
        <f>50*Tab_ForgeMystique[[#This Row],[Prix U. T5]]+1*Tab_ForgeMystique[[#This Row],[Prix U. T6]]+5*Tab_ForgeMystique[[#This Row],[Prix U. Poussière]]</f>
        <v>18401</v>
      </c>
      <c r="I373" s="15">
        <v>10</v>
      </c>
      <c r="J373" s="11">
        <f t="shared" si="28"/>
        <v>25678.5</v>
      </c>
      <c r="K373" s="12">
        <f>IF(ISBLANK(Tab_ForgeMystique[[#This Row],[Drop]]),0,Tab_ForgeMystique[[#This Row],[Gain_ttc]]-Tab_ForgeMystique[[#This Row],[Cout Ress Craft]])</f>
        <v>7277.5</v>
      </c>
      <c r="L373" s="12">
        <f>IF(ISBLANK(Tab_ForgeMystique[[#This Row],[Drop]]),0,Tab_ForgeMystique[[#This Row],[Gain_ttc]]-Tab_ForgeMystique[[#This Row],[Prix U. T6]]-Tab_ForgeMystique[[#This Row],[Prix U. Poussière]]*5)</f>
        <v>16577.5</v>
      </c>
      <c r="M373" s="12">
        <f>IF(ISBLANK(Tab_ForgeMystique[[#This Row],[Drop]]),0,Tab_ForgeMystique[[#This Row],[Gain_ttc]]-Tab_ForgeMystique[[#This Row],[Prix U. T6]])</f>
        <v>22657.5</v>
      </c>
      <c r="N373" s="57">
        <v>2</v>
      </c>
    </row>
    <row r="374" spans="1:14" x14ac:dyDescent="0.25">
      <c r="A374" s="15">
        <f t="shared" si="29"/>
        <v>373</v>
      </c>
      <c r="B374" s="45">
        <f t="shared" si="26"/>
        <v>43940</v>
      </c>
      <c r="C374" s="54" t="s">
        <v>140</v>
      </c>
      <c r="D374" s="12">
        <v>186</v>
      </c>
      <c r="E374" s="15" t="str">
        <f t="shared" si="27"/>
        <v>Flacon de sang puissant</v>
      </c>
      <c r="F374" s="12">
        <v>3021</v>
      </c>
      <c r="G374" s="12">
        <v>1216</v>
      </c>
      <c r="H374" s="12">
        <f>50*Tab_ForgeMystique[[#This Row],[Prix U. T5]]+1*Tab_ForgeMystique[[#This Row],[Prix U. T6]]+5*Tab_ForgeMystique[[#This Row],[Prix U. Poussière]]</f>
        <v>18401</v>
      </c>
      <c r="I374" s="15">
        <v>8</v>
      </c>
      <c r="J374" s="11">
        <f t="shared" si="28"/>
        <v>20542.8</v>
      </c>
      <c r="K374" s="12">
        <f>IF(ISBLANK(Tab_ForgeMystique[[#This Row],[Drop]]),0,Tab_ForgeMystique[[#This Row],[Gain_ttc]]-Tab_ForgeMystique[[#This Row],[Cout Ress Craft]])</f>
        <v>2141.7999999999993</v>
      </c>
      <c r="L374" s="12">
        <f>IF(ISBLANK(Tab_ForgeMystique[[#This Row],[Drop]]),0,Tab_ForgeMystique[[#This Row],[Gain_ttc]]-Tab_ForgeMystique[[#This Row],[Prix U. T6]]-Tab_ForgeMystique[[#This Row],[Prix U. Poussière]]*5)</f>
        <v>11441.8</v>
      </c>
      <c r="M374" s="12">
        <f>IF(ISBLANK(Tab_ForgeMystique[[#This Row],[Drop]]),0,Tab_ForgeMystique[[#This Row],[Gain_ttc]]-Tab_ForgeMystique[[#This Row],[Prix U. T6]])</f>
        <v>17521.8</v>
      </c>
      <c r="N374" s="57">
        <v>2</v>
      </c>
    </row>
    <row r="375" spans="1:14" x14ac:dyDescent="0.25">
      <c r="A375" s="15">
        <f t="shared" si="29"/>
        <v>374</v>
      </c>
      <c r="B375" s="45">
        <f t="shared" si="26"/>
        <v>43940</v>
      </c>
      <c r="C375" s="54" t="s">
        <v>140</v>
      </c>
      <c r="D375" s="12">
        <v>186</v>
      </c>
      <c r="E375" s="15" t="str">
        <f t="shared" si="27"/>
        <v>Flacon de sang puissant</v>
      </c>
      <c r="F375" s="12">
        <v>3021</v>
      </c>
      <c r="G375" s="12">
        <v>1216</v>
      </c>
      <c r="H375" s="12">
        <f>50*Tab_ForgeMystique[[#This Row],[Prix U. T5]]+1*Tab_ForgeMystique[[#This Row],[Prix U. T6]]+5*Tab_ForgeMystique[[#This Row],[Prix U. Poussière]]</f>
        <v>18401</v>
      </c>
      <c r="I375" s="15">
        <v>7</v>
      </c>
      <c r="J375" s="11">
        <f t="shared" si="28"/>
        <v>17974.95</v>
      </c>
      <c r="K375" s="12">
        <f>IF(ISBLANK(Tab_ForgeMystique[[#This Row],[Drop]]),0,Tab_ForgeMystique[[#This Row],[Gain_ttc]]-Tab_ForgeMystique[[#This Row],[Cout Ress Craft]])</f>
        <v>-426.04999999999927</v>
      </c>
      <c r="L375" s="12">
        <f>IF(ISBLANK(Tab_ForgeMystique[[#This Row],[Drop]]),0,Tab_ForgeMystique[[#This Row],[Gain_ttc]]-Tab_ForgeMystique[[#This Row],[Prix U. T6]]-Tab_ForgeMystique[[#This Row],[Prix U. Poussière]]*5)</f>
        <v>8873.9500000000007</v>
      </c>
      <c r="M375" s="12">
        <f>IF(ISBLANK(Tab_ForgeMystique[[#This Row],[Drop]]),0,Tab_ForgeMystique[[#This Row],[Gain_ttc]]-Tab_ForgeMystique[[#This Row],[Prix U. T6]])</f>
        <v>14953.95</v>
      </c>
      <c r="N375" s="57">
        <v>2</v>
      </c>
    </row>
    <row r="376" spans="1:14" x14ac:dyDescent="0.25">
      <c r="A376" s="15">
        <f t="shared" si="29"/>
        <v>375</v>
      </c>
      <c r="B376" s="45">
        <f t="shared" si="26"/>
        <v>43940</v>
      </c>
      <c r="C376" s="54" t="s">
        <v>140</v>
      </c>
      <c r="D376" s="12">
        <v>186</v>
      </c>
      <c r="E376" s="15" t="str">
        <f t="shared" si="27"/>
        <v>Flacon de sang puissant</v>
      </c>
      <c r="F376" s="12">
        <v>3021</v>
      </c>
      <c r="G376" s="12">
        <v>1216</v>
      </c>
      <c r="H376" s="12">
        <f>50*Tab_ForgeMystique[[#This Row],[Prix U. T5]]+1*Tab_ForgeMystique[[#This Row],[Prix U. T6]]+5*Tab_ForgeMystique[[#This Row],[Prix U. Poussière]]</f>
        <v>18401</v>
      </c>
      <c r="I376" s="15">
        <v>7</v>
      </c>
      <c r="J376" s="11">
        <f t="shared" si="28"/>
        <v>17974.95</v>
      </c>
      <c r="K376" s="12">
        <f>IF(ISBLANK(Tab_ForgeMystique[[#This Row],[Drop]]),0,Tab_ForgeMystique[[#This Row],[Gain_ttc]]-Tab_ForgeMystique[[#This Row],[Cout Ress Craft]])</f>
        <v>-426.04999999999927</v>
      </c>
      <c r="L376" s="12">
        <f>IF(ISBLANK(Tab_ForgeMystique[[#This Row],[Drop]]),0,Tab_ForgeMystique[[#This Row],[Gain_ttc]]-Tab_ForgeMystique[[#This Row],[Prix U. T6]]-Tab_ForgeMystique[[#This Row],[Prix U. Poussière]]*5)</f>
        <v>8873.9500000000007</v>
      </c>
      <c r="M376" s="12">
        <f>IF(ISBLANK(Tab_ForgeMystique[[#This Row],[Drop]]),0,Tab_ForgeMystique[[#This Row],[Gain_ttc]]-Tab_ForgeMystique[[#This Row],[Prix U. T6]])</f>
        <v>14953.95</v>
      </c>
      <c r="N376" s="57">
        <v>2</v>
      </c>
    </row>
    <row r="377" spans="1:14" x14ac:dyDescent="0.25">
      <c r="A377" s="15">
        <f t="shared" si="29"/>
        <v>376</v>
      </c>
      <c r="B377" s="45">
        <f t="shared" si="26"/>
        <v>43940</v>
      </c>
      <c r="C377" s="54" t="s">
        <v>140</v>
      </c>
      <c r="D377" s="12">
        <v>186</v>
      </c>
      <c r="E377" s="15" t="str">
        <f t="shared" si="27"/>
        <v>Flacon de sang puissant</v>
      </c>
      <c r="F377" s="12">
        <v>3021</v>
      </c>
      <c r="G377" s="12">
        <v>1216</v>
      </c>
      <c r="H377" s="12">
        <f>50*Tab_ForgeMystique[[#This Row],[Prix U. T5]]+1*Tab_ForgeMystique[[#This Row],[Prix U. T6]]+5*Tab_ForgeMystique[[#This Row],[Prix U. Poussière]]</f>
        <v>18401</v>
      </c>
      <c r="I377" s="15">
        <v>7</v>
      </c>
      <c r="J377" s="11">
        <f t="shared" si="28"/>
        <v>17974.95</v>
      </c>
      <c r="K377" s="12">
        <f>IF(ISBLANK(Tab_ForgeMystique[[#This Row],[Drop]]),0,Tab_ForgeMystique[[#This Row],[Gain_ttc]]-Tab_ForgeMystique[[#This Row],[Cout Ress Craft]])</f>
        <v>-426.04999999999927</v>
      </c>
      <c r="L377" s="12">
        <f>IF(ISBLANK(Tab_ForgeMystique[[#This Row],[Drop]]),0,Tab_ForgeMystique[[#This Row],[Gain_ttc]]-Tab_ForgeMystique[[#This Row],[Prix U. T6]]-Tab_ForgeMystique[[#This Row],[Prix U. Poussière]]*5)</f>
        <v>8873.9500000000007</v>
      </c>
      <c r="M377" s="12">
        <f>IF(ISBLANK(Tab_ForgeMystique[[#This Row],[Drop]]),0,Tab_ForgeMystique[[#This Row],[Gain_ttc]]-Tab_ForgeMystique[[#This Row],[Prix U. T6]])</f>
        <v>14953.95</v>
      </c>
      <c r="N377" s="57">
        <v>2</v>
      </c>
    </row>
    <row r="378" spans="1:14" x14ac:dyDescent="0.25">
      <c r="A378" s="15">
        <f t="shared" si="29"/>
        <v>377</v>
      </c>
      <c r="B378" s="45">
        <f t="shared" si="26"/>
        <v>43940</v>
      </c>
      <c r="C378" s="54" t="s">
        <v>140</v>
      </c>
      <c r="D378" s="12">
        <v>186</v>
      </c>
      <c r="E378" s="15" t="str">
        <f t="shared" si="27"/>
        <v>Flacon de sang puissant</v>
      </c>
      <c r="F378" s="12">
        <v>3021</v>
      </c>
      <c r="G378" s="12">
        <v>1216</v>
      </c>
      <c r="H378" s="12">
        <f>50*Tab_ForgeMystique[[#This Row],[Prix U. T5]]+1*Tab_ForgeMystique[[#This Row],[Prix U. T6]]+5*Tab_ForgeMystique[[#This Row],[Prix U. Poussière]]</f>
        <v>18401</v>
      </c>
      <c r="I378" s="15">
        <v>8</v>
      </c>
      <c r="J378" s="11">
        <f t="shared" si="28"/>
        <v>20542.8</v>
      </c>
      <c r="K378" s="12">
        <f>IF(ISBLANK(Tab_ForgeMystique[[#This Row],[Drop]]),0,Tab_ForgeMystique[[#This Row],[Gain_ttc]]-Tab_ForgeMystique[[#This Row],[Cout Ress Craft]])</f>
        <v>2141.7999999999993</v>
      </c>
      <c r="L378" s="12">
        <f>IF(ISBLANK(Tab_ForgeMystique[[#This Row],[Drop]]),0,Tab_ForgeMystique[[#This Row],[Gain_ttc]]-Tab_ForgeMystique[[#This Row],[Prix U. T6]]-Tab_ForgeMystique[[#This Row],[Prix U. Poussière]]*5)</f>
        <v>11441.8</v>
      </c>
      <c r="M378" s="12">
        <f>IF(ISBLANK(Tab_ForgeMystique[[#This Row],[Drop]]),0,Tab_ForgeMystique[[#This Row],[Gain_ttc]]-Tab_ForgeMystique[[#This Row],[Prix U. T6]])</f>
        <v>17521.8</v>
      </c>
      <c r="N378" s="57">
        <v>2</v>
      </c>
    </row>
    <row r="379" spans="1:14" x14ac:dyDescent="0.25">
      <c r="A379" s="15">
        <f t="shared" si="29"/>
        <v>378</v>
      </c>
      <c r="B379" s="45">
        <f t="shared" si="26"/>
        <v>43940</v>
      </c>
      <c r="C379" s="54" t="s">
        <v>140</v>
      </c>
      <c r="D379" s="12">
        <v>186</v>
      </c>
      <c r="E379" s="15" t="str">
        <f t="shared" si="27"/>
        <v>Flacon de sang puissant</v>
      </c>
      <c r="F379" s="12">
        <v>3021</v>
      </c>
      <c r="G379" s="12">
        <v>1216</v>
      </c>
      <c r="H379" s="12">
        <f>50*Tab_ForgeMystique[[#This Row],[Prix U. T5]]+1*Tab_ForgeMystique[[#This Row],[Prix U. T6]]+5*Tab_ForgeMystique[[#This Row],[Prix U. Poussière]]</f>
        <v>18401</v>
      </c>
      <c r="I379" s="15">
        <v>5</v>
      </c>
      <c r="J379" s="11">
        <f t="shared" si="28"/>
        <v>12839.25</v>
      </c>
      <c r="K379" s="12">
        <f>IF(ISBLANK(Tab_ForgeMystique[[#This Row],[Drop]]),0,Tab_ForgeMystique[[#This Row],[Gain_ttc]]-Tab_ForgeMystique[[#This Row],[Cout Ress Craft]])</f>
        <v>-5561.75</v>
      </c>
      <c r="L379" s="12">
        <f>IF(ISBLANK(Tab_ForgeMystique[[#This Row],[Drop]]),0,Tab_ForgeMystique[[#This Row],[Gain_ttc]]-Tab_ForgeMystique[[#This Row],[Prix U. T6]]-Tab_ForgeMystique[[#This Row],[Prix U. Poussière]]*5)</f>
        <v>3738.25</v>
      </c>
      <c r="M379" s="12">
        <f>IF(ISBLANK(Tab_ForgeMystique[[#This Row],[Drop]]),0,Tab_ForgeMystique[[#This Row],[Gain_ttc]]-Tab_ForgeMystique[[#This Row],[Prix U. T6]])</f>
        <v>9818.25</v>
      </c>
      <c r="N379" s="57">
        <v>2</v>
      </c>
    </row>
    <row r="380" spans="1:14" x14ac:dyDescent="0.25">
      <c r="A380" s="15">
        <f t="shared" si="29"/>
        <v>379</v>
      </c>
      <c r="B380" s="45">
        <f t="shared" si="26"/>
        <v>43940</v>
      </c>
      <c r="C380" s="54" t="s">
        <v>140</v>
      </c>
      <c r="D380" s="12">
        <v>186</v>
      </c>
      <c r="E380" s="15" t="str">
        <f t="shared" si="27"/>
        <v>Flacon de sang puissant</v>
      </c>
      <c r="F380" s="12">
        <v>3021</v>
      </c>
      <c r="G380" s="12">
        <v>1216</v>
      </c>
      <c r="H380" s="12">
        <f>50*Tab_ForgeMystique[[#This Row],[Prix U. T5]]+1*Tab_ForgeMystique[[#This Row],[Prix U. T6]]+5*Tab_ForgeMystique[[#This Row],[Prix U. Poussière]]</f>
        <v>18401</v>
      </c>
      <c r="I380" s="15">
        <v>8</v>
      </c>
      <c r="J380" s="11">
        <f t="shared" si="28"/>
        <v>20542.8</v>
      </c>
      <c r="K380" s="12">
        <f>IF(ISBLANK(Tab_ForgeMystique[[#This Row],[Drop]]),0,Tab_ForgeMystique[[#This Row],[Gain_ttc]]-Tab_ForgeMystique[[#This Row],[Cout Ress Craft]])</f>
        <v>2141.7999999999993</v>
      </c>
      <c r="L380" s="12">
        <f>IF(ISBLANK(Tab_ForgeMystique[[#This Row],[Drop]]),0,Tab_ForgeMystique[[#This Row],[Gain_ttc]]-Tab_ForgeMystique[[#This Row],[Prix U. T6]]-Tab_ForgeMystique[[#This Row],[Prix U. Poussière]]*5)</f>
        <v>11441.8</v>
      </c>
      <c r="M380" s="12">
        <f>IF(ISBLANK(Tab_ForgeMystique[[#This Row],[Drop]]),0,Tab_ForgeMystique[[#This Row],[Gain_ttc]]-Tab_ForgeMystique[[#This Row],[Prix U. T6]])</f>
        <v>17521.8</v>
      </c>
      <c r="N380" s="57">
        <v>2</v>
      </c>
    </row>
    <row r="381" spans="1:14" x14ac:dyDescent="0.25">
      <c r="A381" s="15">
        <f t="shared" si="29"/>
        <v>380</v>
      </c>
      <c r="B381" s="45">
        <f t="shared" si="26"/>
        <v>43940</v>
      </c>
      <c r="C381" s="54" t="s">
        <v>140</v>
      </c>
      <c r="D381" s="12">
        <v>186</v>
      </c>
      <c r="E381" s="15" t="str">
        <f t="shared" si="27"/>
        <v>Flacon de sang puissant</v>
      </c>
      <c r="F381" s="12">
        <v>3021</v>
      </c>
      <c r="G381" s="12">
        <v>1216</v>
      </c>
      <c r="H381" s="12">
        <f>50*Tab_ForgeMystique[[#This Row],[Prix U. T5]]+1*Tab_ForgeMystique[[#This Row],[Prix U. T6]]+5*Tab_ForgeMystique[[#This Row],[Prix U. Poussière]]</f>
        <v>18401</v>
      </c>
      <c r="I381" s="15">
        <v>8</v>
      </c>
      <c r="J381" s="11">
        <f t="shared" si="28"/>
        <v>20542.8</v>
      </c>
      <c r="K381" s="12">
        <f>IF(ISBLANK(Tab_ForgeMystique[[#This Row],[Drop]]),0,Tab_ForgeMystique[[#This Row],[Gain_ttc]]-Tab_ForgeMystique[[#This Row],[Cout Ress Craft]])</f>
        <v>2141.7999999999993</v>
      </c>
      <c r="L381" s="12">
        <f>IF(ISBLANK(Tab_ForgeMystique[[#This Row],[Drop]]),0,Tab_ForgeMystique[[#This Row],[Gain_ttc]]-Tab_ForgeMystique[[#This Row],[Prix U. T6]]-Tab_ForgeMystique[[#This Row],[Prix U. Poussière]]*5)</f>
        <v>11441.8</v>
      </c>
      <c r="M381" s="12">
        <f>IF(ISBLANK(Tab_ForgeMystique[[#This Row],[Drop]]),0,Tab_ForgeMystique[[#This Row],[Gain_ttc]]-Tab_ForgeMystique[[#This Row],[Prix U. T6]])</f>
        <v>17521.8</v>
      </c>
      <c r="N381" s="57">
        <v>2</v>
      </c>
    </row>
    <row r="382" spans="1:14" x14ac:dyDescent="0.25">
      <c r="A382" s="15">
        <f t="shared" si="29"/>
        <v>381</v>
      </c>
      <c r="B382" s="45">
        <f t="shared" si="26"/>
        <v>43940</v>
      </c>
      <c r="C382" s="54" t="s">
        <v>140</v>
      </c>
      <c r="D382" s="12">
        <v>186</v>
      </c>
      <c r="E382" s="15" t="str">
        <f t="shared" si="27"/>
        <v>Flacon de sang puissant</v>
      </c>
      <c r="F382" s="12">
        <v>3021</v>
      </c>
      <c r="G382" s="12">
        <v>1216</v>
      </c>
      <c r="H382" s="12">
        <f>50*Tab_ForgeMystique[[#This Row],[Prix U. T5]]+1*Tab_ForgeMystique[[#This Row],[Prix U. T6]]+5*Tab_ForgeMystique[[#This Row],[Prix U. Poussière]]</f>
        <v>18401</v>
      </c>
      <c r="I382" s="15">
        <v>6</v>
      </c>
      <c r="J382" s="11">
        <f t="shared" si="28"/>
        <v>15407.1</v>
      </c>
      <c r="K382" s="12">
        <f>IF(ISBLANK(Tab_ForgeMystique[[#This Row],[Drop]]),0,Tab_ForgeMystique[[#This Row],[Gain_ttc]]-Tab_ForgeMystique[[#This Row],[Cout Ress Craft]])</f>
        <v>-2993.8999999999996</v>
      </c>
      <c r="L382" s="12">
        <f>IF(ISBLANK(Tab_ForgeMystique[[#This Row],[Drop]]),0,Tab_ForgeMystique[[#This Row],[Gain_ttc]]-Tab_ForgeMystique[[#This Row],[Prix U. T6]]-Tab_ForgeMystique[[#This Row],[Prix U. Poussière]]*5)</f>
        <v>6306.1</v>
      </c>
      <c r="M382" s="12">
        <f>IF(ISBLANK(Tab_ForgeMystique[[#This Row],[Drop]]),0,Tab_ForgeMystique[[#This Row],[Gain_ttc]]-Tab_ForgeMystique[[#This Row],[Prix U. T6]])</f>
        <v>12386.1</v>
      </c>
      <c r="N382" s="57">
        <v>2</v>
      </c>
    </row>
    <row r="383" spans="1:14" x14ac:dyDescent="0.25">
      <c r="A383" s="15">
        <f t="shared" si="29"/>
        <v>382</v>
      </c>
      <c r="B383" s="45">
        <f t="shared" si="26"/>
        <v>43940</v>
      </c>
      <c r="C383" s="54" t="s">
        <v>140</v>
      </c>
      <c r="D383" s="12">
        <v>186</v>
      </c>
      <c r="E383" s="15" t="str">
        <f t="shared" si="27"/>
        <v>Flacon de sang puissant</v>
      </c>
      <c r="F383" s="12">
        <v>3021</v>
      </c>
      <c r="G383" s="12">
        <v>1216</v>
      </c>
      <c r="H383" s="12">
        <f>50*Tab_ForgeMystique[[#This Row],[Prix U. T5]]+1*Tab_ForgeMystique[[#This Row],[Prix U. T6]]+5*Tab_ForgeMystique[[#This Row],[Prix U. Poussière]]</f>
        <v>18401</v>
      </c>
      <c r="I383" s="15">
        <v>5</v>
      </c>
      <c r="J383" s="11">
        <f t="shared" si="28"/>
        <v>12839.25</v>
      </c>
      <c r="K383" s="12">
        <f>IF(ISBLANK(Tab_ForgeMystique[[#This Row],[Drop]]),0,Tab_ForgeMystique[[#This Row],[Gain_ttc]]-Tab_ForgeMystique[[#This Row],[Cout Ress Craft]])</f>
        <v>-5561.75</v>
      </c>
      <c r="L383" s="12">
        <f>IF(ISBLANK(Tab_ForgeMystique[[#This Row],[Drop]]),0,Tab_ForgeMystique[[#This Row],[Gain_ttc]]-Tab_ForgeMystique[[#This Row],[Prix U. T6]]-Tab_ForgeMystique[[#This Row],[Prix U. Poussière]]*5)</f>
        <v>3738.25</v>
      </c>
      <c r="M383" s="12">
        <f>IF(ISBLANK(Tab_ForgeMystique[[#This Row],[Drop]]),0,Tab_ForgeMystique[[#This Row],[Gain_ttc]]-Tab_ForgeMystique[[#This Row],[Prix U. T6]])</f>
        <v>9818.25</v>
      </c>
      <c r="N383" s="57">
        <v>2</v>
      </c>
    </row>
    <row r="384" spans="1:14" x14ac:dyDescent="0.25">
      <c r="A384" s="15">
        <f t="shared" si="29"/>
        <v>383</v>
      </c>
      <c r="B384" s="45">
        <f t="shared" ref="B384:B447" si="30">B383</f>
        <v>43940</v>
      </c>
      <c r="C384" s="54" t="s">
        <v>140</v>
      </c>
      <c r="D384" s="12">
        <v>186</v>
      </c>
      <c r="E384" s="15" t="str">
        <f t="shared" si="27"/>
        <v>Flacon de sang puissant</v>
      </c>
      <c r="F384" s="12">
        <v>3021</v>
      </c>
      <c r="G384" s="12">
        <v>1216</v>
      </c>
      <c r="H384" s="12">
        <f>50*Tab_ForgeMystique[[#This Row],[Prix U. T5]]+1*Tab_ForgeMystique[[#This Row],[Prix U. T6]]+5*Tab_ForgeMystique[[#This Row],[Prix U. Poussière]]</f>
        <v>18401</v>
      </c>
      <c r="I384" s="15">
        <v>5</v>
      </c>
      <c r="J384" s="11">
        <f t="shared" si="28"/>
        <v>12839.25</v>
      </c>
      <c r="K384" s="12">
        <f>IF(ISBLANK(Tab_ForgeMystique[[#This Row],[Drop]]),0,Tab_ForgeMystique[[#This Row],[Gain_ttc]]-Tab_ForgeMystique[[#This Row],[Cout Ress Craft]])</f>
        <v>-5561.75</v>
      </c>
      <c r="L384" s="12">
        <f>IF(ISBLANK(Tab_ForgeMystique[[#This Row],[Drop]]),0,Tab_ForgeMystique[[#This Row],[Gain_ttc]]-Tab_ForgeMystique[[#This Row],[Prix U. T6]]-Tab_ForgeMystique[[#This Row],[Prix U. Poussière]]*5)</f>
        <v>3738.25</v>
      </c>
      <c r="M384" s="12">
        <f>IF(ISBLANK(Tab_ForgeMystique[[#This Row],[Drop]]),0,Tab_ForgeMystique[[#This Row],[Gain_ttc]]-Tab_ForgeMystique[[#This Row],[Prix U. T6]])</f>
        <v>9818.25</v>
      </c>
      <c r="N384" s="57">
        <v>2</v>
      </c>
    </row>
    <row r="385" spans="1:14" x14ac:dyDescent="0.25">
      <c r="A385" s="15">
        <f t="shared" si="29"/>
        <v>384</v>
      </c>
      <c r="B385" s="45">
        <f t="shared" si="30"/>
        <v>43940</v>
      </c>
      <c r="C385" s="54" t="s">
        <v>140</v>
      </c>
      <c r="D385" s="12">
        <v>186</v>
      </c>
      <c r="E385" s="15" t="str">
        <f t="shared" si="27"/>
        <v>Flacon de sang puissant</v>
      </c>
      <c r="F385" s="12">
        <v>3021</v>
      </c>
      <c r="G385" s="12">
        <v>1216</v>
      </c>
      <c r="H385" s="12">
        <f>50*Tab_ForgeMystique[[#This Row],[Prix U. T5]]+1*Tab_ForgeMystique[[#This Row],[Prix U. T6]]+5*Tab_ForgeMystique[[#This Row],[Prix U. Poussière]]</f>
        <v>18401</v>
      </c>
      <c r="I385" s="15">
        <v>9</v>
      </c>
      <c r="J385" s="11">
        <f t="shared" si="28"/>
        <v>23110.649999999998</v>
      </c>
      <c r="K385" s="12">
        <f>IF(ISBLANK(Tab_ForgeMystique[[#This Row],[Drop]]),0,Tab_ForgeMystique[[#This Row],[Gain_ttc]]-Tab_ForgeMystique[[#This Row],[Cout Ress Craft]])</f>
        <v>4709.6499999999978</v>
      </c>
      <c r="L385" s="12">
        <f>IF(ISBLANK(Tab_ForgeMystique[[#This Row],[Drop]]),0,Tab_ForgeMystique[[#This Row],[Gain_ttc]]-Tab_ForgeMystique[[#This Row],[Prix U. T6]]-Tab_ForgeMystique[[#This Row],[Prix U. Poussière]]*5)</f>
        <v>14009.649999999998</v>
      </c>
      <c r="M385" s="12">
        <f>IF(ISBLANK(Tab_ForgeMystique[[#This Row],[Drop]]),0,Tab_ForgeMystique[[#This Row],[Gain_ttc]]-Tab_ForgeMystique[[#This Row],[Prix U. T6]])</f>
        <v>20089.649999999998</v>
      </c>
      <c r="N385" s="57">
        <v>2</v>
      </c>
    </row>
    <row r="386" spans="1:14" x14ac:dyDescent="0.25">
      <c r="A386" s="15">
        <f t="shared" si="29"/>
        <v>385</v>
      </c>
      <c r="B386" s="45">
        <f t="shared" si="30"/>
        <v>43940</v>
      </c>
      <c r="C386" s="54" t="s">
        <v>140</v>
      </c>
      <c r="D386" s="12">
        <v>186</v>
      </c>
      <c r="E386" s="15" t="str">
        <f t="shared" ref="E386:E449" si="31">IF(ISBLANK(C386),"",VLOOKUP(C386,_MatriceT5_T6,2,0))</f>
        <v>Flacon de sang puissant</v>
      </c>
      <c r="F386" s="12">
        <v>3021</v>
      </c>
      <c r="G386" s="12">
        <v>1216</v>
      </c>
      <c r="H386" s="12">
        <f>50*Tab_ForgeMystique[[#This Row],[Prix U. T5]]+1*Tab_ForgeMystique[[#This Row],[Prix U. T6]]+5*Tab_ForgeMystique[[#This Row],[Prix U. Poussière]]</f>
        <v>18401</v>
      </c>
      <c r="I386" s="15">
        <v>7</v>
      </c>
      <c r="J386" s="11">
        <f t="shared" ref="J386:J449" si="32">I386*F386*0.85</f>
        <v>17974.95</v>
      </c>
      <c r="K386" s="12">
        <f>IF(ISBLANK(Tab_ForgeMystique[[#This Row],[Drop]]),0,Tab_ForgeMystique[[#This Row],[Gain_ttc]]-Tab_ForgeMystique[[#This Row],[Cout Ress Craft]])</f>
        <v>-426.04999999999927</v>
      </c>
      <c r="L386" s="12">
        <f>IF(ISBLANK(Tab_ForgeMystique[[#This Row],[Drop]]),0,Tab_ForgeMystique[[#This Row],[Gain_ttc]]-Tab_ForgeMystique[[#This Row],[Prix U. T6]]-Tab_ForgeMystique[[#This Row],[Prix U. Poussière]]*5)</f>
        <v>8873.9500000000007</v>
      </c>
      <c r="M386" s="12">
        <f>IF(ISBLANK(Tab_ForgeMystique[[#This Row],[Drop]]),0,Tab_ForgeMystique[[#This Row],[Gain_ttc]]-Tab_ForgeMystique[[#This Row],[Prix U. T6]])</f>
        <v>14953.95</v>
      </c>
      <c r="N386" s="57">
        <v>2</v>
      </c>
    </row>
    <row r="387" spans="1:14" x14ac:dyDescent="0.25">
      <c r="A387" s="15">
        <f t="shared" si="29"/>
        <v>386</v>
      </c>
      <c r="B387" s="45">
        <f t="shared" si="30"/>
        <v>43940</v>
      </c>
      <c r="C387" s="54" t="s">
        <v>140</v>
      </c>
      <c r="D387" s="12">
        <v>186</v>
      </c>
      <c r="E387" s="15" t="str">
        <f t="shared" si="31"/>
        <v>Flacon de sang puissant</v>
      </c>
      <c r="F387" s="12">
        <v>3021</v>
      </c>
      <c r="G387" s="12">
        <v>1216</v>
      </c>
      <c r="H387" s="12">
        <f>50*Tab_ForgeMystique[[#This Row],[Prix U. T5]]+1*Tab_ForgeMystique[[#This Row],[Prix U. T6]]+5*Tab_ForgeMystique[[#This Row],[Prix U. Poussière]]</f>
        <v>18401</v>
      </c>
      <c r="I387" s="15">
        <v>6</v>
      </c>
      <c r="J387" s="11">
        <f t="shared" si="32"/>
        <v>15407.1</v>
      </c>
      <c r="K387" s="12">
        <f>IF(ISBLANK(Tab_ForgeMystique[[#This Row],[Drop]]),0,Tab_ForgeMystique[[#This Row],[Gain_ttc]]-Tab_ForgeMystique[[#This Row],[Cout Ress Craft]])</f>
        <v>-2993.8999999999996</v>
      </c>
      <c r="L387" s="12">
        <f>IF(ISBLANK(Tab_ForgeMystique[[#This Row],[Drop]]),0,Tab_ForgeMystique[[#This Row],[Gain_ttc]]-Tab_ForgeMystique[[#This Row],[Prix U. T6]]-Tab_ForgeMystique[[#This Row],[Prix U. Poussière]]*5)</f>
        <v>6306.1</v>
      </c>
      <c r="M387" s="12">
        <f>IF(ISBLANK(Tab_ForgeMystique[[#This Row],[Drop]]),0,Tab_ForgeMystique[[#This Row],[Gain_ttc]]-Tab_ForgeMystique[[#This Row],[Prix U. T6]])</f>
        <v>12386.1</v>
      </c>
      <c r="N387" s="57">
        <v>2</v>
      </c>
    </row>
    <row r="388" spans="1:14" x14ac:dyDescent="0.25">
      <c r="A388" s="15">
        <f t="shared" si="29"/>
        <v>387</v>
      </c>
      <c r="B388" s="45">
        <f t="shared" si="30"/>
        <v>43940</v>
      </c>
      <c r="C388" s="54" t="s">
        <v>140</v>
      </c>
      <c r="D388" s="12">
        <v>186</v>
      </c>
      <c r="E388" s="15" t="str">
        <f t="shared" si="31"/>
        <v>Flacon de sang puissant</v>
      </c>
      <c r="F388" s="12">
        <v>3021</v>
      </c>
      <c r="G388" s="12">
        <v>1216</v>
      </c>
      <c r="H388" s="12">
        <f>50*Tab_ForgeMystique[[#This Row],[Prix U. T5]]+1*Tab_ForgeMystique[[#This Row],[Prix U. T6]]+5*Tab_ForgeMystique[[#This Row],[Prix U. Poussière]]</f>
        <v>18401</v>
      </c>
      <c r="I388" s="15">
        <v>8</v>
      </c>
      <c r="J388" s="11">
        <f t="shared" si="32"/>
        <v>20542.8</v>
      </c>
      <c r="K388" s="12">
        <f>IF(ISBLANK(Tab_ForgeMystique[[#This Row],[Drop]]),0,Tab_ForgeMystique[[#This Row],[Gain_ttc]]-Tab_ForgeMystique[[#This Row],[Cout Ress Craft]])</f>
        <v>2141.7999999999993</v>
      </c>
      <c r="L388" s="12">
        <f>IF(ISBLANK(Tab_ForgeMystique[[#This Row],[Drop]]),0,Tab_ForgeMystique[[#This Row],[Gain_ttc]]-Tab_ForgeMystique[[#This Row],[Prix U. T6]]-Tab_ForgeMystique[[#This Row],[Prix U. Poussière]]*5)</f>
        <v>11441.8</v>
      </c>
      <c r="M388" s="12">
        <f>IF(ISBLANK(Tab_ForgeMystique[[#This Row],[Drop]]),0,Tab_ForgeMystique[[#This Row],[Gain_ttc]]-Tab_ForgeMystique[[#This Row],[Prix U. T6]])</f>
        <v>17521.8</v>
      </c>
      <c r="N388" s="57">
        <v>2</v>
      </c>
    </row>
    <row r="389" spans="1:14" x14ac:dyDescent="0.25">
      <c r="A389" s="15">
        <f t="shared" si="29"/>
        <v>388</v>
      </c>
      <c r="B389" s="45">
        <f t="shared" si="30"/>
        <v>43940</v>
      </c>
      <c r="C389" s="54" t="s">
        <v>140</v>
      </c>
      <c r="D389" s="12">
        <v>186</v>
      </c>
      <c r="E389" s="15" t="str">
        <f t="shared" si="31"/>
        <v>Flacon de sang puissant</v>
      </c>
      <c r="F389" s="12">
        <v>3021</v>
      </c>
      <c r="G389" s="12">
        <v>1216</v>
      </c>
      <c r="H389" s="12">
        <f>50*Tab_ForgeMystique[[#This Row],[Prix U. T5]]+1*Tab_ForgeMystique[[#This Row],[Prix U. T6]]+5*Tab_ForgeMystique[[#This Row],[Prix U. Poussière]]</f>
        <v>18401</v>
      </c>
      <c r="I389" s="15">
        <v>7</v>
      </c>
      <c r="J389" s="11">
        <f t="shared" si="32"/>
        <v>17974.95</v>
      </c>
      <c r="K389" s="12">
        <f>IF(ISBLANK(Tab_ForgeMystique[[#This Row],[Drop]]),0,Tab_ForgeMystique[[#This Row],[Gain_ttc]]-Tab_ForgeMystique[[#This Row],[Cout Ress Craft]])</f>
        <v>-426.04999999999927</v>
      </c>
      <c r="L389" s="12">
        <f>IF(ISBLANK(Tab_ForgeMystique[[#This Row],[Drop]]),0,Tab_ForgeMystique[[#This Row],[Gain_ttc]]-Tab_ForgeMystique[[#This Row],[Prix U. T6]]-Tab_ForgeMystique[[#This Row],[Prix U. Poussière]]*5)</f>
        <v>8873.9500000000007</v>
      </c>
      <c r="M389" s="12">
        <f>IF(ISBLANK(Tab_ForgeMystique[[#This Row],[Drop]]),0,Tab_ForgeMystique[[#This Row],[Gain_ttc]]-Tab_ForgeMystique[[#This Row],[Prix U. T6]])</f>
        <v>14953.95</v>
      </c>
      <c r="N389" s="57">
        <v>2</v>
      </c>
    </row>
    <row r="390" spans="1:14" x14ac:dyDescent="0.25">
      <c r="A390" s="15">
        <f t="shared" si="29"/>
        <v>389</v>
      </c>
      <c r="B390" s="45">
        <f t="shared" si="30"/>
        <v>43940</v>
      </c>
      <c r="C390" s="54" t="s">
        <v>140</v>
      </c>
      <c r="D390" s="12">
        <v>186</v>
      </c>
      <c r="E390" s="15" t="str">
        <f t="shared" si="31"/>
        <v>Flacon de sang puissant</v>
      </c>
      <c r="F390" s="12">
        <v>3021</v>
      </c>
      <c r="G390" s="12">
        <v>1216</v>
      </c>
      <c r="H390" s="12">
        <f>50*Tab_ForgeMystique[[#This Row],[Prix U. T5]]+1*Tab_ForgeMystique[[#This Row],[Prix U. T6]]+5*Tab_ForgeMystique[[#This Row],[Prix U. Poussière]]</f>
        <v>18401</v>
      </c>
      <c r="I390" s="15">
        <v>9</v>
      </c>
      <c r="J390" s="11">
        <f t="shared" si="32"/>
        <v>23110.649999999998</v>
      </c>
      <c r="K390" s="12">
        <f>IF(ISBLANK(Tab_ForgeMystique[[#This Row],[Drop]]),0,Tab_ForgeMystique[[#This Row],[Gain_ttc]]-Tab_ForgeMystique[[#This Row],[Cout Ress Craft]])</f>
        <v>4709.6499999999978</v>
      </c>
      <c r="L390" s="12">
        <f>IF(ISBLANK(Tab_ForgeMystique[[#This Row],[Drop]]),0,Tab_ForgeMystique[[#This Row],[Gain_ttc]]-Tab_ForgeMystique[[#This Row],[Prix U. T6]]-Tab_ForgeMystique[[#This Row],[Prix U. Poussière]]*5)</f>
        <v>14009.649999999998</v>
      </c>
      <c r="M390" s="12">
        <f>IF(ISBLANK(Tab_ForgeMystique[[#This Row],[Drop]]),0,Tab_ForgeMystique[[#This Row],[Gain_ttc]]-Tab_ForgeMystique[[#This Row],[Prix U. T6]])</f>
        <v>20089.649999999998</v>
      </c>
      <c r="N390" s="57">
        <v>2</v>
      </c>
    </row>
    <row r="391" spans="1:14" x14ac:dyDescent="0.25">
      <c r="A391" s="15">
        <f t="shared" si="29"/>
        <v>390</v>
      </c>
      <c r="B391" s="45">
        <f t="shared" si="30"/>
        <v>43940</v>
      </c>
      <c r="C391" s="54" t="s">
        <v>140</v>
      </c>
      <c r="D391" s="12">
        <v>186</v>
      </c>
      <c r="E391" s="15" t="str">
        <f t="shared" si="31"/>
        <v>Flacon de sang puissant</v>
      </c>
      <c r="F391" s="12">
        <v>3021</v>
      </c>
      <c r="G391" s="12">
        <v>1216</v>
      </c>
      <c r="H391" s="12">
        <f>50*Tab_ForgeMystique[[#This Row],[Prix U. T5]]+1*Tab_ForgeMystique[[#This Row],[Prix U. T6]]+5*Tab_ForgeMystique[[#This Row],[Prix U. Poussière]]</f>
        <v>18401</v>
      </c>
      <c r="I391" s="15">
        <v>10</v>
      </c>
      <c r="J391" s="11">
        <f t="shared" si="32"/>
        <v>25678.5</v>
      </c>
      <c r="K391" s="12">
        <f>IF(ISBLANK(Tab_ForgeMystique[[#This Row],[Drop]]),0,Tab_ForgeMystique[[#This Row],[Gain_ttc]]-Tab_ForgeMystique[[#This Row],[Cout Ress Craft]])</f>
        <v>7277.5</v>
      </c>
      <c r="L391" s="12">
        <f>IF(ISBLANK(Tab_ForgeMystique[[#This Row],[Drop]]),0,Tab_ForgeMystique[[#This Row],[Gain_ttc]]-Tab_ForgeMystique[[#This Row],[Prix U. T6]]-Tab_ForgeMystique[[#This Row],[Prix U. Poussière]]*5)</f>
        <v>16577.5</v>
      </c>
      <c r="M391" s="12">
        <f>IF(ISBLANK(Tab_ForgeMystique[[#This Row],[Drop]]),0,Tab_ForgeMystique[[#This Row],[Gain_ttc]]-Tab_ForgeMystique[[#This Row],[Prix U. T6]])</f>
        <v>22657.5</v>
      </c>
      <c r="N391" s="57">
        <v>2</v>
      </c>
    </row>
    <row r="392" spans="1:14" x14ac:dyDescent="0.25">
      <c r="A392" s="15">
        <f t="shared" si="29"/>
        <v>391</v>
      </c>
      <c r="B392" s="45">
        <f t="shared" si="30"/>
        <v>43940</v>
      </c>
      <c r="C392" s="54" t="s">
        <v>140</v>
      </c>
      <c r="D392" s="12">
        <v>186</v>
      </c>
      <c r="E392" s="15" t="str">
        <f t="shared" si="31"/>
        <v>Flacon de sang puissant</v>
      </c>
      <c r="F392" s="12">
        <v>3021</v>
      </c>
      <c r="G392" s="12">
        <v>1216</v>
      </c>
      <c r="H392" s="12">
        <f>50*Tab_ForgeMystique[[#This Row],[Prix U. T5]]+1*Tab_ForgeMystique[[#This Row],[Prix U. T6]]+5*Tab_ForgeMystique[[#This Row],[Prix U. Poussière]]</f>
        <v>18401</v>
      </c>
      <c r="I392" s="15">
        <v>12</v>
      </c>
      <c r="J392" s="11">
        <f t="shared" si="32"/>
        <v>30814.2</v>
      </c>
      <c r="K392" s="12">
        <f>IF(ISBLANK(Tab_ForgeMystique[[#This Row],[Drop]]),0,Tab_ForgeMystique[[#This Row],[Gain_ttc]]-Tab_ForgeMystique[[#This Row],[Cout Ress Craft]])</f>
        <v>12413.2</v>
      </c>
      <c r="L392" s="12">
        <f>IF(ISBLANK(Tab_ForgeMystique[[#This Row],[Drop]]),0,Tab_ForgeMystique[[#This Row],[Gain_ttc]]-Tab_ForgeMystique[[#This Row],[Prix U. T6]]-Tab_ForgeMystique[[#This Row],[Prix U. Poussière]]*5)</f>
        <v>21713.200000000001</v>
      </c>
      <c r="M392" s="12">
        <f>IF(ISBLANK(Tab_ForgeMystique[[#This Row],[Drop]]),0,Tab_ForgeMystique[[#This Row],[Gain_ttc]]-Tab_ForgeMystique[[#This Row],[Prix U. T6]])</f>
        <v>27793.200000000001</v>
      </c>
      <c r="N392" s="57">
        <v>2</v>
      </c>
    </row>
    <row r="393" spans="1:14" x14ac:dyDescent="0.25">
      <c r="A393" s="15">
        <f t="shared" si="29"/>
        <v>392</v>
      </c>
      <c r="B393" s="45">
        <f t="shared" si="30"/>
        <v>43940</v>
      </c>
      <c r="C393" s="54" t="s">
        <v>140</v>
      </c>
      <c r="D393" s="12">
        <v>186</v>
      </c>
      <c r="E393" s="15" t="str">
        <f t="shared" si="31"/>
        <v>Flacon de sang puissant</v>
      </c>
      <c r="F393" s="12">
        <v>3021</v>
      </c>
      <c r="G393" s="12">
        <v>1216</v>
      </c>
      <c r="H393" s="12">
        <f>50*Tab_ForgeMystique[[#This Row],[Prix U. T5]]+1*Tab_ForgeMystique[[#This Row],[Prix U. T6]]+5*Tab_ForgeMystique[[#This Row],[Prix U. Poussière]]</f>
        <v>18401</v>
      </c>
      <c r="I393" s="15">
        <v>9</v>
      </c>
      <c r="J393" s="11">
        <f t="shared" si="32"/>
        <v>23110.649999999998</v>
      </c>
      <c r="K393" s="12">
        <f>IF(ISBLANK(Tab_ForgeMystique[[#This Row],[Drop]]),0,Tab_ForgeMystique[[#This Row],[Gain_ttc]]-Tab_ForgeMystique[[#This Row],[Cout Ress Craft]])</f>
        <v>4709.6499999999978</v>
      </c>
      <c r="L393" s="12">
        <f>IF(ISBLANK(Tab_ForgeMystique[[#This Row],[Drop]]),0,Tab_ForgeMystique[[#This Row],[Gain_ttc]]-Tab_ForgeMystique[[#This Row],[Prix U. T6]]-Tab_ForgeMystique[[#This Row],[Prix U. Poussière]]*5)</f>
        <v>14009.649999999998</v>
      </c>
      <c r="M393" s="12">
        <f>IF(ISBLANK(Tab_ForgeMystique[[#This Row],[Drop]]),0,Tab_ForgeMystique[[#This Row],[Gain_ttc]]-Tab_ForgeMystique[[#This Row],[Prix U. T6]])</f>
        <v>20089.649999999998</v>
      </c>
      <c r="N393" s="57">
        <v>2</v>
      </c>
    </row>
    <row r="394" spans="1:14" x14ac:dyDescent="0.25">
      <c r="A394" s="15">
        <f t="shared" si="29"/>
        <v>393</v>
      </c>
      <c r="B394" s="45">
        <f t="shared" si="30"/>
        <v>43940</v>
      </c>
      <c r="C394" s="54" t="s">
        <v>140</v>
      </c>
      <c r="D394" s="12">
        <v>186</v>
      </c>
      <c r="E394" s="15" t="str">
        <f t="shared" si="31"/>
        <v>Flacon de sang puissant</v>
      </c>
      <c r="F394" s="12">
        <v>3021</v>
      </c>
      <c r="G394" s="12">
        <v>1216</v>
      </c>
      <c r="H394" s="12">
        <f>50*Tab_ForgeMystique[[#This Row],[Prix U. T5]]+1*Tab_ForgeMystique[[#This Row],[Prix U. T6]]+5*Tab_ForgeMystique[[#This Row],[Prix U. Poussière]]</f>
        <v>18401</v>
      </c>
      <c r="I394" s="15">
        <v>9</v>
      </c>
      <c r="J394" s="11">
        <f t="shared" si="32"/>
        <v>23110.649999999998</v>
      </c>
      <c r="K394" s="12">
        <f>IF(ISBLANK(Tab_ForgeMystique[[#This Row],[Drop]]),0,Tab_ForgeMystique[[#This Row],[Gain_ttc]]-Tab_ForgeMystique[[#This Row],[Cout Ress Craft]])</f>
        <v>4709.6499999999978</v>
      </c>
      <c r="L394" s="12">
        <f>IF(ISBLANK(Tab_ForgeMystique[[#This Row],[Drop]]),0,Tab_ForgeMystique[[#This Row],[Gain_ttc]]-Tab_ForgeMystique[[#This Row],[Prix U. T6]]-Tab_ForgeMystique[[#This Row],[Prix U. Poussière]]*5)</f>
        <v>14009.649999999998</v>
      </c>
      <c r="M394" s="12">
        <f>IF(ISBLANK(Tab_ForgeMystique[[#This Row],[Drop]]),0,Tab_ForgeMystique[[#This Row],[Gain_ttc]]-Tab_ForgeMystique[[#This Row],[Prix U. T6]])</f>
        <v>20089.649999999998</v>
      </c>
      <c r="N394" s="57">
        <v>2</v>
      </c>
    </row>
    <row r="395" spans="1:14" x14ac:dyDescent="0.25">
      <c r="A395" s="15">
        <f t="shared" si="29"/>
        <v>394</v>
      </c>
      <c r="B395" s="45">
        <f t="shared" si="30"/>
        <v>43940</v>
      </c>
      <c r="C395" s="54" t="s">
        <v>140</v>
      </c>
      <c r="D395" s="12">
        <v>186</v>
      </c>
      <c r="E395" s="15" t="str">
        <f t="shared" si="31"/>
        <v>Flacon de sang puissant</v>
      </c>
      <c r="F395" s="12">
        <v>3021</v>
      </c>
      <c r="G395" s="12">
        <v>1216</v>
      </c>
      <c r="H395" s="12">
        <f>50*Tab_ForgeMystique[[#This Row],[Prix U. T5]]+1*Tab_ForgeMystique[[#This Row],[Prix U. T6]]+5*Tab_ForgeMystique[[#This Row],[Prix U. Poussière]]</f>
        <v>18401</v>
      </c>
      <c r="I395" s="15">
        <v>8</v>
      </c>
      <c r="J395" s="11">
        <f t="shared" si="32"/>
        <v>20542.8</v>
      </c>
      <c r="K395" s="12">
        <f>IF(ISBLANK(Tab_ForgeMystique[[#This Row],[Drop]]),0,Tab_ForgeMystique[[#This Row],[Gain_ttc]]-Tab_ForgeMystique[[#This Row],[Cout Ress Craft]])</f>
        <v>2141.7999999999993</v>
      </c>
      <c r="L395" s="12">
        <f>IF(ISBLANK(Tab_ForgeMystique[[#This Row],[Drop]]),0,Tab_ForgeMystique[[#This Row],[Gain_ttc]]-Tab_ForgeMystique[[#This Row],[Prix U. T6]]-Tab_ForgeMystique[[#This Row],[Prix U. Poussière]]*5)</f>
        <v>11441.8</v>
      </c>
      <c r="M395" s="12">
        <f>IF(ISBLANK(Tab_ForgeMystique[[#This Row],[Drop]]),0,Tab_ForgeMystique[[#This Row],[Gain_ttc]]-Tab_ForgeMystique[[#This Row],[Prix U. T6]])</f>
        <v>17521.8</v>
      </c>
      <c r="N395" s="57">
        <v>2</v>
      </c>
    </row>
    <row r="396" spans="1:14" x14ac:dyDescent="0.25">
      <c r="A396" s="15">
        <f t="shared" si="29"/>
        <v>395</v>
      </c>
      <c r="B396" s="45">
        <f t="shared" si="30"/>
        <v>43940</v>
      </c>
      <c r="C396" s="54" t="s">
        <v>140</v>
      </c>
      <c r="D396" s="12">
        <v>186</v>
      </c>
      <c r="E396" s="15" t="str">
        <f t="shared" si="31"/>
        <v>Flacon de sang puissant</v>
      </c>
      <c r="F396" s="12">
        <v>3021</v>
      </c>
      <c r="G396" s="12">
        <v>1216</v>
      </c>
      <c r="H396" s="12">
        <f>50*Tab_ForgeMystique[[#This Row],[Prix U. T5]]+1*Tab_ForgeMystique[[#This Row],[Prix U. T6]]+5*Tab_ForgeMystique[[#This Row],[Prix U. Poussière]]</f>
        <v>18401</v>
      </c>
      <c r="I396" s="15">
        <v>7</v>
      </c>
      <c r="J396" s="11">
        <f t="shared" si="32"/>
        <v>17974.95</v>
      </c>
      <c r="K396" s="12">
        <f>IF(ISBLANK(Tab_ForgeMystique[[#This Row],[Drop]]),0,Tab_ForgeMystique[[#This Row],[Gain_ttc]]-Tab_ForgeMystique[[#This Row],[Cout Ress Craft]])</f>
        <v>-426.04999999999927</v>
      </c>
      <c r="L396" s="12">
        <f>IF(ISBLANK(Tab_ForgeMystique[[#This Row],[Drop]]),0,Tab_ForgeMystique[[#This Row],[Gain_ttc]]-Tab_ForgeMystique[[#This Row],[Prix U. T6]]-Tab_ForgeMystique[[#This Row],[Prix U. Poussière]]*5)</f>
        <v>8873.9500000000007</v>
      </c>
      <c r="M396" s="12">
        <f>IF(ISBLANK(Tab_ForgeMystique[[#This Row],[Drop]]),0,Tab_ForgeMystique[[#This Row],[Gain_ttc]]-Tab_ForgeMystique[[#This Row],[Prix U. T6]])</f>
        <v>14953.95</v>
      </c>
      <c r="N396" s="57">
        <v>2</v>
      </c>
    </row>
    <row r="397" spans="1:14" x14ac:dyDescent="0.25">
      <c r="A397" s="15">
        <f t="shared" si="29"/>
        <v>396</v>
      </c>
      <c r="B397" s="45">
        <f t="shared" si="30"/>
        <v>43940</v>
      </c>
      <c r="C397" s="54" t="s">
        <v>140</v>
      </c>
      <c r="D397" s="12">
        <v>186</v>
      </c>
      <c r="E397" s="15" t="str">
        <f t="shared" si="31"/>
        <v>Flacon de sang puissant</v>
      </c>
      <c r="F397" s="12">
        <v>3021</v>
      </c>
      <c r="G397" s="12">
        <v>1216</v>
      </c>
      <c r="H397" s="12">
        <f>50*Tab_ForgeMystique[[#This Row],[Prix U. T5]]+1*Tab_ForgeMystique[[#This Row],[Prix U. T6]]+5*Tab_ForgeMystique[[#This Row],[Prix U. Poussière]]</f>
        <v>18401</v>
      </c>
      <c r="I397" s="15">
        <v>10</v>
      </c>
      <c r="J397" s="11">
        <f t="shared" si="32"/>
        <v>25678.5</v>
      </c>
      <c r="K397" s="12">
        <f>IF(ISBLANK(Tab_ForgeMystique[[#This Row],[Drop]]),0,Tab_ForgeMystique[[#This Row],[Gain_ttc]]-Tab_ForgeMystique[[#This Row],[Cout Ress Craft]])</f>
        <v>7277.5</v>
      </c>
      <c r="L397" s="12">
        <f>IF(ISBLANK(Tab_ForgeMystique[[#This Row],[Drop]]),0,Tab_ForgeMystique[[#This Row],[Gain_ttc]]-Tab_ForgeMystique[[#This Row],[Prix U. T6]]-Tab_ForgeMystique[[#This Row],[Prix U. Poussière]]*5)</f>
        <v>16577.5</v>
      </c>
      <c r="M397" s="12">
        <f>IF(ISBLANK(Tab_ForgeMystique[[#This Row],[Drop]]),0,Tab_ForgeMystique[[#This Row],[Gain_ttc]]-Tab_ForgeMystique[[#This Row],[Prix U. T6]])</f>
        <v>22657.5</v>
      </c>
      <c r="N397" s="57">
        <v>2</v>
      </c>
    </row>
    <row r="398" spans="1:14" x14ac:dyDescent="0.25">
      <c r="A398" s="15">
        <f t="shared" si="29"/>
        <v>397</v>
      </c>
      <c r="B398" s="45">
        <f t="shared" si="30"/>
        <v>43940</v>
      </c>
      <c r="C398" s="54" t="s">
        <v>140</v>
      </c>
      <c r="D398" s="12">
        <v>186</v>
      </c>
      <c r="E398" s="15" t="str">
        <f t="shared" si="31"/>
        <v>Flacon de sang puissant</v>
      </c>
      <c r="F398" s="12">
        <v>3021</v>
      </c>
      <c r="G398" s="12">
        <v>1216</v>
      </c>
      <c r="H398" s="12">
        <f>50*Tab_ForgeMystique[[#This Row],[Prix U. T5]]+1*Tab_ForgeMystique[[#This Row],[Prix U. T6]]+5*Tab_ForgeMystique[[#This Row],[Prix U. Poussière]]</f>
        <v>18401</v>
      </c>
      <c r="I398" s="15">
        <v>5</v>
      </c>
      <c r="J398" s="11">
        <f t="shared" si="32"/>
        <v>12839.25</v>
      </c>
      <c r="K398" s="12">
        <f>IF(ISBLANK(Tab_ForgeMystique[[#This Row],[Drop]]),0,Tab_ForgeMystique[[#This Row],[Gain_ttc]]-Tab_ForgeMystique[[#This Row],[Cout Ress Craft]])</f>
        <v>-5561.75</v>
      </c>
      <c r="L398" s="12">
        <f>IF(ISBLANK(Tab_ForgeMystique[[#This Row],[Drop]]),0,Tab_ForgeMystique[[#This Row],[Gain_ttc]]-Tab_ForgeMystique[[#This Row],[Prix U. T6]]-Tab_ForgeMystique[[#This Row],[Prix U. Poussière]]*5)</f>
        <v>3738.25</v>
      </c>
      <c r="M398" s="12">
        <f>IF(ISBLANK(Tab_ForgeMystique[[#This Row],[Drop]]),0,Tab_ForgeMystique[[#This Row],[Gain_ttc]]-Tab_ForgeMystique[[#This Row],[Prix U. T6]])</f>
        <v>9818.25</v>
      </c>
      <c r="N398" s="57">
        <v>2</v>
      </c>
    </row>
    <row r="399" spans="1:14" x14ac:dyDescent="0.25">
      <c r="A399" s="15">
        <f t="shared" si="29"/>
        <v>398</v>
      </c>
      <c r="B399" s="45">
        <f t="shared" si="30"/>
        <v>43940</v>
      </c>
      <c r="C399" s="54" t="s">
        <v>140</v>
      </c>
      <c r="D399" s="12">
        <v>186</v>
      </c>
      <c r="E399" s="15" t="str">
        <f t="shared" si="31"/>
        <v>Flacon de sang puissant</v>
      </c>
      <c r="F399" s="12">
        <v>3021</v>
      </c>
      <c r="G399" s="12">
        <v>1216</v>
      </c>
      <c r="H399" s="12">
        <f>50*Tab_ForgeMystique[[#This Row],[Prix U. T5]]+1*Tab_ForgeMystique[[#This Row],[Prix U. T6]]+5*Tab_ForgeMystique[[#This Row],[Prix U. Poussière]]</f>
        <v>18401</v>
      </c>
      <c r="I399" s="15">
        <v>7</v>
      </c>
      <c r="J399" s="11">
        <f t="shared" si="32"/>
        <v>17974.95</v>
      </c>
      <c r="K399" s="12">
        <f>IF(ISBLANK(Tab_ForgeMystique[[#This Row],[Drop]]),0,Tab_ForgeMystique[[#This Row],[Gain_ttc]]-Tab_ForgeMystique[[#This Row],[Cout Ress Craft]])</f>
        <v>-426.04999999999927</v>
      </c>
      <c r="L399" s="12">
        <f>IF(ISBLANK(Tab_ForgeMystique[[#This Row],[Drop]]),0,Tab_ForgeMystique[[#This Row],[Gain_ttc]]-Tab_ForgeMystique[[#This Row],[Prix U. T6]]-Tab_ForgeMystique[[#This Row],[Prix U. Poussière]]*5)</f>
        <v>8873.9500000000007</v>
      </c>
      <c r="M399" s="12">
        <f>IF(ISBLANK(Tab_ForgeMystique[[#This Row],[Drop]]),0,Tab_ForgeMystique[[#This Row],[Gain_ttc]]-Tab_ForgeMystique[[#This Row],[Prix U. T6]])</f>
        <v>14953.95</v>
      </c>
      <c r="N399" s="57">
        <v>2</v>
      </c>
    </row>
    <row r="400" spans="1:14" x14ac:dyDescent="0.25">
      <c r="A400" s="15">
        <f t="shared" si="29"/>
        <v>399</v>
      </c>
      <c r="B400" s="45">
        <f t="shared" si="30"/>
        <v>43940</v>
      </c>
      <c r="C400" s="54" t="s">
        <v>140</v>
      </c>
      <c r="D400" s="12">
        <v>186</v>
      </c>
      <c r="E400" s="15" t="str">
        <f t="shared" si="31"/>
        <v>Flacon de sang puissant</v>
      </c>
      <c r="F400" s="12">
        <v>3021</v>
      </c>
      <c r="G400" s="12">
        <v>1216</v>
      </c>
      <c r="H400" s="12">
        <f>50*Tab_ForgeMystique[[#This Row],[Prix U. T5]]+1*Tab_ForgeMystique[[#This Row],[Prix U. T6]]+5*Tab_ForgeMystique[[#This Row],[Prix U. Poussière]]</f>
        <v>18401</v>
      </c>
      <c r="I400" s="15">
        <v>10</v>
      </c>
      <c r="J400" s="11">
        <f t="shared" si="32"/>
        <v>25678.5</v>
      </c>
      <c r="K400" s="12">
        <f>IF(ISBLANK(Tab_ForgeMystique[[#This Row],[Drop]]),0,Tab_ForgeMystique[[#This Row],[Gain_ttc]]-Tab_ForgeMystique[[#This Row],[Cout Ress Craft]])</f>
        <v>7277.5</v>
      </c>
      <c r="L400" s="12">
        <f>IF(ISBLANK(Tab_ForgeMystique[[#This Row],[Drop]]),0,Tab_ForgeMystique[[#This Row],[Gain_ttc]]-Tab_ForgeMystique[[#This Row],[Prix U. T6]]-Tab_ForgeMystique[[#This Row],[Prix U. Poussière]]*5)</f>
        <v>16577.5</v>
      </c>
      <c r="M400" s="12">
        <f>IF(ISBLANK(Tab_ForgeMystique[[#This Row],[Drop]]),0,Tab_ForgeMystique[[#This Row],[Gain_ttc]]-Tab_ForgeMystique[[#This Row],[Prix U. T6]])</f>
        <v>22657.5</v>
      </c>
      <c r="N400" s="57">
        <v>2</v>
      </c>
    </row>
    <row r="401" spans="1:14" x14ac:dyDescent="0.25">
      <c r="A401" s="15">
        <f t="shared" si="29"/>
        <v>400</v>
      </c>
      <c r="B401" s="45">
        <f t="shared" si="30"/>
        <v>43940</v>
      </c>
      <c r="C401" s="54" t="s">
        <v>140</v>
      </c>
      <c r="D401" s="12">
        <v>186</v>
      </c>
      <c r="E401" s="15" t="str">
        <f t="shared" si="31"/>
        <v>Flacon de sang puissant</v>
      </c>
      <c r="F401" s="12">
        <v>3021</v>
      </c>
      <c r="G401" s="12">
        <v>1216</v>
      </c>
      <c r="H401" s="12">
        <f>50*Tab_ForgeMystique[[#This Row],[Prix U. T5]]+1*Tab_ForgeMystique[[#This Row],[Prix U. T6]]+5*Tab_ForgeMystique[[#This Row],[Prix U. Poussière]]</f>
        <v>18401</v>
      </c>
      <c r="I401" s="15">
        <v>8</v>
      </c>
      <c r="J401" s="11">
        <f t="shared" si="32"/>
        <v>20542.8</v>
      </c>
      <c r="K401" s="12">
        <f>IF(ISBLANK(Tab_ForgeMystique[[#This Row],[Drop]]),0,Tab_ForgeMystique[[#This Row],[Gain_ttc]]-Tab_ForgeMystique[[#This Row],[Cout Ress Craft]])</f>
        <v>2141.7999999999993</v>
      </c>
      <c r="L401" s="12">
        <f>IF(ISBLANK(Tab_ForgeMystique[[#This Row],[Drop]]),0,Tab_ForgeMystique[[#This Row],[Gain_ttc]]-Tab_ForgeMystique[[#This Row],[Prix U. T6]]-Tab_ForgeMystique[[#This Row],[Prix U. Poussière]]*5)</f>
        <v>11441.8</v>
      </c>
      <c r="M401" s="12">
        <f>IF(ISBLANK(Tab_ForgeMystique[[#This Row],[Drop]]),0,Tab_ForgeMystique[[#This Row],[Gain_ttc]]-Tab_ForgeMystique[[#This Row],[Prix U. T6]])</f>
        <v>17521.8</v>
      </c>
      <c r="N401" s="57">
        <v>2</v>
      </c>
    </row>
    <row r="402" spans="1:14" x14ac:dyDescent="0.25">
      <c r="A402" s="15">
        <f t="shared" si="29"/>
        <v>401</v>
      </c>
      <c r="B402" s="45">
        <f t="shared" si="30"/>
        <v>43940</v>
      </c>
      <c r="C402" s="54" t="s">
        <v>140</v>
      </c>
      <c r="D402" s="12">
        <v>186</v>
      </c>
      <c r="E402" s="15" t="str">
        <f t="shared" si="31"/>
        <v>Flacon de sang puissant</v>
      </c>
      <c r="F402" s="12">
        <v>3021</v>
      </c>
      <c r="G402" s="12">
        <v>1216</v>
      </c>
      <c r="H402" s="12">
        <f>50*Tab_ForgeMystique[[#This Row],[Prix U. T5]]+1*Tab_ForgeMystique[[#This Row],[Prix U. T6]]+5*Tab_ForgeMystique[[#This Row],[Prix U. Poussière]]</f>
        <v>18401</v>
      </c>
      <c r="I402" s="15">
        <v>9</v>
      </c>
      <c r="J402" s="11">
        <f t="shared" si="32"/>
        <v>23110.649999999998</v>
      </c>
      <c r="K402" s="12">
        <f>IF(ISBLANK(Tab_ForgeMystique[[#This Row],[Drop]]),0,Tab_ForgeMystique[[#This Row],[Gain_ttc]]-Tab_ForgeMystique[[#This Row],[Cout Ress Craft]])</f>
        <v>4709.6499999999978</v>
      </c>
      <c r="L402" s="12">
        <f>IF(ISBLANK(Tab_ForgeMystique[[#This Row],[Drop]]),0,Tab_ForgeMystique[[#This Row],[Gain_ttc]]-Tab_ForgeMystique[[#This Row],[Prix U. T6]]-Tab_ForgeMystique[[#This Row],[Prix U. Poussière]]*5)</f>
        <v>14009.649999999998</v>
      </c>
      <c r="M402" s="12">
        <f>IF(ISBLANK(Tab_ForgeMystique[[#This Row],[Drop]]),0,Tab_ForgeMystique[[#This Row],[Gain_ttc]]-Tab_ForgeMystique[[#This Row],[Prix U. T6]])</f>
        <v>20089.649999999998</v>
      </c>
      <c r="N402" s="57">
        <v>2</v>
      </c>
    </row>
    <row r="403" spans="1:14" x14ac:dyDescent="0.25">
      <c r="A403" s="15">
        <f t="shared" si="29"/>
        <v>402</v>
      </c>
      <c r="B403" s="45">
        <f t="shared" si="30"/>
        <v>43940</v>
      </c>
      <c r="C403" s="54" t="s">
        <v>140</v>
      </c>
      <c r="D403" s="12">
        <v>186</v>
      </c>
      <c r="E403" s="15" t="str">
        <f t="shared" si="31"/>
        <v>Flacon de sang puissant</v>
      </c>
      <c r="F403" s="12">
        <v>3021</v>
      </c>
      <c r="G403" s="12">
        <v>1216</v>
      </c>
      <c r="H403" s="12">
        <f>50*Tab_ForgeMystique[[#This Row],[Prix U. T5]]+1*Tab_ForgeMystique[[#This Row],[Prix U. T6]]+5*Tab_ForgeMystique[[#This Row],[Prix U. Poussière]]</f>
        <v>18401</v>
      </c>
      <c r="I403" s="15">
        <v>9</v>
      </c>
      <c r="J403" s="11">
        <f t="shared" si="32"/>
        <v>23110.649999999998</v>
      </c>
      <c r="K403" s="12">
        <f>IF(ISBLANK(Tab_ForgeMystique[[#This Row],[Drop]]),0,Tab_ForgeMystique[[#This Row],[Gain_ttc]]-Tab_ForgeMystique[[#This Row],[Cout Ress Craft]])</f>
        <v>4709.6499999999978</v>
      </c>
      <c r="L403" s="12">
        <f>IF(ISBLANK(Tab_ForgeMystique[[#This Row],[Drop]]),0,Tab_ForgeMystique[[#This Row],[Gain_ttc]]-Tab_ForgeMystique[[#This Row],[Prix U. T6]]-Tab_ForgeMystique[[#This Row],[Prix U. Poussière]]*5)</f>
        <v>14009.649999999998</v>
      </c>
      <c r="M403" s="12">
        <f>IF(ISBLANK(Tab_ForgeMystique[[#This Row],[Drop]]),0,Tab_ForgeMystique[[#This Row],[Gain_ttc]]-Tab_ForgeMystique[[#This Row],[Prix U. T6]])</f>
        <v>20089.649999999998</v>
      </c>
      <c r="N403" s="57">
        <v>2</v>
      </c>
    </row>
    <row r="404" spans="1:14" x14ac:dyDescent="0.25">
      <c r="A404" s="15">
        <f t="shared" si="29"/>
        <v>403</v>
      </c>
      <c r="B404" s="45">
        <f t="shared" si="30"/>
        <v>43940</v>
      </c>
      <c r="C404" s="54" t="s">
        <v>140</v>
      </c>
      <c r="D404" s="12">
        <v>186</v>
      </c>
      <c r="E404" s="15" t="str">
        <f t="shared" si="31"/>
        <v>Flacon de sang puissant</v>
      </c>
      <c r="F404" s="12">
        <v>3021</v>
      </c>
      <c r="G404" s="12">
        <v>1216</v>
      </c>
      <c r="H404" s="12">
        <f>50*Tab_ForgeMystique[[#This Row],[Prix U. T5]]+1*Tab_ForgeMystique[[#This Row],[Prix U. T6]]+5*Tab_ForgeMystique[[#This Row],[Prix U. Poussière]]</f>
        <v>18401</v>
      </c>
      <c r="I404" s="15">
        <v>5</v>
      </c>
      <c r="J404" s="11">
        <f t="shared" si="32"/>
        <v>12839.25</v>
      </c>
      <c r="K404" s="12">
        <f>IF(ISBLANK(Tab_ForgeMystique[[#This Row],[Drop]]),0,Tab_ForgeMystique[[#This Row],[Gain_ttc]]-Tab_ForgeMystique[[#This Row],[Cout Ress Craft]])</f>
        <v>-5561.75</v>
      </c>
      <c r="L404" s="12">
        <f>IF(ISBLANK(Tab_ForgeMystique[[#This Row],[Drop]]),0,Tab_ForgeMystique[[#This Row],[Gain_ttc]]-Tab_ForgeMystique[[#This Row],[Prix U. T6]]-Tab_ForgeMystique[[#This Row],[Prix U. Poussière]]*5)</f>
        <v>3738.25</v>
      </c>
      <c r="M404" s="12">
        <f>IF(ISBLANK(Tab_ForgeMystique[[#This Row],[Drop]]),0,Tab_ForgeMystique[[#This Row],[Gain_ttc]]-Tab_ForgeMystique[[#This Row],[Prix U. T6]])</f>
        <v>9818.25</v>
      </c>
      <c r="N404" s="57">
        <v>2</v>
      </c>
    </row>
    <row r="405" spans="1:14" x14ac:dyDescent="0.25">
      <c r="A405" s="15">
        <f t="shared" si="29"/>
        <v>404</v>
      </c>
      <c r="B405" s="45">
        <f t="shared" si="30"/>
        <v>43940</v>
      </c>
      <c r="C405" s="54" t="s">
        <v>140</v>
      </c>
      <c r="D405" s="12">
        <v>186</v>
      </c>
      <c r="E405" s="15" t="str">
        <f t="shared" si="31"/>
        <v>Flacon de sang puissant</v>
      </c>
      <c r="F405" s="12">
        <v>3021</v>
      </c>
      <c r="G405" s="12">
        <v>1216</v>
      </c>
      <c r="H405" s="12">
        <f>50*Tab_ForgeMystique[[#This Row],[Prix U. T5]]+1*Tab_ForgeMystique[[#This Row],[Prix U. T6]]+5*Tab_ForgeMystique[[#This Row],[Prix U. Poussière]]</f>
        <v>18401</v>
      </c>
      <c r="I405" s="15">
        <v>6</v>
      </c>
      <c r="J405" s="11">
        <f t="shared" si="32"/>
        <v>15407.1</v>
      </c>
      <c r="K405" s="12">
        <f>IF(ISBLANK(Tab_ForgeMystique[[#This Row],[Drop]]),0,Tab_ForgeMystique[[#This Row],[Gain_ttc]]-Tab_ForgeMystique[[#This Row],[Cout Ress Craft]])</f>
        <v>-2993.8999999999996</v>
      </c>
      <c r="L405" s="12">
        <f>IF(ISBLANK(Tab_ForgeMystique[[#This Row],[Drop]]),0,Tab_ForgeMystique[[#This Row],[Gain_ttc]]-Tab_ForgeMystique[[#This Row],[Prix U. T6]]-Tab_ForgeMystique[[#This Row],[Prix U. Poussière]]*5)</f>
        <v>6306.1</v>
      </c>
      <c r="M405" s="12">
        <f>IF(ISBLANK(Tab_ForgeMystique[[#This Row],[Drop]]),0,Tab_ForgeMystique[[#This Row],[Gain_ttc]]-Tab_ForgeMystique[[#This Row],[Prix U. T6]])</f>
        <v>12386.1</v>
      </c>
      <c r="N405" s="57">
        <v>2</v>
      </c>
    </row>
    <row r="406" spans="1:14" x14ac:dyDescent="0.25">
      <c r="A406" s="15">
        <f t="shared" si="29"/>
        <v>405</v>
      </c>
      <c r="B406" s="45">
        <f t="shared" si="30"/>
        <v>43940</v>
      </c>
      <c r="C406" s="54" t="s">
        <v>140</v>
      </c>
      <c r="D406" s="12">
        <v>186</v>
      </c>
      <c r="E406" s="15" t="str">
        <f t="shared" si="31"/>
        <v>Flacon de sang puissant</v>
      </c>
      <c r="F406" s="12">
        <v>3021</v>
      </c>
      <c r="G406" s="12">
        <v>1216</v>
      </c>
      <c r="H406" s="12">
        <f>50*Tab_ForgeMystique[[#This Row],[Prix U. T5]]+1*Tab_ForgeMystique[[#This Row],[Prix U. T6]]+5*Tab_ForgeMystique[[#This Row],[Prix U. Poussière]]</f>
        <v>18401</v>
      </c>
      <c r="I406" s="15">
        <v>5</v>
      </c>
      <c r="J406" s="11">
        <f t="shared" si="32"/>
        <v>12839.25</v>
      </c>
      <c r="K406" s="12">
        <f>IF(ISBLANK(Tab_ForgeMystique[[#This Row],[Drop]]),0,Tab_ForgeMystique[[#This Row],[Gain_ttc]]-Tab_ForgeMystique[[#This Row],[Cout Ress Craft]])</f>
        <v>-5561.75</v>
      </c>
      <c r="L406" s="12">
        <f>IF(ISBLANK(Tab_ForgeMystique[[#This Row],[Drop]]),0,Tab_ForgeMystique[[#This Row],[Gain_ttc]]-Tab_ForgeMystique[[#This Row],[Prix U. T6]]-Tab_ForgeMystique[[#This Row],[Prix U. Poussière]]*5)</f>
        <v>3738.25</v>
      </c>
      <c r="M406" s="12">
        <f>IF(ISBLANK(Tab_ForgeMystique[[#This Row],[Drop]]),0,Tab_ForgeMystique[[#This Row],[Gain_ttc]]-Tab_ForgeMystique[[#This Row],[Prix U. T6]])</f>
        <v>9818.25</v>
      </c>
      <c r="N406" s="57">
        <v>2</v>
      </c>
    </row>
    <row r="407" spans="1:14" x14ac:dyDescent="0.25">
      <c r="A407" s="15">
        <f t="shared" si="29"/>
        <v>406</v>
      </c>
      <c r="B407" s="45">
        <f t="shared" si="30"/>
        <v>43940</v>
      </c>
      <c r="C407" s="54" t="s">
        <v>140</v>
      </c>
      <c r="D407" s="12">
        <v>186</v>
      </c>
      <c r="E407" s="15" t="str">
        <f t="shared" si="31"/>
        <v>Flacon de sang puissant</v>
      </c>
      <c r="F407" s="12">
        <v>3021</v>
      </c>
      <c r="G407" s="12">
        <v>1216</v>
      </c>
      <c r="H407" s="12">
        <f>50*Tab_ForgeMystique[[#This Row],[Prix U. T5]]+1*Tab_ForgeMystique[[#This Row],[Prix U. T6]]+5*Tab_ForgeMystique[[#This Row],[Prix U. Poussière]]</f>
        <v>18401</v>
      </c>
      <c r="I407" s="15">
        <v>6</v>
      </c>
      <c r="J407" s="11">
        <f t="shared" si="32"/>
        <v>15407.1</v>
      </c>
      <c r="K407" s="12">
        <f>IF(ISBLANK(Tab_ForgeMystique[[#This Row],[Drop]]),0,Tab_ForgeMystique[[#This Row],[Gain_ttc]]-Tab_ForgeMystique[[#This Row],[Cout Ress Craft]])</f>
        <v>-2993.8999999999996</v>
      </c>
      <c r="L407" s="12">
        <f>IF(ISBLANK(Tab_ForgeMystique[[#This Row],[Drop]]),0,Tab_ForgeMystique[[#This Row],[Gain_ttc]]-Tab_ForgeMystique[[#This Row],[Prix U. T6]]-Tab_ForgeMystique[[#This Row],[Prix U. Poussière]]*5)</f>
        <v>6306.1</v>
      </c>
      <c r="M407" s="12">
        <f>IF(ISBLANK(Tab_ForgeMystique[[#This Row],[Drop]]),0,Tab_ForgeMystique[[#This Row],[Gain_ttc]]-Tab_ForgeMystique[[#This Row],[Prix U. T6]])</f>
        <v>12386.1</v>
      </c>
      <c r="N407" s="57">
        <v>2</v>
      </c>
    </row>
    <row r="408" spans="1:14" x14ac:dyDescent="0.25">
      <c r="A408" s="15">
        <f t="shared" si="29"/>
        <v>407</v>
      </c>
      <c r="B408" s="45">
        <f t="shared" si="30"/>
        <v>43940</v>
      </c>
      <c r="C408" s="54" t="s">
        <v>140</v>
      </c>
      <c r="D408" s="12">
        <v>186</v>
      </c>
      <c r="E408" s="15" t="str">
        <f t="shared" si="31"/>
        <v>Flacon de sang puissant</v>
      </c>
      <c r="F408" s="12">
        <v>3021</v>
      </c>
      <c r="G408" s="12">
        <v>1216</v>
      </c>
      <c r="H408" s="12">
        <f>50*Tab_ForgeMystique[[#This Row],[Prix U. T5]]+1*Tab_ForgeMystique[[#This Row],[Prix U. T6]]+5*Tab_ForgeMystique[[#This Row],[Prix U. Poussière]]</f>
        <v>18401</v>
      </c>
      <c r="I408" s="15">
        <v>5</v>
      </c>
      <c r="J408" s="11">
        <f t="shared" si="32"/>
        <v>12839.25</v>
      </c>
      <c r="K408" s="12">
        <f>IF(ISBLANK(Tab_ForgeMystique[[#This Row],[Drop]]),0,Tab_ForgeMystique[[#This Row],[Gain_ttc]]-Tab_ForgeMystique[[#This Row],[Cout Ress Craft]])</f>
        <v>-5561.75</v>
      </c>
      <c r="L408" s="12">
        <f>IF(ISBLANK(Tab_ForgeMystique[[#This Row],[Drop]]),0,Tab_ForgeMystique[[#This Row],[Gain_ttc]]-Tab_ForgeMystique[[#This Row],[Prix U. T6]]-Tab_ForgeMystique[[#This Row],[Prix U. Poussière]]*5)</f>
        <v>3738.25</v>
      </c>
      <c r="M408" s="12">
        <f>IF(ISBLANK(Tab_ForgeMystique[[#This Row],[Drop]]),0,Tab_ForgeMystique[[#This Row],[Gain_ttc]]-Tab_ForgeMystique[[#This Row],[Prix U. T6]])</f>
        <v>9818.25</v>
      </c>
      <c r="N408" s="57">
        <v>2</v>
      </c>
    </row>
    <row r="409" spans="1:14" x14ac:dyDescent="0.25">
      <c r="A409" s="15">
        <f t="shared" si="29"/>
        <v>408</v>
      </c>
      <c r="B409" s="45">
        <f t="shared" si="30"/>
        <v>43940</v>
      </c>
      <c r="C409" s="54" t="s">
        <v>140</v>
      </c>
      <c r="D409" s="12">
        <v>186</v>
      </c>
      <c r="E409" s="15" t="str">
        <f t="shared" si="31"/>
        <v>Flacon de sang puissant</v>
      </c>
      <c r="F409" s="12">
        <v>3021</v>
      </c>
      <c r="G409" s="12">
        <v>1216</v>
      </c>
      <c r="H409" s="12">
        <f>50*Tab_ForgeMystique[[#This Row],[Prix U. T5]]+1*Tab_ForgeMystique[[#This Row],[Prix U. T6]]+5*Tab_ForgeMystique[[#This Row],[Prix U. Poussière]]</f>
        <v>18401</v>
      </c>
      <c r="I409" s="15">
        <v>7</v>
      </c>
      <c r="J409" s="11">
        <f t="shared" si="32"/>
        <v>17974.95</v>
      </c>
      <c r="K409" s="12">
        <f>IF(ISBLANK(Tab_ForgeMystique[[#This Row],[Drop]]),0,Tab_ForgeMystique[[#This Row],[Gain_ttc]]-Tab_ForgeMystique[[#This Row],[Cout Ress Craft]])</f>
        <v>-426.04999999999927</v>
      </c>
      <c r="L409" s="12">
        <f>IF(ISBLANK(Tab_ForgeMystique[[#This Row],[Drop]]),0,Tab_ForgeMystique[[#This Row],[Gain_ttc]]-Tab_ForgeMystique[[#This Row],[Prix U. T6]]-Tab_ForgeMystique[[#This Row],[Prix U. Poussière]]*5)</f>
        <v>8873.9500000000007</v>
      </c>
      <c r="M409" s="12">
        <f>IF(ISBLANK(Tab_ForgeMystique[[#This Row],[Drop]]),0,Tab_ForgeMystique[[#This Row],[Gain_ttc]]-Tab_ForgeMystique[[#This Row],[Prix U. T6]])</f>
        <v>14953.95</v>
      </c>
      <c r="N409" s="57">
        <v>2</v>
      </c>
    </row>
    <row r="410" spans="1:14" x14ac:dyDescent="0.25">
      <c r="A410" s="15">
        <f t="shared" si="29"/>
        <v>409</v>
      </c>
      <c r="B410" s="45">
        <f t="shared" si="30"/>
        <v>43940</v>
      </c>
      <c r="C410" s="54" t="s">
        <v>140</v>
      </c>
      <c r="D410" s="12">
        <v>186</v>
      </c>
      <c r="E410" s="15" t="str">
        <f t="shared" si="31"/>
        <v>Flacon de sang puissant</v>
      </c>
      <c r="F410" s="12">
        <v>3021</v>
      </c>
      <c r="G410" s="12">
        <v>1216</v>
      </c>
      <c r="H410" s="12">
        <f>50*Tab_ForgeMystique[[#This Row],[Prix U. T5]]+1*Tab_ForgeMystique[[#This Row],[Prix U. T6]]+5*Tab_ForgeMystique[[#This Row],[Prix U. Poussière]]</f>
        <v>18401</v>
      </c>
      <c r="I410" s="15">
        <v>8</v>
      </c>
      <c r="J410" s="11">
        <f t="shared" si="32"/>
        <v>20542.8</v>
      </c>
      <c r="K410" s="12">
        <f>IF(ISBLANK(Tab_ForgeMystique[[#This Row],[Drop]]),0,Tab_ForgeMystique[[#This Row],[Gain_ttc]]-Tab_ForgeMystique[[#This Row],[Cout Ress Craft]])</f>
        <v>2141.7999999999993</v>
      </c>
      <c r="L410" s="12">
        <f>IF(ISBLANK(Tab_ForgeMystique[[#This Row],[Drop]]),0,Tab_ForgeMystique[[#This Row],[Gain_ttc]]-Tab_ForgeMystique[[#This Row],[Prix U. T6]]-Tab_ForgeMystique[[#This Row],[Prix U. Poussière]]*5)</f>
        <v>11441.8</v>
      </c>
      <c r="M410" s="12">
        <f>IF(ISBLANK(Tab_ForgeMystique[[#This Row],[Drop]]),0,Tab_ForgeMystique[[#This Row],[Gain_ttc]]-Tab_ForgeMystique[[#This Row],[Prix U. T6]])</f>
        <v>17521.8</v>
      </c>
      <c r="N410" s="57">
        <v>2</v>
      </c>
    </row>
    <row r="411" spans="1:14" x14ac:dyDescent="0.25">
      <c r="A411" s="15">
        <f t="shared" si="29"/>
        <v>410</v>
      </c>
      <c r="B411" s="45">
        <f t="shared" si="30"/>
        <v>43940</v>
      </c>
      <c r="C411" s="54" t="s">
        <v>140</v>
      </c>
      <c r="D411" s="12">
        <v>186</v>
      </c>
      <c r="E411" s="15" t="str">
        <f t="shared" si="31"/>
        <v>Flacon de sang puissant</v>
      </c>
      <c r="F411" s="12">
        <v>3021</v>
      </c>
      <c r="G411" s="12">
        <v>1216</v>
      </c>
      <c r="H411" s="12">
        <f>50*Tab_ForgeMystique[[#This Row],[Prix U. T5]]+1*Tab_ForgeMystique[[#This Row],[Prix U. T6]]+5*Tab_ForgeMystique[[#This Row],[Prix U. Poussière]]</f>
        <v>18401</v>
      </c>
      <c r="I411" s="15">
        <v>5</v>
      </c>
      <c r="J411" s="11">
        <f t="shared" si="32"/>
        <v>12839.25</v>
      </c>
      <c r="K411" s="12">
        <f>IF(ISBLANK(Tab_ForgeMystique[[#This Row],[Drop]]),0,Tab_ForgeMystique[[#This Row],[Gain_ttc]]-Tab_ForgeMystique[[#This Row],[Cout Ress Craft]])</f>
        <v>-5561.75</v>
      </c>
      <c r="L411" s="12">
        <f>IF(ISBLANK(Tab_ForgeMystique[[#This Row],[Drop]]),0,Tab_ForgeMystique[[#This Row],[Gain_ttc]]-Tab_ForgeMystique[[#This Row],[Prix U. T6]]-Tab_ForgeMystique[[#This Row],[Prix U. Poussière]]*5)</f>
        <v>3738.25</v>
      </c>
      <c r="M411" s="12">
        <f>IF(ISBLANK(Tab_ForgeMystique[[#This Row],[Drop]]),0,Tab_ForgeMystique[[#This Row],[Gain_ttc]]-Tab_ForgeMystique[[#This Row],[Prix U. T6]])</f>
        <v>9818.25</v>
      </c>
      <c r="N411" s="57">
        <v>2</v>
      </c>
    </row>
    <row r="412" spans="1:14" x14ac:dyDescent="0.25">
      <c r="A412" s="15">
        <f t="shared" si="29"/>
        <v>411</v>
      </c>
      <c r="B412" s="45">
        <f t="shared" si="30"/>
        <v>43940</v>
      </c>
      <c r="C412" s="54" t="s">
        <v>140</v>
      </c>
      <c r="D412" s="12">
        <v>186</v>
      </c>
      <c r="E412" s="15" t="str">
        <f t="shared" si="31"/>
        <v>Flacon de sang puissant</v>
      </c>
      <c r="F412" s="12">
        <v>3021</v>
      </c>
      <c r="G412" s="12">
        <v>1216</v>
      </c>
      <c r="H412" s="12">
        <f>50*Tab_ForgeMystique[[#This Row],[Prix U. T5]]+1*Tab_ForgeMystique[[#This Row],[Prix U. T6]]+5*Tab_ForgeMystique[[#This Row],[Prix U. Poussière]]</f>
        <v>18401</v>
      </c>
      <c r="I412" s="15">
        <v>5</v>
      </c>
      <c r="J412" s="11">
        <f t="shared" si="32"/>
        <v>12839.25</v>
      </c>
      <c r="K412" s="12">
        <f>IF(ISBLANK(Tab_ForgeMystique[[#This Row],[Drop]]),0,Tab_ForgeMystique[[#This Row],[Gain_ttc]]-Tab_ForgeMystique[[#This Row],[Cout Ress Craft]])</f>
        <v>-5561.75</v>
      </c>
      <c r="L412" s="12">
        <f>IF(ISBLANK(Tab_ForgeMystique[[#This Row],[Drop]]),0,Tab_ForgeMystique[[#This Row],[Gain_ttc]]-Tab_ForgeMystique[[#This Row],[Prix U. T6]]-Tab_ForgeMystique[[#This Row],[Prix U. Poussière]]*5)</f>
        <v>3738.25</v>
      </c>
      <c r="M412" s="12">
        <f>IF(ISBLANK(Tab_ForgeMystique[[#This Row],[Drop]]),0,Tab_ForgeMystique[[#This Row],[Gain_ttc]]-Tab_ForgeMystique[[#This Row],[Prix U. T6]])</f>
        <v>9818.25</v>
      </c>
      <c r="N412" s="57">
        <v>2</v>
      </c>
    </row>
    <row r="413" spans="1:14" x14ac:dyDescent="0.25">
      <c r="A413" s="15">
        <f t="shared" si="29"/>
        <v>412</v>
      </c>
      <c r="B413" s="45">
        <f t="shared" si="30"/>
        <v>43940</v>
      </c>
      <c r="C413" s="54" t="s">
        <v>140</v>
      </c>
      <c r="D413" s="12">
        <v>186</v>
      </c>
      <c r="E413" s="15" t="str">
        <f t="shared" si="31"/>
        <v>Flacon de sang puissant</v>
      </c>
      <c r="F413" s="12">
        <v>3021</v>
      </c>
      <c r="G413" s="12">
        <v>1216</v>
      </c>
      <c r="H413" s="12">
        <f>50*Tab_ForgeMystique[[#This Row],[Prix U. T5]]+1*Tab_ForgeMystique[[#This Row],[Prix U. T6]]+5*Tab_ForgeMystique[[#This Row],[Prix U. Poussière]]</f>
        <v>18401</v>
      </c>
      <c r="I413" s="15">
        <v>6</v>
      </c>
      <c r="J413" s="11">
        <f t="shared" si="32"/>
        <v>15407.1</v>
      </c>
      <c r="K413" s="12">
        <f>IF(ISBLANK(Tab_ForgeMystique[[#This Row],[Drop]]),0,Tab_ForgeMystique[[#This Row],[Gain_ttc]]-Tab_ForgeMystique[[#This Row],[Cout Ress Craft]])</f>
        <v>-2993.8999999999996</v>
      </c>
      <c r="L413" s="12">
        <f>IF(ISBLANK(Tab_ForgeMystique[[#This Row],[Drop]]),0,Tab_ForgeMystique[[#This Row],[Gain_ttc]]-Tab_ForgeMystique[[#This Row],[Prix U. T6]]-Tab_ForgeMystique[[#This Row],[Prix U. Poussière]]*5)</f>
        <v>6306.1</v>
      </c>
      <c r="M413" s="12">
        <f>IF(ISBLANK(Tab_ForgeMystique[[#This Row],[Drop]]),0,Tab_ForgeMystique[[#This Row],[Gain_ttc]]-Tab_ForgeMystique[[#This Row],[Prix U. T6]])</f>
        <v>12386.1</v>
      </c>
      <c r="N413" s="57">
        <v>2</v>
      </c>
    </row>
    <row r="414" spans="1:14" x14ac:dyDescent="0.25">
      <c r="A414" s="15">
        <f t="shared" si="29"/>
        <v>413</v>
      </c>
      <c r="B414" s="45">
        <f t="shared" si="30"/>
        <v>43940</v>
      </c>
      <c r="C414" s="54" t="s">
        <v>140</v>
      </c>
      <c r="D414" s="12">
        <v>186</v>
      </c>
      <c r="E414" s="15" t="str">
        <f t="shared" si="31"/>
        <v>Flacon de sang puissant</v>
      </c>
      <c r="F414" s="12">
        <v>3021</v>
      </c>
      <c r="G414" s="12">
        <v>1216</v>
      </c>
      <c r="H414" s="12">
        <f>50*Tab_ForgeMystique[[#This Row],[Prix U. T5]]+1*Tab_ForgeMystique[[#This Row],[Prix U. T6]]+5*Tab_ForgeMystique[[#This Row],[Prix U. Poussière]]</f>
        <v>18401</v>
      </c>
      <c r="I414" s="15">
        <v>6</v>
      </c>
      <c r="J414" s="11">
        <f t="shared" si="32"/>
        <v>15407.1</v>
      </c>
      <c r="K414" s="12">
        <f>IF(ISBLANK(Tab_ForgeMystique[[#This Row],[Drop]]),0,Tab_ForgeMystique[[#This Row],[Gain_ttc]]-Tab_ForgeMystique[[#This Row],[Cout Ress Craft]])</f>
        <v>-2993.8999999999996</v>
      </c>
      <c r="L414" s="12">
        <f>IF(ISBLANK(Tab_ForgeMystique[[#This Row],[Drop]]),0,Tab_ForgeMystique[[#This Row],[Gain_ttc]]-Tab_ForgeMystique[[#This Row],[Prix U. T6]]-Tab_ForgeMystique[[#This Row],[Prix U. Poussière]]*5)</f>
        <v>6306.1</v>
      </c>
      <c r="M414" s="12">
        <f>IF(ISBLANK(Tab_ForgeMystique[[#This Row],[Drop]]),0,Tab_ForgeMystique[[#This Row],[Gain_ttc]]-Tab_ForgeMystique[[#This Row],[Prix U. T6]])</f>
        <v>12386.1</v>
      </c>
      <c r="N414" s="57">
        <v>2</v>
      </c>
    </row>
    <row r="415" spans="1:14" x14ac:dyDescent="0.25">
      <c r="A415" s="15">
        <f t="shared" si="29"/>
        <v>414</v>
      </c>
      <c r="B415" s="45">
        <f t="shared" si="30"/>
        <v>43940</v>
      </c>
      <c r="C415" s="54" t="s">
        <v>140</v>
      </c>
      <c r="D415" s="12">
        <v>186</v>
      </c>
      <c r="E415" s="15" t="str">
        <f t="shared" si="31"/>
        <v>Flacon de sang puissant</v>
      </c>
      <c r="F415" s="12">
        <v>3021</v>
      </c>
      <c r="G415" s="12">
        <v>1216</v>
      </c>
      <c r="H415" s="12">
        <f>50*Tab_ForgeMystique[[#This Row],[Prix U. T5]]+1*Tab_ForgeMystique[[#This Row],[Prix U. T6]]+5*Tab_ForgeMystique[[#This Row],[Prix U. Poussière]]</f>
        <v>18401</v>
      </c>
      <c r="I415" s="15">
        <v>7</v>
      </c>
      <c r="J415" s="11">
        <f t="shared" si="32"/>
        <v>17974.95</v>
      </c>
      <c r="K415" s="12">
        <f>IF(ISBLANK(Tab_ForgeMystique[[#This Row],[Drop]]),0,Tab_ForgeMystique[[#This Row],[Gain_ttc]]-Tab_ForgeMystique[[#This Row],[Cout Ress Craft]])</f>
        <v>-426.04999999999927</v>
      </c>
      <c r="L415" s="12">
        <f>IF(ISBLANK(Tab_ForgeMystique[[#This Row],[Drop]]),0,Tab_ForgeMystique[[#This Row],[Gain_ttc]]-Tab_ForgeMystique[[#This Row],[Prix U. T6]]-Tab_ForgeMystique[[#This Row],[Prix U. Poussière]]*5)</f>
        <v>8873.9500000000007</v>
      </c>
      <c r="M415" s="12">
        <f>IF(ISBLANK(Tab_ForgeMystique[[#This Row],[Drop]]),0,Tab_ForgeMystique[[#This Row],[Gain_ttc]]-Tab_ForgeMystique[[#This Row],[Prix U. T6]])</f>
        <v>14953.95</v>
      </c>
      <c r="N415" s="57">
        <v>2</v>
      </c>
    </row>
    <row r="416" spans="1:14" x14ac:dyDescent="0.25">
      <c r="A416" s="15">
        <f t="shared" si="29"/>
        <v>415</v>
      </c>
      <c r="B416" s="45">
        <f t="shared" si="30"/>
        <v>43940</v>
      </c>
      <c r="C416" s="54" t="s">
        <v>140</v>
      </c>
      <c r="D416" s="12">
        <v>186</v>
      </c>
      <c r="E416" s="15" t="str">
        <f t="shared" si="31"/>
        <v>Flacon de sang puissant</v>
      </c>
      <c r="F416" s="12">
        <v>3021</v>
      </c>
      <c r="G416" s="12">
        <v>1216</v>
      </c>
      <c r="H416" s="12">
        <f>50*Tab_ForgeMystique[[#This Row],[Prix U. T5]]+1*Tab_ForgeMystique[[#This Row],[Prix U. T6]]+5*Tab_ForgeMystique[[#This Row],[Prix U. Poussière]]</f>
        <v>18401</v>
      </c>
      <c r="I416" s="15">
        <v>6</v>
      </c>
      <c r="J416" s="11">
        <f t="shared" si="32"/>
        <v>15407.1</v>
      </c>
      <c r="K416" s="12">
        <f>IF(ISBLANK(Tab_ForgeMystique[[#This Row],[Drop]]),0,Tab_ForgeMystique[[#This Row],[Gain_ttc]]-Tab_ForgeMystique[[#This Row],[Cout Ress Craft]])</f>
        <v>-2993.8999999999996</v>
      </c>
      <c r="L416" s="12">
        <f>IF(ISBLANK(Tab_ForgeMystique[[#This Row],[Drop]]),0,Tab_ForgeMystique[[#This Row],[Gain_ttc]]-Tab_ForgeMystique[[#This Row],[Prix U. T6]]-Tab_ForgeMystique[[#This Row],[Prix U. Poussière]]*5)</f>
        <v>6306.1</v>
      </c>
      <c r="M416" s="12">
        <f>IF(ISBLANK(Tab_ForgeMystique[[#This Row],[Drop]]),0,Tab_ForgeMystique[[#This Row],[Gain_ttc]]-Tab_ForgeMystique[[#This Row],[Prix U. T6]])</f>
        <v>12386.1</v>
      </c>
      <c r="N416" s="57">
        <v>2</v>
      </c>
    </row>
    <row r="417" spans="1:14" x14ac:dyDescent="0.25">
      <c r="A417" s="15">
        <f t="shared" si="29"/>
        <v>416</v>
      </c>
      <c r="B417" s="45">
        <f t="shared" si="30"/>
        <v>43940</v>
      </c>
      <c r="C417" s="54" t="s">
        <v>140</v>
      </c>
      <c r="D417" s="12">
        <v>186</v>
      </c>
      <c r="E417" s="15" t="str">
        <f t="shared" si="31"/>
        <v>Flacon de sang puissant</v>
      </c>
      <c r="F417" s="12">
        <v>3021</v>
      </c>
      <c r="G417" s="12">
        <v>1216</v>
      </c>
      <c r="H417" s="12">
        <f>50*Tab_ForgeMystique[[#This Row],[Prix U. T5]]+1*Tab_ForgeMystique[[#This Row],[Prix U. T6]]+5*Tab_ForgeMystique[[#This Row],[Prix U. Poussière]]</f>
        <v>18401</v>
      </c>
      <c r="I417" s="15">
        <v>10</v>
      </c>
      <c r="J417" s="11">
        <f t="shared" si="32"/>
        <v>25678.5</v>
      </c>
      <c r="K417" s="12">
        <f>IF(ISBLANK(Tab_ForgeMystique[[#This Row],[Drop]]),0,Tab_ForgeMystique[[#This Row],[Gain_ttc]]-Tab_ForgeMystique[[#This Row],[Cout Ress Craft]])</f>
        <v>7277.5</v>
      </c>
      <c r="L417" s="12">
        <f>IF(ISBLANK(Tab_ForgeMystique[[#This Row],[Drop]]),0,Tab_ForgeMystique[[#This Row],[Gain_ttc]]-Tab_ForgeMystique[[#This Row],[Prix U. T6]]-Tab_ForgeMystique[[#This Row],[Prix U. Poussière]]*5)</f>
        <v>16577.5</v>
      </c>
      <c r="M417" s="12">
        <f>IF(ISBLANK(Tab_ForgeMystique[[#This Row],[Drop]]),0,Tab_ForgeMystique[[#This Row],[Gain_ttc]]-Tab_ForgeMystique[[#This Row],[Prix U. T6]])</f>
        <v>22657.5</v>
      </c>
      <c r="N417" s="57">
        <v>2</v>
      </c>
    </row>
    <row r="418" spans="1:14" x14ac:dyDescent="0.25">
      <c r="A418" s="15">
        <f t="shared" si="29"/>
        <v>417</v>
      </c>
      <c r="B418" s="45">
        <f t="shared" si="30"/>
        <v>43940</v>
      </c>
      <c r="C418" s="54" t="s">
        <v>140</v>
      </c>
      <c r="D418" s="12">
        <v>186</v>
      </c>
      <c r="E418" s="15" t="str">
        <f t="shared" si="31"/>
        <v>Flacon de sang puissant</v>
      </c>
      <c r="F418" s="12">
        <v>3021</v>
      </c>
      <c r="G418" s="12">
        <v>1216</v>
      </c>
      <c r="H418" s="12">
        <f>50*Tab_ForgeMystique[[#This Row],[Prix U. T5]]+1*Tab_ForgeMystique[[#This Row],[Prix U. T6]]+5*Tab_ForgeMystique[[#This Row],[Prix U. Poussière]]</f>
        <v>18401</v>
      </c>
      <c r="I418" s="15">
        <v>5</v>
      </c>
      <c r="J418" s="11">
        <f t="shared" si="32"/>
        <v>12839.25</v>
      </c>
      <c r="K418" s="12">
        <f>IF(ISBLANK(Tab_ForgeMystique[[#This Row],[Drop]]),0,Tab_ForgeMystique[[#This Row],[Gain_ttc]]-Tab_ForgeMystique[[#This Row],[Cout Ress Craft]])</f>
        <v>-5561.75</v>
      </c>
      <c r="L418" s="12">
        <f>IF(ISBLANK(Tab_ForgeMystique[[#This Row],[Drop]]),0,Tab_ForgeMystique[[#This Row],[Gain_ttc]]-Tab_ForgeMystique[[#This Row],[Prix U. T6]]-Tab_ForgeMystique[[#This Row],[Prix U. Poussière]]*5)</f>
        <v>3738.25</v>
      </c>
      <c r="M418" s="12">
        <f>IF(ISBLANK(Tab_ForgeMystique[[#This Row],[Drop]]),0,Tab_ForgeMystique[[#This Row],[Gain_ttc]]-Tab_ForgeMystique[[#This Row],[Prix U. T6]])</f>
        <v>9818.25</v>
      </c>
      <c r="N418" s="57">
        <v>2</v>
      </c>
    </row>
    <row r="419" spans="1:14" x14ac:dyDescent="0.25">
      <c r="A419" s="15">
        <f t="shared" si="29"/>
        <v>418</v>
      </c>
      <c r="B419" s="45">
        <f t="shared" si="30"/>
        <v>43940</v>
      </c>
      <c r="C419" s="54" t="s">
        <v>140</v>
      </c>
      <c r="D419" s="12">
        <v>186</v>
      </c>
      <c r="E419" s="15" t="str">
        <f t="shared" si="31"/>
        <v>Flacon de sang puissant</v>
      </c>
      <c r="F419" s="12">
        <v>3021</v>
      </c>
      <c r="G419" s="12">
        <v>1216</v>
      </c>
      <c r="H419" s="12">
        <f>50*Tab_ForgeMystique[[#This Row],[Prix U. T5]]+1*Tab_ForgeMystique[[#This Row],[Prix U. T6]]+5*Tab_ForgeMystique[[#This Row],[Prix U. Poussière]]</f>
        <v>18401</v>
      </c>
      <c r="I419" s="15">
        <v>8</v>
      </c>
      <c r="J419" s="11">
        <f t="shared" si="32"/>
        <v>20542.8</v>
      </c>
      <c r="K419" s="12">
        <f>IF(ISBLANK(Tab_ForgeMystique[[#This Row],[Drop]]),0,Tab_ForgeMystique[[#This Row],[Gain_ttc]]-Tab_ForgeMystique[[#This Row],[Cout Ress Craft]])</f>
        <v>2141.7999999999993</v>
      </c>
      <c r="L419" s="12">
        <f>IF(ISBLANK(Tab_ForgeMystique[[#This Row],[Drop]]),0,Tab_ForgeMystique[[#This Row],[Gain_ttc]]-Tab_ForgeMystique[[#This Row],[Prix U. T6]]-Tab_ForgeMystique[[#This Row],[Prix U. Poussière]]*5)</f>
        <v>11441.8</v>
      </c>
      <c r="M419" s="12">
        <f>IF(ISBLANK(Tab_ForgeMystique[[#This Row],[Drop]]),0,Tab_ForgeMystique[[#This Row],[Gain_ttc]]-Tab_ForgeMystique[[#This Row],[Prix U. T6]])</f>
        <v>17521.8</v>
      </c>
      <c r="N419" s="57">
        <v>2</v>
      </c>
    </row>
    <row r="420" spans="1:14" x14ac:dyDescent="0.25">
      <c r="A420" s="15">
        <f t="shared" si="29"/>
        <v>419</v>
      </c>
      <c r="B420" s="45">
        <f t="shared" si="30"/>
        <v>43940</v>
      </c>
      <c r="C420" s="54" t="s">
        <v>140</v>
      </c>
      <c r="D420" s="12">
        <v>186</v>
      </c>
      <c r="E420" s="15" t="str">
        <f t="shared" si="31"/>
        <v>Flacon de sang puissant</v>
      </c>
      <c r="F420" s="12">
        <v>3021</v>
      </c>
      <c r="G420" s="12">
        <v>1216</v>
      </c>
      <c r="H420" s="12">
        <f>50*Tab_ForgeMystique[[#This Row],[Prix U. T5]]+1*Tab_ForgeMystique[[#This Row],[Prix U. T6]]+5*Tab_ForgeMystique[[#This Row],[Prix U. Poussière]]</f>
        <v>18401</v>
      </c>
      <c r="I420" s="15">
        <v>6</v>
      </c>
      <c r="J420" s="11">
        <f t="shared" si="32"/>
        <v>15407.1</v>
      </c>
      <c r="K420" s="12">
        <f>IF(ISBLANK(Tab_ForgeMystique[[#This Row],[Drop]]),0,Tab_ForgeMystique[[#This Row],[Gain_ttc]]-Tab_ForgeMystique[[#This Row],[Cout Ress Craft]])</f>
        <v>-2993.8999999999996</v>
      </c>
      <c r="L420" s="12">
        <f>IF(ISBLANK(Tab_ForgeMystique[[#This Row],[Drop]]),0,Tab_ForgeMystique[[#This Row],[Gain_ttc]]-Tab_ForgeMystique[[#This Row],[Prix U. T6]]-Tab_ForgeMystique[[#This Row],[Prix U. Poussière]]*5)</f>
        <v>6306.1</v>
      </c>
      <c r="M420" s="12">
        <f>IF(ISBLANK(Tab_ForgeMystique[[#This Row],[Drop]]),0,Tab_ForgeMystique[[#This Row],[Gain_ttc]]-Tab_ForgeMystique[[#This Row],[Prix U. T6]])</f>
        <v>12386.1</v>
      </c>
      <c r="N420" s="57">
        <v>2</v>
      </c>
    </row>
    <row r="421" spans="1:14" x14ac:dyDescent="0.25">
      <c r="A421" s="15">
        <f t="shared" si="29"/>
        <v>420</v>
      </c>
      <c r="B421" s="45">
        <f t="shared" si="30"/>
        <v>43940</v>
      </c>
      <c r="C421" s="54" t="s">
        <v>140</v>
      </c>
      <c r="D421" s="12">
        <v>186</v>
      </c>
      <c r="E421" s="15" t="str">
        <f t="shared" si="31"/>
        <v>Flacon de sang puissant</v>
      </c>
      <c r="F421" s="12">
        <v>3021</v>
      </c>
      <c r="G421" s="12">
        <v>1216</v>
      </c>
      <c r="H421" s="12">
        <f>50*Tab_ForgeMystique[[#This Row],[Prix U. T5]]+1*Tab_ForgeMystique[[#This Row],[Prix U. T6]]+5*Tab_ForgeMystique[[#This Row],[Prix U. Poussière]]</f>
        <v>18401</v>
      </c>
      <c r="I421" s="15">
        <v>6</v>
      </c>
      <c r="J421" s="11">
        <f t="shared" si="32"/>
        <v>15407.1</v>
      </c>
      <c r="K421" s="12">
        <f>IF(ISBLANK(Tab_ForgeMystique[[#This Row],[Drop]]),0,Tab_ForgeMystique[[#This Row],[Gain_ttc]]-Tab_ForgeMystique[[#This Row],[Cout Ress Craft]])</f>
        <v>-2993.8999999999996</v>
      </c>
      <c r="L421" s="12">
        <f>IF(ISBLANK(Tab_ForgeMystique[[#This Row],[Drop]]),0,Tab_ForgeMystique[[#This Row],[Gain_ttc]]-Tab_ForgeMystique[[#This Row],[Prix U. T6]]-Tab_ForgeMystique[[#This Row],[Prix U. Poussière]]*5)</f>
        <v>6306.1</v>
      </c>
      <c r="M421" s="12">
        <f>IF(ISBLANK(Tab_ForgeMystique[[#This Row],[Drop]]),0,Tab_ForgeMystique[[#This Row],[Gain_ttc]]-Tab_ForgeMystique[[#This Row],[Prix U. T6]])</f>
        <v>12386.1</v>
      </c>
      <c r="N421" s="57">
        <v>2</v>
      </c>
    </row>
    <row r="422" spans="1:14" x14ac:dyDescent="0.25">
      <c r="A422" s="15">
        <f t="shared" si="29"/>
        <v>421</v>
      </c>
      <c r="B422" s="45">
        <f t="shared" si="30"/>
        <v>43940</v>
      </c>
      <c r="C422" s="54" t="s">
        <v>140</v>
      </c>
      <c r="D422" s="12">
        <v>186</v>
      </c>
      <c r="E422" s="15" t="str">
        <f t="shared" si="31"/>
        <v>Flacon de sang puissant</v>
      </c>
      <c r="F422" s="12">
        <v>3021</v>
      </c>
      <c r="G422" s="12">
        <v>1216</v>
      </c>
      <c r="H422" s="12">
        <f>50*Tab_ForgeMystique[[#This Row],[Prix U. T5]]+1*Tab_ForgeMystique[[#This Row],[Prix U. T6]]+5*Tab_ForgeMystique[[#This Row],[Prix U. Poussière]]</f>
        <v>18401</v>
      </c>
      <c r="I422" s="15">
        <v>7</v>
      </c>
      <c r="J422" s="11">
        <f t="shared" si="32"/>
        <v>17974.95</v>
      </c>
      <c r="K422" s="12">
        <f>IF(ISBLANK(Tab_ForgeMystique[[#This Row],[Drop]]),0,Tab_ForgeMystique[[#This Row],[Gain_ttc]]-Tab_ForgeMystique[[#This Row],[Cout Ress Craft]])</f>
        <v>-426.04999999999927</v>
      </c>
      <c r="L422" s="12">
        <f>IF(ISBLANK(Tab_ForgeMystique[[#This Row],[Drop]]),0,Tab_ForgeMystique[[#This Row],[Gain_ttc]]-Tab_ForgeMystique[[#This Row],[Prix U. T6]]-Tab_ForgeMystique[[#This Row],[Prix U. Poussière]]*5)</f>
        <v>8873.9500000000007</v>
      </c>
      <c r="M422" s="12">
        <f>IF(ISBLANK(Tab_ForgeMystique[[#This Row],[Drop]]),0,Tab_ForgeMystique[[#This Row],[Gain_ttc]]-Tab_ForgeMystique[[#This Row],[Prix U. T6]])</f>
        <v>14953.95</v>
      </c>
      <c r="N422" s="57">
        <v>2</v>
      </c>
    </row>
    <row r="423" spans="1:14" x14ac:dyDescent="0.25">
      <c r="A423" s="15">
        <f t="shared" si="29"/>
        <v>422</v>
      </c>
      <c r="B423" s="45">
        <f t="shared" si="30"/>
        <v>43940</v>
      </c>
      <c r="C423" s="54" t="s">
        <v>140</v>
      </c>
      <c r="D423" s="12">
        <v>186</v>
      </c>
      <c r="E423" s="15" t="str">
        <f t="shared" si="31"/>
        <v>Flacon de sang puissant</v>
      </c>
      <c r="F423" s="12">
        <v>3021</v>
      </c>
      <c r="G423" s="12">
        <v>1216</v>
      </c>
      <c r="H423" s="12">
        <f>50*Tab_ForgeMystique[[#This Row],[Prix U. T5]]+1*Tab_ForgeMystique[[#This Row],[Prix U. T6]]+5*Tab_ForgeMystique[[#This Row],[Prix U. Poussière]]</f>
        <v>18401</v>
      </c>
      <c r="I423" s="15">
        <v>8</v>
      </c>
      <c r="J423" s="11">
        <f t="shared" si="32"/>
        <v>20542.8</v>
      </c>
      <c r="K423" s="12">
        <f>IF(ISBLANK(Tab_ForgeMystique[[#This Row],[Drop]]),0,Tab_ForgeMystique[[#This Row],[Gain_ttc]]-Tab_ForgeMystique[[#This Row],[Cout Ress Craft]])</f>
        <v>2141.7999999999993</v>
      </c>
      <c r="L423" s="12">
        <f>IF(ISBLANK(Tab_ForgeMystique[[#This Row],[Drop]]),0,Tab_ForgeMystique[[#This Row],[Gain_ttc]]-Tab_ForgeMystique[[#This Row],[Prix U. T6]]-Tab_ForgeMystique[[#This Row],[Prix U. Poussière]]*5)</f>
        <v>11441.8</v>
      </c>
      <c r="M423" s="12">
        <f>IF(ISBLANK(Tab_ForgeMystique[[#This Row],[Drop]]),0,Tab_ForgeMystique[[#This Row],[Gain_ttc]]-Tab_ForgeMystique[[#This Row],[Prix U. T6]])</f>
        <v>17521.8</v>
      </c>
      <c r="N423" s="57">
        <v>2</v>
      </c>
    </row>
    <row r="424" spans="1:14" x14ac:dyDescent="0.25">
      <c r="A424" s="15">
        <f t="shared" si="29"/>
        <v>423</v>
      </c>
      <c r="B424" s="45">
        <f t="shared" si="30"/>
        <v>43940</v>
      </c>
      <c r="C424" s="54" t="s">
        <v>140</v>
      </c>
      <c r="D424" s="12">
        <v>186</v>
      </c>
      <c r="E424" s="15" t="str">
        <f t="shared" si="31"/>
        <v>Flacon de sang puissant</v>
      </c>
      <c r="F424" s="12">
        <v>3021</v>
      </c>
      <c r="G424" s="12">
        <v>1216</v>
      </c>
      <c r="H424" s="12">
        <f>50*Tab_ForgeMystique[[#This Row],[Prix U. T5]]+1*Tab_ForgeMystique[[#This Row],[Prix U. T6]]+5*Tab_ForgeMystique[[#This Row],[Prix U. Poussière]]</f>
        <v>18401</v>
      </c>
      <c r="I424" s="15">
        <v>7</v>
      </c>
      <c r="J424" s="11">
        <f t="shared" si="32"/>
        <v>17974.95</v>
      </c>
      <c r="K424" s="12">
        <f>IF(ISBLANK(Tab_ForgeMystique[[#This Row],[Drop]]),0,Tab_ForgeMystique[[#This Row],[Gain_ttc]]-Tab_ForgeMystique[[#This Row],[Cout Ress Craft]])</f>
        <v>-426.04999999999927</v>
      </c>
      <c r="L424" s="12">
        <f>IF(ISBLANK(Tab_ForgeMystique[[#This Row],[Drop]]),0,Tab_ForgeMystique[[#This Row],[Gain_ttc]]-Tab_ForgeMystique[[#This Row],[Prix U. T6]]-Tab_ForgeMystique[[#This Row],[Prix U. Poussière]]*5)</f>
        <v>8873.9500000000007</v>
      </c>
      <c r="M424" s="12">
        <f>IF(ISBLANK(Tab_ForgeMystique[[#This Row],[Drop]]),0,Tab_ForgeMystique[[#This Row],[Gain_ttc]]-Tab_ForgeMystique[[#This Row],[Prix U. T6]])</f>
        <v>14953.95</v>
      </c>
      <c r="N424" s="57">
        <v>2</v>
      </c>
    </row>
    <row r="425" spans="1:14" x14ac:dyDescent="0.25">
      <c r="A425" s="15">
        <f t="shared" si="29"/>
        <v>424</v>
      </c>
      <c r="B425" s="45">
        <f t="shared" si="30"/>
        <v>43940</v>
      </c>
      <c r="C425" s="54" t="s">
        <v>140</v>
      </c>
      <c r="D425" s="12">
        <v>186</v>
      </c>
      <c r="E425" s="15" t="str">
        <f t="shared" si="31"/>
        <v>Flacon de sang puissant</v>
      </c>
      <c r="F425" s="12">
        <v>3021</v>
      </c>
      <c r="G425" s="12">
        <v>1216</v>
      </c>
      <c r="H425" s="12">
        <f>50*Tab_ForgeMystique[[#This Row],[Prix U. T5]]+1*Tab_ForgeMystique[[#This Row],[Prix U. T6]]+5*Tab_ForgeMystique[[#This Row],[Prix U. Poussière]]</f>
        <v>18401</v>
      </c>
      <c r="I425" s="15">
        <v>5</v>
      </c>
      <c r="J425" s="11">
        <f t="shared" si="32"/>
        <v>12839.25</v>
      </c>
      <c r="K425" s="12">
        <f>IF(ISBLANK(Tab_ForgeMystique[[#This Row],[Drop]]),0,Tab_ForgeMystique[[#This Row],[Gain_ttc]]-Tab_ForgeMystique[[#This Row],[Cout Ress Craft]])</f>
        <v>-5561.75</v>
      </c>
      <c r="L425" s="12">
        <f>IF(ISBLANK(Tab_ForgeMystique[[#This Row],[Drop]]),0,Tab_ForgeMystique[[#This Row],[Gain_ttc]]-Tab_ForgeMystique[[#This Row],[Prix U. T6]]-Tab_ForgeMystique[[#This Row],[Prix U. Poussière]]*5)</f>
        <v>3738.25</v>
      </c>
      <c r="M425" s="12">
        <f>IF(ISBLANK(Tab_ForgeMystique[[#This Row],[Drop]]),0,Tab_ForgeMystique[[#This Row],[Gain_ttc]]-Tab_ForgeMystique[[#This Row],[Prix U. T6]])</f>
        <v>9818.25</v>
      </c>
      <c r="N425" s="57">
        <v>2</v>
      </c>
    </row>
    <row r="426" spans="1:14" x14ac:dyDescent="0.25">
      <c r="A426" s="15">
        <f t="shared" si="29"/>
        <v>425</v>
      </c>
      <c r="B426" s="45">
        <f t="shared" si="30"/>
        <v>43940</v>
      </c>
      <c r="C426" s="54" t="s">
        <v>140</v>
      </c>
      <c r="D426" s="12">
        <v>186</v>
      </c>
      <c r="E426" s="15" t="str">
        <f t="shared" si="31"/>
        <v>Flacon de sang puissant</v>
      </c>
      <c r="F426" s="12">
        <v>3021</v>
      </c>
      <c r="G426" s="12">
        <v>1216</v>
      </c>
      <c r="H426" s="12">
        <f>50*Tab_ForgeMystique[[#This Row],[Prix U. T5]]+1*Tab_ForgeMystique[[#This Row],[Prix U. T6]]+5*Tab_ForgeMystique[[#This Row],[Prix U. Poussière]]</f>
        <v>18401</v>
      </c>
      <c r="I426" s="15">
        <v>8</v>
      </c>
      <c r="J426" s="11">
        <f t="shared" si="32"/>
        <v>20542.8</v>
      </c>
      <c r="K426" s="12">
        <f>IF(ISBLANK(Tab_ForgeMystique[[#This Row],[Drop]]),0,Tab_ForgeMystique[[#This Row],[Gain_ttc]]-Tab_ForgeMystique[[#This Row],[Cout Ress Craft]])</f>
        <v>2141.7999999999993</v>
      </c>
      <c r="L426" s="12">
        <f>IF(ISBLANK(Tab_ForgeMystique[[#This Row],[Drop]]),0,Tab_ForgeMystique[[#This Row],[Gain_ttc]]-Tab_ForgeMystique[[#This Row],[Prix U. T6]]-Tab_ForgeMystique[[#This Row],[Prix U. Poussière]]*5)</f>
        <v>11441.8</v>
      </c>
      <c r="M426" s="12">
        <f>IF(ISBLANK(Tab_ForgeMystique[[#This Row],[Drop]]),0,Tab_ForgeMystique[[#This Row],[Gain_ttc]]-Tab_ForgeMystique[[#This Row],[Prix U. T6]])</f>
        <v>17521.8</v>
      </c>
      <c r="N426" s="57">
        <v>2</v>
      </c>
    </row>
    <row r="427" spans="1:14" x14ac:dyDescent="0.25">
      <c r="A427" s="15">
        <f t="shared" si="29"/>
        <v>426</v>
      </c>
      <c r="B427" s="45">
        <f t="shared" si="30"/>
        <v>43940</v>
      </c>
      <c r="C427" s="54" t="s">
        <v>140</v>
      </c>
      <c r="D427" s="12">
        <v>186</v>
      </c>
      <c r="E427" s="15" t="str">
        <f t="shared" si="31"/>
        <v>Flacon de sang puissant</v>
      </c>
      <c r="F427" s="12">
        <v>3021</v>
      </c>
      <c r="G427" s="12">
        <v>1216</v>
      </c>
      <c r="H427" s="12">
        <f>50*Tab_ForgeMystique[[#This Row],[Prix U. T5]]+1*Tab_ForgeMystique[[#This Row],[Prix U. T6]]+5*Tab_ForgeMystique[[#This Row],[Prix U. Poussière]]</f>
        <v>18401</v>
      </c>
      <c r="I427" s="15">
        <v>9</v>
      </c>
      <c r="J427" s="11">
        <f t="shared" si="32"/>
        <v>23110.649999999998</v>
      </c>
      <c r="K427" s="12">
        <f>IF(ISBLANK(Tab_ForgeMystique[[#This Row],[Drop]]),0,Tab_ForgeMystique[[#This Row],[Gain_ttc]]-Tab_ForgeMystique[[#This Row],[Cout Ress Craft]])</f>
        <v>4709.6499999999978</v>
      </c>
      <c r="L427" s="12">
        <f>IF(ISBLANK(Tab_ForgeMystique[[#This Row],[Drop]]),0,Tab_ForgeMystique[[#This Row],[Gain_ttc]]-Tab_ForgeMystique[[#This Row],[Prix U. T6]]-Tab_ForgeMystique[[#This Row],[Prix U. Poussière]]*5)</f>
        <v>14009.649999999998</v>
      </c>
      <c r="M427" s="12">
        <f>IF(ISBLANK(Tab_ForgeMystique[[#This Row],[Drop]]),0,Tab_ForgeMystique[[#This Row],[Gain_ttc]]-Tab_ForgeMystique[[#This Row],[Prix U. T6]])</f>
        <v>20089.649999999998</v>
      </c>
      <c r="N427" s="57">
        <v>2</v>
      </c>
    </row>
    <row r="428" spans="1:14" x14ac:dyDescent="0.25">
      <c r="A428" s="15">
        <f t="shared" si="29"/>
        <v>427</v>
      </c>
      <c r="B428" s="45">
        <f t="shared" si="30"/>
        <v>43940</v>
      </c>
      <c r="C428" s="54" t="s">
        <v>140</v>
      </c>
      <c r="D428" s="12">
        <v>186</v>
      </c>
      <c r="E428" s="15" t="str">
        <f t="shared" si="31"/>
        <v>Flacon de sang puissant</v>
      </c>
      <c r="F428" s="12">
        <v>3021</v>
      </c>
      <c r="G428" s="12">
        <v>1216</v>
      </c>
      <c r="H428" s="12">
        <f>50*Tab_ForgeMystique[[#This Row],[Prix U. T5]]+1*Tab_ForgeMystique[[#This Row],[Prix U. T6]]+5*Tab_ForgeMystique[[#This Row],[Prix U. Poussière]]</f>
        <v>18401</v>
      </c>
      <c r="I428" s="15">
        <v>6</v>
      </c>
      <c r="J428" s="11">
        <f t="shared" si="32"/>
        <v>15407.1</v>
      </c>
      <c r="K428" s="12">
        <f>IF(ISBLANK(Tab_ForgeMystique[[#This Row],[Drop]]),0,Tab_ForgeMystique[[#This Row],[Gain_ttc]]-Tab_ForgeMystique[[#This Row],[Cout Ress Craft]])</f>
        <v>-2993.8999999999996</v>
      </c>
      <c r="L428" s="12">
        <f>IF(ISBLANK(Tab_ForgeMystique[[#This Row],[Drop]]),0,Tab_ForgeMystique[[#This Row],[Gain_ttc]]-Tab_ForgeMystique[[#This Row],[Prix U. T6]]-Tab_ForgeMystique[[#This Row],[Prix U. Poussière]]*5)</f>
        <v>6306.1</v>
      </c>
      <c r="M428" s="12">
        <f>IF(ISBLANK(Tab_ForgeMystique[[#This Row],[Drop]]),0,Tab_ForgeMystique[[#This Row],[Gain_ttc]]-Tab_ForgeMystique[[#This Row],[Prix U. T6]])</f>
        <v>12386.1</v>
      </c>
      <c r="N428" s="57">
        <v>2</v>
      </c>
    </row>
    <row r="429" spans="1:14" x14ac:dyDescent="0.25">
      <c r="A429" s="15">
        <f t="shared" si="29"/>
        <v>428</v>
      </c>
      <c r="B429" s="45">
        <f t="shared" si="30"/>
        <v>43940</v>
      </c>
      <c r="C429" s="54" t="s">
        <v>140</v>
      </c>
      <c r="D429" s="12">
        <v>186</v>
      </c>
      <c r="E429" s="15" t="str">
        <f t="shared" si="31"/>
        <v>Flacon de sang puissant</v>
      </c>
      <c r="F429" s="12">
        <v>3021</v>
      </c>
      <c r="G429" s="12">
        <v>1216</v>
      </c>
      <c r="H429" s="12">
        <f>50*Tab_ForgeMystique[[#This Row],[Prix U. T5]]+1*Tab_ForgeMystique[[#This Row],[Prix U. T6]]+5*Tab_ForgeMystique[[#This Row],[Prix U. Poussière]]</f>
        <v>18401</v>
      </c>
      <c r="I429" s="15">
        <v>5</v>
      </c>
      <c r="J429" s="11">
        <f t="shared" si="32"/>
        <v>12839.25</v>
      </c>
      <c r="K429" s="12">
        <f>IF(ISBLANK(Tab_ForgeMystique[[#This Row],[Drop]]),0,Tab_ForgeMystique[[#This Row],[Gain_ttc]]-Tab_ForgeMystique[[#This Row],[Cout Ress Craft]])</f>
        <v>-5561.75</v>
      </c>
      <c r="L429" s="12">
        <f>IF(ISBLANK(Tab_ForgeMystique[[#This Row],[Drop]]),0,Tab_ForgeMystique[[#This Row],[Gain_ttc]]-Tab_ForgeMystique[[#This Row],[Prix U. T6]]-Tab_ForgeMystique[[#This Row],[Prix U. Poussière]]*5)</f>
        <v>3738.25</v>
      </c>
      <c r="M429" s="12">
        <f>IF(ISBLANK(Tab_ForgeMystique[[#This Row],[Drop]]),0,Tab_ForgeMystique[[#This Row],[Gain_ttc]]-Tab_ForgeMystique[[#This Row],[Prix U. T6]])</f>
        <v>9818.25</v>
      </c>
      <c r="N429" s="57">
        <v>2</v>
      </c>
    </row>
    <row r="430" spans="1:14" x14ac:dyDescent="0.25">
      <c r="A430" s="15">
        <f t="shared" si="29"/>
        <v>429</v>
      </c>
      <c r="B430" s="45">
        <f t="shared" si="30"/>
        <v>43940</v>
      </c>
      <c r="C430" s="54" t="s">
        <v>140</v>
      </c>
      <c r="D430" s="12">
        <v>186</v>
      </c>
      <c r="E430" s="15" t="str">
        <f t="shared" si="31"/>
        <v>Flacon de sang puissant</v>
      </c>
      <c r="F430" s="12">
        <v>3021</v>
      </c>
      <c r="G430" s="12">
        <v>1216</v>
      </c>
      <c r="H430" s="12">
        <f>50*Tab_ForgeMystique[[#This Row],[Prix U. T5]]+1*Tab_ForgeMystique[[#This Row],[Prix U. T6]]+5*Tab_ForgeMystique[[#This Row],[Prix U. Poussière]]</f>
        <v>18401</v>
      </c>
      <c r="I430" s="15">
        <v>7</v>
      </c>
      <c r="J430" s="11">
        <f t="shared" si="32"/>
        <v>17974.95</v>
      </c>
      <c r="K430" s="12">
        <f>IF(ISBLANK(Tab_ForgeMystique[[#This Row],[Drop]]),0,Tab_ForgeMystique[[#This Row],[Gain_ttc]]-Tab_ForgeMystique[[#This Row],[Cout Ress Craft]])</f>
        <v>-426.04999999999927</v>
      </c>
      <c r="L430" s="12">
        <f>IF(ISBLANK(Tab_ForgeMystique[[#This Row],[Drop]]),0,Tab_ForgeMystique[[#This Row],[Gain_ttc]]-Tab_ForgeMystique[[#This Row],[Prix U. T6]]-Tab_ForgeMystique[[#This Row],[Prix U. Poussière]]*5)</f>
        <v>8873.9500000000007</v>
      </c>
      <c r="M430" s="12">
        <f>IF(ISBLANK(Tab_ForgeMystique[[#This Row],[Drop]]),0,Tab_ForgeMystique[[#This Row],[Gain_ttc]]-Tab_ForgeMystique[[#This Row],[Prix U. T6]])</f>
        <v>14953.95</v>
      </c>
      <c r="N430" s="57">
        <v>2</v>
      </c>
    </row>
    <row r="431" spans="1:14" x14ac:dyDescent="0.25">
      <c r="A431" s="15">
        <f t="shared" si="29"/>
        <v>430</v>
      </c>
      <c r="B431" s="45">
        <f t="shared" si="30"/>
        <v>43940</v>
      </c>
      <c r="C431" s="54" t="s">
        <v>140</v>
      </c>
      <c r="D431" s="12">
        <v>186</v>
      </c>
      <c r="E431" s="15" t="str">
        <f t="shared" si="31"/>
        <v>Flacon de sang puissant</v>
      </c>
      <c r="F431" s="12">
        <v>3021</v>
      </c>
      <c r="G431" s="12">
        <v>1216</v>
      </c>
      <c r="H431" s="12">
        <f>50*Tab_ForgeMystique[[#This Row],[Prix U. T5]]+1*Tab_ForgeMystique[[#This Row],[Prix U. T6]]+5*Tab_ForgeMystique[[#This Row],[Prix U. Poussière]]</f>
        <v>18401</v>
      </c>
      <c r="I431" s="15">
        <v>7</v>
      </c>
      <c r="J431" s="11">
        <f t="shared" si="32"/>
        <v>17974.95</v>
      </c>
      <c r="K431" s="12">
        <f>IF(ISBLANK(Tab_ForgeMystique[[#This Row],[Drop]]),0,Tab_ForgeMystique[[#This Row],[Gain_ttc]]-Tab_ForgeMystique[[#This Row],[Cout Ress Craft]])</f>
        <v>-426.04999999999927</v>
      </c>
      <c r="L431" s="12">
        <f>IF(ISBLANK(Tab_ForgeMystique[[#This Row],[Drop]]),0,Tab_ForgeMystique[[#This Row],[Gain_ttc]]-Tab_ForgeMystique[[#This Row],[Prix U. T6]]-Tab_ForgeMystique[[#This Row],[Prix U. Poussière]]*5)</f>
        <v>8873.9500000000007</v>
      </c>
      <c r="M431" s="12">
        <f>IF(ISBLANK(Tab_ForgeMystique[[#This Row],[Drop]]),0,Tab_ForgeMystique[[#This Row],[Gain_ttc]]-Tab_ForgeMystique[[#This Row],[Prix U. T6]])</f>
        <v>14953.95</v>
      </c>
      <c r="N431" s="57">
        <v>2</v>
      </c>
    </row>
    <row r="432" spans="1:14" x14ac:dyDescent="0.25">
      <c r="A432" s="15">
        <f t="shared" si="29"/>
        <v>431</v>
      </c>
      <c r="B432" s="45">
        <f t="shared" si="30"/>
        <v>43940</v>
      </c>
      <c r="C432" s="54" t="s">
        <v>140</v>
      </c>
      <c r="D432" s="12">
        <v>186</v>
      </c>
      <c r="E432" s="15" t="str">
        <f t="shared" si="31"/>
        <v>Flacon de sang puissant</v>
      </c>
      <c r="F432" s="12">
        <v>3021</v>
      </c>
      <c r="G432" s="12">
        <v>1216</v>
      </c>
      <c r="H432" s="12">
        <f>50*Tab_ForgeMystique[[#This Row],[Prix U. T5]]+1*Tab_ForgeMystique[[#This Row],[Prix U. T6]]+5*Tab_ForgeMystique[[#This Row],[Prix U. Poussière]]</f>
        <v>18401</v>
      </c>
      <c r="I432" s="15">
        <v>7</v>
      </c>
      <c r="J432" s="11">
        <f t="shared" si="32"/>
        <v>17974.95</v>
      </c>
      <c r="K432" s="12">
        <f>IF(ISBLANK(Tab_ForgeMystique[[#This Row],[Drop]]),0,Tab_ForgeMystique[[#This Row],[Gain_ttc]]-Tab_ForgeMystique[[#This Row],[Cout Ress Craft]])</f>
        <v>-426.04999999999927</v>
      </c>
      <c r="L432" s="12">
        <f>IF(ISBLANK(Tab_ForgeMystique[[#This Row],[Drop]]),0,Tab_ForgeMystique[[#This Row],[Gain_ttc]]-Tab_ForgeMystique[[#This Row],[Prix U. T6]]-Tab_ForgeMystique[[#This Row],[Prix U. Poussière]]*5)</f>
        <v>8873.9500000000007</v>
      </c>
      <c r="M432" s="12">
        <f>IF(ISBLANK(Tab_ForgeMystique[[#This Row],[Drop]]),0,Tab_ForgeMystique[[#This Row],[Gain_ttc]]-Tab_ForgeMystique[[#This Row],[Prix U. T6]])</f>
        <v>14953.95</v>
      </c>
      <c r="N432" s="57">
        <v>2</v>
      </c>
    </row>
    <row r="433" spans="1:14" x14ac:dyDescent="0.25">
      <c r="A433" s="15">
        <f t="shared" ref="A433:A496" si="33">A432+1</f>
        <v>432</v>
      </c>
      <c r="B433" s="45">
        <f t="shared" si="30"/>
        <v>43940</v>
      </c>
      <c r="C433" s="54" t="s">
        <v>140</v>
      </c>
      <c r="D433" s="12">
        <v>186</v>
      </c>
      <c r="E433" s="15" t="str">
        <f t="shared" si="31"/>
        <v>Flacon de sang puissant</v>
      </c>
      <c r="F433" s="12">
        <v>3021</v>
      </c>
      <c r="G433" s="12">
        <v>1216</v>
      </c>
      <c r="H433" s="12">
        <f>50*Tab_ForgeMystique[[#This Row],[Prix U. T5]]+1*Tab_ForgeMystique[[#This Row],[Prix U. T6]]+5*Tab_ForgeMystique[[#This Row],[Prix U. Poussière]]</f>
        <v>18401</v>
      </c>
      <c r="I433" s="15">
        <v>6</v>
      </c>
      <c r="J433" s="11">
        <f t="shared" si="32"/>
        <v>15407.1</v>
      </c>
      <c r="K433" s="12">
        <f>IF(ISBLANK(Tab_ForgeMystique[[#This Row],[Drop]]),0,Tab_ForgeMystique[[#This Row],[Gain_ttc]]-Tab_ForgeMystique[[#This Row],[Cout Ress Craft]])</f>
        <v>-2993.8999999999996</v>
      </c>
      <c r="L433" s="12">
        <f>IF(ISBLANK(Tab_ForgeMystique[[#This Row],[Drop]]),0,Tab_ForgeMystique[[#This Row],[Gain_ttc]]-Tab_ForgeMystique[[#This Row],[Prix U. T6]]-Tab_ForgeMystique[[#This Row],[Prix U. Poussière]]*5)</f>
        <v>6306.1</v>
      </c>
      <c r="M433" s="12">
        <f>IF(ISBLANK(Tab_ForgeMystique[[#This Row],[Drop]]),0,Tab_ForgeMystique[[#This Row],[Gain_ttc]]-Tab_ForgeMystique[[#This Row],[Prix U. T6]])</f>
        <v>12386.1</v>
      </c>
      <c r="N433" s="57">
        <v>2</v>
      </c>
    </row>
    <row r="434" spans="1:14" x14ac:dyDescent="0.25">
      <c r="A434" s="15">
        <f t="shared" si="33"/>
        <v>433</v>
      </c>
      <c r="B434" s="45">
        <f t="shared" si="30"/>
        <v>43940</v>
      </c>
      <c r="C434" s="54" t="s">
        <v>140</v>
      </c>
      <c r="D434" s="12">
        <v>186</v>
      </c>
      <c r="E434" s="15" t="str">
        <f t="shared" si="31"/>
        <v>Flacon de sang puissant</v>
      </c>
      <c r="F434" s="12">
        <v>3021</v>
      </c>
      <c r="G434" s="12">
        <v>1216</v>
      </c>
      <c r="H434" s="12">
        <f>50*Tab_ForgeMystique[[#This Row],[Prix U. T5]]+1*Tab_ForgeMystique[[#This Row],[Prix U. T6]]+5*Tab_ForgeMystique[[#This Row],[Prix U. Poussière]]</f>
        <v>18401</v>
      </c>
      <c r="I434" s="15">
        <v>6</v>
      </c>
      <c r="J434" s="11">
        <f t="shared" si="32"/>
        <v>15407.1</v>
      </c>
      <c r="K434" s="12">
        <f>IF(ISBLANK(Tab_ForgeMystique[[#This Row],[Drop]]),0,Tab_ForgeMystique[[#This Row],[Gain_ttc]]-Tab_ForgeMystique[[#This Row],[Cout Ress Craft]])</f>
        <v>-2993.8999999999996</v>
      </c>
      <c r="L434" s="12">
        <f>IF(ISBLANK(Tab_ForgeMystique[[#This Row],[Drop]]),0,Tab_ForgeMystique[[#This Row],[Gain_ttc]]-Tab_ForgeMystique[[#This Row],[Prix U. T6]]-Tab_ForgeMystique[[#This Row],[Prix U. Poussière]]*5)</f>
        <v>6306.1</v>
      </c>
      <c r="M434" s="12">
        <f>IF(ISBLANK(Tab_ForgeMystique[[#This Row],[Drop]]),0,Tab_ForgeMystique[[#This Row],[Gain_ttc]]-Tab_ForgeMystique[[#This Row],[Prix U. T6]])</f>
        <v>12386.1</v>
      </c>
      <c r="N434" s="57">
        <v>2</v>
      </c>
    </row>
    <row r="435" spans="1:14" x14ac:dyDescent="0.25">
      <c r="A435" s="15">
        <f t="shared" si="33"/>
        <v>434</v>
      </c>
      <c r="B435" s="45">
        <f t="shared" si="30"/>
        <v>43940</v>
      </c>
      <c r="C435" s="54" t="s">
        <v>140</v>
      </c>
      <c r="D435" s="12">
        <v>186</v>
      </c>
      <c r="E435" s="15" t="str">
        <f t="shared" si="31"/>
        <v>Flacon de sang puissant</v>
      </c>
      <c r="F435" s="12">
        <v>3021</v>
      </c>
      <c r="G435" s="12">
        <v>1216</v>
      </c>
      <c r="H435" s="12">
        <f>50*Tab_ForgeMystique[[#This Row],[Prix U. T5]]+1*Tab_ForgeMystique[[#This Row],[Prix U. T6]]+5*Tab_ForgeMystique[[#This Row],[Prix U. Poussière]]</f>
        <v>18401</v>
      </c>
      <c r="I435" s="15">
        <v>7</v>
      </c>
      <c r="J435" s="11">
        <f t="shared" si="32"/>
        <v>17974.95</v>
      </c>
      <c r="K435" s="12">
        <f>IF(ISBLANK(Tab_ForgeMystique[[#This Row],[Drop]]),0,Tab_ForgeMystique[[#This Row],[Gain_ttc]]-Tab_ForgeMystique[[#This Row],[Cout Ress Craft]])</f>
        <v>-426.04999999999927</v>
      </c>
      <c r="L435" s="12">
        <f>IF(ISBLANK(Tab_ForgeMystique[[#This Row],[Drop]]),0,Tab_ForgeMystique[[#This Row],[Gain_ttc]]-Tab_ForgeMystique[[#This Row],[Prix U. T6]]-Tab_ForgeMystique[[#This Row],[Prix U. Poussière]]*5)</f>
        <v>8873.9500000000007</v>
      </c>
      <c r="M435" s="12">
        <f>IF(ISBLANK(Tab_ForgeMystique[[#This Row],[Drop]]),0,Tab_ForgeMystique[[#This Row],[Gain_ttc]]-Tab_ForgeMystique[[#This Row],[Prix U. T6]])</f>
        <v>14953.95</v>
      </c>
      <c r="N435" s="57">
        <v>2</v>
      </c>
    </row>
    <row r="436" spans="1:14" x14ac:dyDescent="0.25">
      <c r="A436" s="15">
        <f t="shared" si="33"/>
        <v>435</v>
      </c>
      <c r="B436" s="45">
        <f t="shared" si="30"/>
        <v>43940</v>
      </c>
      <c r="C436" s="54" t="s">
        <v>140</v>
      </c>
      <c r="D436" s="12">
        <v>186</v>
      </c>
      <c r="E436" s="15" t="str">
        <f t="shared" si="31"/>
        <v>Flacon de sang puissant</v>
      </c>
      <c r="F436" s="12">
        <v>3021</v>
      </c>
      <c r="G436" s="12">
        <v>1216</v>
      </c>
      <c r="H436" s="12">
        <f>50*Tab_ForgeMystique[[#This Row],[Prix U. T5]]+1*Tab_ForgeMystique[[#This Row],[Prix U. T6]]+5*Tab_ForgeMystique[[#This Row],[Prix U. Poussière]]</f>
        <v>18401</v>
      </c>
      <c r="I436" s="15">
        <v>7</v>
      </c>
      <c r="J436" s="11">
        <f t="shared" si="32"/>
        <v>17974.95</v>
      </c>
      <c r="K436" s="12">
        <f>IF(ISBLANK(Tab_ForgeMystique[[#This Row],[Drop]]),0,Tab_ForgeMystique[[#This Row],[Gain_ttc]]-Tab_ForgeMystique[[#This Row],[Cout Ress Craft]])</f>
        <v>-426.04999999999927</v>
      </c>
      <c r="L436" s="12">
        <f>IF(ISBLANK(Tab_ForgeMystique[[#This Row],[Drop]]),0,Tab_ForgeMystique[[#This Row],[Gain_ttc]]-Tab_ForgeMystique[[#This Row],[Prix U. T6]]-Tab_ForgeMystique[[#This Row],[Prix U. Poussière]]*5)</f>
        <v>8873.9500000000007</v>
      </c>
      <c r="M436" s="12">
        <f>IF(ISBLANK(Tab_ForgeMystique[[#This Row],[Drop]]),0,Tab_ForgeMystique[[#This Row],[Gain_ttc]]-Tab_ForgeMystique[[#This Row],[Prix U. T6]])</f>
        <v>14953.95</v>
      </c>
      <c r="N436" s="57">
        <v>2</v>
      </c>
    </row>
    <row r="437" spans="1:14" x14ac:dyDescent="0.25">
      <c r="A437" s="15">
        <f t="shared" si="33"/>
        <v>436</v>
      </c>
      <c r="B437" s="45">
        <f t="shared" si="30"/>
        <v>43940</v>
      </c>
      <c r="C437" s="54" t="s">
        <v>140</v>
      </c>
      <c r="D437" s="12">
        <v>186</v>
      </c>
      <c r="E437" s="15" t="str">
        <f t="shared" si="31"/>
        <v>Flacon de sang puissant</v>
      </c>
      <c r="F437" s="12">
        <v>3021</v>
      </c>
      <c r="G437" s="12">
        <v>1216</v>
      </c>
      <c r="H437" s="12">
        <f>50*Tab_ForgeMystique[[#This Row],[Prix U. T5]]+1*Tab_ForgeMystique[[#This Row],[Prix U. T6]]+5*Tab_ForgeMystique[[#This Row],[Prix U. Poussière]]</f>
        <v>18401</v>
      </c>
      <c r="I437" s="15">
        <v>5</v>
      </c>
      <c r="J437" s="11">
        <f t="shared" si="32"/>
        <v>12839.25</v>
      </c>
      <c r="K437" s="12">
        <f>IF(ISBLANK(Tab_ForgeMystique[[#This Row],[Drop]]),0,Tab_ForgeMystique[[#This Row],[Gain_ttc]]-Tab_ForgeMystique[[#This Row],[Cout Ress Craft]])</f>
        <v>-5561.75</v>
      </c>
      <c r="L437" s="12">
        <f>IF(ISBLANK(Tab_ForgeMystique[[#This Row],[Drop]]),0,Tab_ForgeMystique[[#This Row],[Gain_ttc]]-Tab_ForgeMystique[[#This Row],[Prix U. T6]]-Tab_ForgeMystique[[#This Row],[Prix U. Poussière]]*5)</f>
        <v>3738.25</v>
      </c>
      <c r="M437" s="12">
        <f>IF(ISBLANK(Tab_ForgeMystique[[#This Row],[Drop]]),0,Tab_ForgeMystique[[#This Row],[Gain_ttc]]-Tab_ForgeMystique[[#This Row],[Prix U. T6]])</f>
        <v>9818.25</v>
      </c>
      <c r="N437" s="57">
        <v>2</v>
      </c>
    </row>
    <row r="438" spans="1:14" x14ac:dyDescent="0.25">
      <c r="A438" s="15">
        <f t="shared" si="33"/>
        <v>437</v>
      </c>
      <c r="B438" s="45">
        <f t="shared" si="30"/>
        <v>43940</v>
      </c>
      <c r="C438" s="54" t="s">
        <v>140</v>
      </c>
      <c r="D438" s="12">
        <v>186</v>
      </c>
      <c r="E438" s="15" t="str">
        <f t="shared" si="31"/>
        <v>Flacon de sang puissant</v>
      </c>
      <c r="F438" s="12">
        <v>3021</v>
      </c>
      <c r="G438" s="12">
        <v>1216</v>
      </c>
      <c r="H438" s="12">
        <f>50*Tab_ForgeMystique[[#This Row],[Prix U. T5]]+1*Tab_ForgeMystique[[#This Row],[Prix U. T6]]+5*Tab_ForgeMystique[[#This Row],[Prix U. Poussière]]</f>
        <v>18401</v>
      </c>
      <c r="I438" s="15">
        <v>6</v>
      </c>
      <c r="J438" s="11">
        <f t="shared" si="32"/>
        <v>15407.1</v>
      </c>
      <c r="K438" s="12">
        <f>IF(ISBLANK(Tab_ForgeMystique[[#This Row],[Drop]]),0,Tab_ForgeMystique[[#This Row],[Gain_ttc]]-Tab_ForgeMystique[[#This Row],[Cout Ress Craft]])</f>
        <v>-2993.8999999999996</v>
      </c>
      <c r="L438" s="12">
        <f>IF(ISBLANK(Tab_ForgeMystique[[#This Row],[Drop]]),0,Tab_ForgeMystique[[#This Row],[Gain_ttc]]-Tab_ForgeMystique[[#This Row],[Prix U. T6]]-Tab_ForgeMystique[[#This Row],[Prix U. Poussière]]*5)</f>
        <v>6306.1</v>
      </c>
      <c r="M438" s="12">
        <f>IF(ISBLANK(Tab_ForgeMystique[[#This Row],[Drop]]),0,Tab_ForgeMystique[[#This Row],[Gain_ttc]]-Tab_ForgeMystique[[#This Row],[Prix U. T6]])</f>
        <v>12386.1</v>
      </c>
      <c r="N438" s="57">
        <v>2</v>
      </c>
    </row>
    <row r="439" spans="1:14" x14ac:dyDescent="0.25">
      <c r="A439" s="15">
        <f t="shared" si="33"/>
        <v>438</v>
      </c>
      <c r="B439" s="45">
        <f t="shared" si="30"/>
        <v>43940</v>
      </c>
      <c r="C439" s="54" t="s">
        <v>140</v>
      </c>
      <c r="D439" s="12">
        <v>186</v>
      </c>
      <c r="E439" s="15" t="str">
        <f t="shared" si="31"/>
        <v>Flacon de sang puissant</v>
      </c>
      <c r="F439" s="12">
        <v>3021</v>
      </c>
      <c r="G439" s="12">
        <v>1216</v>
      </c>
      <c r="H439" s="12">
        <f>50*Tab_ForgeMystique[[#This Row],[Prix U. T5]]+1*Tab_ForgeMystique[[#This Row],[Prix U. T6]]+5*Tab_ForgeMystique[[#This Row],[Prix U. Poussière]]</f>
        <v>18401</v>
      </c>
      <c r="I439" s="15">
        <v>11</v>
      </c>
      <c r="J439" s="11">
        <f t="shared" si="32"/>
        <v>28246.35</v>
      </c>
      <c r="K439" s="12">
        <f>IF(ISBLANK(Tab_ForgeMystique[[#This Row],[Drop]]),0,Tab_ForgeMystique[[#This Row],[Gain_ttc]]-Tab_ForgeMystique[[#This Row],[Cout Ress Craft]])</f>
        <v>9845.3499999999985</v>
      </c>
      <c r="L439" s="12">
        <f>IF(ISBLANK(Tab_ForgeMystique[[#This Row],[Drop]]),0,Tab_ForgeMystique[[#This Row],[Gain_ttc]]-Tab_ForgeMystique[[#This Row],[Prix U. T6]]-Tab_ForgeMystique[[#This Row],[Prix U. Poussière]]*5)</f>
        <v>19145.349999999999</v>
      </c>
      <c r="M439" s="12">
        <f>IF(ISBLANK(Tab_ForgeMystique[[#This Row],[Drop]]),0,Tab_ForgeMystique[[#This Row],[Gain_ttc]]-Tab_ForgeMystique[[#This Row],[Prix U. T6]])</f>
        <v>25225.35</v>
      </c>
      <c r="N439" s="57">
        <v>2</v>
      </c>
    </row>
    <row r="440" spans="1:14" x14ac:dyDescent="0.25">
      <c r="A440" s="15">
        <f t="shared" si="33"/>
        <v>439</v>
      </c>
      <c r="B440" s="45">
        <f t="shared" si="30"/>
        <v>43940</v>
      </c>
      <c r="C440" s="54" t="s">
        <v>140</v>
      </c>
      <c r="D440" s="12">
        <v>186</v>
      </c>
      <c r="E440" s="15" t="str">
        <f t="shared" si="31"/>
        <v>Flacon de sang puissant</v>
      </c>
      <c r="F440" s="12">
        <v>3021</v>
      </c>
      <c r="G440" s="12">
        <v>1216</v>
      </c>
      <c r="H440" s="12">
        <f>50*Tab_ForgeMystique[[#This Row],[Prix U. T5]]+1*Tab_ForgeMystique[[#This Row],[Prix U. T6]]+5*Tab_ForgeMystique[[#This Row],[Prix U. Poussière]]</f>
        <v>18401</v>
      </c>
      <c r="I440" s="15">
        <v>7</v>
      </c>
      <c r="J440" s="11">
        <f t="shared" si="32"/>
        <v>17974.95</v>
      </c>
      <c r="K440" s="12">
        <f>IF(ISBLANK(Tab_ForgeMystique[[#This Row],[Drop]]),0,Tab_ForgeMystique[[#This Row],[Gain_ttc]]-Tab_ForgeMystique[[#This Row],[Cout Ress Craft]])</f>
        <v>-426.04999999999927</v>
      </c>
      <c r="L440" s="12">
        <f>IF(ISBLANK(Tab_ForgeMystique[[#This Row],[Drop]]),0,Tab_ForgeMystique[[#This Row],[Gain_ttc]]-Tab_ForgeMystique[[#This Row],[Prix U. T6]]-Tab_ForgeMystique[[#This Row],[Prix U. Poussière]]*5)</f>
        <v>8873.9500000000007</v>
      </c>
      <c r="M440" s="12">
        <f>IF(ISBLANK(Tab_ForgeMystique[[#This Row],[Drop]]),0,Tab_ForgeMystique[[#This Row],[Gain_ttc]]-Tab_ForgeMystique[[#This Row],[Prix U. T6]])</f>
        <v>14953.95</v>
      </c>
      <c r="N440" s="57">
        <v>2</v>
      </c>
    </row>
    <row r="441" spans="1:14" x14ac:dyDescent="0.25">
      <c r="A441" s="15">
        <f t="shared" si="33"/>
        <v>440</v>
      </c>
      <c r="B441" s="45">
        <f t="shared" si="30"/>
        <v>43940</v>
      </c>
      <c r="C441" s="54" t="s">
        <v>140</v>
      </c>
      <c r="D441" s="12">
        <v>186</v>
      </c>
      <c r="E441" s="15" t="str">
        <f t="shared" si="31"/>
        <v>Flacon de sang puissant</v>
      </c>
      <c r="F441" s="12">
        <v>3021</v>
      </c>
      <c r="G441" s="12">
        <v>1216</v>
      </c>
      <c r="H441" s="12">
        <f>50*Tab_ForgeMystique[[#This Row],[Prix U. T5]]+1*Tab_ForgeMystique[[#This Row],[Prix U. T6]]+5*Tab_ForgeMystique[[#This Row],[Prix U. Poussière]]</f>
        <v>18401</v>
      </c>
      <c r="I441" s="15">
        <v>5</v>
      </c>
      <c r="J441" s="11">
        <f t="shared" si="32"/>
        <v>12839.25</v>
      </c>
      <c r="K441" s="12">
        <f>IF(ISBLANK(Tab_ForgeMystique[[#This Row],[Drop]]),0,Tab_ForgeMystique[[#This Row],[Gain_ttc]]-Tab_ForgeMystique[[#This Row],[Cout Ress Craft]])</f>
        <v>-5561.75</v>
      </c>
      <c r="L441" s="12">
        <f>IF(ISBLANK(Tab_ForgeMystique[[#This Row],[Drop]]),0,Tab_ForgeMystique[[#This Row],[Gain_ttc]]-Tab_ForgeMystique[[#This Row],[Prix U. T6]]-Tab_ForgeMystique[[#This Row],[Prix U. Poussière]]*5)</f>
        <v>3738.25</v>
      </c>
      <c r="M441" s="12">
        <f>IF(ISBLANK(Tab_ForgeMystique[[#This Row],[Drop]]),0,Tab_ForgeMystique[[#This Row],[Gain_ttc]]-Tab_ForgeMystique[[#This Row],[Prix U. T6]])</f>
        <v>9818.25</v>
      </c>
      <c r="N441" s="57">
        <v>2</v>
      </c>
    </row>
    <row r="442" spans="1:14" x14ac:dyDescent="0.25">
      <c r="A442" s="15">
        <f t="shared" si="33"/>
        <v>441</v>
      </c>
      <c r="B442" s="45">
        <f t="shared" si="30"/>
        <v>43940</v>
      </c>
      <c r="C442" s="54" t="s">
        <v>140</v>
      </c>
      <c r="D442" s="12">
        <v>186</v>
      </c>
      <c r="E442" s="15" t="str">
        <f t="shared" si="31"/>
        <v>Flacon de sang puissant</v>
      </c>
      <c r="F442" s="12">
        <v>3021</v>
      </c>
      <c r="G442" s="12">
        <v>1216</v>
      </c>
      <c r="H442" s="12">
        <f>50*Tab_ForgeMystique[[#This Row],[Prix U. T5]]+1*Tab_ForgeMystique[[#This Row],[Prix U. T6]]+5*Tab_ForgeMystique[[#This Row],[Prix U. Poussière]]</f>
        <v>18401</v>
      </c>
      <c r="I442" s="15">
        <v>7</v>
      </c>
      <c r="J442" s="11">
        <f t="shared" si="32"/>
        <v>17974.95</v>
      </c>
      <c r="K442" s="12">
        <f>IF(ISBLANK(Tab_ForgeMystique[[#This Row],[Drop]]),0,Tab_ForgeMystique[[#This Row],[Gain_ttc]]-Tab_ForgeMystique[[#This Row],[Cout Ress Craft]])</f>
        <v>-426.04999999999927</v>
      </c>
      <c r="L442" s="12">
        <f>IF(ISBLANK(Tab_ForgeMystique[[#This Row],[Drop]]),0,Tab_ForgeMystique[[#This Row],[Gain_ttc]]-Tab_ForgeMystique[[#This Row],[Prix U. T6]]-Tab_ForgeMystique[[#This Row],[Prix U. Poussière]]*5)</f>
        <v>8873.9500000000007</v>
      </c>
      <c r="M442" s="12">
        <f>IF(ISBLANK(Tab_ForgeMystique[[#This Row],[Drop]]),0,Tab_ForgeMystique[[#This Row],[Gain_ttc]]-Tab_ForgeMystique[[#This Row],[Prix U. T6]])</f>
        <v>14953.95</v>
      </c>
      <c r="N442" s="57">
        <v>2</v>
      </c>
    </row>
    <row r="443" spans="1:14" x14ac:dyDescent="0.25">
      <c r="A443" s="15">
        <f t="shared" si="33"/>
        <v>442</v>
      </c>
      <c r="B443" s="45">
        <f t="shared" si="30"/>
        <v>43940</v>
      </c>
      <c r="C443" s="54" t="s">
        <v>140</v>
      </c>
      <c r="D443" s="12">
        <v>186</v>
      </c>
      <c r="E443" s="15" t="str">
        <f t="shared" si="31"/>
        <v>Flacon de sang puissant</v>
      </c>
      <c r="F443" s="12">
        <v>3021</v>
      </c>
      <c r="G443" s="12">
        <v>1216</v>
      </c>
      <c r="H443" s="12">
        <f>50*Tab_ForgeMystique[[#This Row],[Prix U. T5]]+1*Tab_ForgeMystique[[#This Row],[Prix U. T6]]+5*Tab_ForgeMystique[[#This Row],[Prix U. Poussière]]</f>
        <v>18401</v>
      </c>
      <c r="I443" s="15">
        <v>6</v>
      </c>
      <c r="J443" s="11">
        <f t="shared" si="32"/>
        <v>15407.1</v>
      </c>
      <c r="K443" s="12">
        <f>IF(ISBLANK(Tab_ForgeMystique[[#This Row],[Drop]]),0,Tab_ForgeMystique[[#This Row],[Gain_ttc]]-Tab_ForgeMystique[[#This Row],[Cout Ress Craft]])</f>
        <v>-2993.8999999999996</v>
      </c>
      <c r="L443" s="12">
        <f>IF(ISBLANK(Tab_ForgeMystique[[#This Row],[Drop]]),0,Tab_ForgeMystique[[#This Row],[Gain_ttc]]-Tab_ForgeMystique[[#This Row],[Prix U. T6]]-Tab_ForgeMystique[[#This Row],[Prix U. Poussière]]*5)</f>
        <v>6306.1</v>
      </c>
      <c r="M443" s="12">
        <f>IF(ISBLANK(Tab_ForgeMystique[[#This Row],[Drop]]),0,Tab_ForgeMystique[[#This Row],[Gain_ttc]]-Tab_ForgeMystique[[#This Row],[Prix U. T6]])</f>
        <v>12386.1</v>
      </c>
      <c r="N443" s="57">
        <v>2</v>
      </c>
    </row>
    <row r="444" spans="1:14" x14ac:dyDescent="0.25">
      <c r="A444" s="15">
        <f t="shared" si="33"/>
        <v>443</v>
      </c>
      <c r="B444" s="45">
        <f t="shared" si="30"/>
        <v>43940</v>
      </c>
      <c r="C444" s="54" t="s">
        <v>140</v>
      </c>
      <c r="D444" s="12">
        <v>186</v>
      </c>
      <c r="E444" s="15" t="str">
        <f t="shared" si="31"/>
        <v>Flacon de sang puissant</v>
      </c>
      <c r="F444" s="12">
        <v>3021</v>
      </c>
      <c r="G444" s="12">
        <v>1216</v>
      </c>
      <c r="H444" s="12">
        <f>50*Tab_ForgeMystique[[#This Row],[Prix U. T5]]+1*Tab_ForgeMystique[[#This Row],[Prix U. T6]]+5*Tab_ForgeMystique[[#This Row],[Prix U. Poussière]]</f>
        <v>18401</v>
      </c>
      <c r="I444" s="15">
        <v>5</v>
      </c>
      <c r="J444" s="11">
        <f t="shared" si="32"/>
        <v>12839.25</v>
      </c>
      <c r="K444" s="12">
        <f>IF(ISBLANK(Tab_ForgeMystique[[#This Row],[Drop]]),0,Tab_ForgeMystique[[#This Row],[Gain_ttc]]-Tab_ForgeMystique[[#This Row],[Cout Ress Craft]])</f>
        <v>-5561.75</v>
      </c>
      <c r="L444" s="12">
        <f>IF(ISBLANK(Tab_ForgeMystique[[#This Row],[Drop]]),0,Tab_ForgeMystique[[#This Row],[Gain_ttc]]-Tab_ForgeMystique[[#This Row],[Prix U. T6]]-Tab_ForgeMystique[[#This Row],[Prix U. Poussière]]*5)</f>
        <v>3738.25</v>
      </c>
      <c r="M444" s="12">
        <f>IF(ISBLANK(Tab_ForgeMystique[[#This Row],[Drop]]),0,Tab_ForgeMystique[[#This Row],[Gain_ttc]]-Tab_ForgeMystique[[#This Row],[Prix U. T6]])</f>
        <v>9818.25</v>
      </c>
      <c r="N444" s="57">
        <v>2</v>
      </c>
    </row>
    <row r="445" spans="1:14" x14ac:dyDescent="0.25">
      <c r="A445" s="15">
        <f t="shared" si="33"/>
        <v>444</v>
      </c>
      <c r="B445" s="45">
        <f t="shared" si="30"/>
        <v>43940</v>
      </c>
      <c r="C445" s="54" t="s">
        <v>140</v>
      </c>
      <c r="D445" s="12">
        <v>186</v>
      </c>
      <c r="E445" s="15" t="str">
        <f t="shared" si="31"/>
        <v>Flacon de sang puissant</v>
      </c>
      <c r="F445" s="12">
        <v>3021</v>
      </c>
      <c r="G445" s="12">
        <v>1216</v>
      </c>
      <c r="H445" s="12">
        <f>50*Tab_ForgeMystique[[#This Row],[Prix U. T5]]+1*Tab_ForgeMystique[[#This Row],[Prix U. T6]]+5*Tab_ForgeMystique[[#This Row],[Prix U. Poussière]]</f>
        <v>18401</v>
      </c>
      <c r="I445" s="15">
        <v>9</v>
      </c>
      <c r="J445" s="11">
        <f t="shared" si="32"/>
        <v>23110.649999999998</v>
      </c>
      <c r="K445" s="12">
        <f>IF(ISBLANK(Tab_ForgeMystique[[#This Row],[Drop]]),0,Tab_ForgeMystique[[#This Row],[Gain_ttc]]-Tab_ForgeMystique[[#This Row],[Cout Ress Craft]])</f>
        <v>4709.6499999999978</v>
      </c>
      <c r="L445" s="12">
        <f>IF(ISBLANK(Tab_ForgeMystique[[#This Row],[Drop]]),0,Tab_ForgeMystique[[#This Row],[Gain_ttc]]-Tab_ForgeMystique[[#This Row],[Prix U. T6]]-Tab_ForgeMystique[[#This Row],[Prix U. Poussière]]*5)</f>
        <v>14009.649999999998</v>
      </c>
      <c r="M445" s="12">
        <f>IF(ISBLANK(Tab_ForgeMystique[[#This Row],[Drop]]),0,Tab_ForgeMystique[[#This Row],[Gain_ttc]]-Tab_ForgeMystique[[#This Row],[Prix U. T6]])</f>
        <v>20089.649999999998</v>
      </c>
      <c r="N445" s="57">
        <v>2</v>
      </c>
    </row>
    <row r="446" spans="1:14" x14ac:dyDescent="0.25">
      <c r="A446" s="15">
        <f t="shared" si="33"/>
        <v>445</v>
      </c>
      <c r="B446" s="45">
        <f t="shared" si="30"/>
        <v>43940</v>
      </c>
      <c r="C446" s="54" t="s">
        <v>140</v>
      </c>
      <c r="D446" s="12">
        <v>186</v>
      </c>
      <c r="E446" s="15" t="str">
        <f t="shared" si="31"/>
        <v>Flacon de sang puissant</v>
      </c>
      <c r="F446" s="12">
        <v>3021</v>
      </c>
      <c r="G446" s="12">
        <v>1216</v>
      </c>
      <c r="H446" s="12">
        <f>50*Tab_ForgeMystique[[#This Row],[Prix U. T5]]+1*Tab_ForgeMystique[[#This Row],[Prix U. T6]]+5*Tab_ForgeMystique[[#This Row],[Prix U. Poussière]]</f>
        <v>18401</v>
      </c>
      <c r="I446" s="15">
        <v>5</v>
      </c>
      <c r="J446" s="11">
        <f t="shared" si="32"/>
        <v>12839.25</v>
      </c>
      <c r="K446" s="12">
        <f>IF(ISBLANK(Tab_ForgeMystique[[#This Row],[Drop]]),0,Tab_ForgeMystique[[#This Row],[Gain_ttc]]-Tab_ForgeMystique[[#This Row],[Cout Ress Craft]])</f>
        <v>-5561.75</v>
      </c>
      <c r="L446" s="12">
        <f>IF(ISBLANK(Tab_ForgeMystique[[#This Row],[Drop]]),0,Tab_ForgeMystique[[#This Row],[Gain_ttc]]-Tab_ForgeMystique[[#This Row],[Prix U. T6]]-Tab_ForgeMystique[[#This Row],[Prix U. Poussière]]*5)</f>
        <v>3738.25</v>
      </c>
      <c r="M446" s="12">
        <f>IF(ISBLANK(Tab_ForgeMystique[[#This Row],[Drop]]),0,Tab_ForgeMystique[[#This Row],[Gain_ttc]]-Tab_ForgeMystique[[#This Row],[Prix U. T6]])</f>
        <v>9818.25</v>
      </c>
      <c r="N446" s="57">
        <v>2</v>
      </c>
    </row>
    <row r="447" spans="1:14" x14ac:dyDescent="0.25">
      <c r="A447" s="15">
        <f t="shared" si="33"/>
        <v>446</v>
      </c>
      <c r="B447" s="45">
        <f t="shared" si="30"/>
        <v>43940</v>
      </c>
      <c r="C447" s="54" t="s">
        <v>140</v>
      </c>
      <c r="D447" s="12">
        <v>186</v>
      </c>
      <c r="E447" s="15" t="str">
        <f t="shared" si="31"/>
        <v>Flacon de sang puissant</v>
      </c>
      <c r="F447" s="12">
        <v>3021</v>
      </c>
      <c r="G447" s="12">
        <v>1216</v>
      </c>
      <c r="H447" s="12">
        <f>50*Tab_ForgeMystique[[#This Row],[Prix U. T5]]+1*Tab_ForgeMystique[[#This Row],[Prix U. T6]]+5*Tab_ForgeMystique[[#This Row],[Prix U. Poussière]]</f>
        <v>18401</v>
      </c>
      <c r="I447" s="15">
        <v>5</v>
      </c>
      <c r="J447" s="11">
        <f t="shared" si="32"/>
        <v>12839.25</v>
      </c>
      <c r="K447" s="12">
        <f>IF(ISBLANK(Tab_ForgeMystique[[#This Row],[Drop]]),0,Tab_ForgeMystique[[#This Row],[Gain_ttc]]-Tab_ForgeMystique[[#This Row],[Cout Ress Craft]])</f>
        <v>-5561.75</v>
      </c>
      <c r="L447" s="12">
        <f>IF(ISBLANK(Tab_ForgeMystique[[#This Row],[Drop]]),0,Tab_ForgeMystique[[#This Row],[Gain_ttc]]-Tab_ForgeMystique[[#This Row],[Prix U. T6]]-Tab_ForgeMystique[[#This Row],[Prix U. Poussière]]*5)</f>
        <v>3738.25</v>
      </c>
      <c r="M447" s="12">
        <f>IF(ISBLANK(Tab_ForgeMystique[[#This Row],[Drop]]),0,Tab_ForgeMystique[[#This Row],[Gain_ttc]]-Tab_ForgeMystique[[#This Row],[Prix U. T6]])</f>
        <v>9818.25</v>
      </c>
      <c r="N447" s="57">
        <v>2</v>
      </c>
    </row>
    <row r="448" spans="1:14" x14ac:dyDescent="0.25">
      <c r="A448" s="15">
        <f t="shared" si="33"/>
        <v>447</v>
      </c>
      <c r="B448" s="45">
        <f t="shared" ref="B448:B453" si="34">B447</f>
        <v>43940</v>
      </c>
      <c r="C448" s="54" t="s">
        <v>140</v>
      </c>
      <c r="D448" s="12">
        <v>186</v>
      </c>
      <c r="E448" s="15" t="str">
        <f t="shared" si="31"/>
        <v>Flacon de sang puissant</v>
      </c>
      <c r="F448" s="12">
        <v>3021</v>
      </c>
      <c r="G448" s="12">
        <v>1216</v>
      </c>
      <c r="H448" s="12">
        <f>50*Tab_ForgeMystique[[#This Row],[Prix U. T5]]+1*Tab_ForgeMystique[[#This Row],[Prix U. T6]]+5*Tab_ForgeMystique[[#This Row],[Prix U. Poussière]]</f>
        <v>18401</v>
      </c>
      <c r="I448" s="15">
        <v>12</v>
      </c>
      <c r="J448" s="11">
        <f t="shared" si="32"/>
        <v>30814.2</v>
      </c>
      <c r="K448" s="12">
        <f>IF(ISBLANK(Tab_ForgeMystique[[#This Row],[Drop]]),0,Tab_ForgeMystique[[#This Row],[Gain_ttc]]-Tab_ForgeMystique[[#This Row],[Cout Ress Craft]])</f>
        <v>12413.2</v>
      </c>
      <c r="L448" s="12">
        <f>IF(ISBLANK(Tab_ForgeMystique[[#This Row],[Drop]]),0,Tab_ForgeMystique[[#This Row],[Gain_ttc]]-Tab_ForgeMystique[[#This Row],[Prix U. T6]]-Tab_ForgeMystique[[#This Row],[Prix U. Poussière]]*5)</f>
        <v>21713.200000000001</v>
      </c>
      <c r="M448" s="12">
        <f>IF(ISBLANK(Tab_ForgeMystique[[#This Row],[Drop]]),0,Tab_ForgeMystique[[#This Row],[Gain_ttc]]-Tab_ForgeMystique[[#This Row],[Prix U. T6]])</f>
        <v>27793.200000000001</v>
      </c>
      <c r="N448" s="57">
        <v>2</v>
      </c>
    </row>
    <row r="449" spans="1:14" x14ac:dyDescent="0.25">
      <c r="A449" s="15">
        <f t="shared" si="33"/>
        <v>448</v>
      </c>
      <c r="B449" s="45">
        <f t="shared" si="34"/>
        <v>43940</v>
      </c>
      <c r="C449" s="54" t="s">
        <v>140</v>
      </c>
      <c r="D449" s="12">
        <v>186</v>
      </c>
      <c r="E449" s="15" t="str">
        <f t="shared" si="31"/>
        <v>Flacon de sang puissant</v>
      </c>
      <c r="F449" s="12">
        <v>3021</v>
      </c>
      <c r="G449" s="12">
        <v>1216</v>
      </c>
      <c r="H449" s="12">
        <f>50*Tab_ForgeMystique[[#This Row],[Prix U. T5]]+1*Tab_ForgeMystique[[#This Row],[Prix U. T6]]+5*Tab_ForgeMystique[[#This Row],[Prix U. Poussière]]</f>
        <v>18401</v>
      </c>
      <c r="I449" s="15">
        <v>5</v>
      </c>
      <c r="J449" s="11">
        <f t="shared" si="32"/>
        <v>12839.25</v>
      </c>
      <c r="K449" s="12">
        <f>IF(ISBLANK(Tab_ForgeMystique[[#This Row],[Drop]]),0,Tab_ForgeMystique[[#This Row],[Gain_ttc]]-Tab_ForgeMystique[[#This Row],[Cout Ress Craft]])</f>
        <v>-5561.75</v>
      </c>
      <c r="L449" s="12">
        <f>IF(ISBLANK(Tab_ForgeMystique[[#This Row],[Drop]]),0,Tab_ForgeMystique[[#This Row],[Gain_ttc]]-Tab_ForgeMystique[[#This Row],[Prix U. T6]]-Tab_ForgeMystique[[#This Row],[Prix U. Poussière]]*5)</f>
        <v>3738.25</v>
      </c>
      <c r="M449" s="12">
        <f>IF(ISBLANK(Tab_ForgeMystique[[#This Row],[Drop]]),0,Tab_ForgeMystique[[#This Row],[Gain_ttc]]-Tab_ForgeMystique[[#This Row],[Prix U. T6]])</f>
        <v>9818.25</v>
      </c>
      <c r="N449" s="57">
        <v>2</v>
      </c>
    </row>
    <row r="450" spans="1:14" x14ac:dyDescent="0.25">
      <c r="A450" s="15">
        <f t="shared" si="33"/>
        <v>449</v>
      </c>
      <c r="B450" s="45">
        <f t="shared" si="34"/>
        <v>43940</v>
      </c>
      <c r="C450" s="54" t="s">
        <v>140</v>
      </c>
      <c r="D450" s="12">
        <v>186</v>
      </c>
      <c r="E450" s="15" t="str">
        <f t="shared" ref="E450:E513" si="35">IF(ISBLANK(C450),"",VLOOKUP(C450,_MatriceT5_T6,2,0))</f>
        <v>Flacon de sang puissant</v>
      </c>
      <c r="F450" s="12">
        <v>3021</v>
      </c>
      <c r="G450" s="12">
        <v>1216</v>
      </c>
      <c r="H450" s="12">
        <f>50*Tab_ForgeMystique[[#This Row],[Prix U. T5]]+1*Tab_ForgeMystique[[#This Row],[Prix U. T6]]+5*Tab_ForgeMystique[[#This Row],[Prix U. Poussière]]</f>
        <v>18401</v>
      </c>
      <c r="I450" s="15">
        <v>5</v>
      </c>
      <c r="J450" s="11">
        <f t="shared" ref="J450:J513" si="36">I450*F450*0.85</f>
        <v>12839.25</v>
      </c>
      <c r="K450" s="12">
        <f>IF(ISBLANK(Tab_ForgeMystique[[#This Row],[Drop]]),0,Tab_ForgeMystique[[#This Row],[Gain_ttc]]-Tab_ForgeMystique[[#This Row],[Cout Ress Craft]])</f>
        <v>-5561.75</v>
      </c>
      <c r="L450" s="12">
        <f>IF(ISBLANK(Tab_ForgeMystique[[#This Row],[Drop]]),0,Tab_ForgeMystique[[#This Row],[Gain_ttc]]-Tab_ForgeMystique[[#This Row],[Prix U. T6]]-Tab_ForgeMystique[[#This Row],[Prix U. Poussière]]*5)</f>
        <v>3738.25</v>
      </c>
      <c r="M450" s="12">
        <f>IF(ISBLANK(Tab_ForgeMystique[[#This Row],[Drop]]),0,Tab_ForgeMystique[[#This Row],[Gain_ttc]]-Tab_ForgeMystique[[#This Row],[Prix U. T6]])</f>
        <v>9818.25</v>
      </c>
      <c r="N450" s="57">
        <v>2</v>
      </c>
    </row>
    <row r="451" spans="1:14" x14ac:dyDescent="0.25">
      <c r="A451" s="15">
        <f t="shared" si="33"/>
        <v>450</v>
      </c>
      <c r="B451" s="45">
        <f t="shared" si="34"/>
        <v>43940</v>
      </c>
      <c r="C451" s="54" t="s">
        <v>140</v>
      </c>
      <c r="D451" s="12">
        <v>186</v>
      </c>
      <c r="E451" s="15" t="str">
        <f t="shared" si="35"/>
        <v>Flacon de sang puissant</v>
      </c>
      <c r="F451" s="12">
        <v>3021</v>
      </c>
      <c r="G451" s="12">
        <v>1216</v>
      </c>
      <c r="H451" s="12">
        <f>50*Tab_ForgeMystique[[#This Row],[Prix U. T5]]+1*Tab_ForgeMystique[[#This Row],[Prix U. T6]]+5*Tab_ForgeMystique[[#This Row],[Prix U. Poussière]]</f>
        <v>18401</v>
      </c>
      <c r="I451" s="15">
        <v>10</v>
      </c>
      <c r="J451" s="11">
        <f t="shared" si="36"/>
        <v>25678.5</v>
      </c>
      <c r="K451" s="12">
        <f>IF(ISBLANK(Tab_ForgeMystique[[#This Row],[Drop]]),0,Tab_ForgeMystique[[#This Row],[Gain_ttc]]-Tab_ForgeMystique[[#This Row],[Cout Ress Craft]])</f>
        <v>7277.5</v>
      </c>
      <c r="L451" s="12">
        <f>IF(ISBLANK(Tab_ForgeMystique[[#This Row],[Drop]]),0,Tab_ForgeMystique[[#This Row],[Gain_ttc]]-Tab_ForgeMystique[[#This Row],[Prix U. T6]]-Tab_ForgeMystique[[#This Row],[Prix U. Poussière]]*5)</f>
        <v>16577.5</v>
      </c>
      <c r="M451" s="12">
        <f>IF(ISBLANK(Tab_ForgeMystique[[#This Row],[Drop]]),0,Tab_ForgeMystique[[#This Row],[Gain_ttc]]-Tab_ForgeMystique[[#This Row],[Prix U. T6]])</f>
        <v>22657.5</v>
      </c>
      <c r="N451" s="57">
        <v>2</v>
      </c>
    </row>
    <row r="452" spans="1:14" x14ac:dyDescent="0.25">
      <c r="A452" s="15">
        <f t="shared" si="33"/>
        <v>451</v>
      </c>
      <c r="B452" s="45">
        <f t="shared" si="34"/>
        <v>43940</v>
      </c>
      <c r="C452" s="54" t="s">
        <v>140</v>
      </c>
      <c r="D452" s="12">
        <v>186</v>
      </c>
      <c r="E452" s="15" t="str">
        <f t="shared" si="35"/>
        <v>Flacon de sang puissant</v>
      </c>
      <c r="F452" s="12">
        <v>3021</v>
      </c>
      <c r="G452" s="12">
        <v>1216</v>
      </c>
      <c r="H452" s="12">
        <f>50*Tab_ForgeMystique[[#This Row],[Prix U. T5]]+1*Tab_ForgeMystique[[#This Row],[Prix U. T6]]+5*Tab_ForgeMystique[[#This Row],[Prix U. Poussière]]</f>
        <v>18401</v>
      </c>
      <c r="I452" s="15">
        <v>5</v>
      </c>
      <c r="J452" s="11">
        <f t="shared" si="36"/>
        <v>12839.25</v>
      </c>
      <c r="K452" s="12">
        <f>IF(ISBLANK(Tab_ForgeMystique[[#This Row],[Drop]]),0,Tab_ForgeMystique[[#This Row],[Gain_ttc]]-Tab_ForgeMystique[[#This Row],[Cout Ress Craft]])</f>
        <v>-5561.75</v>
      </c>
      <c r="L452" s="12">
        <f>IF(ISBLANK(Tab_ForgeMystique[[#This Row],[Drop]]),0,Tab_ForgeMystique[[#This Row],[Gain_ttc]]-Tab_ForgeMystique[[#This Row],[Prix U. T6]]-Tab_ForgeMystique[[#This Row],[Prix U. Poussière]]*5)</f>
        <v>3738.25</v>
      </c>
      <c r="M452" s="12">
        <f>IF(ISBLANK(Tab_ForgeMystique[[#This Row],[Drop]]),0,Tab_ForgeMystique[[#This Row],[Gain_ttc]]-Tab_ForgeMystique[[#This Row],[Prix U. T6]])</f>
        <v>9818.25</v>
      </c>
      <c r="N452" s="57">
        <v>2</v>
      </c>
    </row>
    <row r="453" spans="1:14" x14ac:dyDescent="0.25">
      <c r="A453" s="15">
        <f t="shared" si="33"/>
        <v>452</v>
      </c>
      <c r="B453" s="45">
        <f t="shared" si="34"/>
        <v>43940</v>
      </c>
      <c r="C453" s="54" t="s">
        <v>140</v>
      </c>
      <c r="D453" s="12">
        <v>186</v>
      </c>
      <c r="E453" s="15" t="str">
        <f t="shared" si="35"/>
        <v>Flacon de sang puissant</v>
      </c>
      <c r="F453" s="12">
        <v>3021</v>
      </c>
      <c r="G453" s="12">
        <v>1216</v>
      </c>
      <c r="H453" s="12">
        <f>50*Tab_ForgeMystique[[#This Row],[Prix U. T5]]+1*Tab_ForgeMystique[[#This Row],[Prix U. T6]]+5*Tab_ForgeMystique[[#This Row],[Prix U. Poussière]]</f>
        <v>18401</v>
      </c>
      <c r="I453" s="15">
        <v>7</v>
      </c>
      <c r="J453" s="11">
        <f t="shared" si="36"/>
        <v>17974.95</v>
      </c>
      <c r="K453" s="12">
        <f>IF(ISBLANK(Tab_ForgeMystique[[#This Row],[Drop]]),0,Tab_ForgeMystique[[#This Row],[Gain_ttc]]-Tab_ForgeMystique[[#This Row],[Cout Ress Craft]])</f>
        <v>-426.04999999999927</v>
      </c>
      <c r="L453" s="12">
        <f>IF(ISBLANK(Tab_ForgeMystique[[#This Row],[Drop]]),0,Tab_ForgeMystique[[#This Row],[Gain_ttc]]-Tab_ForgeMystique[[#This Row],[Prix U. T6]]-Tab_ForgeMystique[[#This Row],[Prix U. Poussière]]*5)</f>
        <v>8873.9500000000007</v>
      </c>
      <c r="M453" s="12">
        <f>IF(ISBLANK(Tab_ForgeMystique[[#This Row],[Drop]]),0,Tab_ForgeMystique[[#This Row],[Gain_ttc]]-Tab_ForgeMystique[[#This Row],[Prix U. T6]])</f>
        <v>14953.95</v>
      </c>
      <c r="N453" s="57">
        <v>2</v>
      </c>
    </row>
    <row r="454" spans="1:14" x14ac:dyDescent="0.25">
      <c r="A454" s="15">
        <f t="shared" si="33"/>
        <v>453</v>
      </c>
      <c r="B454" s="45">
        <v>43940</v>
      </c>
      <c r="C454" s="15" t="s">
        <v>140</v>
      </c>
      <c r="D454" s="12">
        <v>280</v>
      </c>
      <c r="E454" s="15" t="str">
        <f t="shared" si="35"/>
        <v>Flacon de sang puissant</v>
      </c>
      <c r="F454" s="12">
        <v>3846</v>
      </c>
      <c r="G454" s="12">
        <v>1214</v>
      </c>
      <c r="H454" s="12">
        <f>50*Tab_ForgeMystique[[#This Row],[Prix U. T5]]+1*Tab_ForgeMystique[[#This Row],[Prix U. T6]]+5*Tab_ForgeMystique[[#This Row],[Prix U. Poussière]]</f>
        <v>23916</v>
      </c>
      <c r="I454" s="15">
        <v>5</v>
      </c>
      <c r="J454" s="11">
        <f t="shared" si="36"/>
        <v>16345.5</v>
      </c>
      <c r="K454" s="12">
        <f>IF(ISBLANK(Tab_ForgeMystique[[#This Row],[Drop]]),0,Tab_ForgeMystique[[#This Row],[Gain_ttc]]-Tab_ForgeMystique[[#This Row],[Cout Ress Craft]])</f>
        <v>-7570.5</v>
      </c>
      <c r="L454" s="12">
        <f>IF(ISBLANK(Tab_ForgeMystique[[#This Row],[Drop]]),0,Tab_ForgeMystique[[#This Row],[Gain_ttc]]-Tab_ForgeMystique[[#This Row],[Prix U. T6]]-Tab_ForgeMystique[[#This Row],[Prix U. Poussière]]*5)</f>
        <v>6429.5</v>
      </c>
      <c r="M454" s="12">
        <f>IF(ISBLANK(Tab_ForgeMystique[[#This Row],[Drop]]),0,Tab_ForgeMystique[[#This Row],[Gain_ttc]]-Tab_ForgeMystique[[#This Row],[Prix U. T6]])</f>
        <v>12499.5</v>
      </c>
      <c r="N454" s="57">
        <v>2</v>
      </c>
    </row>
    <row r="455" spans="1:14" x14ac:dyDescent="0.25">
      <c r="A455" s="15">
        <f t="shared" si="33"/>
        <v>454</v>
      </c>
      <c r="B455" s="45">
        <v>43940</v>
      </c>
      <c r="C455" s="51" t="s">
        <v>140</v>
      </c>
      <c r="D455" s="12">
        <v>280</v>
      </c>
      <c r="E455" s="51" t="str">
        <f t="shared" si="35"/>
        <v>Flacon de sang puissant</v>
      </c>
      <c r="F455" s="12">
        <v>3846</v>
      </c>
      <c r="G455" s="12">
        <v>1214</v>
      </c>
      <c r="H455" s="12">
        <f>50*Tab_ForgeMystique[[#This Row],[Prix U. T5]]+1*Tab_ForgeMystique[[#This Row],[Prix U. T6]]+5*Tab_ForgeMystique[[#This Row],[Prix U. Poussière]]</f>
        <v>23916</v>
      </c>
      <c r="I455" s="15">
        <v>7</v>
      </c>
      <c r="J455" s="11">
        <f t="shared" si="36"/>
        <v>22883.7</v>
      </c>
      <c r="K455" s="12">
        <f>IF(ISBLANK(Tab_ForgeMystique[[#This Row],[Drop]]),0,Tab_ForgeMystique[[#This Row],[Gain_ttc]]-Tab_ForgeMystique[[#This Row],[Cout Ress Craft]])</f>
        <v>-1032.2999999999993</v>
      </c>
      <c r="L455" s="12">
        <f>IF(ISBLANK(Tab_ForgeMystique[[#This Row],[Drop]]),0,Tab_ForgeMystique[[#This Row],[Gain_ttc]]-Tab_ForgeMystique[[#This Row],[Prix U. T6]]-Tab_ForgeMystique[[#This Row],[Prix U. Poussière]]*5)</f>
        <v>12967.7</v>
      </c>
      <c r="M455" s="12">
        <f>IF(ISBLANK(Tab_ForgeMystique[[#This Row],[Drop]]),0,Tab_ForgeMystique[[#This Row],[Gain_ttc]]-Tab_ForgeMystique[[#This Row],[Prix U. T6]])</f>
        <v>19037.7</v>
      </c>
      <c r="N455" s="57">
        <v>2</v>
      </c>
    </row>
    <row r="456" spans="1:14" x14ac:dyDescent="0.25">
      <c r="A456" s="15">
        <f t="shared" si="33"/>
        <v>455</v>
      </c>
      <c r="B456" s="45">
        <v>43940</v>
      </c>
      <c r="C456" s="51" t="s">
        <v>140</v>
      </c>
      <c r="D456" s="12">
        <v>280</v>
      </c>
      <c r="E456" s="51" t="str">
        <f t="shared" si="35"/>
        <v>Flacon de sang puissant</v>
      </c>
      <c r="F456" s="12">
        <v>3846</v>
      </c>
      <c r="G456" s="12">
        <v>1214</v>
      </c>
      <c r="H456" s="12">
        <f>50*Tab_ForgeMystique[[#This Row],[Prix U. T5]]+1*Tab_ForgeMystique[[#This Row],[Prix U. T6]]+5*Tab_ForgeMystique[[#This Row],[Prix U. Poussière]]</f>
        <v>23916</v>
      </c>
      <c r="I456" s="15">
        <v>10</v>
      </c>
      <c r="J456" s="11">
        <f t="shared" si="36"/>
        <v>32691</v>
      </c>
      <c r="K456" s="12">
        <f>IF(ISBLANK(Tab_ForgeMystique[[#This Row],[Drop]]),0,Tab_ForgeMystique[[#This Row],[Gain_ttc]]-Tab_ForgeMystique[[#This Row],[Cout Ress Craft]])</f>
        <v>8775</v>
      </c>
      <c r="L456" s="12">
        <f>IF(ISBLANK(Tab_ForgeMystique[[#This Row],[Drop]]),0,Tab_ForgeMystique[[#This Row],[Gain_ttc]]-Tab_ForgeMystique[[#This Row],[Prix U. T6]]-Tab_ForgeMystique[[#This Row],[Prix U. Poussière]]*5)</f>
        <v>22775</v>
      </c>
      <c r="M456" s="12">
        <f>IF(ISBLANK(Tab_ForgeMystique[[#This Row],[Drop]]),0,Tab_ForgeMystique[[#This Row],[Gain_ttc]]-Tab_ForgeMystique[[#This Row],[Prix U. T6]])</f>
        <v>28845</v>
      </c>
      <c r="N456" s="57">
        <v>2</v>
      </c>
    </row>
    <row r="457" spans="1:14" x14ac:dyDescent="0.25">
      <c r="A457" s="15">
        <f t="shared" si="33"/>
        <v>456</v>
      </c>
      <c r="B457" s="45">
        <v>43940</v>
      </c>
      <c r="C457" s="51" t="s">
        <v>140</v>
      </c>
      <c r="D457" s="12">
        <v>280</v>
      </c>
      <c r="E457" s="51" t="str">
        <f t="shared" si="35"/>
        <v>Flacon de sang puissant</v>
      </c>
      <c r="F457" s="12">
        <v>3846</v>
      </c>
      <c r="G457" s="12">
        <v>1214</v>
      </c>
      <c r="H457" s="12">
        <f>50*Tab_ForgeMystique[[#This Row],[Prix U. T5]]+1*Tab_ForgeMystique[[#This Row],[Prix U. T6]]+5*Tab_ForgeMystique[[#This Row],[Prix U. Poussière]]</f>
        <v>23916</v>
      </c>
      <c r="I457" s="15">
        <v>7</v>
      </c>
      <c r="J457" s="11">
        <f t="shared" si="36"/>
        <v>22883.7</v>
      </c>
      <c r="K457" s="12">
        <f>IF(ISBLANK(Tab_ForgeMystique[[#This Row],[Drop]]),0,Tab_ForgeMystique[[#This Row],[Gain_ttc]]-Tab_ForgeMystique[[#This Row],[Cout Ress Craft]])</f>
        <v>-1032.2999999999993</v>
      </c>
      <c r="L457" s="12">
        <f>IF(ISBLANK(Tab_ForgeMystique[[#This Row],[Drop]]),0,Tab_ForgeMystique[[#This Row],[Gain_ttc]]-Tab_ForgeMystique[[#This Row],[Prix U. T6]]-Tab_ForgeMystique[[#This Row],[Prix U. Poussière]]*5)</f>
        <v>12967.7</v>
      </c>
      <c r="M457" s="12">
        <f>IF(ISBLANK(Tab_ForgeMystique[[#This Row],[Drop]]),0,Tab_ForgeMystique[[#This Row],[Gain_ttc]]-Tab_ForgeMystique[[#This Row],[Prix U. T6]])</f>
        <v>19037.7</v>
      </c>
      <c r="N457" s="57">
        <v>2</v>
      </c>
    </row>
    <row r="458" spans="1:14" x14ac:dyDescent="0.25">
      <c r="A458" s="15">
        <f t="shared" si="33"/>
        <v>457</v>
      </c>
      <c r="B458" s="45">
        <v>43940</v>
      </c>
      <c r="C458" s="51" t="s">
        <v>140</v>
      </c>
      <c r="D458" s="12">
        <v>280</v>
      </c>
      <c r="E458" s="51" t="str">
        <f t="shared" si="35"/>
        <v>Flacon de sang puissant</v>
      </c>
      <c r="F458" s="12">
        <v>3846</v>
      </c>
      <c r="G458" s="12">
        <v>1214</v>
      </c>
      <c r="H458" s="12">
        <f>50*Tab_ForgeMystique[[#This Row],[Prix U. T5]]+1*Tab_ForgeMystique[[#This Row],[Prix U. T6]]+5*Tab_ForgeMystique[[#This Row],[Prix U. Poussière]]</f>
        <v>23916</v>
      </c>
      <c r="I458" s="15">
        <v>6</v>
      </c>
      <c r="J458" s="11">
        <f t="shared" si="36"/>
        <v>19614.599999999999</v>
      </c>
      <c r="K458" s="12">
        <f>IF(ISBLANK(Tab_ForgeMystique[[#This Row],[Drop]]),0,Tab_ForgeMystique[[#This Row],[Gain_ttc]]-Tab_ForgeMystique[[#This Row],[Cout Ress Craft]])</f>
        <v>-4301.4000000000015</v>
      </c>
      <c r="L458" s="12">
        <f>IF(ISBLANK(Tab_ForgeMystique[[#This Row],[Drop]]),0,Tab_ForgeMystique[[#This Row],[Gain_ttc]]-Tab_ForgeMystique[[#This Row],[Prix U. T6]]-Tab_ForgeMystique[[#This Row],[Prix U. Poussière]]*5)</f>
        <v>9698.5999999999985</v>
      </c>
      <c r="M458" s="12">
        <f>IF(ISBLANK(Tab_ForgeMystique[[#This Row],[Drop]]),0,Tab_ForgeMystique[[#This Row],[Gain_ttc]]-Tab_ForgeMystique[[#This Row],[Prix U. T6]])</f>
        <v>15768.599999999999</v>
      </c>
      <c r="N458" s="57">
        <v>2</v>
      </c>
    </row>
    <row r="459" spans="1:14" x14ac:dyDescent="0.25">
      <c r="A459" s="15">
        <f t="shared" si="33"/>
        <v>458</v>
      </c>
      <c r="B459" s="45">
        <v>43940</v>
      </c>
      <c r="C459" s="51" t="s">
        <v>140</v>
      </c>
      <c r="D459" s="12">
        <v>280</v>
      </c>
      <c r="E459" s="51" t="str">
        <f t="shared" si="35"/>
        <v>Flacon de sang puissant</v>
      </c>
      <c r="F459" s="12">
        <v>3846</v>
      </c>
      <c r="G459" s="12">
        <v>1214</v>
      </c>
      <c r="H459" s="12">
        <f>50*Tab_ForgeMystique[[#This Row],[Prix U. T5]]+1*Tab_ForgeMystique[[#This Row],[Prix U. T6]]+5*Tab_ForgeMystique[[#This Row],[Prix U. Poussière]]</f>
        <v>23916</v>
      </c>
      <c r="I459" s="15">
        <v>5</v>
      </c>
      <c r="J459" s="11">
        <f t="shared" si="36"/>
        <v>16345.5</v>
      </c>
      <c r="K459" s="12">
        <f>IF(ISBLANK(Tab_ForgeMystique[[#This Row],[Drop]]),0,Tab_ForgeMystique[[#This Row],[Gain_ttc]]-Tab_ForgeMystique[[#This Row],[Cout Ress Craft]])</f>
        <v>-7570.5</v>
      </c>
      <c r="L459" s="12">
        <f>IF(ISBLANK(Tab_ForgeMystique[[#This Row],[Drop]]),0,Tab_ForgeMystique[[#This Row],[Gain_ttc]]-Tab_ForgeMystique[[#This Row],[Prix U. T6]]-Tab_ForgeMystique[[#This Row],[Prix U. Poussière]]*5)</f>
        <v>6429.5</v>
      </c>
      <c r="M459" s="12">
        <f>IF(ISBLANK(Tab_ForgeMystique[[#This Row],[Drop]]),0,Tab_ForgeMystique[[#This Row],[Gain_ttc]]-Tab_ForgeMystique[[#This Row],[Prix U. T6]])</f>
        <v>12499.5</v>
      </c>
      <c r="N459" s="57">
        <v>2</v>
      </c>
    </row>
    <row r="460" spans="1:14" x14ac:dyDescent="0.25">
      <c r="A460" s="15">
        <f t="shared" si="33"/>
        <v>459</v>
      </c>
      <c r="B460" s="45">
        <v>43940</v>
      </c>
      <c r="C460" s="51" t="s">
        <v>140</v>
      </c>
      <c r="D460" s="12">
        <v>280</v>
      </c>
      <c r="E460" s="51" t="str">
        <f t="shared" si="35"/>
        <v>Flacon de sang puissant</v>
      </c>
      <c r="F460" s="12">
        <v>3846</v>
      </c>
      <c r="G460" s="12">
        <v>1214</v>
      </c>
      <c r="H460" s="12">
        <f>50*Tab_ForgeMystique[[#This Row],[Prix U. T5]]+1*Tab_ForgeMystique[[#This Row],[Prix U. T6]]+5*Tab_ForgeMystique[[#This Row],[Prix U. Poussière]]</f>
        <v>23916</v>
      </c>
      <c r="I460" s="15">
        <v>8</v>
      </c>
      <c r="J460" s="11">
        <f t="shared" si="36"/>
        <v>26152.799999999999</v>
      </c>
      <c r="K460" s="12">
        <f>IF(ISBLANK(Tab_ForgeMystique[[#This Row],[Drop]]),0,Tab_ForgeMystique[[#This Row],[Gain_ttc]]-Tab_ForgeMystique[[#This Row],[Cout Ress Craft]])</f>
        <v>2236.7999999999993</v>
      </c>
      <c r="L460" s="12">
        <f>IF(ISBLANK(Tab_ForgeMystique[[#This Row],[Drop]]),0,Tab_ForgeMystique[[#This Row],[Gain_ttc]]-Tab_ForgeMystique[[#This Row],[Prix U. T6]]-Tab_ForgeMystique[[#This Row],[Prix U. Poussière]]*5)</f>
        <v>16236.8</v>
      </c>
      <c r="M460" s="12">
        <f>IF(ISBLANK(Tab_ForgeMystique[[#This Row],[Drop]]),0,Tab_ForgeMystique[[#This Row],[Gain_ttc]]-Tab_ForgeMystique[[#This Row],[Prix U. T6]])</f>
        <v>22306.799999999999</v>
      </c>
      <c r="N460" s="57">
        <v>2</v>
      </c>
    </row>
    <row r="461" spans="1:14" x14ac:dyDescent="0.25">
      <c r="A461" s="15">
        <f t="shared" si="33"/>
        <v>460</v>
      </c>
      <c r="B461" s="45">
        <v>43940</v>
      </c>
      <c r="C461" s="51" t="s">
        <v>140</v>
      </c>
      <c r="D461" s="12">
        <v>280</v>
      </c>
      <c r="E461" s="51" t="str">
        <f t="shared" si="35"/>
        <v>Flacon de sang puissant</v>
      </c>
      <c r="F461" s="12">
        <v>3846</v>
      </c>
      <c r="G461" s="12">
        <v>1214</v>
      </c>
      <c r="H461" s="12">
        <f>50*Tab_ForgeMystique[[#This Row],[Prix U. T5]]+1*Tab_ForgeMystique[[#This Row],[Prix U. T6]]+5*Tab_ForgeMystique[[#This Row],[Prix U. Poussière]]</f>
        <v>23916</v>
      </c>
      <c r="I461" s="15">
        <v>5</v>
      </c>
      <c r="J461" s="11">
        <f t="shared" si="36"/>
        <v>16345.5</v>
      </c>
      <c r="K461" s="12">
        <f>IF(ISBLANK(Tab_ForgeMystique[[#This Row],[Drop]]),0,Tab_ForgeMystique[[#This Row],[Gain_ttc]]-Tab_ForgeMystique[[#This Row],[Cout Ress Craft]])</f>
        <v>-7570.5</v>
      </c>
      <c r="L461" s="12">
        <f>IF(ISBLANK(Tab_ForgeMystique[[#This Row],[Drop]]),0,Tab_ForgeMystique[[#This Row],[Gain_ttc]]-Tab_ForgeMystique[[#This Row],[Prix U. T6]]-Tab_ForgeMystique[[#This Row],[Prix U. Poussière]]*5)</f>
        <v>6429.5</v>
      </c>
      <c r="M461" s="12">
        <f>IF(ISBLANK(Tab_ForgeMystique[[#This Row],[Drop]]),0,Tab_ForgeMystique[[#This Row],[Gain_ttc]]-Tab_ForgeMystique[[#This Row],[Prix U. T6]])</f>
        <v>12499.5</v>
      </c>
      <c r="N461" s="57">
        <v>2</v>
      </c>
    </row>
    <row r="462" spans="1:14" x14ac:dyDescent="0.25">
      <c r="A462" s="15">
        <f t="shared" si="33"/>
        <v>461</v>
      </c>
      <c r="B462" s="45">
        <v>43940</v>
      </c>
      <c r="C462" s="51" t="s">
        <v>140</v>
      </c>
      <c r="D462" s="12">
        <v>280</v>
      </c>
      <c r="E462" s="51" t="str">
        <f t="shared" si="35"/>
        <v>Flacon de sang puissant</v>
      </c>
      <c r="F462" s="12">
        <v>3846</v>
      </c>
      <c r="G462" s="12">
        <v>1214</v>
      </c>
      <c r="H462" s="12">
        <f>50*Tab_ForgeMystique[[#This Row],[Prix U. T5]]+1*Tab_ForgeMystique[[#This Row],[Prix U. T6]]+5*Tab_ForgeMystique[[#This Row],[Prix U. Poussière]]</f>
        <v>23916</v>
      </c>
      <c r="I462" s="15">
        <v>6</v>
      </c>
      <c r="J462" s="11">
        <f t="shared" si="36"/>
        <v>19614.599999999999</v>
      </c>
      <c r="K462" s="12">
        <f>IF(ISBLANK(Tab_ForgeMystique[[#This Row],[Drop]]),0,Tab_ForgeMystique[[#This Row],[Gain_ttc]]-Tab_ForgeMystique[[#This Row],[Cout Ress Craft]])</f>
        <v>-4301.4000000000015</v>
      </c>
      <c r="L462" s="12">
        <f>IF(ISBLANK(Tab_ForgeMystique[[#This Row],[Drop]]),0,Tab_ForgeMystique[[#This Row],[Gain_ttc]]-Tab_ForgeMystique[[#This Row],[Prix U. T6]]-Tab_ForgeMystique[[#This Row],[Prix U. Poussière]]*5)</f>
        <v>9698.5999999999985</v>
      </c>
      <c r="M462" s="12">
        <f>IF(ISBLANK(Tab_ForgeMystique[[#This Row],[Drop]]),0,Tab_ForgeMystique[[#This Row],[Gain_ttc]]-Tab_ForgeMystique[[#This Row],[Prix U. T6]])</f>
        <v>15768.599999999999</v>
      </c>
      <c r="N462" s="57">
        <v>2</v>
      </c>
    </row>
    <row r="463" spans="1:14" x14ac:dyDescent="0.25">
      <c r="A463" s="15">
        <f t="shared" si="33"/>
        <v>462</v>
      </c>
      <c r="B463" s="45">
        <v>43940</v>
      </c>
      <c r="C463" s="51" t="s">
        <v>140</v>
      </c>
      <c r="D463" s="12">
        <v>280</v>
      </c>
      <c r="E463" s="51" t="str">
        <f t="shared" si="35"/>
        <v>Flacon de sang puissant</v>
      </c>
      <c r="F463" s="12">
        <v>3846</v>
      </c>
      <c r="G463" s="12">
        <v>1214</v>
      </c>
      <c r="H463" s="12">
        <f>50*Tab_ForgeMystique[[#This Row],[Prix U. T5]]+1*Tab_ForgeMystique[[#This Row],[Prix U. T6]]+5*Tab_ForgeMystique[[#This Row],[Prix U. Poussière]]</f>
        <v>23916</v>
      </c>
      <c r="I463" s="15">
        <v>8</v>
      </c>
      <c r="J463" s="11">
        <f t="shared" si="36"/>
        <v>26152.799999999999</v>
      </c>
      <c r="K463" s="12">
        <f>IF(ISBLANK(Tab_ForgeMystique[[#This Row],[Drop]]),0,Tab_ForgeMystique[[#This Row],[Gain_ttc]]-Tab_ForgeMystique[[#This Row],[Cout Ress Craft]])</f>
        <v>2236.7999999999993</v>
      </c>
      <c r="L463" s="12">
        <f>IF(ISBLANK(Tab_ForgeMystique[[#This Row],[Drop]]),0,Tab_ForgeMystique[[#This Row],[Gain_ttc]]-Tab_ForgeMystique[[#This Row],[Prix U. T6]]-Tab_ForgeMystique[[#This Row],[Prix U. Poussière]]*5)</f>
        <v>16236.8</v>
      </c>
      <c r="M463" s="12">
        <f>IF(ISBLANK(Tab_ForgeMystique[[#This Row],[Drop]]),0,Tab_ForgeMystique[[#This Row],[Gain_ttc]]-Tab_ForgeMystique[[#This Row],[Prix U. T6]])</f>
        <v>22306.799999999999</v>
      </c>
      <c r="N463" s="57">
        <v>2</v>
      </c>
    </row>
    <row r="464" spans="1:14" x14ac:dyDescent="0.25">
      <c r="A464" s="15">
        <f t="shared" si="33"/>
        <v>463</v>
      </c>
      <c r="B464" s="45">
        <v>43940</v>
      </c>
      <c r="C464" s="15" t="s">
        <v>45</v>
      </c>
      <c r="D464" s="12">
        <v>72</v>
      </c>
      <c r="E464" s="15" t="str">
        <f t="shared" si="35"/>
        <v>Os ancien</v>
      </c>
      <c r="F464" s="12">
        <v>2040</v>
      </c>
      <c r="G464" s="12">
        <v>1214</v>
      </c>
      <c r="H464" s="12">
        <f>50*Tab_ForgeMystique[[#This Row],[Prix U. T5]]+1*Tab_ForgeMystique[[#This Row],[Prix U. T6]]+5*Tab_ForgeMystique[[#This Row],[Prix U. Poussière]]</f>
        <v>11710</v>
      </c>
      <c r="I464" s="15">
        <v>6</v>
      </c>
      <c r="J464" s="11">
        <f t="shared" si="36"/>
        <v>10404</v>
      </c>
      <c r="K464" s="12">
        <f>IF(ISBLANK(Tab_ForgeMystique[[#This Row],[Drop]]),0,Tab_ForgeMystique[[#This Row],[Gain_ttc]]-Tab_ForgeMystique[[#This Row],[Cout Ress Craft]])</f>
        <v>-1306</v>
      </c>
      <c r="L464" s="12">
        <f>IF(ISBLANK(Tab_ForgeMystique[[#This Row],[Drop]]),0,Tab_ForgeMystique[[#This Row],[Gain_ttc]]-Tab_ForgeMystique[[#This Row],[Prix U. T6]]-Tab_ForgeMystique[[#This Row],[Prix U. Poussière]]*5)</f>
        <v>2294</v>
      </c>
      <c r="M464" s="12">
        <f>IF(ISBLANK(Tab_ForgeMystique[[#This Row],[Drop]]),0,Tab_ForgeMystique[[#This Row],[Gain_ttc]]-Tab_ForgeMystique[[#This Row],[Prix U. T6]])</f>
        <v>8364</v>
      </c>
      <c r="N464" s="57">
        <v>2</v>
      </c>
    </row>
    <row r="465" spans="1:14" x14ac:dyDescent="0.25">
      <c r="A465" s="15">
        <f t="shared" si="33"/>
        <v>464</v>
      </c>
      <c r="B465" s="45">
        <v>43940</v>
      </c>
      <c r="C465" s="51" t="s">
        <v>45</v>
      </c>
      <c r="D465" s="12">
        <v>72</v>
      </c>
      <c r="E465" s="51" t="str">
        <f t="shared" si="35"/>
        <v>Os ancien</v>
      </c>
      <c r="F465" s="12">
        <v>2040</v>
      </c>
      <c r="G465" s="12">
        <v>1214</v>
      </c>
      <c r="H465" s="12">
        <f>50*Tab_ForgeMystique[[#This Row],[Prix U. T5]]+1*Tab_ForgeMystique[[#This Row],[Prix U. T6]]+5*Tab_ForgeMystique[[#This Row],[Prix U. Poussière]]</f>
        <v>11710</v>
      </c>
      <c r="I465" s="15">
        <v>6</v>
      </c>
      <c r="J465" s="11">
        <f t="shared" si="36"/>
        <v>10404</v>
      </c>
      <c r="K465" s="12">
        <f>IF(ISBLANK(Tab_ForgeMystique[[#This Row],[Drop]]),0,Tab_ForgeMystique[[#This Row],[Gain_ttc]]-Tab_ForgeMystique[[#This Row],[Cout Ress Craft]])</f>
        <v>-1306</v>
      </c>
      <c r="L465" s="12">
        <f>IF(ISBLANK(Tab_ForgeMystique[[#This Row],[Drop]]),0,Tab_ForgeMystique[[#This Row],[Gain_ttc]]-Tab_ForgeMystique[[#This Row],[Prix U. T6]]-Tab_ForgeMystique[[#This Row],[Prix U. Poussière]]*5)</f>
        <v>2294</v>
      </c>
      <c r="M465" s="12">
        <f>IF(ISBLANK(Tab_ForgeMystique[[#This Row],[Drop]]),0,Tab_ForgeMystique[[#This Row],[Gain_ttc]]-Tab_ForgeMystique[[#This Row],[Prix U. T6]])</f>
        <v>8364</v>
      </c>
      <c r="N465" s="57">
        <v>2</v>
      </c>
    </row>
    <row r="466" spans="1:14" x14ac:dyDescent="0.25">
      <c r="A466" s="15">
        <f t="shared" si="33"/>
        <v>465</v>
      </c>
      <c r="B466" s="45">
        <v>43940</v>
      </c>
      <c r="C466" s="51" t="s">
        <v>45</v>
      </c>
      <c r="D466" s="12">
        <v>72</v>
      </c>
      <c r="E466" s="51" t="str">
        <f t="shared" si="35"/>
        <v>Os ancien</v>
      </c>
      <c r="F466" s="12">
        <v>2040</v>
      </c>
      <c r="G466" s="12">
        <v>1214</v>
      </c>
      <c r="H466" s="12">
        <f>50*Tab_ForgeMystique[[#This Row],[Prix U. T5]]+1*Tab_ForgeMystique[[#This Row],[Prix U. T6]]+5*Tab_ForgeMystique[[#This Row],[Prix U. Poussière]]</f>
        <v>11710</v>
      </c>
      <c r="I466" s="15">
        <v>6</v>
      </c>
      <c r="J466" s="11">
        <f t="shared" si="36"/>
        <v>10404</v>
      </c>
      <c r="K466" s="12">
        <f>IF(ISBLANK(Tab_ForgeMystique[[#This Row],[Drop]]),0,Tab_ForgeMystique[[#This Row],[Gain_ttc]]-Tab_ForgeMystique[[#This Row],[Cout Ress Craft]])</f>
        <v>-1306</v>
      </c>
      <c r="L466" s="12">
        <f>IF(ISBLANK(Tab_ForgeMystique[[#This Row],[Drop]]),0,Tab_ForgeMystique[[#This Row],[Gain_ttc]]-Tab_ForgeMystique[[#This Row],[Prix U. T6]]-Tab_ForgeMystique[[#This Row],[Prix U. Poussière]]*5)</f>
        <v>2294</v>
      </c>
      <c r="M466" s="12">
        <f>IF(ISBLANK(Tab_ForgeMystique[[#This Row],[Drop]]),0,Tab_ForgeMystique[[#This Row],[Gain_ttc]]-Tab_ForgeMystique[[#This Row],[Prix U. T6]])</f>
        <v>8364</v>
      </c>
      <c r="N466" s="57">
        <v>2</v>
      </c>
    </row>
    <row r="467" spans="1:14" x14ac:dyDescent="0.25">
      <c r="A467" s="15">
        <f t="shared" si="33"/>
        <v>466</v>
      </c>
      <c r="B467" s="45">
        <v>43940</v>
      </c>
      <c r="C467" s="51" t="s">
        <v>45</v>
      </c>
      <c r="D467" s="12">
        <v>72</v>
      </c>
      <c r="E467" s="51" t="str">
        <f t="shared" si="35"/>
        <v>Os ancien</v>
      </c>
      <c r="F467" s="12">
        <v>2040</v>
      </c>
      <c r="G467" s="12">
        <v>1214</v>
      </c>
      <c r="H467" s="12">
        <f>50*Tab_ForgeMystique[[#This Row],[Prix U. T5]]+1*Tab_ForgeMystique[[#This Row],[Prix U. T6]]+5*Tab_ForgeMystique[[#This Row],[Prix U. Poussière]]</f>
        <v>11710</v>
      </c>
      <c r="I467" s="15">
        <v>8</v>
      </c>
      <c r="J467" s="11">
        <f t="shared" si="36"/>
        <v>13872</v>
      </c>
      <c r="K467" s="12">
        <f>IF(ISBLANK(Tab_ForgeMystique[[#This Row],[Drop]]),0,Tab_ForgeMystique[[#This Row],[Gain_ttc]]-Tab_ForgeMystique[[#This Row],[Cout Ress Craft]])</f>
        <v>2162</v>
      </c>
      <c r="L467" s="12">
        <f>IF(ISBLANK(Tab_ForgeMystique[[#This Row],[Drop]]),0,Tab_ForgeMystique[[#This Row],[Gain_ttc]]-Tab_ForgeMystique[[#This Row],[Prix U. T6]]-Tab_ForgeMystique[[#This Row],[Prix U. Poussière]]*5)</f>
        <v>5762</v>
      </c>
      <c r="M467" s="12">
        <f>IF(ISBLANK(Tab_ForgeMystique[[#This Row],[Drop]]),0,Tab_ForgeMystique[[#This Row],[Gain_ttc]]-Tab_ForgeMystique[[#This Row],[Prix U. T6]])</f>
        <v>11832</v>
      </c>
      <c r="N467" s="57">
        <v>2</v>
      </c>
    </row>
    <row r="468" spans="1:14" x14ac:dyDescent="0.25">
      <c r="A468" s="15">
        <f t="shared" si="33"/>
        <v>467</v>
      </c>
      <c r="B468" s="45">
        <v>43940</v>
      </c>
      <c r="C468" s="51" t="s">
        <v>45</v>
      </c>
      <c r="D468" s="12">
        <v>72</v>
      </c>
      <c r="E468" s="51" t="str">
        <f t="shared" si="35"/>
        <v>Os ancien</v>
      </c>
      <c r="F468" s="12">
        <v>2040</v>
      </c>
      <c r="G468" s="12">
        <v>1214</v>
      </c>
      <c r="H468" s="12">
        <f>50*Tab_ForgeMystique[[#This Row],[Prix U. T5]]+1*Tab_ForgeMystique[[#This Row],[Prix U. T6]]+5*Tab_ForgeMystique[[#This Row],[Prix U. Poussière]]</f>
        <v>11710</v>
      </c>
      <c r="I468" s="15">
        <v>5</v>
      </c>
      <c r="J468" s="11">
        <f t="shared" si="36"/>
        <v>8670</v>
      </c>
      <c r="K468" s="12">
        <f>IF(ISBLANK(Tab_ForgeMystique[[#This Row],[Drop]]),0,Tab_ForgeMystique[[#This Row],[Gain_ttc]]-Tab_ForgeMystique[[#This Row],[Cout Ress Craft]])</f>
        <v>-3040</v>
      </c>
      <c r="L468" s="12">
        <f>IF(ISBLANK(Tab_ForgeMystique[[#This Row],[Drop]]),0,Tab_ForgeMystique[[#This Row],[Gain_ttc]]-Tab_ForgeMystique[[#This Row],[Prix U. T6]]-Tab_ForgeMystique[[#This Row],[Prix U. Poussière]]*5)</f>
        <v>560</v>
      </c>
      <c r="M468" s="12">
        <f>IF(ISBLANK(Tab_ForgeMystique[[#This Row],[Drop]]),0,Tab_ForgeMystique[[#This Row],[Gain_ttc]]-Tab_ForgeMystique[[#This Row],[Prix U. T6]])</f>
        <v>6630</v>
      </c>
      <c r="N468" s="57">
        <v>2</v>
      </c>
    </row>
    <row r="469" spans="1:14" x14ac:dyDescent="0.25">
      <c r="A469" s="15">
        <f t="shared" si="33"/>
        <v>468</v>
      </c>
      <c r="B469" s="45">
        <v>43940</v>
      </c>
      <c r="C469" s="51" t="s">
        <v>45</v>
      </c>
      <c r="D469" s="12">
        <v>72</v>
      </c>
      <c r="E469" s="51" t="str">
        <f t="shared" si="35"/>
        <v>Os ancien</v>
      </c>
      <c r="F469" s="12">
        <v>2040</v>
      </c>
      <c r="G469" s="12">
        <v>1214</v>
      </c>
      <c r="H469" s="12">
        <f>50*Tab_ForgeMystique[[#This Row],[Prix U. T5]]+1*Tab_ForgeMystique[[#This Row],[Prix U. T6]]+5*Tab_ForgeMystique[[#This Row],[Prix U. Poussière]]</f>
        <v>11710</v>
      </c>
      <c r="I469" s="15">
        <v>12</v>
      </c>
      <c r="J469" s="11">
        <f t="shared" si="36"/>
        <v>20808</v>
      </c>
      <c r="K469" s="12">
        <f>IF(ISBLANK(Tab_ForgeMystique[[#This Row],[Drop]]),0,Tab_ForgeMystique[[#This Row],[Gain_ttc]]-Tab_ForgeMystique[[#This Row],[Cout Ress Craft]])</f>
        <v>9098</v>
      </c>
      <c r="L469" s="12">
        <f>IF(ISBLANK(Tab_ForgeMystique[[#This Row],[Drop]]),0,Tab_ForgeMystique[[#This Row],[Gain_ttc]]-Tab_ForgeMystique[[#This Row],[Prix U. T6]]-Tab_ForgeMystique[[#This Row],[Prix U. Poussière]]*5)</f>
        <v>12698</v>
      </c>
      <c r="M469" s="12">
        <f>IF(ISBLANK(Tab_ForgeMystique[[#This Row],[Drop]]),0,Tab_ForgeMystique[[#This Row],[Gain_ttc]]-Tab_ForgeMystique[[#This Row],[Prix U. T6]])</f>
        <v>18768</v>
      </c>
      <c r="N469" s="57">
        <v>2</v>
      </c>
    </row>
    <row r="470" spans="1:14" x14ac:dyDescent="0.25">
      <c r="A470" s="15">
        <f t="shared" si="33"/>
        <v>469</v>
      </c>
      <c r="B470" s="45">
        <v>43940</v>
      </c>
      <c r="C470" s="51" t="s">
        <v>45</v>
      </c>
      <c r="D470" s="12">
        <v>72</v>
      </c>
      <c r="E470" s="51" t="str">
        <f t="shared" si="35"/>
        <v>Os ancien</v>
      </c>
      <c r="F470" s="12">
        <v>2040</v>
      </c>
      <c r="G470" s="12">
        <v>1214</v>
      </c>
      <c r="H470" s="12">
        <f>50*Tab_ForgeMystique[[#This Row],[Prix U. T5]]+1*Tab_ForgeMystique[[#This Row],[Prix U. T6]]+5*Tab_ForgeMystique[[#This Row],[Prix U. Poussière]]</f>
        <v>11710</v>
      </c>
      <c r="I470" s="15">
        <v>5</v>
      </c>
      <c r="J470" s="11">
        <f t="shared" si="36"/>
        <v>8670</v>
      </c>
      <c r="K470" s="12">
        <f>IF(ISBLANK(Tab_ForgeMystique[[#This Row],[Drop]]),0,Tab_ForgeMystique[[#This Row],[Gain_ttc]]-Tab_ForgeMystique[[#This Row],[Cout Ress Craft]])</f>
        <v>-3040</v>
      </c>
      <c r="L470" s="12">
        <f>IF(ISBLANK(Tab_ForgeMystique[[#This Row],[Drop]]),0,Tab_ForgeMystique[[#This Row],[Gain_ttc]]-Tab_ForgeMystique[[#This Row],[Prix U. T6]]-Tab_ForgeMystique[[#This Row],[Prix U. Poussière]]*5)</f>
        <v>560</v>
      </c>
      <c r="M470" s="12">
        <f>IF(ISBLANK(Tab_ForgeMystique[[#This Row],[Drop]]),0,Tab_ForgeMystique[[#This Row],[Gain_ttc]]-Tab_ForgeMystique[[#This Row],[Prix U. T6]])</f>
        <v>6630</v>
      </c>
      <c r="N470" s="57">
        <v>2</v>
      </c>
    </row>
    <row r="471" spans="1:14" x14ac:dyDescent="0.25">
      <c r="A471" s="15">
        <f t="shared" si="33"/>
        <v>470</v>
      </c>
      <c r="B471" s="45">
        <v>43940</v>
      </c>
      <c r="C471" s="51" t="s">
        <v>45</v>
      </c>
      <c r="D471" s="12">
        <v>72</v>
      </c>
      <c r="E471" s="51" t="str">
        <f t="shared" si="35"/>
        <v>Os ancien</v>
      </c>
      <c r="F471" s="12">
        <v>2040</v>
      </c>
      <c r="G471" s="12">
        <v>1214</v>
      </c>
      <c r="H471" s="12">
        <f>50*Tab_ForgeMystique[[#This Row],[Prix U. T5]]+1*Tab_ForgeMystique[[#This Row],[Prix U. T6]]+5*Tab_ForgeMystique[[#This Row],[Prix U. Poussière]]</f>
        <v>11710</v>
      </c>
      <c r="I471" s="15">
        <v>9</v>
      </c>
      <c r="J471" s="11">
        <f t="shared" si="36"/>
        <v>15606</v>
      </c>
      <c r="K471" s="12">
        <f>IF(ISBLANK(Tab_ForgeMystique[[#This Row],[Drop]]),0,Tab_ForgeMystique[[#This Row],[Gain_ttc]]-Tab_ForgeMystique[[#This Row],[Cout Ress Craft]])</f>
        <v>3896</v>
      </c>
      <c r="L471" s="12">
        <f>IF(ISBLANK(Tab_ForgeMystique[[#This Row],[Drop]]),0,Tab_ForgeMystique[[#This Row],[Gain_ttc]]-Tab_ForgeMystique[[#This Row],[Prix U. T6]]-Tab_ForgeMystique[[#This Row],[Prix U. Poussière]]*5)</f>
        <v>7496</v>
      </c>
      <c r="M471" s="12">
        <f>IF(ISBLANK(Tab_ForgeMystique[[#This Row],[Drop]]),0,Tab_ForgeMystique[[#This Row],[Gain_ttc]]-Tab_ForgeMystique[[#This Row],[Prix U. T6]])</f>
        <v>13566</v>
      </c>
      <c r="N471" s="57">
        <v>2</v>
      </c>
    </row>
    <row r="472" spans="1:14" x14ac:dyDescent="0.25">
      <c r="A472" s="15">
        <f t="shared" si="33"/>
        <v>471</v>
      </c>
      <c r="B472" s="45">
        <v>43940</v>
      </c>
      <c r="C472" s="51" t="s">
        <v>45</v>
      </c>
      <c r="D472" s="12">
        <v>72</v>
      </c>
      <c r="E472" s="51" t="str">
        <f t="shared" si="35"/>
        <v>Os ancien</v>
      </c>
      <c r="F472" s="12">
        <v>2040</v>
      </c>
      <c r="G472" s="12">
        <v>1214</v>
      </c>
      <c r="H472" s="12">
        <f>50*Tab_ForgeMystique[[#This Row],[Prix U. T5]]+1*Tab_ForgeMystique[[#This Row],[Prix U. T6]]+5*Tab_ForgeMystique[[#This Row],[Prix U. Poussière]]</f>
        <v>11710</v>
      </c>
      <c r="I472" s="15">
        <v>9</v>
      </c>
      <c r="J472" s="11">
        <f t="shared" si="36"/>
        <v>15606</v>
      </c>
      <c r="K472" s="12">
        <f>IF(ISBLANK(Tab_ForgeMystique[[#This Row],[Drop]]),0,Tab_ForgeMystique[[#This Row],[Gain_ttc]]-Tab_ForgeMystique[[#This Row],[Cout Ress Craft]])</f>
        <v>3896</v>
      </c>
      <c r="L472" s="12">
        <f>IF(ISBLANK(Tab_ForgeMystique[[#This Row],[Drop]]),0,Tab_ForgeMystique[[#This Row],[Gain_ttc]]-Tab_ForgeMystique[[#This Row],[Prix U. T6]]-Tab_ForgeMystique[[#This Row],[Prix U. Poussière]]*5)</f>
        <v>7496</v>
      </c>
      <c r="M472" s="12">
        <f>IF(ISBLANK(Tab_ForgeMystique[[#This Row],[Drop]]),0,Tab_ForgeMystique[[#This Row],[Gain_ttc]]-Tab_ForgeMystique[[#This Row],[Prix U. T6]])</f>
        <v>13566</v>
      </c>
      <c r="N472" s="57">
        <v>2</v>
      </c>
    </row>
    <row r="473" spans="1:14" x14ac:dyDescent="0.25">
      <c r="A473" s="15">
        <f t="shared" si="33"/>
        <v>472</v>
      </c>
      <c r="B473" s="45">
        <v>43940</v>
      </c>
      <c r="C473" s="51" t="s">
        <v>45</v>
      </c>
      <c r="D473" s="12">
        <v>72</v>
      </c>
      <c r="E473" s="51" t="str">
        <f t="shared" si="35"/>
        <v>Os ancien</v>
      </c>
      <c r="F473" s="12">
        <v>2040</v>
      </c>
      <c r="G473" s="12">
        <v>1214</v>
      </c>
      <c r="H473" s="12">
        <f>50*Tab_ForgeMystique[[#This Row],[Prix U. T5]]+1*Tab_ForgeMystique[[#This Row],[Prix U. T6]]+5*Tab_ForgeMystique[[#This Row],[Prix U. Poussière]]</f>
        <v>11710</v>
      </c>
      <c r="I473" s="15">
        <v>9</v>
      </c>
      <c r="J473" s="11">
        <f t="shared" si="36"/>
        <v>15606</v>
      </c>
      <c r="K473" s="12">
        <f>IF(ISBLANK(Tab_ForgeMystique[[#This Row],[Drop]]),0,Tab_ForgeMystique[[#This Row],[Gain_ttc]]-Tab_ForgeMystique[[#This Row],[Cout Ress Craft]])</f>
        <v>3896</v>
      </c>
      <c r="L473" s="12">
        <f>IF(ISBLANK(Tab_ForgeMystique[[#This Row],[Drop]]),0,Tab_ForgeMystique[[#This Row],[Gain_ttc]]-Tab_ForgeMystique[[#This Row],[Prix U. T6]]-Tab_ForgeMystique[[#This Row],[Prix U. Poussière]]*5)</f>
        <v>7496</v>
      </c>
      <c r="M473" s="12">
        <f>IF(ISBLANK(Tab_ForgeMystique[[#This Row],[Drop]]),0,Tab_ForgeMystique[[#This Row],[Gain_ttc]]-Tab_ForgeMystique[[#This Row],[Prix U. T6]])</f>
        <v>13566</v>
      </c>
      <c r="N473" s="57">
        <v>2</v>
      </c>
    </row>
    <row r="474" spans="1:14" x14ac:dyDescent="0.25">
      <c r="A474" s="15">
        <f t="shared" si="33"/>
        <v>473</v>
      </c>
      <c r="B474" s="45">
        <v>43940</v>
      </c>
      <c r="C474" s="15" t="s">
        <v>46</v>
      </c>
      <c r="D474" s="12">
        <v>93</v>
      </c>
      <c r="E474" s="15" t="str">
        <f t="shared" si="35"/>
        <v>Griffe sauvage</v>
      </c>
      <c r="F474" s="12">
        <v>2043</v>
      </c>
      <c r="G474" s="12">
        <v>1214</v>
      </c>
      <c r="H474" s="12">
        <f>50*Tab_ForgeMystique[[#This Row],[Prix U. T5]]+1*Tab_ForgeMystique[[#This Row],[Prix U. T6]]+5*Tab_ForgeMystique[[#This Row],[Prix U. Poussière]]</f>
        <v>12763</v>
      </c>
      <c r="I474" s="15">
        <v>5</v>
      </c>
      <c r="J474" s="11">
        <f t="shared" si="36"/>
        <v>8682.75</v>
      </c>
      <c r="K474" s="12">
        <f>IF(ISBLANK(Tab_ForgeMystique[[#This Row],[Drop]]),0,Tab_ForgeMystique[[#This Row],[Gain_ttc]]-Tab_ForgeMystique[[#This Row],[Cout Ress Craft]])</f>
        <v>-4080.25</v>
      </c>
      <c r="L474" s="12">
        <f>IF(ISBLANK(Tab_ForgeMystique[[#This Row],[Drop]]),0,Tab_ForgeMystique[[#This Row],[Gain_ttc]]-Tab_ForgeMystique[[#This Row],[Prix U. T6]]-Tab_ForgeMystique[[#This Row],[Prix U. Poussière]]*5)</f>
        <v>569.75</v>
      </c>
      <c r="M474" s="12">
        <f>IF(ISBLANK(Tab_ForgeMystique[[#This Row],[Drop]]),0,Tab_ForgeMystique[[#This Row],[Gain_ttc]]-Tab_ForgeMystique[[#This Row],[Prix U. T6]])</f>
        <v>6639.75</v>
      </c>
      <c r="N474" s="57">
        <v>2</v>
      </c>
    </row>
    <row r="475" spans="1:14" x14ac:dyDescent="0.25">
      <c r="A475" s="15">
        <f t="shared" si="33"/>
        <v>474</v>
      </c>
      <c r="B475" s="45">
        <v>43940</v>
      </c>
      <c r="C475" s="51" t="s">
        <v>46</v>
      </c>
      <c r="D475" s="12">
        <v>93</v>
      </c>
      <c r="E475" s="51" t="str">
        <f t="shared" si="35"/>
        <v>Griffe sauvage</v>
      </c>
      <c r="F475" s="12">
        <v>2043</v>
      </c>
      <c r="G475" s="12">
        <v>1214</v>
      </c>
      <c r="H475" s="12">
        <f>50*Tab_ForgeMystique[[#This Row],[Prix U. T5]]+1*Tab_ForgeMystique[[#This Row],[Prix U. T6]]+5*Tab_ForgeMystique[[#This Row],[Prix U. Poussière]]</f>
        <v>12763</v>
      </c>
      <c r="I475" s="15">
        <v>6</v>
      </c>
      <c r="J475" s="11">
        <f t="shared" si="36"/>
        <v>10419.299999999999</v>
      </c>
      <c r="K475" s="12">
        <f>IF(ISBLANK(Tab_ForgeMystique[[#This Row],[Drop]]),0,Tab_ForgeMystique[[#This Row],[Gain_ttc]]-Tab_ForgeMystique[[#This Row],[Cout Ress Craft]])</f>
        <v>-2343.7000000000007</v>
      </c>
      <c r="L475" s="12">
        <f>IF(ISBLANK(Tab_ForgeMystique[[#This Row],[Drop]]),0,Tab_ForgeMystique[[#This Row],[Gain_ttc]]-Tab_ForgeMystique[[#This Row],[Prix U. T6]]-Tab_ForgeMystique[[#This Row],[Prix U. Poussière]]*5)</f>
        <v>2306.2999999999993</v>
      </c>
      <c r="M475" s="12">
        <f>IF(ISBLANK(Tab_ForgeMystique[[#This Row],[Drop]]),0,Tab_ForgeMystique[[#This Row],[Gain_ttc]]-Tab_ForgeMystique[[#This Row],[Prix U. T6]])</f>
        <v>8376.2999999999993</v>
      </c>
      <c r="N475" s="57">
        <v>2</v>
      </c>
    </row>
    <row r="476" spans="1:14" x14ac:dyDescent="0.25">
      <c r="A476" s="15">
        <f t="shared" si="33"/>
        <v>475</v>
      </c>
      <c r="B476" s="45">
        <v>43940</v>
      </c>
      <c r="C476" s="51" t="s">
        <v>46</v>
      </c>
      <c r="D476" s="12">
        <v>93</v>
      </c>
      <c r="E476" s="51" t="str">
        <f t="shared" si="35"/>
        <v>Griffe sauvage</v>
      </c>
      <c r="F476" s="12">
        <v>2043</v>
      </c>
      <c r="G476" s="12">
        <v>1214</v>
      </c>
      <c r="H476" s="12">
        <f>50*Tab_ForgeMystique[[#This Row],[Prix U. T5]]+1*Tab_ForgeMystique[[#This Row],[Prix U. T6]]+5*Tab_ForgeMystique[[#This Row],[Prix U. Poussière]]</f>
        <v>12763</v>
      </c>
      <c r="I476" s="15">
        <v>6</v>
      </c>
      <c r="J476" s="11">
        <f t="shared" si="36"/>
        <v>10419.299999999999</v>
      </c>
      <c r="K476" s="12">
        <f>IF(ISBLANK(Tab_ForgeMystique[[#This Row],[Drop]]),0,Tab_ForgeMystique[[#This Row],[Gain_ttc]]-Tab_ForgeMystique[[#This Row],[Cout Ress Craft]])</f>
        <v>-2343.7000000000007</v>
      </c>
      <c r="L476" s="12">
        <f>IF(ISBLANK(Tab_ForgeMystique[[#This Row],[Drop]]),0,Tab_ForgeMystique[[#This Row],[Gain_ttc]]-Tab_ForgeMystique[[#This Row],[Prix U. T6]]-Tab_ForgeMystique[[#This Row],[Prix U. Poussière]]*5)</f>
        <v>2306.2999999999993</v>
      </c>
      <c r="M476" s="12">
        <f>IF(ISBLANK(Tab_ForgeMystique[[#This Row],[Drop]]),0,Tab_ForgeMystique[[#This Row],[Gain_ttc]]-Tab_ForgeMystique[[#This Row],[Prix U. T6]])</f>
        <v>8376.2999999999993</v>
      </c>
      <c r="N476" s="57">
        <v>2</v>
      </c>
    </row>
    <row r="477" spans="1:14" x14ac:dyDescent="0.25">
      <c r="A477" s="15">
        <f t="shared" si="33"/>
        <v>476</v>
      </c>
      <c r="B477" s="45">
        <v>43940</v>
      </c>
      <c r="C477" s="51" t="s">
        <v>46</v>
      </c>
      <c r="D477" s="12">
        <v>93</v>
      </c>
      <c r="E477" s="51" t="str">
        <f t="shared" si="35"/>
        <v>Griffe sauvage</v>
      </c>
      <c r="F477" s="12">
        <v>2043</v>
      </c>
      <c r="G477" s="12">
        <v>1214</v>
      </c>
      <c r="H477" s="12">
        <f>50*Tab_ForgeMystique[[#This Row],[Prix U. T5]]+1*Tab_ForgeMystique[[#This Row],[Prix U. T6]]+5*Tab_ForgeMystique[[#This Row],[Prix U. Poussière]]</f>
        <v>12763</v>
      </c>
      <c r="I477" s="15">
        <v>7</v>
      </c>
      <c r="J477" s="11">
        <f t="shared" si="36"/>
        <v>12155.85</v>
      </c>
      <c r="K477" s="12">
        <f>IF(ISBLANK(Tab_ForgeMystique[[#This Row],[Drop]]),0,Tab_ForgeMystique[[#This Row],[Gain_ttc]]-Tab_ForgeMystique[[#This Row],[Cout Ress Craft]])</f>
        <v>-607.14999999999964</v>
      </c>
      <c r="L477" s="12">
        <f>IF(ISBLANK(Tab_ForgeMystique[[#This Row],[Drop]]),0,Tab_ForgeMystique[[#This Row],[Gain_ttc]]-Tab_ForgeMystique[[#This Row],[Prix U. T6]]-Tab_ForgeMystique[[#This Row],[Prix U. Poussière]]*5)</f>
        <v>4042.8500000000004</v>
      </c>
      <c r="M477" s="12">
        <f>IF(ISBLANK(Tab_ForgeMystique[[#This Row],[Drop]]),0,Tab_ForgeMystique[[#This Row],[Gain_ttc]]-Tab_ForgeMystique[[#This Row],[Prix U. T6]])</f>
        <v>10112.85</v>
      </c>
      <c r="N477" s="57">
        <v>2</v>
      </c>
    </row>
    <row r="478" spans="1:14" x14ac:dyDescent="0.25">
      <c r="A478" s="15">
        <f t="shared" si="33"/>
        <v>477</v>
      </c>
      <c r="B478" s="45">
        <v>43940</v>
      </c>
      <c r="C478" s="51" t="s">
        <v>46</v>
      </c>
      <c r="D478" s="12">
        <v>93</v>
      </c>
      <c r="E478" s="51" t="str">
        <f t="shared" si="35"/>
        <v>Griffe sauvage</v>
      </c>
      <c r="F478" s="12">
        <v>2043</v>
      </c>
      <c r="G478" s="12">
        <v>1214</v>
      </c>
      <c r="H478" s="12">
        <f>50*Tab_ForgeMystique[[#This Row],[Prix U. T5]]+1*Tab_ForgeMystique[[#This Row],[Prix U. T6]]+5*Tab_ForgeMystique[[#This Row],[Prix U. Poussière]]</f>
        <v>12763</v>
      </c>
      <c r="I478" s="15">
        <v>7</v>
      </c>
      <c r="J478" s="11">
        <f t="shared" si="36"/>
        <v>12155.85</v>
      </c>
      <c r="K478" s="12">
        <f>IF(ISBLANK(Tab_ForgeMystique[[#This Row],[Drop]]),0,Tab_ForgeMystique[[#This Row],[Gain_ttc]]-Tab_ForgeMystique[[#This Row],[Cout Ress Craft]])</f>
        <v>-607.14999999999964</v>
      </c>
      <c r="L478" s="12">
        <f>IF(ISBLANK(Tab_ForgeMystique[[#This Row],[Drop]]),0,Tab_ForgeMystique[[#This Row],[Gain_ttc]]-Tab_ForgeMystique[[#This Row],[Prix U. T6]]-Tab_ForgeMystique[[#This Row],[Prix U. Poussière]]*5)</f>
        <v>4042.8500000000004</v>
      </c>
      <c r="M478" s="12">
        <f>IF(ISBLANK(Tab_ForgeMystique[[#This Row],[Drop]]),0,Tab_ForgeMystique[[#This Row],[Gain_ttc]]-Tab_ForgeMystique[[#This Row],[Prix U. T6]])</f>
        <v>10112.85</v>
      </c>
      <c r="N478" s="57">
        <v>2</v>
      </c>
    </row>
    <row r="479" spans="1:14" x14ac:dyDescent="0.25">
      <c r="A479" s="15">
        <f t="shared" si="33"/>
        <v>478</v>
      </c>
      <c r="B479" s="45">
        <v>43940</v>
      </c>
      <c r="C479" s="51" t="s">
        <v>46</v>
      </c>
      <c r="D479" s="12">
        <v>93</v>
      </c>
      <c r="E479" s="51" t="str">
        <f t="shared" si="35"/>
        <v>Griffe sauvage</v>
      </c>
      <c r="F479" s="12">
        <v>2043</v>
      </c>
      <c r="G479" s="12">
        <v>1214</v>
      </c>
      <c r="H479" s="12">
        <f>50*Tab_ForgeMystique[[#This Row],[Prix U. T5]]+1*Tab_ForgeMystique[[#This Row],[Prix U. T6]]+5*Tab_ForgeMystique[[#This Row],[Prix U. Poussière]]</f>
        <v>12763</v>
      </c>
      <c r="I479" s="15">
        <v>6</v>
      </c>
      <c r="J479" s="11">
        <f t="shared" si="36"/>
        <v>10419.299999999999</v>
      </c>
      <c r="K479" s="12">
        <f>IF(ISBLANK(Tab_ForgeMystique[[#This Row],[Drop]]),0,Tab_ForgeMystique[[#This Row],[Gain_ttc]]-Tab_ForgeMystique[[#This Row],[Cout Ress Craft]])</f>
        <v>-2343.7000000000007</v>
      </c>
      <c r="L479" s="12">
        <f>IF(ISBLANK(Tab_ForgeMystique[[#This Row],[Drop]]),0,Tab_ForgeMystique[[#This Row],[Gain_ttc]]-Tab_ForgeMystique[[#This Row],[Prix U. T6]]-Tab_ForgeMystique[[#This Row],[Prix U. Poussière]]*5)</f>
        <v>2306.2999999999993</v>
      </c>
      <c r="M479" s="12">
        <f>IF(ISBLANK(Tab_ForgeMystique[[#This Row],[Drop]]),0,Tab_ForgeMystique[[#This Row],[Gain_ttc]]-Tab_ForgeMystique[[#This Row],[Prix U. T6]])</f>
        <v>8376.2999999999993</v>
      </c>
      <c r="N479" s="57">
        <v>2</v>
      </c>
    </row>
    <row r="480" spans="1:14" x14ac:dyDescent="0.25">
      <c r="A480" s="15">
        <f t="shared" si="33"/>
        <v>479</v>
      </c>
      <c r="B480" s="45">
        <v>43940</v>
      </c>
      <c r="C480" s="51" t="s">
        <v>46</v>
      </c>
      <c r="D480" s="12">
        <v>93</v>
      </c>
      <c r="E480" s="51" t="str">
        <f t="shared" si="35"/>
        <v>Griffe sauvage</v>
      </c>
      <c r="F480" s="12">
        <v>2043</v>
      </c>
      <c r="G480" s="12">
        <v>1214</v>
      </c>
      <c r="H480" s="12">
        <f>50*Tab_ForgeMystique[[#This Row],[Prix U. T5]]+1*Tab_ForgeMystique[[#This Row],[Prix U. T6]]+5*Tab_ForgeMystique[[#This Row],[Prix U. Poussière]]</f>
        <v>12763</v>
      </c>
      <c r="I480" s="15">
        <v>9</v>
      </c>
      <c r="J480" s="11">
        <f t="shared" si="36"/>
        <v>15628.949999999999</v>
      </c>
      <c r="K480" s="12">
        <f>IF(ISBLANK(Tab_ForgeMystique[[#This Row],[Drop]]),0,Tab_ForgeMystique[[#This Row],[Gain_ttc]]-Tab_ForgeMystique[[#This Row],[Cout Ress Craft]])</f>
        <v>2865.9499999999989</v>
      </c>
      <c r="L480" s="12">
        <f>IF(ISBLANK(Tab_ForgeMystique[[#This Row],[Drop]]),0,Tab_ForgeMystique[[#This Row],[Gain_ttc]]-Tab_ForgeMystique[[#This Row],[Prix U. T6]]-Tab_ForgeMystique[[#This Row],[Prix U. Poussière]]*5)</f>
        <v>7515.9499999999989</v>
      </c>
      <c r="M480" s="12">
        <f>IF(ISBLANK(Tab_ForgeMystique[[#This Row],[Drop]]),0,Tab_ForgeMystique[[#This Row],[Gain_ttc]]-Tab_ForgeMystique[[#This Row],[Prix U. T6]])</f>
        <v>13585.949999999999</v>
      </c>
      <c r="N480" s="57">
        <v>2</v>
      </c>
    </row>
    <row r="481" spans="1:14" x14ac:dyDescent="0.25">
      <c r="A481" s="15">
        <f t="shared" si="33"/>
        <v>480</v>
      </c>
      <c r="B481" s="45">
        <v>43940</v>
      </c>
      <c r="C481" s="51" t="s">
        <v>46</v>
      </c>
      <c r="D481" s="12">
        <v>93</v>
      </c>
      <c r="E481" s="51" t="str">
        <f t="shared" si="35"/>
        <v>Griffe sauvage</v>
      </c>
      <c r="F481" s="12">
        <v>2043</v>
      </c>
      <c r="G481" s="12">
        <v>1214</v>
      </c>
      <c r="H481" s="12">
        <f>50*Tab_ForgeMystique[[#This Row],[Prix U. T5]]+1*Tab_ForgeMystique[[#This Row],[Prix U. T6]]+5*Tab_ForgeMystique[[#This Row],[Prix U. Poussière]]</f>
        <v>12763</v>
      </c>
      <c r="I481" s="15">
        <v>6</v>
      </c>
      <c r="J481" s="11">
        <f t="shared" si="36"/>
        <v>10419.299999999999</v>
      </c>
      <c r="K481" s="12">
        <f>IF(ISBLANK(Tab_ForgeMystique[[#This Row],[Drop]]),0,Tab_ForgeMystique[[#This Row],[Gain_ttc]]-Tab_ForgeMystique[[#This Row],[Cout Ress Craft]])</f>
        <v>-2343.7000000000007</v>
      </c>
      <c r="L481" s="12">
        <f>IF(ISBLANK(Tab_ForgeMystique[[#This Row],[Drop]]),0,Tab_ForgeMystique[[#This Row],[Gain_ttc]]-Tab_ForgeMystique[[#This Row],[Prix U. T6]]-Tab_ForgeMystique[[#This Row],[Prix U. Poussière]]*5)</f>
        <v>2306.2999999999993</v>
      </c>
      <c r="M481" s="12">
        <f>IF(ISBLANK(Tab_ForgeMystique[[#This Row],[Drop]]),0,Tab_ForgeMystique[[#This Row],[Gain_ttc]]-Tab_ForgeMystique[[#This Row],[Prix U. T6]])</f>
        <v>8376.2999999999993</v>
      </c>
      <c r="N481" s="57">
        <v>2</v>
      </c>
    </row>
    <row r="482" spans="1:14" x14ac:dyDescent="0.25">
      <c r="A482" s="15">
        <f t="shared" si="33"/>
        <v>481</v>
      </c>
      <c r="B482" s="45">
        <v>43940</v>
      </c>
      <c r="C482" s="51" t="s">
        <v>46</v>
      </c>
      <c r="D482" s="12">
        <v>93</v>
      </c>
      <c r="E482" s="51" t="str">
        <f t="shared" si="35"/>
        <v>Griffe sauvage</v>
      </c>
      <c r="F482" s="12">
        <v>2043</v>
      </c>
      <c r="G482" s="12">
        <v>1214</v>
      </c>
      <c r="H482" s="12">
        <f>50*Tab_ForgeMystique[[#This Row],[Prix U. T5]]+1*Tab_ForgeMystique[[#This Row],[Prix U. T6]]+5*Tab_ForgeMystique[[#This Row],[Prix U. Poussière]]</f>
        <v>12763</v>
      </c>
      <c r="I482" s="15">
        <v>8</v>
      </c>
      <c r="J482" s="11">
        <f t="shared" si="36"/>
        <v>13892.4</v>
      </c>
      <c r="K482" s="12">
        <f>IF(ISBLANK(Tab_ForgeMystique[[#This Row],[Drop]]),0,Tab_ForgeMystique[[#This Row],[Gain_ttc]]-Tab_ForgeMystique[[#This Row],[Cout Ress Craft]])</f>
        <v>1129.3999999999996</v>
      </c>
      <c r="L482" s="12">
        <f>IF(ISBLANK(Tab_ForgeMystique[[#This Row],[Drop]]),0,Tab_ForgeMystique[[#This Row],[Gain_ttc]]-Tab_ForgeMystique[[#This Row],[Prix U. T6]]-Tab_ForgeMystique[[#This Row],[Prix U. Poussière]]*5)</f>
        <v>5779.4</v>
      </c>
      <c r="M482" s="12">
        <f>IF(ISBLANK(Tab_ForgeMystique[[#This Row],[Drop]]),0,Tab_ForgeMystique[[#This Row],[Gain_ttc]]-Tab_ForgeMystique[[#This Row],[Prix U. T6]])</f>
        <v>11849.4</v>
      </c>
      <c r="N482" s="57">
        <v>2</v>
      </c>
    </row>
    <row r="483" spans="1:14" x14ac:dyDescent="0.25">
      <c r="A483" s="15">
        <f t="shared" si="33"/>
        <v>482</v>
      </c>
      <c r="B483" s="45">
        <v>43940</v>
      </c>
      <c r="C483" s="51" t="s">
        <v>46</v>
      </c>
      <c r="D483" s="12">
        <v>93</v>
      </c>
      <c r="E483" s="51" t="str">
        <f t="shared" si="35"/>
        <v>Griffe sauvage</v>
      </c>
      <c r="F483" s="12">
        <v>2043</v>
      </c>
      <c r="G483" s="12">
        <v>1214</v>
      </c>
      <c r="H483" s="12">
        <f>50*Tab_ForgeMystique[[#This Row],[Prix U. T5]]+1*Tab_ForgeMystique[[#This Row],[Prix U. T6]]+5*Tab_ForgeMystique[[#This Row],[Prix U. Poussière]]</f>
        <v>12763</v>
      </c>
      <c r="I483" s="15">
        <v>5</v>
      </c>
      <c r="J483" s="11">
        <f t="shared" si="36"/>
        <v>8682.75</v>
      </c>
      <c r="K483" s="12">
        <f>IF(ISBLANK(Tab_ForgeMystique[[#This Row],[Drop]]),0,Tab_ForgeMystique[[#This Row],[Gain_ttc]]-Tab_ForgeMystique[[#This Row],[Cout Ress Craft]])</f>
        <v>-4080.25</v>
      </c>
      <c r="L483" s="12">
        <f>IF(ISBLANK(Tab_ForgeMystique[[#This Row],[Drop]]),0,Tab_ForgeMystique[[#This Row],[Gain_ttc]]-Tab_ForgeMystique[[#This Row],[Prix U. T6]]-Tab_ForgeMystique[[#This Row],[Prix U. Poussière]]*5)</f>
        <v>569.75</v>
      </c>
      <c r="M483" s="12">
        <f>IF(ISBLANK(Tab_ForgeMystique[[#This Row],[Drop]]),0,Tab_ForgeMystique[[#This Row],[Gain_ttc]]-Tab_ForgeMystique[[#This Row],[Prix U. T6]])</f>
        <v>6639.75</v>
      </c>
      <c r="N483" s="57">
        <v>2</v>
      </c>
    </row>
    <row r="484" spans="1:14" x14ac:dyDescent="0.25">
      <c r="A484" s="15">
        <f t="shared" si="33"/>
        <v>483</v>
      </c>
      <c r="B484" s="45">
        <v>43940</v>
      </c>
      <c r="C484" s="15" t="s">
        <v>47</v>
      </c>
      <c r="D484" s="12">
        <v>73</v>
      </c>
      <c r="E484" s="15" t="str">
        <f t="shared" si="35"/>
        <v>Croc sauvage</v>
      </c>
      <c r="F484" s="12">
        <v>1971</v>
      </c>
      <c r="G484" s="12">
        <v>1214</v>
      </c>
      <c r="H484" s="12">
        <f>50*Tab_ForgeMystique[[#This Row],[Prix U. T5]]+1*Tab_ForgeMystique[[#This Row],[Prix U. T6]]+5*Tab_ForgeMystique[[#This Row],[Prix U. Poussière]]</f>
        <v>11691</v>
      </c>
      <c r="I484" s="15">
        <v>9</v>
      </c>
      <c r="J484" s="11">
        <f t="shared" si="36"/>
        <v>15078.15</v>
      </c>
      <c r="K484" s="12">
        <f>IF(ISBLANK(Tab_ForgeMystique[[#This Row],[Drop]]),0,Tab_ForgeMystique[[#This Row],[Gain_ttc]]-Tab_ForgeMystique[[#This Row],[Cout Ress Craft]])</f>
        <v>3387.1499999999996</v>
      </c>
      <c r="L484" s="12">
        <f>IF(ISBLANK(Tab_ForgeMystique[[#This Row],[Drop]]),0,Tab_ForgeMystique[[#This Row],[Gain_ttc]]-Tab_ForgeMystique[[#This Row],[Prix U. T6]]-Tab_ForgeMystique[[#This Row],[Prix U. Poussière]]*5)</f>
        <v>7037.15</v>
      </c>
      <c r="M484" s="12">
        <f>IF(ISBLANK(Tab_ForgeMystique[[#This Row],[Drop]]),0,Tab_ForgeMystique[[#This Row],[Gain_ttc]]-Tab_ForgeMystique[[#This Row],[Prix U. T6]])</f>
        <v>13107.15</v>
      </c>
      <c r="N484" s="57">
        <v>2</v>
      </c>
    </row>
    <row r="485" spans="1:14" x14ac:dyDescent="0.25">
      <c r="A485" s="15">
        <f t="shared" si="33"/>
        <v>484</v>
      </c>
      <c r="B485" s="45">
        <v>43940</v>
      </c>
      <c r="C485" s="51" t="s">
        <v>47</v>
      </c>
      <c r="D485" s="12">
        <v>73</v>
      </c>
      <c r="E485" s="51" t="str">
        <f t="shared" si="35"/>
        <v>Croc sauvage</v>
      </c>
      <c r="F485" s="12">
        <v>1971</v>
      </c>
      <c r="G485" s="12">
        <v>1214</v>
      </c>
      <c r="H485" s="12">
        <f>50*Tab_ForgeMystique[[#This Row],[Prix U. T5]]+1*Tab_ForgeMystique[[#This Row],[Prix U. T6]]+5*Tab_ForgeMystique[[#This Row],[Prix U. Poussière]]</f>
        <v>11691</v>
      </c>
      <c r="I485" s="15">
        <v>7</v>
      </c>
      <c r="J485" s="11">
        <f t="shared" si="36"/>
        <v>11727.449999999999</v>
      </c>
      <c r="K485" s="12">
        <f>IF(ISBLANK(Tab_ForgeMystique[[#This Row],[Drop]]),0,Tab_ForgeMystique[[#This Row],[Gain_ttc]]-Tab_ForgeMystique[[#This Row],[Cout Ress Craft]])</f>
        <v>36.449999999998909</v>
      </c>
      <c r="L485" s="12">
        <f>IF(ISBLANK(Tab_ForgeMystique[[#This Row],[Drop]]),0,Tab_ForgeMystique[[#This Row],[Gain_ttc]]-Tab_ForgeMystique[[#This Row],[Prix U. T6]]-Tab_ForgeMystique[[#This Row],[Prix U. Poussière]]*5)</f>
        <v>3686.4499999999989</v>
      </c>
      <c r="M485" s="12">
        <f>IF(ISBLANK(Tab_ForgeMystique[[#This Row],[Drop]]),0,Tab_ForgeMystique[[#This Row],[Gain_ttc]]-Tab_ForgeMystique[[#This Row],[Prix U. T6]])</f>
        <v>9756.4499999999989</v>
      </c>
      <c r="N485" s="57">
        <v>2</v>
      </c>
    </row>
    <row r="486" spans="1:14" x14ac:dyDescent="0.25">
      <c r="A486" s="15">
        <f t="shared" si="33"/>
        <v>485</v>
      </c>
      <c r="B486" s="45">
        <v>43940</v>
      </c>
      <c r="C486" s="51" t="s">
        <v>47</v>
      </c>
      <c r="D486" s="12">
        <v>73</v>
      </c>
      <c r="E486" s="51" t="str">
        <f t="shared" si="35"/>
        <v>Croc sauvage</v>
      </c>
      <c r="F486" s="12">
        <v>1971</v>
      </c>
      <c r="G486" s="12">
        <v>1214</v>
      </c>
      <c r="H486" s="12">
        <f>50*Tab_ForgeMystique[[#This Row],[Prix U. T5]]+1*Tab_ForgeMystique[[#This Row],[Prix U. T6]]+5*Tab_ForgeMystique[[#This Row],[Prix U. Poussière]]</f>
        <v>11691</v>
      </c>
      <c r="I486" s="15">
        <v>6</v>
      </c>
      <c r="J486" s="11">
        <f t="shared" si="36"/>
        <v>10052.1</v>
      </c>
      <c r="K486" s="12">
        <f>IF(ISBLANK(Tab_ForgeMystique[[#This Row],[Drop]]),0,Tab_ForgeMystique[[#This Row],[Gain_ttc]]-Tab_ForgeMystique[[#This Row],[Cout Ress Craft]])</f>
        <v>-1638.8999999999996</v>
      </c>
      <c r="L486" s="12">
        <f>IF(ISBLANK(Tab_ForgeMystique[[#This Row],[Drop]]),0,Tab_ForgeMystique[[#This Row],[Gain_ttc]]-Tab_ForgeMystique[[#This Row],[Prix U. T6]]-Tab_ForgeMystique[[#This Row],[Prix U. Poussière]]*5)</f>
        <v>2011.1000000000004</v>
      </c>
      <c r="M486" s="12">
        <f>IF(ISBLANK(Tab_ForgeMystique[[#This Row],[Drop]]),0,Tab_ForgeMystique[[#This Row],[Gain_ttc]]-Tab_ForgeMystique[[#This Row],[Prix U. T6]])</f>
        <v>8081.1</v>
      </c>
      <c r="N486" s="57">
        <v>2</v>
      </c>
    </row>
    <row r="487" spans="1:14" x14ac:dyDescent="0.25">
      <c r="A487" s="15">
        <f t="shared" si="33"/>
        <v>486</v>
      </c>
      <c r="B487" s="45">
        <v>43940</v>
      </c>
      <c r="C487" s="51" t="s">
        <v>47</v>
      </c>
      <c r="D487" s="12">
        <v>73</v>
      </c>
      <c r="E487" s="51" t="str">
        <f t="shared" si="35"/>
        <v>Croc sauvage</v>
      </c>
      <c r="F487" s="12">
        <v>1971</v>
      </c>
      <c r="G487" s="12">
        <v>1214</v>
      </c>
      <c r="H487" s="12">
        <f>50*Tab_ForgeMystique[[#This Row],[Prix U. T5]]+1*Tab_ForgeMystique[[#This Row],[Prix U. T6]]+5*Tab_ForgeMystique[[#This Row],[Prix U. Poussière]]</f>
        <v>11691</v>
      </c>
      <c r="I487" s="15">
        <v>6</v>
      </c>
      <c r="J487" s="11">
        <f t="shared" si="36"/>
        <v>10052.1</v>
      </c>
      <c r="K487" s="12">
        <f>IF(ISBLANK(Tab_ForgeMystique[[#This Row],[Drop]]),0,Tab_ForgeMystique[[#This Row],[Gain_ttc]]-Tab_ForgeMystique[[#This Row],[Cout Ress Craft]])</f>
        <v>-1638.8999999999996</v>
      </c>
      <c r="L487" s="12">
        <f>IF(ISBLANK(Tab_ForgeMystique[[#This Row],[Drop]]),0,Tab_ForgeMystique[[#This Row],[Gain_ttc]]-Tab_ForgeMystique[[#This Row],[Prix U. T6]]-Tab_ForgeMystique[[#This Row],[Prix U. Poussière]]*5)</f>
        <v>2011.1000000000004</v>
      </c>
      <c r="M487" s="12">
        <f>IF(ISBLANK(Tab_ForgeMystique[[#This Row],[Drop]]),0,Tab_ForgeMystique[[#This Row],[Gain_ttc]]-Tab_ForgeMystique[[#This Row],[Prix U. T6]])</f>
        <v>8081.1</v>
      </c>
      <c r="N487" s="57">
        <v>2</v>
      </c>
    </row>
    <row r="488" spans="1:14" x14ac:dyDescent="0.25">
      <c r="A488" s="15">
        <f t="shared" si="33"/>
        <v>487</v>
      </c>
      <c r="B488" s="45">
        <v>43940</v>
      </c>
      <c r="C488" s="51" t="s">
        <v>47</v>
      </c>
      <c r="D488" s="12">
        <v>73</v>
      </c>
      <c r="E488" s="51" t="str">
        <f t="shared" si="35"/>
        <v>Croc sauvage</v>
      </c>
      <c r="F488" s="12">
        <v>1971</v>
      </c>
      <c r="G488" s="12">
        <v>1214</v>
      </c>
      <c r="H488" s="12">
        <f>50*Tab_ForgeMystique[[#This Row],[Prix U. T5]]+1*Tab_ForgeMystique[[#This Row],[Prix U. T6]]+5*Tab_ForgeMystique[[#This Row],[Prix U. Poussière]]</f>
        <v>11691</v>
      </c>
      <c r="I488" s="15">
        <v>5</v>
      </c>
      <c r="J488" s="11">
        <f t="shared" si="36"/>
        <v>8376.75</v>
      </c>
      <c r="K488" s="12">
        <f>IF(ISBLANK(Tab_ForgeMystique[[#This Row],[Drop]]),0,Tab_ForgeMystique[[#This Row],[Gain_ttc]]-Tab_ForgeMystique[[#This Row],[Cout Ress Craft]])</f>
        <v>-3314.25</v>
      </c>
      <c r="L488" s="12">
        <f>IF(ISBLANK(Tab_ForgeMystique[[#This Row],[Drop]]),0,Tab_ForgeMystique[[#This Row],[Gain_ttc]]-Tab_ForgeMystique[[#This Row],[Prix U. T6]]-Tab_ForgeMystique[[#This Row],[Prix U. Poussière]]*5)</f>
        <v>335.75</v>
      </c>
      <c r="M488" s="12">
        <f>IF(ISBLANK(Tab_ForgeMystique[[#This Row],[Drop]]),0,Tab_ForgeMystique[[#This Row],[Gain_ttc]]-Tab_ForgeMystique[[#This Row],[Prix U. T6]])</f>
        <v>6405.75</v>
      </c>
      <c r="N488" s="57">
        <v>2</v>
      </c>
    </row>
    <row r="489" spans="1:14" x14ac:dyDescent="0.25">
      <c r="A489" s="15">
        <f t="shared" si="33"/>
        <v>488</v>
      </c>
      <c r="B489" s="45">
        <v>43940</v>
      </c>
      <c r="C489" s="51" t="s">
        <v>47</v>
      </c>
      <c r="D489" s="12">
        <v>73</v>
      </c>
      <c r="E489" s="51" t="str">
        <f t="shared" si="35"/>
        <v>Croc sauvage</v>
      </c>
      <c r="F489" s="12">
        <v>1971</v>
      </c>
      <c r="G489" s="12">
        <v>1214</v>
      </c>
      <c r="H489" s="12">
        <f>50*Tab_ForgeMystique[[#This Row],[Prix U. T5]]+1*Tab_ForgeMystique[[#This Row],[Prix U. T6]]+5*Tab_ForgeMystique[[#This Row],[Prix U. Poussière]]</f>
        <v>11691</v>
      </c>
      <c r="I489" s="15">
        <v>6</v>
      </c>
      <c r="J489" s="11">
        <f t="shared" si="36"/>
        <v>10052.1</v>
      </c>
      <c r="K489" s="12">
        <f>IF(ISBLANK(Tab_ForgeMystique[[#This Row],[Drop]]),0,Tab_ForgeMystique[[#This Row],[Gain_ttc]]-Tab_ForgeMystique[[#This Row],[Cout Ress Craft]])</f>
        <v>-1638.8999999999996</v>
      </c>
      <c r="L489" s="12">
        <f>IF(ISBLANK(Tab_ForgeMystique[[#This Row],[Drop]]),0,Tab_ForgeMystique[[#This Row],[Gain_ttc]]-Tab_ForgeMystique[[#This Row],[Prix U. T6]]-Tab_ForgeMystique[[#This Row],[Prix U. Poussière]]*5)</f>
        <v>2011.1000000000004</v>
      </c>
      <c r="M489" s="12">
        <f>IF(ISBLANK(Tab_ForgeMystique[[#This Row],[Drop]]),0,Tab_ForgeMystique[[#This Row],[Gain_ttc]]-Tab_ForgeMystique[[#This Row],[Prix U. T6]])</f>
        <v>8081.1</v>
      </c>
      <c r="N489" s="57">
        <v>2</v>
      </c>
    </row>
    <row r="490" spans="1:14" x14ac:dyDescent="0.25">
      <c r="A490" s="15">
        <f t="shared" si="33"/>
        <v>489</v>
      </c>
      <c r="B490" s="45">
        <v>43940</v>
      </c>
      <c r="C490" s="51" t="s">
        <v>47</v>
      </c>
      <c r="D490" s="12">
        <v>73</v>
      </c>
      <c r="E490" s="51" t="str">
        <f t="shared" si="35"/>
        <v>Croc sauvage</v>
      </c>
      <c r="F490" s="12">
        <v>1971</v>
      </c>
      <c r="G490" s="12">
        <v>1214</v>
      </c>
      <c r="H490" s="12">
        <f>50*Tab_ForgeMystique[[#This Row],[Prix U. T5]]+1*Tab_ForgeMystique[[#This Row],[Prix U. T6]]+5*Tab_ForgeMystique[[#This Row],[Prix U. Poussière]]</f>
        <v>11691</v>
      </c>
      <c r="I490" s="15">
        <v>7</v>
      </c>
      <c r="J490" s="11">
        <f t="shared" si="36"/>
        <v>11727.449999999999</v>
      </c>
      <c r="K490" s="12">
        <f>IF(ISBLANK(Tab_ForgeMystique[[#This Row],[Drop]]),0,Tab_ForgeMystique[[#This Row],[Gain_ttc]]-Tab_ForgeMystique[[#This Row],[Cout Ress Craft]])</f>
        <v>36.449999999998909</v>
      </c>
      <c r="L490" s="12">
        <f>IF(ISBLANK(Tab_ForgeMystique[[#This Row],[Drop]]),0,Tab_ForgeMystique[[#This Row],[Gain_ttc]]-Tab_ForgeMystique[[#This Row],[Prix U. T6]]-Tab_ForgeMystique[[#This Row],[Prix U. Poussière]]*5)</f>
        <v>3686.4499999999989</v>
      </c>
      <c r="M490" s="12">
        <f>IF(ISBLANK(Tab_ForgeMystique[[#This Row],[Drop]]),0,Tab_ForgeMystique[[#This Row],[Gain_ttc]]-Tab_ForgeMystique[[#This Row],[Prix U. T6]])</f>
        <v>9756.4499999999989</v>
      </c>
      <c r="N490" s="57">
        <v>2</v>
      </c>
    </row>
    <row r="491" spans="1:14" x14ac:dyDescent="0.25">
      <c r="A491" s="15">
        <f t="shared" si="33"/>
        <v>490</v>
      </c>
      <c r="B491" s="45">
        <v>43940</v>
      </c>
      <c r="C491" s="51" t="s">
        <v>47</v>
      </c>
      <c r="D491" s="12">
        <v>73</v>
      </c>
      <c r="E491" s="51" t="str">
        <f t="shared" si="35"/>
        <v>Croc sauvage</v>
      </c>
      <c r="F491" s="12">
        <v>1971</v>
      </c>
      <c r="G491" s="12">
        <v>1214</v>
      </c>
      <c r="H491" s="12">
        <f>50*Tab_ForgeMystique[[#This Row],[Prix U. T5]]+1*Tab_ForgeMystique[[#This Row],[Prix U. T6]]+5*Tab_ForgeMystique[[#This Row],[Prix U. Poussière]]</f>
        <v>11691</v>
      </c>
      <c r="I491" s="15">
        <v>9</v>
      </c>
      <c r="J491" s="11">
        <f t="shared" si="36"/>
        <v>15078.15</v>
      </c>
      <c r="K491" s="12">
        <f>IF(ISBLANK(Tab_ForgeMystique[[#This Row],[Drop]]),0,Tab_ForgeMystique[[#This Row],[Gain_ttc]]-Tab_ForgeMystique[[#This Row],[Cout Ress Craft]])</f>
        <v>3387.1499999999996</v>
      </c>
      <c r="L491" s="12">
        <f>IF(ISBLANK(Tab_ForgeMystique[[#This Row],[Drop]]),0,Tab_ForgeMystique[[#This Row],[Gain_ttc]]-Tab_ForgeMystique[[#This Row],[Prix U. T6]]-Tab_ForgeMystique[[#This Row],[Prix U. Poussière]]*5)</f>
        <v>7037.15</v>
      </c>
      <c r="M491" s="12">
        <f>IF(ISBLANK(Tab_ForgeMystique[[#This Row],[Drop]]),0,Tab_ForgeMystique[[#This Row],[Gain_ttc]]-Tab_ForgeMystique[[#This Row],[Prix U. T6]])</f>
        <v>13107.15</v>
      </c>
      <c r="N491" s="57">
        <v>2</v>
      </c>
    </row>
    <row r="492" spans="1:14" x14ac:dyDescent="0.25">
      <c r="A492" s="15">
        <f t="shared" si="33"/>
        <v>491</v>
      </c>
      <c r="B492" s="45">
        <v>43940</v>
      </c>
      <c r="C492" s="51" t="s">
        <v>47</v>
      </c>
      <c r="D492" s="12">
        <v>73</v>
      </c>
      <c r="E492" s="51" t="str">
        <f t="shared" si="35"/>
        <v>Croc sauvage</v>
      </c>
      <c r="F492" s="12">
        <v>1971</v>
      </c>
      <c r="G492" s="12">
        <v>1214</v>
      </c>
      <c r="H492" s="12">
        <f>50*Tab_ForgeMystique[[#This Row],[Prix U. T5]]+1*Tab_ForgeMystique[[#This Row],[Prix U. T6]]+5*Tab_ForgeMystique[[#This Row],[Prix U. Poussière]]</f>
        <v>11691</v>
      </c>
      <c r="I492" s="15">
        <v>6</v>
      </c>
      <c r="J492" s="11">
        <f t="shared" si="36"/>
        <v>10052.1</v>
      </c>
      <c r="K492" s="12">
        <f>IF(ISBLANK(Tab_ForgeMystique[[#This Row],[Drop]]),0,Tab_ForgeMystique[[#This Row],[Gain_ttc]]-Tab_ForgeMystique[[#This Row],[Cout Ress Craft]])</f>
        <v>-1638.8999999999996</v>
      </c>
      <c r="L492" s="12">
        <f>IF(ISBLANK(Tab_ForgeMystique[[#This Row],[Drop]]),0,Tab_ForgeMystique[[#This Row],[Gain_ttc]]-Tab_ForgeMystique[[#This Row],[Prix U. T6]]-Tab_ForgeMystique[[#This Row],[Prix U. Poussière]]*5)</f>
        <v>2011.1000000000004</v>
      </c>
      <c r="M492" s="12">
        <f>IF(ISBLANK(Tab_ForgeMystique[[#This Row],[Drop]]),0,Tab_ForgeMystique[[#This Row],[Gain_ttc]]-Tab_ForgeMystique[[#This Row],[Prix U. T6]])</f>
        <v>8081.1</v>
      </c>
      <c r="N492" s="57">
        <v>2</v>
      </c>
    </row>
    <row r="493" spans="1:14" x14ac:dyDescent="0.25">
      <c r="A493" s="15">
        <f t="shared" si="33"/>
        <v>492</v>
      </c>
      <c r="B493" s="45">
        <v>43940</v>
      </c>
      <c r="C493" s="51" t="s">
        <v>47</v>
      </c>
      <c r="D493" s="12">
        <v>73</v>
      </c>
      <c r="E493" s="51" t="str">
        <f t="shared" si="35"/>
        <v>Croc sauvage</v>
      </c>
      <c r="F493" s="12">
        <v>1971</v>
      </c>
      <c r="G493" s="12">
        <v>1214</v>
      </c>
      <c r="H493" s="12">
        <f>50*Tab_ForgeMystique[[#This Row],[Prix U. T5]]+1*Tab_ForgeMystique[[#This Row],[Prix U. T6]]+5*Tab_ForgeMystique[[#This Row],[Prix U. Poussière]]</f>
        <v>11691</v>
      </c>
      <c r="I493" s="15">
        <v>6</v>
      </c>
      <c r="J493" s="11">
        <f t="shared" si="36"/>
        <v>10052.1</v>
      </c>
      <c r="K493" s="12">
        <f>IF(ISBLANK(Tab_ForgeMystique[[#This Row],[Drop]]),0,Tab_ForgeMystique[[#This Row],[Gain_ttc]]-Tab_ForgeMystique[[#This Row],[Cout Ress Craft]])</f>
        <v>-1638.8999999999996</v>
      </c>
      <c r="L493" s="12">
        <f>IF(ISBLANK(Tab_ForgeMystique[[#This Row],[Drop]]),0,Tab_ForgeMystique[[#This Row],[Gain_ttc]]-Tab_ForgeMystique[[#This Row],[Prix U. T6]]-Tab_ForgeMystique[[#This Row],[Prix U. Poussière]]*5)</f>
        <v>2011.1000000000004</v>
      </c>
      <c r="M493" s="12">
        <f>IF(ISBLANK(Tab_ForgeMystique[[#This Row],[Drop]]),0,Tab_ForgeMystique[[#This Row],[Gain_ttc]]-Tab_ForgeMystique[[#This Row],[Prix U. T6]])</f>
        <v>8081.1</v>
      </c>
      <c r="N493" s="57">
        <v>2</v>
      </c>
    </row>
    <row r="494" spans="1:14" x14ac:dyDescent="0.25">
      <c r="A494" s="15">
        <f t="shared" si="33"/>
        <v>493</v>
      </c>
      <c r="B494" s="45">
        <v>43940</v>
      </c>
      <c r="C494" s="15" t="s">
        <v>48</v>
      </c>
      <c r="D494" s="12">
        <v>77</v>
      </c>
      <c r="E494" s="15" t="str">
        <f t="shared" si="35"/>
        <v>Écaille renforcée</v>
      </c>
      <c r="F494" s="12">
        <v>2048</v>
      </c>
      <c r="G494" s="12">
        <v>1214</v>
      </c>
      <c r="H494" s="12">
        <f>50*Tab_ForgeMystique[[#This Row],[Prix U. T5]]+1*Tab_ForgeMystique[[#This Row],[Prix U. T6]]+5*Tab_ForgeMystique[[#This Row],[Prix U. Poussière]]</f>
        <v>11968</v>
      </c>
      <c r="I494" s="15">
        <v>7</v>
      </c>
      <c r="J494" s="11">
        <f t="shared" si="36"/>
        <v>12185.6</v>
      </c>
      <c r="K494" s="12">
        <f>IF(ISBLANK(Tab_ForgeMystique[[#This Row],[Drop]]),0,Tab_ForgeMystique[[#This Row],[Gain_ttc]]-Tab_ForgeMystique[[#This Row],[Cout Ress Craft]])</f>
        <v>217.60000000000036</v>
      </c>
      <c r="L494" s="12">
        <f>IF(ISBLANK(Tab_ForgeMystique[[#This Row],[Drop]]),0,Tab_ForgeMystique[[#This Row],[Gain_ttc]]-Tab_ForgeMystique[[#This Row],[Prix U. T6]]-Tab_ForgeMystique[[#This Row],[Prix U. Poussière]]*5)</f>
        <v>4067.6000000000004</v>
      </c>
      <c r="M494" s="12">
        <f>IF(ISBLANK(Tab_ForgeMystique[[#This Row],[Drop]]),0,Tab_ForgeMystique[[#This Row],[Gain_ttc]]-Tab_ForgeMystique[[#This Row],[Prix U. T6]])</f>
        <v>10137.6</v>
      </c>
      <c r="N494" s="57">
        <v>2</v>
      </c>
    </row>
    <row r="495" spans="1:14" x14ac:dyDescent="0.25">
      <c r="A495" s="15">
        <f t="shared" si="33"/>
        <v>494</v>
      </c>
      <c r="B495" s="45">
        <v>43940</v>
      </c>
      <c r="C495" s="51" t="s">
        <v>48</v>
      </c>
      <c r="D495" s="12">
        <v>77</v>
      </c>
      <c r="E495" s="15" t="str">
        <f t="shared" si="35"/>
        <v>Écaille renforcée</v>
      </c>
      <c r="F495" s="12">
        <v>2048</v>
      </c>
      <c r="G495" s="12">
        <v>1214</v>
      </c>
      <c r="H495" s="12">
        <f>50*Tab_ForgeMystique[[#This Row],[Prix U. T5]]+1*Tab_ForgeMystique[[#This Row],[Prix U. T6]]+5*Tab_ForgeMystique[[#This Row],[Prix U. Poussière]]</f>
        <v>11968</v>
      </c>
      <c r="I495" s="15">
        <v>6</v>
      </c>
      <c r="J495" s="11">
        <f t="shared" si="36"/>
        <v>10444.799999999999</v>
      </c>
      <c r="K495" s="12">
        <f>IF(ISBLANK(Tab_ForgeMystique[[#This Row],[Drop]]),0,Tab_ForgeMystique[[#This Row],[Gain_ttc]]-Tab_ForgeMystique[[#This Row],[Cout Ress Craft]])</f>
        <v>-1523.2000000000007</v>
      </c>
      <c r="L495" s="12">
        <f>IF(ISBLANK(Tab_ForgeMystique[[#This Row],[Drop]]),0,Tab_ForgeMystique[[#This Row],[Gain_ttc]]-Tab_ForgeMystique[[#This Row],[Prix U. T6]]-Tab_ForgeMystique[[#This Row],[Prix U. Poussière]]*5)</f>
        <v>2326.7999999999993</v>
      </c>
      <c r="M495" s="12">
        <f>IF(ISBLANK(Tab_ForgeMystique[[#This Row],[Drop]]),0,Tab_ForgeMystique[[#This Row],[Gain_ttc]]-Tab_ForgeMystique[[#This Row],[Prix U. T6]])</f>
        <v>8396.7999999999993</v>
      </c>
      <c r="N495" s="57">
        <v>2</v>
      </c>
    </row>
    <row r="496" spans="1:14" x14ac:dyDescent="0.25">
      <c r="A496" s="15">
        <f t="shared" si="33"/>
        <v>495</v>
      </c>
      <c r="B496" s="45">
        <v>43940</v>
      </c>
      <c r="C496" s="51" t="s">
        <v>48</v>
      </c>
      <c r="D496" s="12">
        <v>77</v>
      </c>
      <c r="E496" s="15" t="str">
        <f t="shared" si="35"/>
        <v>Écaille renforcée</v>
      </c>
      <c r="F496" s="12">
        <v>2048</v>
      </c>
      <c r="G496" s="12">
        <v>1214</v>
      </c>
      <c r="H496" s="12">
        <f>50*Tab_ForgeMystique[[#This Row],[Prix U. T5]]+1*Tab_ForgeMystique[[#This Row],[Prix U. T6]]+5*Tab_ForgeMystique[[#This Row],[Prix U. Poussière]]</f>
        <v>11968</v>
      </c>
      <c r="I496" s="15">
        <v>7</v>
      </c>
      <c r="J496" s="11">
        <f t="shared" si="36"/>
        <v>12185.6</v>
      </c>
      <c r="K496" s="12">
        <f>IF(ISBLANK(Tab_ForgeMystique[[#This Row],[Drop]]),0,Tab_ForgeMystique[[#This Row],[Gain_ttc]]-Tab_ForgeMystique[[#This Row],[Cout Ress Craft]])</f>
        <v>217.60000000000036</v>
      </c>
      <c r="L496" s="12">
        <f>IF(ISBLANK(Tab_ForgeMystique[[#This Row],[Drop]]),0,Tab_ForgeMystique[[#This Row],[Gain_ttc]]-Tab_ForgeMystique[[#This Row],[Prix U. T6]]-Tab_ForgeMystique[[#This Row],[Prix U. Poussière]]*5)</f>
        <v>4067.6000000000004</v>
      </c>
      <c r="M496" s="12">
        <f>IF(ISBLANK(Tab_ForgeMystique[[#This Row],[Drop]]),0,Tab_ForgeMystique[[#This Row],[Gain_ttc]]-Tab_ForgeMystique[[#This Row],[Prix U. T6]])</f>
        <v>10137.6</v>
      </c>
      <c r="N496" s="57">
        <v>2</v>
      </c>
    </row>
    <row r="497" spans="1:14" x14ac:dyDescent="0.25">
      <c r="A497" s="15">
        <f t="shared" ref="A497:A532" si="37">A496+1</f>
        <v>496</v>
      </c>
      <c r="B497" s="45">
        <v>43940</v>
      </c>
      <c r="C497" s="51" t="s">
        <v>48</v>
      </c>
      <c r="D497" s="12">
        <v>77</v>
      </c>
      <c r="E497" s="15" t="str">
        <f t="shared" si="35"/>
        <v>Écaille renforcée</v>
      </c>
      <c r="F497" s="12">
        <v>2048</v>
      </c>
      <c r="G497" s="12">
        <v>1214</v>
      </c>
      <c r="H497" s="12">
        <f>50*Tab_ForgeMystique[[#This Row],[Prix U. T5]]+1*Tab_ForgeMystique[[#This Row],[Prix U. T6]]+5*Tab_ForgeMystique[[#This Row],[Prix U. Poussière]]</f>
        <v>11968</v>
      </c>
      <c r="I497" s="15">
        <v>7</v>
      </c>
      <c r="J497" s="11">
        <f t="shared" si="36"/>
        <v>12185.6</v>
      </c>
      <c r="K497" s="12">
        <f>IF(ISBLANK(Tab_ForgeMystique[[#This Row],[Drop]]),0,Tab_ForgeMystique[[#This Row],[Gain_ttc]]-Tab_ForgeMystique[[#This Row],[Cout Ress Craft]])</f>
        <v>217.60000000000036</v>
      </c>
      <c r="L497" s="12">
        <f>IF(ISBLANK(Tab_ForgeMystique[[#This Row],[Drop]]),0,Tab_ForgeMystique[[#This Row],[Gain_ttc]]-Tab_ForgeMystique[[#This Row],[Prix U. T6]]-Tab_ForgeMystique[[#This Row],[Prix U. Poussière]]*5)</f>
        <v>4067.6000000000004</v>
      </c>
      <c r="M497" s="12">
        <f>IF(ISBLANK(Tab_ForgeMystique[[#This Row],[Drop]]),0,Tab_ForgeMystique[[#This Row],[Gain_ttc]]-Tab_ForgeMystique[[#This Row],[Prix U. T6]])</f>
        <v>10137.6</v>
      </c>
      <c r="N497" s="57">
        <v>2</v>
      </c>
    </row>
    <row r="498" spans="1:14" x14ac:dyDescent="0.25">
      <c r="A498" s="15">
        <f t="shared" si="37"/>
        <v>497</v>
      </c>
      <c r="B498" s="45">
        <v>43940</v>
      </c>
      <c r="C498" s="51" t="s">
        <v>48</v>
      </c>
      <c r="D498" s="12">
        <v>77</v>
      </c>
      <c r="E498" s="15" t="str">
        <f t="shared" si="35"/>
        <v>Écaille renforcée</v>
      </c>
      <c r="F498" s="12">
        <v>2048</v>
      </c>
      <c r="G498" s="12">
        <v>1214</v>
      </c>
      <c r="H498" s="12">
        <f>50*Tab_ForgeMystique[[#This Row],[Prix U. T5]]+1*Tab_ForgeMystique[[#This Row],[Prix U. T6]]+5*Tab_ForgeMystique[[#This Row],[Prix U. Poussière]]</f>
        <v>11968</v>
      </c>
      <c r="I498" s="15">
        <v>5</v>
      </c>
      <c r="J498" s="11">
        <f t="shared" si="36"/>
        <v>8704</v>
      </c>
      <c r="K498" s="12">
        <f>IF(ISBLANK(Tab_ForgeMystique[[#This Row],[Drop]]),0,Tab_ForgeMystique[[#This Row],[Gain_ttc]]-Tab_ForgeMystique[[#This Row],[Cout Ress Craft]])</f>
        <v>-3264</v>
      </c>
      <c r="L498" s="12">
        <f>IF(ISBLANK(Tab_ForgeMystique[[#This Row],[Drop]]),0,Tab_ForgeMystique[[#This Row],[Gain_ttc]]-Tab_ForgeMystique[[#This Row],[Prix U. T6]]-Tab_ForgeMystique[[#This Row],[Prix U. Poussière]]*5)</f>
        <v>586</v>
      </c>
      <c r="M498" s="12">
        <f>IF(ISBLANK(Tab_ForgeMystique[[#This Row],[Drop]]),0,Tab_ForgeMystique[[#This Row],[Gain_ttc]]-Tab_ForgeMystique[[#This Row],[Prix U. T6]])</f>
        <v>6656</v>
      </c>
      <c r="N498" s="57">
        <v>3</v>
      </c>
    </row>
    <row r="499" spans="1:14" x14ac:dyDescent="0.25">
      <c r="A499" s="15">
        <f t="shared" si="37"/>
        <v>498</v>
      </c>
      <c r="B499" s="45">
        <v>43940</v>
      </c>
      <c r="C499" s="51" t="s">
        <v>48</v>
      </c>
      <c r="D499" s="12">
        <v>77</v>
      </c>
      <c r="E499" s="15" t="str">
        <f t="shared" si="35"/>
        <v>Écaille renforcée</v>
      </c>
      <c r="F499" s="12">
        <v>2048</v>
      </c>
      <c r="G499" s="12">
        <v>1214</v>
      </c>
      <c r="H499" s="12">
        <f>50*Tab_ForgeMystique[[#This Row],[Prix U. T5]]+1*Tab_ForgeMystique[[#This Row],[Prix U. T6]]+5*Tab_ForgeMystique[[#This Row],[Prix U. Poussière]]</f>
        <v>11968</v>
      </c>
      <c r="I499" s="15">
        <v>7</v>
      </c>
      <c r="J499" s="11">
        <f t="shared" si="36"/>
        <v>12185.6</v>
      </c>
      <c r="K499" s="12">
        <f>IF(ISBLANK(Tab_ForgeMystique[[#This Row],[Drop]]),0,Tab_ForgeMystique[[#This Row],[Gain_ttc]]-Tab_ForgeMystique[[#This Row],[Cout Ress Craft]])</f>
        <v>217.60000000000036</v>
      </c>
      <c r="L499" s="12">
        <f>IF(ISBLANK(Tab_ForgeMystique[[#This Row],[Drop]]),0,Tab_ForgeMystique[[#This Row],[Gain_ttc]]-Tab_ForgeMystique[[#This Row],[Prix U. T6]]-Tab_ForgeMystique[[#This Row],[Prix U. Poussière]]*5)</f>
        <v>4067.6000000000004</v>
      </c>
      <c r="M499" s="12">
        <f>IF(ISBLANK(Tab_ForgeMystique[[#This Row],[Drop]]),0,Tab_ForgeMystique[[#This Row],[Gain_ttc]]-Tab_ForgeMystique[[#This Row],[Prix U. T6]])</f>
        <v>10137.6</v>
      </c>
      <c r="N499" s="57">
        <v>3</v>
      </c>
    </row>
    <row r="500" spans="1:14" x14ac:dyDescent="0.25">
      <c r="A500" s="15">
        <f t="shared" si="37"/>
        <v>499</v>
      </c>
      <c r="B500" s="45">
        <v>43940</v>
      </c>
      <c r="C500" s="51" t="s">
        <v>48</v>
      </c>
      <c r="D500" s="12">
        <v>77</v>
      </c>
      <c r="E500" s="15" t="str">
        <f t="shared" si="35"/>
        <v>Écaille renforcée</v>
      </c>
      <c r="F500" s="12">
        <v>2048</v>
      </c>
      <c r="G500" s="12">
        <v>1214</v>
      </c>
      <c r="H500" s="12">
        <f>50*Tab_ForgeMystique[[#This Row],[Prix U. T5]]+1*Tab_ForgeMystique[[#This Row],[Prix U. T6]]+5*Tab_ForgeMystique[[#This Row],[Prix U. Poussière]]</f>
        <v>11968</v>
      </c>
      <c r="I500" s="15">
        <v>9</v>
      </c>
      <c r="J500" s="11">
        <f t="shared" si="36"/>
        <v>15667.199999999999</v>
      </c>
      <c r="K500" s="12">
        <f>IF(ISBLANK(Tab_ForgeMystique[[#This Row],[Drop]]),0,Tab_ForgeMystique[[#This Row],[Gain_ttc]]-Tab_ForgeMystique[[#This Row],[Cout Ress Craft]])</f>
        <v>3699.1999999999989</v>
      </c>
      <c r="L500" s="12">
        <f>IF(ISBLANK(Tab_ForgeMystique[[#This Row],[Drop]]),0,Tab_ForgeMystique[[#This Row],[Gain_ttc]]-Tab_ForgeMystique[[#This Row],[Prix U. T6]]-Tab_ForgeMystique[[#This Row],[Prix U. Poussière]]*5)</f>
        <v>7549.1999999999989</v>
      </c>
      <c r="M500" s="12">
        <f>IF(ISBLANK(Tab_ForgeMystique[[#This Row],[Drop]]),0,Tab_ForgeMystique[[#This Row],[Gain_ttc]]-Tab_ForgeMystique[[#This Row],[Prix U. T6]])</f>
        <v>13619.199999999999</v>
      </c>
      <c r="N500" s="57">
        <v>3</v>
      </c>
    </row>
    <row r="501" spans="1:14" x14ac:dyDescent="0.25">
      <c r="A501" s="15">
        <f t="shared" si="37"/>
        <v>500</v>
      </c>
      <c r="B501" s="45">
        <v>43940</v>
      </c>
      <c r="C501" s="51" t="s">
        <v>48</v>
      </c>
      <c r="D501" s="12">
        <v>77</v>
      </c>
      <c r="E501" s="15" t="str">
        <f t="shared" si="35"/>
        <v>Écaille renforcée</v>
      </c>
      <c r="F501" s="12">
        <v>2048</v>
      </c>
      <c r="G501" s="12">
        <v>1214</v>
      </c>
      <c r="H501" s="12">
        <f>50*Tab_ForgeMystique[[#This Row],[Prix U. T5]]+1*Tab_ForgeMystique[[#This Row],[Prix U. T6]]+5*Tab_ForgeMystique[[#This Row],[Prix U. Poussière]]</f>
        <v>11968</v>
      </c>
      <c r="I501" s="15">
        <v>5</v>
      </c>
      <c r="J501" s="11">
        <f t="shared" si="36"/>
        <v>8704</v>
      </c>
      <c r="K501" s="12">
        <f>IF(ISBLANK(Tab_ForgeMystique[[#This Row],[Drop]]),0,Tab_ForgeMystique[[#This Row],[Gain_ttc]]-Tab_ForgeMystique[[#This Row],[Cout Ress Craft]])</f>
        <v>-3264</v>
      </c>
      <c r="L501" s="12">
        <f>IF(ISBLANK(Tab_ForgeMystique[[#This Row],[Drop]]),0,Tab_ForgeMystique[[#This Row],[Gain_ttc]]-Tab_ForgeMystique[[#This Row],[Prix U. T6]]-Tab_ForgeMystique[[#This Row],[Prix U. Poussière]]*5)</f>
        <v>586</v>
      </c>
      <c r="M501" s="12">
        <f>IF(ISBLANK(Tab_ForgeMystique[[#This Row],[Drop]]),0,Tab_ForgeMystique[[#This Row],[Gain_ttc]]-Tab_ForgeMystique[[#This Row],[Prix U. T6]])</f>
        <v>6656</v>
      </c>
      <c r="N501" s="57">
        <v>3</v>
      </c>
    </row>
    <row r="502" spans="1:14" x14ac:dyDescent="0.25">
      <c r="A502" s="15">
        <f t="shared" si="37"/>
        <v>501</v>
      </c>
      <c r="B502" s="45">
        <v>43940</v>
      </c>
      <c r="C502" s="51" t="s">
        <v>48</v>
      </c>
      <c r="D502" s="12">
        <v>77</v>
      </c>
      <c r="E502" s="15" t="str">
        <f t="shared" si="35"/>
        <v>Écaille renforcée</v>
      </c>
      <c r="F502" s="12">
        <v>2048</v>
      </c>
      <c r="G502" s="12">
        <v>1214</v>
      </c>
      <c r="H502" s="12">
        <f>50*Tab_ForgeMystique[[#This Row],[Prix U. T5]]+1*Tab_ForgeMystique[[#This Row],[Prix U. T6]]+5*Tab_ForgeMystique[[#This Row],[Prix U. Poussière]]</f>
        <v>11968</v>
      </c>
      <c r="I502" s="15">
        <v>8</v>
      </c>
      <c r="J502" s="11">
        <f t="shared" si="36"/>
        <v>13926.4</v>
      </c>
      <c r="K502" s="12">
        <f>IF(ISBLANK(Tab_ForgeMystique[[#This Row],[Drop]]),0,Tab_ForgeMystique[[#This Row],[Gain_ttc]]-Tab_ForgeMystique[[#This Row],[Cout Ress Craft]])</f>
        <v>1958.3999999999996</v>
      </c>
      <c r="L502" s="12">
        <f>IF(ISBLANK(Tab_ForgeMystique[[#This Row],[Drop]]),0,Tab_ForgeMystique[[#This Row],[Gain_ttc]]-Tab_ForgeMystique[[#This Row],[Prix U. T6]]-Tab_ForgeMystique[[#This Row],[Prix U. Poussière]]*5)</f>
        <v>5808.4</v>
      </c>
      <c r="M502" s="12">
        <f>IF(ISBLANK(Tab_ForgeMystique[[#This Row],[Drop]]),0,Tab_ForgeMystique[[#This Row],[Gain_ttc]]-Tab_ForgeMystique[[#This Row],[Prix U. T6]])</f>
        <v>11878.4</v>
      </c>
      <c r="N502" s="57">
        <v>3</v>
      </c>
    </row>
    <row r="503" spans="1:14" x14ac:dyDescent="0.25">
      <c r="A503" s="15">
        <f t="shared" si="37"/>
        <v>502</v>
      </c>
      <c r="B503" s="45">
        <v>43940</v>
      </c>
      <c r="C503" s="51" t="s">
        <v>48</v>
      </c>
      <c r="D503" s="12">
        <v>77</v>
      </c>
      <c r="E503" s="15" t="str">
        <f t="shared" si="35"/>
        <v>Écaille renforcée</v>
      </c>
      <c r="F503" s="12">
        <v>2048</v>
      </c>
      <c r="G503" s="12">
        <v>1214</v>
      </c>
      <c r="H503" s="12">
        <f>50*Tab_ForgeMystique[[#This Row],[Prix U. T5]]+1*Tab_ForgeMystique[[#This Row],[Prix U. T6]]+5*Tab_ForgeMystique[[#This Row],[Prix U. Poussière]]</f>
        <v>11968</v>
      </c>
      <c r="I503" s="15">
        <v>6</v>
      </c>
      <c r="J503" s="11">
        <f t="shared" si="36"/>
        <v>10444.799999999999</v>
      </c>
      <c r="K503" s="12">
        <f>IF(ISBLANK(Tab_ForgeMystique[[#This Row],[Drop]]),0,Tab_ForgeMystique[[#This Row],[Gain_ttc]]-Tab_ForgeMystique[[#This Row],[Cout Ress Craft]])</f>
        <v>-1523.2000000000007</v>
      </c>
      <c r="L503" s="12">
        <f>IF(ISBLANK(Tab_ForgeMystique[[#This Row],[Drop]]),0,Tab_ForgeMystique[[#This Row],[Gain_ttc]]-Tab_ForgeMystique[[#This Row],[Prix U. T6]]-Tab_ForgeMystique[[#This Row],[Prix U. Poussière]]*5)</f>
        <v>2326.7999999999993</v>
      </c>
      <c r="M503" s="12">
        <f>IF(ISBLANK(Tab_ForgeMystique[[#This Row],[Drop]]),0,Tab_ForgeMystique[[#This Row],[Gain_ttc]]-Tab_ForgeMystique[[#This Row],[Prix U. T6]])</f>
        <v>8396.7999999999993</v>
      </c>
      <c r="N503" s="57">
        <v>3</v>
      </c>
    </row>
    <row r="504" spans="1:14" x14ac:dyDescent="0.25">
      <c r="A504" s="15">
        <f t="shared" si="37"/>
        <v>503</v>
      </c>
      <c r="B504" s="45">
        <v>43940</v>
      </c>
      <c r="C504" s="15" t="s">
        <v>113</v>
      </c>
      <c r="D504" s="12">
        <v>120</v>
      </c>
      <c r="E504" s="15" t="str">
        <f t="shared" si="35"/>
        <v>T.d.p cristalline</v>
      </c>
      <c r="F504" s="12">
        <v>1190</v>
      </c>
      <c r="G504" s="12">
        <v>1214</v>
      </c>
      <c r="H504" s="12">
        <f>50*Tab_ForgeMystique[[#This Row],[Prix U. T5]]+1*Tab_ForgeMystique[[#This Row],[Prix U. T6]]+5*Tab_ForgeMystique[[#This Row],[Prix U. Poussière]]</f>
        <v>13260</v>
      </c>
      <c r="I504" s="15">
        <v>10</v>
      </c>
      <c r="J504" s="11">
        <f t="shared" si="36"/>
        <v>10115</v>
      </c>
      <c r="K504" s="12">
        <f>IF(ISBLANK(Tab_ForgeMystique[[#This Row],[Drop]]),0,Tab_ForgeMystique[[#This Row],[Gain_ttc]]-Tab_ForgeMystique[[#This Row],[Cout Ress Craft]])</f>
        <v>-3145</v>
      </c>
      <c r="L504" s="12">
        <f>IF(ISBLANK(Tab_ForgeMystique[[#This Row],[Drop]]),0,Tab_ForgeMystique[[#This Row],[Gain_ttc]]-Tab_ForgeMystique[[#This Row],[Prix U. T6]]-Tab_ForgeMystique[[#This Row],[Prix U. Poussière]]*5)</f>
        <v>2855</v>
      </c>
      <c r="M504" s="12">
        <f>IF(ISBLANK(Tab_ForgeMystique[[#This Row],[Drop]]),0,Tab_ForgeMystique[[#This Row],[Gain_ttc]]-Tab_ForgeMystique[[#This Row],[Prix U. T6]])</f>
        <v>8925</v>
      </c>
      <c r="N504" s="57">
        <v>3</v>
      </c>
    </row>
    <row r="505" spans="1:14" x14ac:dyDescent="0.25">
      <c r="A505" s="15">
        <f t="shared" si="37"/>
        <v>504</v>
      </c>
      <c r="B505" s="45">
        <v>43940</v>
      </c>
      <c r="C505" s="51" t="s">
        <v>113</v>
      </c>
      <c r="D505" s="12">
        <v>120</v>
      </c>
      <c r="E505" s="51" t="str">
        <f t="shared" si="35"/>
        <v>T.d.p cristalline</v>
      </c>
      <c r="F505" s="12">
        <v>1190</v>
      </c>
      <c r="G505" s="12">
        <v>1214</v>
      </c>
      <c r="H505" s="12">
        <f>50*Tab_ForgeMystique[[#This Row],[Prix U. T5]]+1*Tab_ForgeMystique[[#This Row],[Prix U. T6]]+5*Tab_ForgeMystique[[#This Row],[Prix U. Poussière]]</f>
        <v>13260</v>
      </c>
      <c r="I505" s="15">
        <v>20</v>
      </c>
      <c r="J505" s="11">
        <f t="shared" si="36"/>
        <v>20230</v>
      </c>
      <c r="K505" s="12">
        <f>IF(ISBLANK(Tab_ForgeMystique[[#This Row],[Drop]]),0,Tab_ForgeMystique[[#This Row],[Gain_ttc]]-Tab_ForgeMystique[[#This Row],[Cout Ress Craft]])</f>
        <v>6970</v>
      </c>
      <c r="L505" s="12">
        <f>IF(ISBLANK(Tab_ForgeMystique[[#This Row],[Drop]]),0,Tab_ForgeMystique[[#This Row],[Gain_ttc]]-Tab_ForgeMystique[[#This Row],[Prix U. T6]]-Tab_ForgeMystique[[#This Row],[Prix U. Poussière]]*5)</f>
        <v>12970</v>
      </c>
      <c r="M505" s="12">
        <f>IF(ISBLANK(Tab_ForgeMystique[[#This Row],[Drop]]),0,Tab_ForgeMystique[[#This Row],[Gain_ttc]]-Tab_ForgeMystique[[#This Row],[Prix U. T6]])</f>
        <v>19040</v>
      </c>
      <c r="N505" s="57">
        <v>3</v>
      </c>
    </row>
    <row r="506" spans="1:14" x14ac:dyDescent="0.25">
      <c r="A506" s="15">
        <f t="shared" si="37"/>
        <v>505</v>
      </c>
      <c r="B506" s="45">
        <v>43940</v>
      </c>
      <c r="C506" s="51" t="s">
        <v>113</v>
      </c>
      <c r="D506" s="12">
        <v>120</v>
      </c>
      <c r="E506" s="51" t="str">
        <f t="shared" si="35"/>
        <v>T.d.p cristalline</v>
      </c>
      <c r="F506" s="12">
        <v>1190</v>
      </c>
      <c r="G506" s="12">
        <v>1214</v>
      </c>
      <c r="H506" s="12">
        <f>50*Tab_ForgeMystique[[#This Row],[Prix U. T5]]+1*Tab_ForgeMystique[[#This Row],[Prix U. T6]]+5*Tab_ForgeMystique[[#This Row],[Prix U. Poussière]]</f>
        <v>13260</v>
      </c>
      <c r="I506" s="15">
        <v>10</v>
      </c>
      <c r="J506" s="11">
        <f t="shared" si="36"/>
        <v>10115</v>
      </c>
      <c r="K506" s="12">
        <f>IF(ISBLANK(Tab_ForgeMystique[[#This Row],[Drop]]),0,Tab_ForgeMystique[[#This Row],[Gain_ttc]]-Tab_ForgeMystique[[#This Row],[Cout Ress Craft]])</f>
        <v>-3145</v>
      </c>
      <c r="L506" s="12">
        <f>IF(ISBLANK(Tab_ForgeMystique[[#This Row],[Drop]]),0,Tab_ForgeMystique[[#This Row],[Gain_ttc]]-Tab_ForgeMystique[[#This Row],[Prix U. T6]]-Tab_ForgeMystique[[#This Row],[Prix U. Poussière]]*5)</f>
        <v>2855</v>
      </c>
      <c r="M506" s="12">
        <f>IF(ISBLANK(Tab_ForgeMystique[[#This Row],[Drop]]),0,Tab_ForgeMystique[[#This Row],[Gain_ttc]]-Tab_ForgeMystique[[#This Row],[Prix U. T6]])</f>
        <v>8925</v>
      </c>
      <c r="N506" s="57">
        <v>3</v>
      </c>
    </row>
    <row r="507" spans="1:14" x14ac:dyDescent="0.25">
      <c r="A507" s="15">
        <f t="shared" si="37"/>
        <v>506</v>
      </c>
      <c r="B507" s="45">
        <v>43940</v>
      </c>
      <c r="C507" s="51" t="s">
        <v>113</v>
      </c>
      <c r="D507" s="12">
        <v>120</v>
      </c>
      <c r="E507" s="51" t="str">
        <f t="shared" si="35"/>
        <v>T.d.p cristalline</v>
      </c>
      <c r="F507" s="12">
        <v>1190</v>
      </c>
      <c r="G507" s="12">
        <v>1214</v>
      </c>
      <c r="H507" s="12">
        <f>50*Tab_ForgeMystique[[#This Row],[Prix U. T5]]+1*Tab_ForgeMystique[[#This Row],[Prix U. T6]]+5*Tab_ForgeMystique[[#This Row],[Prix U. Poussière]]</f>
        <v>13260</v>
      </c>
      <c r="I507" s="15">
        <v>21</v>
      </c>
      <c r="J507" s="11">
        <f t="shared" si="36"/>
        <v>21241.5</v>
      </c>
      <c r="K507" s="12">
        <f>IF(ISBLANK(Tab_ForgeMystique[[#This Row],[Drop]]),0,Tab_ForgeMystique[[#This Row],[Gain_ttc]]-Tab_ForgeMystique[[#This Row],[Cout Ress Craft]])</f>
        <v>7981.5</v>
      </c>
      <c r="L507" s="12">
        <f>IF(ISBLANK(Tab_ForgeMystique[[#This Row],[Drop]]),0,Tab_ForgeMystique[[#This Row],[Gain_ttc]]-Tab_ForgeMystique[[#This Row],[Prix U. T6]]-Tab_ForgeMystique[[#This Row],[Prix U. Poussière]]*5)</f>
        <v>13981.5</v>
      </c>
      <c r="M507" s="12">
        <f>IF(ISBLANK(Tab_ForgeMystique[[#This Row],[Drop]]),0,Tab_ForgeMystique[[#This Row],[Gain_ttc]]-Tab_ForgeMystique[[#This Row],[Prix U. T6]])</f>
        <v>20051.5</v>
      </c>
      <c r="N507" s="57">
        <v>3</v>
      </c>
    </row>
    <row r="508" spans="1:14" x14ac:dyDescent="0.25">
      <c r="A508" s="15">
        <f t="shared" si="37"/>
        <v>507</v>
      </c>
      <c r="B508" s="45">
        <v>43940</v>
      </c>
      <c r="C508" s="51" t="s">
        <v>113</v>
      </c>
      <c r="D508" s="12">
        <v>120</v>
      </c>
      <c r="E508" s="51" t="str">
        <f t="shared" si="35"/>
        <v>T.d.p cristalline</v>
      </c>
      <c r="F508" s="12">
        <v>1190</v>
      </c>
      <c r="G508" s="12">
        <v>1214</v>
      </c>
      <c r="H508" s="12">
        <f>50*Tab_ForgeMystique[[#This Row],[Prix U. T5]]+1*Tab_ForgeMystique[[#This Row],[Prix U. T6]]+5*Tab_ForgeMystique[[#This Row],[Prix U. Poussière]]</f>
        <v>13260</v>
      </c>
      <c r="I508" s="15">
        <v>19</v>
      </c>
      <c r="J508" s="11">
        <f t="shared" si="36"/>
        <v>19218.5</v>
      </c>
      <c r="K508" s="12">
        <f>IF(ISBLANK(Tab_ForgeMystique[[#This Row],[Drop]]),0,Tab_ForgeMystique[[#This Row],[Gain_ttc]]-Tab_ForgeMystique[[#This Row],[Cout Ress Craft]])</f>
        <v>5958.5</v>
      </c>
      <c r="L508" s="12">
        <f>IF(ISBLANK(Tab_ForgeMystique[[#This Row],[Drop]]),0,Tab_ForgeMystique[[#This Row],[Gain_ttc]]-Tab_ForgeMystique[[#This Row],[Prix U. T6]]-Tab_ForgeMystique[[#This Row],[Prix U. Poussière]]*5)</f>
        <v>11958.5</v>
      </c>
      <c r="M508" s="12">
        <f>IF(ISBLANK(Tab_ForgeMystique[[#This Row],[Drop]]),0,Tab_ForgeMystique[[#This Row],[Gain_ttc]]-Tab_ForgeMystique[[#This Row],[Prix U. T6]])</f>
        <v>18028.5</v>
      </c>
      <c r="N508" s="57">
        <v>3</v>
      </c>
    </row>
    <row r="509" spans="1:14" x14ac:dyDescent="0.25">
      <c r="A509" s="15">
        <f t="shared" si="37"/>
        <v>508</v>
      </c>
      <c r="B509" s="45">
        <v>43940</v>
      </c>
      <c r="C509" s="51" t="s">
        <v>113</v>
      </c>
      <c r="D509" s="12">
        <v>120</v>
      </c>
      <c r="E509" s="51" t="str">
        <f t="shared" si="35"/>
        <v>T.d.p cristalline</v>
      </c>
      <c r="F509" s="12">
        <v>1190</v>
      </c>
      <c r="G509" s="12">
        <v>1214</v>
      </c>
      <c r="H509" s="12">
        <f>50*Tab_ForgeMystique[[#This Row],[Prix U. T5]]+1*Tab_ForgeMystique[[#This Row],[Prix U. T6]]+5*Tab_ForgeMystique[[#This Row],[Prix U. Poussière]]</f>
        <v>13260</v>
      </c>
      <c r="I509" s="15">
        <v>20</v>
      </c>
      <c r="J509" s="11">
        <f t="shared" si="36"/>
        <v>20230</v>
      </c>
      <c r="K509" s="12">
        <f>IF(ISBLANK(Tab_ForgeMystique[[#This Row],[Drop]]),0,Tab_ForgeMystique[[#This Row],[Gain_ttc]]-Tab_ForgeMystique[[#This Row],[Cout Ress Craft]])</f>
        <v>6970</v>
      </c>
      <c r="L509" s="12">
        <f>IF(ISBLANK(Tab_ForgeMystique[[#This Row],[Drop]]),0,Tab_ForgeMystique[[#This Row],[Gain_ttc]]-Tab_ForgeMystique[[#This Row],[Prix U. T6]]-Tab_ForgeMystique[[#This Row],[Prix U. Poussière]]*5)</f>
        <v>12970</v>
      </c>
      <c r="M509" s="12">
        <f>IF(ISBLANK(Tab_ForgeMystique[[#This Row],[Drop]]),0,Tab_ForgeMystique[[#This Row],[Gain_ttc]]-Tab_ForgeMystique[[#This Row],[Prix U. T6]])</f>
        <v>19040</v>
      </c>
      <c r="N509" s="57">
        <v>3</v>
      </c>
    </row>
    <row r="510" spans="1:14" x14ac:dyDescent="0.25">
      <c r="A510" s="15">
        <f t="shared" si="37"/>
        <v>509</v>
      </c>
      <c r="B510" s="45">
        <v>43940</v>
      </c>
      <c r="C510" s="51" t="s">
        <v>113</v>
      </c>
      <c r="D510" s="12">
        <v>120</v>
      </c>
      <c r="E510" s="51" t="str">
        <f t="shared" si="35"/>
        <v>T.d.p cristalline</v>
      </c>
      <c r="F510" s="12">
        <v>1190</v>
      </c>
      <c r="G510" s="12">
        <v>1214</v>
      </c>
      <c r="H510" s="12">
        <f>50*Tab_ForgeMystique[[#This Row],[Prix U. T5]]+1*Tab_ForgeMystique[[#This Row],[Prix U. T6]]+5*Tab_ForgeMystique[[#This Row],[Prix U. Poussière]]</f>
        <v>13260</v>
      </c>
      <c r="I510" s="15">
        <v>20</v>
      </c>
      <c r="J510" s="11">
        <f t="shared" si="36"/>
        <v>20230</v>
      </c>
      <c r="K510" s="12">
        <f>IF(ISBLANK(Tab_ForgeMystique[[#This Row],[Drop]]),0,Tab_ForgeMystique[[#This Row],[Gain_ttc]]-Tab_ForgeMystique[[#This Row],[Cout Ress Craft]])</f>
        <v>6970</v>
      </c>
      <c r="L510" s="12">
        <f>IF(ISBLANK(Tab_ForgeMystique[[#This Row],[Drop]]),0,Tab_ForgeMystique[[#This Row],[Gain_ttc]]-Tab_ForgeMystique[[#This Row],[Prix U. T6]]-Tab_ForgeMystique[[#This Row],[Prix U. Poussière]]*5)</f>
        <v>12970</v>
      </c>
      <c r="M510" s="12">
        <f>IF(ISBLANK(Tab_ForgeMystique[[#This Row],[Drop]]),0,Tab_ForgeMystique[[#This Row],[Gain_ttc]]-Tab_ForgeMystique[[#This Row],[Prix U. T6]])</f>
        <v>19040</v>
      </c>
      <c r="N510" s="57">
        <v>3</v>
      </c>
    </row>
    <row r="511" spans="1:14" x14ac:dyDescent="0.25">
      <c r="A511" s="15">
        <f t="shared" si="37"/>
        <v>510</v>
      </c>
      <c r="B511" s="45">
        <v>43940</v>
      </c>
      <c r="C511" s="51" t="s">
        <v>113</v>
      </c>
      <c r="D511" s="12">
        <v>120</v>
      </c>
      <c r="E511" s="51" t="str">
        <f t="shared" si="35"/>
        <v>T.d.p cristalline</v>
      </c>
      <c r="F511" s="12">
        <v>1190</v>
      </c>
      <c r="G511" s="12">
        <v>1214</v>
      </c>
      <c r="H511" s="12">
        <f>50*Tab_ForgeMystique[[#This Row],[Prix U. T5]]+1*Tab_ForgeMystique[[#This Row],[Prix U. T6]]+5*Tab_ForgeMystique[[#This Row],[Prix U. Poussière]]</f>
        <v>13260</v>
      </c>
      <c r="I511" s="15">
        <v>15</v>
      </c>
      <c r="J511" s="11">
        <f t="shared" si="36"/>
        <v>15172.5</v>
      </c>
      <c r="K511" s="12">
        <f>IF(ISBLANK(Tab_ForgeMystique[[#This Row],[Drop]]),0,Tab_ForgeMystique[[#This Row],[Gain_ttc]]-Tab_ForgeMystique[[#This Row],[Cout Ress Craft]])</f>
        <v>1912.5</v>
      </c>
      <c r="L511" s="12">
        <f>IF(ISBLANK(Tab_ForgeMystique[[#This Row],[Drop]]),0,Tab_ForgeMystique[[#This Row],[Gain_ttc]]-Tab_ForgeMystique[[#This Row],[Prix U. T6]]-Tab_ForgeMystique[[#This Row],[Prix U. Poussière]]*5)</f>
        <v>7912.5</v>
      </c>
      <c r="M511" s="12">
        <f>IF(ISBLANK(Tab_ForgeMystique[[#This Row],[Drop]]),0,Tab_ForgeMystique[[#This Row],[Gain_ttc]]-Tab_ForgeMystique[[#This Row],[Prix U. T6]])</f>
        <v>13982.5</v>
      </c>
      <c r="N511" s="57">
        <v>3</v>
      </c>
    </row>
    <row r="512" spans="1:14" x14ac:dyDescent="0.25">
      <c r="A512" s="15">
        <f t="shared" si="37"/>
        <v>511</v>
      </c>
      <c r="B512" s="45">
        <v>43940</v>
      </c>
      <c r="C512" s="51" t="s">
        <v>113</v>
      </c>
      <c r="D512" s="12">
        <v>120</v>
      </c>
      <c r="E512" s="51" t="str">
        <f t="shared" si="35"/>
        <v>T.d.p cristalline</v>
      </c>
      <c r="F512" s="12">
        <v>1190</v>
      </c>
      <c r="G512" s="12">
        <v>1190</v>
      </c>
      <c r="H512" s="12">
        <f>50*Tab_ForgeMystique[[#This Row],[Prix U. T5]]+1*Tab_ForgeMystique[[#This Row],[Prix U. T6]]+5*Tab_ForgeMystique[[#This Row],[Prix U. Poussière]]</f>
        <v>13140</v>
      </c>
      <c r="I512" s="15">
        <v>25</v>
      </c>
      <c r="J512" s="11">
        <f t="shared" si="36"/>
        <v>25287.5</v>
      </c>
      <c r="K512" s="12">
        <f>IF(ISBLANK(Tab_ForgeMystique[[#This Row],[Drop]]),0,Tab_ForgeMystique[[#This Row],[Gain_ttc]]-Tab_ForgeMystique[[#This Row],[Cout Ress Craft]])</f>
        <v>12147.5</v>
      </c>
      <c r="L512" s="12">
        <f>IF(ISBLANK(Tab_ForgeMystique[[#This Row],[Drop]]),0,Tab_ForgeMystique[[#This Row],[Gain_ttc]]-Tab_ForgeMystique[[#This Row],[Prix U. T6]]-Tab_ForgeMystique[[#This Row],[Prix U. Poussière]]*5)</f>
        <v>18147.5</v>
      </c>
      <c r="M512" s="12">
        <f>IF(ISBLANK(Tab_ForgeMystique[[#This Row],[Drop]]),0,Tab_ForgeMystique[[#This Row],[Gain_ttc]]-Tab_ForgeMystique[[#This Row],[Prix U. T6]])</f>
        <v>24097.5</v>
      </c>
      <c r="N512" s="57">
        <v>3</v>
      </c>
    </row>
    <row r="513" spans="1:14" x14ac:dyDescent="0.25">
      <c r="A513" s="15">
        <f t="shared" si="37"/>
        <v>512</v>
      </c>
      <c r="B513" s="45">
        <v>43940</v>
      </c>
      <c r="C513" s="15" t="s">
        <v>50</v>
      </c>
      <c r="D513" s="12">
        <v>87</v>
      </c>
      <c r="E513" s="15" t="str">
        <f t="shared" si="35"/>
        <v>Sac à venin puissant</v>
      </c>
      <c r="F513" s="12">
        <v>1380</v>
      </c>
      <c r="G513" s="12">
        <v>1200</v>
      </c>
      <c r="H513" s="12">
        <f>50*Tab_ForgeMystique[[#This Row],[Prix U. T5]]+1*Tab_ForgeMystique[[#This Row],[Prix U. T6]]+5*Tab_ForgeMystique[[#This Row],[Prix U. Poussière]]</f>
        <v>11730</v>
      </c>
      <c r="I513" s="15">
        <v>6</v>
      </c>
      <c r="J513" s="11">
        <f t="shared" si="36"/>
        <v>7038</v>
      </c>
      <c r="K513" s="12">
        <f>IF(ISBLANK(Tab_ForgeMystique[[#This Row],[Drop]]),0,Tab_ForgeMystique[[#This Row],[Gain_ttc]]-Tab_ForgeMystique[[#This Row],[Cout Ress Craft]])</f>
        <v>-4692</v>
      </c>
      <c r="L513" s="12">
        <f>IF(ISBLANK(Tab_ForgeMystique[[#This Row],[Drop]]),0,Tab_ForgeMystique[[#This Row],[Gain_ttc]]-Tab_ForgeMystique[[#This Row],[Prix U. T6]]-Tab_ForgeMystique[[#This Row],[Prix U. Poussière]]*5)</f>
        <v>-342</v>
      </c>
      <c r="M513" s="12">
        <f>IF(ISBLANK(Tab_ForgeMystique[[#This Row],[Drop]]),0,Tab_ForgeMystique[[#This Row],[Gain_ttc]]-Tab_ForgeMystique[[#This Row],[Prix U. T6]])</f>
        <v>5658</v>
      </c>
      <c r="N513" s="57">
        <v>3</v>
      </c>
    </row>
    <row r="514" spans="1:14" x14ac:dyDescent="0.25">
      <c r="A514" s="15">
        <f t="shared" si="37"/>
        <v>513</v>
      </c>
      <c r="B514" s="45">
        <v>43940</v>
      </c>
      <c r="C514" s="51" t="s">
        <v>50</v>
      </c>
      <c r="D514" s="12">
        <v>87</v>
      </c>
      <c r="E514" s="15" t="str">
        <f t="shared" ref="E514:E532" si="38">IF(ISBLANK(C514),"",VLOOKUP(C514,_MatriceT5_T6,2,0))</f>
        <v>Sac à venin puissant</v>
      </c>
      <c r="F514" s="12">
        <v>1380</v>
      </c>
      <c r="G514" s="12">
        <v>1200</v>
      </c>
      <c r="H514" s="12">
        <f>50*Tab_ForgeMystique[[#This Row],[Prix U. T5]]+1*Tab_ForgeMystique[[#This Row],[Prix U. T6]]+5*Tab_ForgeMystique[[#This Row],[Prix U. Poussière]]</f>
        <v>11730</v>
      </c>
      <c r="I514" s="15">
        <v>6</v>
      </c>
      <c r="J514" s="11">
        <f t="shared" ref="J514:J532" si="39">I514*F514*0.85</f>
        <v>7038</v>
      </c>
      <c r="K514" s="12">
        <f>IF(ISBLANK(Tab_ForgeMystique[[#This Row],[Drop]]),0,Tab_ForgeMystique[[#This Row],[Gain_ttc]]-Tab_ForgeMystique[[#This Row],[Cout Ress Craft]])</f>
        <v>-4692</v>
      </c>
      <c r="L514" s="12">
        <f>IF(ISBLANK(Tab_ForgeMystique[[#This Row],[Drop]]),0,Tab_ForgeMystique[[#This Row],[Gain_ttc]]-Tab_ForgeMystique[[#This Row],[Prix U. T6]]-Tab_ForgeMystique[[#This Row],[Prix U. Poussière]]*5)</f>
        <v>-342</v>
      </c>
      <c r="M514" s="12">
        <f>IF(ISBLANK(Tab_ForgeMystique[[#This Row],[Drop]]),0,Tab_ForgeMystique[[#This Row],[Gain_ttc]]-Tab_ForgeMystique[[#This Row],[Prix U. T6]])</f>
        <v>5658</v>
      </c>
      <c r="N514" s="57">
        <v>3</v>
      </c>
    </row>
    <row r="515" spans="1:14" x14ac:dyDescent="0.25">
      <c r="A515" s="15">
        <f t="shared" si="37"/>
        <v>514</v>
      </c>
      <c r="B515" s="45">
        <v>43940</v>
      </c>
      <c r="C515" s="51" t="s">
        <v>50</v>
      </c>
      <c r="D515" s="12">
        <v>87</v>
      </c>
      <c r="E515" s="15" t="str">
        <f t="shared" si="38"/>
        <v>Sac à venin puissant</v>
      </c>
      <c r="F515" s="12">
        <v>1380</v>
      </c>
      <c r="G515" s="12">
        <v>1200</v>
      </c>
      <c r="H515" s="12">
        <f>50*Tab_ForgeMystique[[#This Row],[Prix U. T5]]+1*Tab_ForgeMystique[[#This Row],[Prix U. T6]]+5*Tab_ForgeMystique[[#This Row],[Prix U. Poussière]]</f>
        <v>11730</v>
      </c>
      <c r="I515" s="15">
        <v>9</v>
      </c>
      <c r="J515" s="11">
        <f t="shared" si="39"/>
        <v>10557</v>
      </c>
      <c r="K515" s="12">
        <f>IF(ISBLANK(Tab_ForgeMystique[[#This Row],[Drop]]),0,Tab_ForgeMystique[[#This Row],[Gain_ttc]]-Tab_ForgeMystique[[#This Row],[Cout Ress Craft]])</f>
        <v>-1173</v>
      </c>
      <c r="L515" s="12">
        <f>IF(ISBLANK(Tab_ForgeMystique[[#This Row],[Drop]]),0,Tab_ForgeMystique[[#This Row],[Gain_ttc]]-Tab_ForgeMystique[[#This Row],[Prix U. T6]]-Tab_ForgeMystique[[#This Row],[Prix U. Poussière]]*5)</f>
        <v>3177</v>
      </c>
      <c r="M515" s="12">
        <f>IF(ISBLANK(Tab_ForgeMystique[[#This Row],[Drop]]),0,Tab_ForgeMystique[[#This Row],[Gain_ttc]]-Tab_ForgeMystique[[#This Row],[Prix U. T6]])</f>
        <v>9177</v>
      </c>
      <c r="N515" s="57">
        <v>3</v>
      </c>
    </row>
    <row r="516" spans="1:14" x14ac:dyDescent="0.25">
      <c r="A516" s="15">
        <f t="shared" si="37"/>
        <v>515</v>
      </c>
      <c r="B516" s="45">
        <v>43940</v>
      </c>
      <c r="C516" s="51" t="s">
        <v>50</v>
      </c>
      <c r="D516" s="12">
        <v>87</v>
      </c>
      <c r="E516" s="15" t="str">
        <f t="shared" si="38"/>
        <v>Sac à venin puissant</v>
      </c>
      <c r="F516" s="12">
        <v>1380</v>
      </c>
      <c r="G516" s="12">
        <v>1200</v>
      </c>
      <c r="H516" s="12">
        <f>50*Tab_ForgeMystique[[#This Row],[Prix U. T5]]+1*Tab_ForgeMystique[[#This Row],[Prix U. T6]]+5*Tab_ForgeMystique[[#This Row],[Prix U. Poussière]]</f>
        <v>11730</v>
      </c>
      <c r="I516" s="15">
        <v>7</v>
      </c>
      <c r="J516" s="11">
        <f t="shared" si="39"/>
        <v>8211</v>
      </c>
      <c r="K516" s="12">
        <f>IF(ISBLANK(Tab_ForgeMystique[[#This Row],[Drop]]),0,Tab_ForgeMystique[[#This Row],[Gain_ttc]]-Tab_ForgeMystique[[#This Row],[Cout Ress Craft]])</f>
        <v>-3519</v>
      </c>
      <c r="L516" s="12">
        <f>IF(ISBLANK(Tab_ForgeMystique[[#This Row],[Drop]]),0,Tab_ForgeMystique[[#This Row],[Gain_ttc]]-Tab_ForgeMystique[[#This Row],[Prix U. T6]]-Tab_ForgeMystique[[#This Row],[Prix U. Poussière]]*5)</f>
        <v>831</v>
      </c>
      <c r="M516" s="12">
        <f>IF(ISBLANK(Tab_ForgeMystique[[#This Row],[Drop]]),0,Tab_ForgeMystique[[#This Row],[Gain_ttc]]-Tab_ForgeMystique[[#This Row],[Prix U. T6]])</f>
        <v>6831</v>
      </c>
      <c r="N516" s="57">
        <v>3</v>
      </c>
    </row>
    <row r="517" spans="1:14" x14ac:dyDescent="0.25">
      <c r="A517" s="15">
        <f t="shared" si="37"/>
        <v>516</v>
      </c>
      <c r="B517" s="45">
        <v>43940</v>
      </c>
      <c r="C517" s="51" t="s">
        <v>50</v>
      </c>
      <c r="D517" s="12">
        <v>87</v>
      </c>
      <c r="E517" s="15" t="str">
        <f t="shared" si="38"/>
        <v>Sac à venin puissant</v>
      </c>
      <c r="F517" s="12">
        <v>1380</v>
      </c>
      <c r="G517" s="12">
        <v>1200</v>
      </c>
      <c r="H517" s="12">
        <f>50*Tab_ForgeMystique[[#This Row],[Prix U. T5]]+1*Tab_ForgeMystique[[#This Row],[Prix U. T6]]+5*Tab_ForgeMystique[[#This Row],[Prix U. Poussière]]</f>
        <v>11730</v>
      </c>
      <c r="I517" s="15">
        <v>6</v>
      </c>
      <c r="J517" s="11">
        <f t="shared" si="39"/>
        <v>7038</v>
      </c>
      <c r="K517" s="12">
        <f>IF(ISBLANK(Tab_ForgeMystique[[#This Row],[Drop]]),0,Tab_ForgeMystique[[#This Row],[Gain_ttc]]-Tab_ForgeMystique[[#This Row],[Cout Ress Craft]])</f>
        <v>-4692</v>
      </c>
      <c r="L517" s="12">
        <f>IF(ISBLANK(Tab_ForgeMystique[[#This Row],[Drop]]),0,Tab_ForgeMystique[[#This Row],[Gain_ttc]]-Tab_ForgeMystique[[#This Row],[Prix U. T6]]-Tab_ForgeMystique[[#This Row],[Prix U. Poussière]]*5)</f>
        <v>-342</v>
      </c>
      <c r="M517" s="12">
        <f>IF(ISBLANK(Tab_ForgeMystique[[#This Row],[Drop]]),0,Tab_ForgeMystique[[#This Row],[Gain_ttc]]-Tab_ForgeMystique[[#This Row],[Prix U. T6]])</f>
        <v>5658</v>
      </c>
      <c r="N517" s="57">
        <v>3</v>
      </c>
    </row>
    <row r="518" spans="1:14" x14ac:dyDescent="0.25">
      <c r="A518" s="15">
        <f t="shared" si="37"/>
        <v>517</v>
      </c>
      <c r="B518" s="45">
        <v>43940</v>
      </c>
      <c r="C518" s="51" t="s">
        <v>50</v>
      </c>
      <c r="D518" s="12">
        <v>87</v>
      </c>
      <c r="E518" s="15" t="str">
        <f t="shared" si="38"/>
        <v>Sac à venin puissant</v>
      </c>
      <c r="F518" s="12">
        <v>1380</v>
      </c>
      <c r="G518" s="12">
        <v>1200</v>
      </c>
      <c r="H518" s="12">
        <f>50*Tab_ForgeMystique[[#This Row],[Prix U. T5]]+1*Tab_ForgeMystique[[#This Row],[Prix U. T6]]+5*Tab_ForgeMystique[[#This Row],[Prix U. Poussière]]</f>
        <v>11730</v>
      </c>
      <c r="I518" s="15">
        <v>7</v>
      </c>
      <c r="J518" s="11">
        <f t="shared" si="39"/>
        <v>8211</v>
      </c>
      <c r="K518" s="12">
        <f>IF(ISBLANK(Tab_ForgeMystique[[#This Row],[Drop]]),0,Tab_ForgeMystique[[#This Row],[Gain_ttc]]-Tab_ForgeMystique[[#This Row],[Cout Ress Craft]])</f>
        <v>-3519</v>
      </c>
      <c r="L518" s="12">
        <f>IF(ISBLANK(Tab_ForgeMystique[[#This Row],[Drop]]),0,Tab_ForgeMystique[[#This Row],[Gain_ttc]]-Tab_ForgeMystique[[#This Row],[Prix U. T6]]-Tab_ForgeMystique[[#This Row],[Prix U. Poussière]]*5)</f>
        <v>831</v>
      </c>
      <c r="M518" s="12">
        <f>IF(ISBLANK(Tab_ForgeMystique[[#This Row],[Drop]]),0,Tab_ForgeMystique[[#This Row],[Gain_ttc]]-Tab_ForgeMystique[[#This Row],[Prix U. T6]])</f>
        <v>6831</v>
      </c>
      <c r="N518" s="57">
        <v>3</v>
      </c>
    </row>
    <row r="519" spans="1:14" x14ac:dyDescent="0.25">
      <c r="A519" s="15">
        <f t="shared" si="37"/>
        <v>518</v>
      </c>
      <c r="B519" s="45">
        <v>43940</v>
      </c>
      <c r="C519" s="51" t="s">
        <v>50</v>
      </c>
      <c r="D519" s="12">
        <v>87</v>
      </c>
      <c r="E519" s="15" t="str">
        <f t="shared" si="38"/>
        <v>Sac à venin puissant</v>
      </c>
      <c r="F519" s="12">
        <v>1380</v>
      </c>
      <c r="G519" s="12">
        <v>1200</v>
      </c>
      <c r="H519" s="12">
        <f>50*Tab_ForgeMystique[[#This Row],[Prix U. T5]]+1*Tab_ForgeMystique[[#This Row],[Prix U. T6]]+5*Tab_ForgeMystique[[#This Row],[Prix U. Poussière]]</f>
        <v>11730</v>
      </c>
      <c r="I519" s="15">
        <v>8</v>
      </c>
      <c r="J519" s="11">
        <f t="shared" si="39"/>
        <v>9384</v>
      </c>
      <c r="K519" s="12">
        <f>IF(ISBLANK(Tab_ForgeMystique[[#This Row],[Drop]]),0,Tab_ForgeMystique[[#This Row],[Gain_ttc]]-Tab_ForgeMystique[[#This Row],[Cout Ress Craft]])</f>
        <v>-2346</v>
      </c>
      <c r="L519" s="12">
        <f>IF(ISBLANK(Tab_ForgeMystique[[#This Row],[Drop]]),0,Tab_ForgeMystique[[#This Row],[Gain_ttc]]-Tab_ForgeMystique[[#This Row],[Prix U. T6]]-Tab_ForgeMystique[[#This Row],[Prix U. Poussière]]*5)</f>
        <v>2004</v>
      </c>
      <c r="M519" s="12">
        <f>IF(ISBLANK(Tab_ForgeMystique[[#This Row],[Drop]]),0,Tab_ForgeMystique[[#This Row],[Gain_ttc]]-Tab_ForgeMystique[[#This Row],[Prix U. T6]])</f>
        <v>8004</v>
      </c>
      <c r="N519" s="57">
        <v>3</v>
      </c>
    </row>
    <row r="520" spans="1:14" x14ac:dyDescent="0.25">
      <c r="A520" s="15">
        <f t="shared" si="37"/>
        <v>519</v>
      </c>
      <c r="B520" s="45">
        <v>43940</v>
      </c>
      <c r="C520" s="51" t="s">
        <v>50</v>
      </c>
      <c r="D520" s="12">
        <v>87</v>
      </c>
      <c r="E520" s="15" t="str">
        <f t="shared" si="38"/>
        <v>Sac à venin puissant</v>
      </c>
      <c r="F520" s="12">
        <v>1380</v>
      </c>
      <c r="G520" s="12">
        <v>1200</v>
      </c>
      <c r="H520" s="12">
        <f>50*Tab_ForgeMystique[[#This Row],[Prix U. T5]]+1*Tab_ForgeMystique[[#This Row],[Prix U. T6]]+5*Tab_ForgeMystique[[#This Row],[Prix U. Poussière]]</f>
        <v>11730</v>
      </c>
      <c r="I520" s="15">
        <v>8</v>
      </c>
      <c r="J520" s="11">
        <f t="shared" si="39"/>
        <v>9384</v>
      </c>
      <c r="K520" s="12">
        <f>IF(ISBLANK(Tab_ForgeMystique[[#This Row],[Drop]]),0,Tab_ForgeMystique[[#This Row],[Gain_ttc]]-Tab_ForgeMystique[[#This Row],[Cout Ress Craft]])</f>
        <v>-2346</v>
      </c>
      <c r="L520" s="12">
        <f>IF(ISBLANK(Tab_ForgeMystique[[#This Row],[Drop]]),0,Tab_ForgeMystique[[#This Row],[Gain_ttc]]-Tab_ForgeMystique[[#This Row],[Prix U. T6]]-Tab_ForgeMystique[[#This Row],[Prix U. Poussière]]*5)</f>
        <v>2004</v>
      </c>
      <c r="M520" s="12">
        <f>IF(ISBLANK(Tab_ForgeMystique[[#This Row],[Drop]]),0,Tab_ForgeMystique[[#This Row],[Gain_ttc]]-Tab_ForgeMystique[[#This Row],[Prix U. T6]])</f>
        <v>8004</v>
      </c>
      <c r="N520" s="57">
        <v>3</v>
      </c>
    </row>
    <row r="521" spans="1:14" x14ac:dyDescent="0.25">
      <c r="A521" s="15">
        <f t="shared" si="37"/>
        <v>520</v>
      </c>
      <c r="B521" s="45">
        <v>43940</v>
      </c>
      <c r="C521" s="51" t="s">
        <v>50</v>
      </c>
      <c r="D521" s="12">
        <v>87</v>
      </c>
      <c r="E521" s="15" t="str">
        <f t="shared" si="38"/>
        <v>Sac à venin puissant</v>
      </c>
      <c r="F521" s="12">
        <v>1380</v>
      </c>
      <c r="G521" s="12">
        <v>1200</v>
      </c>
      <c r="H521" s="12">
        <f>50*Tab_ForgeMystique[[#This Row],[Prix U. T5]]+1*Tab_ForgeMystique[[#This Row],[Prix U. T6]]+5*Tab_ForgeMystique[[#This Row],[Prix U. Poussière]]</f>
        <v>11730</v>
      </c>
      <c r="I521" s="15">
        <v>7</v>
      </c>
      <c r="J521" s="11">
        <f t="shared" si="39"/>
        <v>8211</v>
      </c>
      <c r="K521" s="12">
        <f>IF(ISBLANK(Tab_ForgeMystique[[#This Row],[Drop]]),0,Tab_ForgeMystique[[#This Row],[Gain_ttc]]-Tab_ForgeMystique[[#This Row],[Cout Ress Craft]])</f>
        <v>-3519</v>
      </c>
      <c r="L521" s="12">
        <f>IF(ISBLANK(Tab_ForgeMystique[[#This Row],[Drop]]),0,Tab_ForgeMystique[[#This Row],[Gain_ttc]]-Tab_ForgeMystique[[#This Row],[Prix U. T6]]-Tab_ForgeMystique[[#This Row],[Prix U. Poussière]]*5)</f>
        <v>831</v>
      </c>
      <c r="M521" s="12">
        <f>IF(ISBLANK(Tab_ForgeMystique[[#This Row],[Drop]]),0,Tab_ForgeMystique[[#This Row],[Gain_ttc]]-Tab_ForgeMystique[[#This Row],[Prix U. T6]])</f>
        <v>6831</v>
      </c>
      <c r="N521" s="57">
        <v>3</v>
      </c>
    </row>
    <row r="522" spans="1:14" x14ac:dyDescent="0.25">
      <c r="A522" s="15">
        <f t="shared" si="37"/>
        <v>521</v>
      </c>
      <c r="B522" s="45">
        <v>43940</v>
      </c>
      <c r="C522" s="51" t="s">
        <v>50</v>
      </c>
      <c r="D522" s="12">
        <v>87</v>
      </c>
      <c r="E522" s="15" t="str">
        <f t="shared" si="38"/>
        <v>Sac à venin puissant</v>
      </c>
      <c r="F522" s="12">
        <v>1380</v>
      </c>
      <c r="G522" s="12">
        <v>1200</v>
      </c>
      <c r="H522" s="12">
        <f>50*Tab_ForgeMystique[[#This Row],[Prix U. T5]]+1*Tab_ForgeMystique[[#This Row],[Prix U. T6]]+5*Tab_ForgeMystique[[#This Row],[Prix U. Poussière]]</f>
        <v>11730</v>
      </c>
      <c r="I522" s="15">
        <v>8</v>
      </c>
      <c r="J522" s="11">
        <f t="shared" si="39"/>
        <v>9384</v>
      </c>
      <c r="K522" s="12">
        <f>IF(ISBLANK(Tab_ForgeMystique[[#This Row],[Drop]]),0,Tab_ForgeMystique[[#This Row],[Gain_ttc]]-Tab_ForgeMystique[[#This Row],[Cout Ress Craft]])</f>
        <v>-2346</v>
      </c>
      <c r="L522" s="12">
        <f>IF(ISBLANK(Tab_ForgeMystique[[#This Row],[Drop]]),0,Tab_ForgeMystique[[#This Row],[Gain_ttc]]-Tab_ForgeMystique[[#This Row],[Prix U. T6]]-Tab_ForgeMystique[[#This Row],[Prix U. Poussière]]*5)</f>
        <v>2004</v>
      </c>
      <c r="M522" s="12">
        <f>IF(ISBLANK(Tab_ForgeMystique[[#This Row],[Drop]]),0,Tab_ForgeMystique[[#This Row],[Gain_ttc]]-Tab_ForgeMystique[[#This Row],[Prix U. T6]])</f>
        <v>8004</v>
      </c>
      <c r="N522" s="57">
        <v>3</v>
      </c>
    </row>
    <row r="523" spans="1:14" x14ac:dyDescent="0.25">
      <c r="A523" s="15">
        <f t="shared" si="37"/>
        <v>522</v>
      </c>
      <c r="B523" s="45">
        <v>43940</v>
      </c>
      <c r="C523" s="15" t="s">
        <v>49</v>
      </c>
      <c r="D523" s="12">
        <v>111</v>
      </c>
      <c r="E523" s="15" t="str">
        <f t="shared" si="38"/>
        <v>Totem ouvragé</v>
      </c>
      <c r="F523" s="12">
        <v>2500</v>
      </c>
      <c r="G523" s="12">
        <v>1200</v>
      </c>
      <c r="H523" s="12">
        <f>50*Tab_ForgeMystique[[#This Row],[Prix U. T5]]+1*Tab_ForgeMystique[[#This Row],[Prix U. T6]]+5*Tab_ForgeMystique[[#This Row],[Prix U. Poussière]]</f>
        <v>14050</v>
      </c>
      <c r="I523" s="15">
        <v>6</v>
      </c>
      <c r="J523" s="11">
        <f t="shared" si="39"/>
        <v>12750</v>
      </c>
      <c r="K523" s="12">
        <f>IF(ISBLANK(Tab_ForgeMystique[[#This Row],[Drop]]),0,Tab_ForgeMystique[[#This Row],[Gain_ttc]]-Tab_ForgeMystique[[#This Row],[Cout Ress Craft]])</f>
        <v>-1300</v>
      </c>
      <c r="L523" s="12">
        <f>IF(ISBLANK(Tab_ForgeMystique[[#This Row],[Drop]]),0,Tab_ForgeMystique[[#This Row],[Gain_ttc]]-Tab_ForgeMystique[[#This Row],[Prix U. T6]]-Tab_ForgeMystique[[#This Row],[Prix U. Poussière]]*5)</f>
        <v>4250</v>
      </c>
      <c r="M523" s="12">
        <f>IF(ISBLANK(Tab_ForgeMystique[[#This Row],[Drop]]),0,Tab_ForgeMystique[[#This Row],[Gain_ttc]]-Tab_ForgeMystique[[#This Row],[Prix U. T6]])</f>
        <v>10250</v>
      </c>
      <c r="N523" s="57">
        <v>3</v>
      </c>
    </row>
    <row r="524" spans="1:14" x14ac:dyDescent="0.25">
      <c r="A524" s="15">
        <f t="shared" si="37"/>
        <v>523</v>
      </c>
      <c r="B524" s="45">
        <v>43940</v>
      </c>
      <c r="C524" s="51" t="s">
        <v>49</v>
      </c>
      <c r="D524" s="12">
        <v>111</v>
      </c>
      <c r="E524" s="51" t="str">
        <f t="shared" si="38"/>
        <v>Totem ouvragé</v>
      </c>
      <c r="F524" s="12">
        <v>2500</v>
      </c>
      <c r="G524" s="12">
        <v>1200</v>
      </c>
      <c r="H524" s="12">
        <f>50*Tab_ForgeMystique[[#This Row],[Prix U. T5]]+1*Tab_ForgeMystique[[#This Row],[Prix U. T6]]+5*Tab_ForgeMystique[[#This Row],[Prix U. Poussière]]</f>
        <v>14050</v>
      </c>
      <c r="I524" s="15">
        <v>9</v>
      </c>
      <c r="J524" s="11">
        <f t="shared" si="39"/>
        <v>19125</v>
      </c>
      <c r="K524" s="12">
        <f>IF(ISBLANK(Tab_ForgeMystique[[#This Row],[Drop]]),0,Tab_ForgeMystique[[#This Row],[Gain_ttc]]-Tab_ForgeMystique[[#This Row],[Cout Ress Craft]])</f>
        <v>5075</v>
      </c>
      <c r="L524" s="12">
        <f>IF(ISBLANK(Tab_ForgeMystique[[#This Row],[Drop]]),0,Tab_ForgeMystique[[#This Row],[Gain_ttc]]-Tab_ForgeMystique[[#This Row],[Prix U. T6]]-Tab_ForgeMystique[[#This Row],[Prix U. Poussière]]*5)</f>
        <v>10625</v>
      </c>
      <c r="M524" s="12">
        <f>IF(ISBLANK(Tab_ForgeMystique[[#This Row],[Drop]]),0,Tab_ForgeMystique[[#This Row],[Gain_ttc]]-Tab_ForgeMystique[[#This Row],[Prix U. T6]])</f>
        <v>16625</v>
      </c>
      <c r="N524" s="57">
        <v>3</v>
      </c>
    </row>
    <row r="525" spans="1:14" x14ac:dyDescent="0.25">
      <c r="A525" s="15">
        <f t="shared" si="37"/>
        <v>524</v>
      </c>
      <c r="B525" s="45">
        <v>43940</v>
      </c>
      <c r="C525" s="51" t="s">
        <v>49</v>
      </c>
      <c r="D525" s="12">
        <v>111</v>
      </c>
      <c r="E525" s="51" t="str">
        <f t="shared" si="38"/>
        <v>Totem ouvragé</v>
      </c>
      <c r="F525" s="12">
        <v>2500</v>
      </c>
      <c r="G525" s="12">
        <v>1200</v>
      </c>
      <c r="H525" s="12">
        <f>50*Tab_ForgeMystique[[#This Row],[Prix U. T5]]+1*Tab_ForgeMystique[[#This Row],[Prix U. T6]]+5*Tab_ForgeMystique[[#This Row],[Prix U. Poussière]]</f>
        <v>14050</v>
      </c>
      <c r="I525" s="15">
        <v>9</v>
      </c>
      <c r="J525" s="11">
        <f t="shared" si="39"/>
        <v>19125</v>
      </c>
      <c r="K525" s="12">
        <f>IF(ISBLANK(Tab_ForgeMystique[[#This Row],[Drop]]),0,Tab_ForgeMystique[[#This Row],[Gain_ttc]]-Tab_ForgeMystique[[#This Row],[Cout Ress Craft]])</f>
        <v>5075</v>
      </c>
      <c r="L525" s="12">
        <f>IF(ISBLANK(Tab_ForgeMystique[[#This Row],[Drop]]),0,Tab_ForgeMystique[[#This Row],[Gain_ttc]]-Tab_ForgeMystique[[#This Row],[Prix U. T6]]-Tab_ForgeMystique[[#This Row],[Prix U. Poussière]]*5)</f>
        <v>10625</v>
      </c>
      <c r="M525" s="12">
        <f>IF(ISBLANK(Tab_ForgeMystique[[#This Row],[Drop]]),0,Tab_ForgeMystique[[#This Row],[Gain_ttc]]-Tab_ForgeMystique[[#This Row],[Prix U. T6]])</f>
        <v>16625</v>
      </c>
      <c r="N525" s="57">
        <v>3</v>
      </c>
    </row>
    <row r="526" spans="1:14" x14ac:dyDescent="0.25">
      <c r="A526" s="15">
        <f t="shared" si="37"/>
        <v>525</v>
      </c>
      <c r="B526" s="45">
        <v>43940</v>
      </c>
      <c r="C526" s="51" t="s">
        <v>49</v>
      </c>
      <c r="D526" s="12">
        <v>111</v>
      </c>
      <c r="E526" s="51" t="str">
        <f t="shared" si="38"/>
        <v>Totem ouvragé</v>
      </c>
      <c r="F526" s="12">
        <v>2500</v>
      </c>
      <c r="G526" s="12">
        <v>1200</v>
      </c>
      <c r="H526" s="12">
        <f>50*Tab_ForgeMystique[[#This Row],[Prix U. T5]]+1*Tab_ForgeMystique[[#This Row],[Prix U. T6]]+5*Tab_ForgeMystique[[#This Row],[Prix U. Poussière]]</f>
        <v>14050</v>
      </c>
      <c r="I526" s="15">
        <v>6</v>
      </c>
      <c r="J526" s="11">
        <f t="shared" si="39"/>
        <v>12750</v>
      </c>
      <c r="K526" s="12">
        <f>IF(ISBLANK(Tab_ForgeMystique[[#This Row],[Drop]]),0,Tab_ForgeMystique[[#This Row],[Gain_ttc]]-Tab_ForgeMystique[[#This Row],[Cout Ress Craft]])</f>
        <v>-1300</v>
      </c>
      <c r="L526" s="12">
        <f>IF(ISBLANK(Tab_ForgeMystique[[#This Row],[Drop]]),0,Tab_ForgeMystique[[#This Row],[Gain_ttc]]-Tab_ForgeMystique[[#This Row],[Prix U. T6]]-Tab_ForgeMystique[[#This Row],[Prix U. Poussière]]*5)</f>
        <v>4250</v>
      </c>
      <c r="M526" s="12">
        <f>IF(ISBLANK(Tab_ForgeMystique[[#This Row],[Drop]]),0,Tab_ForgeMystique[[#This Row],[Gain_ttc]]-Tab_ForgeMystique[[#This Row],[Prix U. T6]])</f>
        <v>10250</v>
      </c>
      <c r="N526" s="57">
        <v>3</v>
      </c>
    </row>
    <row r="527" spans="1:14" x14ac:dyDescent="0.25">
      <c r="A527" s="15">
        <f t="shared" si="37"/>
        <v>526</v>
      </c>
      <c r="B527" s="45">
        <v>43940</v>
      </c>
      <c r="C527" s="51" t="s">
        <v>49</v>
      </c>
      <c r="D527" s="12">
        <v>111</v>
      </c>
      <c r="E527" s="51" t="str">
        <f t="shared" si="38"/>
        <v>Totem ouvragé</v>
      </c>
      <c r="F527" s="12">
        <v>2500</v>
      </c>
      <c r="G527" s="12">
        <v>1200</v>
      </c>
      <c r="H527" s="12">
        <f>50*Tab_ForgeMystique[[#This Row],[Prix U. T5]]+1*Tab_ForgeMystique[[#This Row],[Prix U. T6]]+5*Tab_ForgeMystique[[#This Row],[Prix U. Poussière]]</f>
        <v>14050</v>
      </c>
      <c r="I527" s="15">
        <v>9</v>
      </c>
      <c r="J527" s="11">
        <f t="shared" si="39"/>
        <v>19125</v>
      </c>
      <c r="K527" s="12">
        <f>IF(ISBLANK(Tab_ForgeMystique[[#This Row],[Drop]]),0,Tab_ForgeMystique[[#This Row],[Gain_ttc]]-Tab_ForgeMystique[[#This Row],[Cout Ress Craft]])</f>
        <v>5075</v>
      </c>
      <c r="L527" s="12">
        <f>IF(ISBLANK(Tab_ForgeMystique[[#This Row],[Drop]]),0,Tab_ForgeMystique[[#This Row],[Gain_ttc]]-Tab_ForgeMystique[[#This Row],[Prix U. T6]]-Tab_ForgeMystique[[#This Row],[Prix U. Poussière]]*5)</f>
        <v>10625</v>
      </c>
      <c r="M527" s="12">
        <f>IF(ISBLANK(Tab_ForgeMystique[[#This Row],[Drop]]),0,Tab_ForgeMystique[[#This Row],[Gain_ttc]]-Tab_ForgeMystique[[#This Row],[Prix U. T6]])</f>
        <v>16625</v>
      </c>
      <c r="N527" s="57">
        <v>3</v>
      </c>
    </row>
    <row r="528" spans="1:14" x14ac:dyDescent="0.25">
      <c r="A528" s="15">
        <f t="shared" si="37"/>
        <v>527</v>
      </c>
      <c r="B528" s="45">
        <v>43940</v>
      </c>
      <c r="C528" s="51" t="s">
        <v>49</v>
      </c>
      <c r="D528" s="12">
        <v>111</v>
      </c>
      <c r="E528" s="51" t="str">
        <f t="shared" si="38"/>
        <v>Totem ouvragé</v>
      </c>
      <c r="F528" s="12">
        <v>2500</v>
      </c>
      <c r="G528" s="12">
        <v>1200</v>
      </c>
      <c r="H528" s="12">
        <f>50*Tab_ForgeMystique[[#This Row],[Prix U. T5]]+1*Tab_ForgeMystique[[#This Row],[Prix U. T6]]+5*Tab_ForgeMystique[[#This Row],[Prix U. Poussière]]</f>
        <v>14050</v>
      </c>
      <c r="I528" s="15">
        <v>6</v>
      </c>
      <c r="J528" s="11">
        <f t="shared" si="39"/>
        <v>12750</v>
      </c>
      <c r="K528" s="12">
        <f>IF(ISBLANK(Tab_ForgeMystique[[#This Row],[Drop]]),0,Tab_ForgeMystique[[#This Row],[Gain_ttc]]-Tab_ForgeMystique[[#This Row],[Cout Ress Craft]])</f>
        <v>-1300</v>
      </c>
      <c r="L528" s="12">
        <f>IF(ISBLANK(Tab_ForgeMystique[[#This Row],[Drop]]),0,Tab_ForgeMystique[[#This Row],[Gain_ttc]]-Tab_ForgeMystique[[#This Row],[Prix U. T6]]-Tab_ForgeMystique[[#This Row],[Prix U. Poussière]]*5)</f>
        <v>4250</v>
      </c>
      <c r="M528" s="12">
        <f>IF(ISBLANK(Tab_ForgeMystique[[#This Row],[Drop]]),0,Tab_ForgeMystique[[#This Row],[Gain_ttc]]-Tab_ForgeMystique[[#This Row],[Prix U. T6]])</f>
        <v>10250</v>
      </c>
      <c r="N528" s="57">
        <v>3</v>
      </c>
    </row>
    <row r="529" spans="1:14" x14ac:dyDescent="0.25">
      <c r="A529" s="15">
        <f t="shared" si="37"/>
        <v>528</v>
      </c>
      <c r="B529" s="45">
        <v>43940</v>
      </c>
      <c r="C529" s="51" t="s">
        <v>49</v>
      </c>
      <c r="D529" s="12">
        <v>111</v>
      </c>
      <c r="E529" s="51" t="str">
        <f t="shared" si="38"/>
        <v>Totem ouvragé</v>
      </c>
      <c r="F529" s="12">
        <v>2500</v>
      </c>
      <c r="G529" s="12">
        <v>1200</v>
      </c>
      <c r="H529" s="12">
        <f>50*Tab_ForgeMystique[[#This Row],[Prix U. T5]]+1*Tab_ForgeMystique[[#This Row],[Prix U. T6]]+5*Tab_ForgeMystique[[#This Row],[Prix U. Poussière]]</f>
        <v>14050</v>
      </c>
      <c r="I529" s="15">
        <v>7</v>
      </c>
      <c r="J529" s="11">
        <f t="shared" si="39"/>
        <v>14875</v>
      </c>
      <c r="K529" s="12">
        <f>IF(ISBLANK(Tab_ForgeMystique[[#This Row],[Drop]]),0,Tab_ForgeMystique[[#This Row],[Gain_ttc]]-Tab_ForgeMystique[[#This Row],[Cout Ress Craft]])</f>
        <v>825</v>
      </c>
      <c r="L529" s="12">
        <f>IF(ISBLANK(Tab_ForgeMystique[[#This Row],[Drop]]),0,Tab_ForgeMystique[[#This Row],[Gain_ttc]]-Tab_ForgeMystique[[#This Row],[Prix U. T6]]-Tab_ForgeMystique[[#This Row],[Prix U. Poussière]]*5)</f>
        <v>6375</v>
      </c>
      <c r="M529" s="12">
        <f>IF(ISBLANK(Tab_ForgeMystique[[#This Row],[Drop]]),0,Tab_ForgeMystique[[#This Row],[Gain_ttc]]-Tab_ForgeMystique[[#This Row],[Prix U. T6]])</f>
        <v>12375</v>
      </c>
      <c r="N529" s="57">
        <v>3</v>
      </c>
    </row>
    <row r="530" spans="1:14" x14ac:dyDescent="0.25">
      <c r="A530" s="15">
        <f t="shared" si="37"/>
        <v>529</v>
      </c>
      <c r="B530" s="45">
        <v>43940</v>
      </c>
      <c r="C530" s="51" t="s">
        <v>49</v>
      </c>
      <c r="D530" s="12">
        <v>111</v>
      </c>
      <c r="E530" s="51" t="str">
        <f t="shared" si="38"/>
        <v>Totem ouvragé</v>
      </c>
      <c r="F530" s="12">
        <v>2500</v>
      </c>
      <c r="G530" s="12">
        <v>1200</v>
      </c>
      <c r="H530" s="12">
        <f>50*Tab_ForgeMystique[[#This Row],[Prix U. T5]]+1*Tab_ForgeMystique[[#This Row],[Prix U. T6]]+5*Tab_ForgeMystique[[#This Row],[Prix U. Poussière]]</f>
        <v>14050</v>
      </c>
      <c r="I530" s="15">
        <v>8</v>
      </c>
      <c r="J530" s="11">
        <f t="shared" si="39"/>
        <v>17000</v>
      </c>
      <c r="K530" s="12">
        <f>IF(ISBLANK(Tab_ForgeMystique[[#This Row],[Drop]]),0,Tab_ForgeMystique[[#This Row],[Gain_ttc]]-Tab_ForgeMystique[[#This Row],[Cout Ress Craft]])</f>
        <v>2950</v>
      </c>
      <c r="L530" s="12">
        <f>IF(ISBLANK(Tab_ForgeMystique[[#This Row],[Drop]]),0,Tab_ForgeMystique[[#This Row],[Gain_ttc]]-Tab_ForgeMystique[[#This Row],[Prix U. T6]]-Tab_ForgeMystique[[#This Row],[Prix U. Poussière]]*5)</f>
        <v>8500</v>
      </c>
      <c r="M530" s="12">
        <f>IF(ISBLANK(Tab_ForgeMystique[[#This Row],[Drop]]),0,Tab_ForgeMystique[[#This Row],[Gain_ttc]]-Tab_ForgeMystique[[#This Row],[Prix U. T6]])</f>
        <v>14500</v>
      </c>
      <c r="N530" s="57">
        <v>3</v>
      </c>
    </row>
    <row r="531" spans="1:14" x14ac:dyDescent="0.25">
      <c r="A531" s="15">
        <f t="shared" si="37"/>
        <v>530</v>
      </c>
      <c r="B531" s="45">
        <v>43940</v>
      </c>
      <c r="C531" s="51" t="s">
        <v>49</v>
      </c>
      <c r="D531" s="12">
        <v>111</v>
      </c>
      <c r="E531" s="51" t="str">
        <f t="shared" si="38"/>
        <v>Totem ouvragé</v>
      </c>
      <c r="F531" s="12">
        <v>2500</v>
      </c>
      <c r="G531" s="12">
        <v>1200</v>
      </c>
      <c r="H531" s="12">
        <f>50*Tab_ForgeMystique[[#This Row],[Prix U. T5]]+1*Tab_ForgeMystique[[#This Row],[Prix U. T6]]+5*Tab_ForgeMystique[[#This Row],[Prix U. Poussière]]</f>
        <v>14050</v>
      </c>
      <c r="I531" s="15">
        <v>10</v>
      </c>
      <c r="J531" s="11">
        <f t="shared" si="39"/>
        <v>21250</v>
      </c>
      <c r="K531" s="12">
        <f>IF(ISBLANK(Tab_ForgeMystique[[#This Row],[Drop]]),0,Tab_ForgeMystique[[#This Row],[Gain_ttc]]-Tab_ForgeMystique[[#This Row],[Cout Ress Craft]])</f>
        <v>7200</v>
      </c>
      <c r="L531" s="12">
        <f>IF(ISBLANK(Tab_ForgeMystique[[#This Row],[Drop]]),0,Tab_ForgeMystique[[#This Row],[Gain_ttc]]-Tab_ForgeMystique[[#This Row],[Prix U. T6]]-Tab_ForgeMystique[[#This Row],[Prix U. Poussière]]*5)</f>
        <v>12750</v>
      </c>
      <c r="M531" s="12">
        <f>IF(ISBLANK(Tab_ForgeMystique[[#This Row],[Drop]]),0,Tab_ForgeMystique[[#This Row],[Gain_ttc]]-Tab_ForgeMystique[[#This Row],[Prix U. T6]])</f>
        <v>18750</v>
      </c>
      <c r="N531" s="57">
        <v>3</v>
      </c>
    </row>
    <row r="532" spans="1:14" x14ac:dyDescent="0.25">
      <c r="A532" s="15">
        <f t="shared" si="37"/>
        <v>531</v>
      </c>
      <c r="B532" s="45">
        <v>43940</v>
      </c>
      <c r="C532" s="51" t="s">
        <v>49</v>
      </c>
      <c r="D532" s="12">
        <v>111</v>
      </c>
      <c r="E532" s="51" t="str">
        <f t="shared" si="38"/>
        <v>Totem ouvragé</v>
      </c>
      <c r="F532" s="12">
        <v>2500</v>
      </c>
      <c r="G532" s="12">
        <v>1200</v>
      </c>
      <c r="H532" s="12">
        <f>50*Tab_ForgeMystique[[#This Row],[Prix U. T5]]+1*Tab_ForgeMystique[[#This Row],[Prix U. T6]]+5*Tab_ForgeMystique[[#This Row],[Prix U. Poussière]]</f>
        <v>14050</v>
      </c>
      <c r="I532" s="15">
        <v>6</v>
      </c>
      <c r="J532" s="11">
        <f t="shared" si="39"/>
        <v>12750</v>
      </c>
      <c r="K532" s="12">
        <f>IF(ISBLANK(Tab_ForgeMystique[[#This Row],[Drop]]),0,Tab_ForgeMystique[[#This Row],[Gain_ttc]]-Tab_ForgeMystique[[#This Row],[Cout Ress Craft]])</f>
        <v>-1300</v>
      </c>
      <c r="L532" s="12">
        <f>IF(ISBLANK(Tab_ForgeMystique[[#This Row],[Drop]]),0,Tab_ForgeMystique[[#This Row],[Gain_ttc]]-Tab_ForgeMystique[[#This Row],[Prix U. T6]]-Tab_ForgeMystique[[#This Row],[Prix U. Poussière]]*5)</f>
        <v>4250</v>
      </c>
      <c r="M532" s="12">
        <f>IF(ISBLANK(Tab_ForgeMystique[[#This Row],[Drop]]),0,Tab_ForgeMystique[[#This Row],[Gain_ttc]]-Tab_ForgeMystique[[#This Row],[Prix U. T6]])</f>
        <v>10250</v>
      </c>
      <c r="N532" s="57">
        <v>3</v>
      </c>
    </row>
  </sheetData>
  <mergeCells count="2">
    <mergeCell ref="Q2:Q4"/>
    <mergeCell ref="P17:S17"/>
  </mergeCells>
  <phoneticPr fontId="17" type="noConversion"/>
  <conditionalFormatting sqref="K2:M532">
    <cfRule type="cellIs" dxfId="67" priority="1" operator="greaterThan">
      <formula>0</formula>
    </cfRule>
    <cfRule type="cellIs" dxfId="66" priority="2" operator="lessThan">
      <formula>0</formula>
    </cfRule>
  </conditionalFormatting>
  <dataValidations disablePrompts="1" count="2">
    <dataValidation type="list" allowBlank="1" showInputMessage="1" showErrorMessage="1" sqref="N2:N532" xr:uid="{523B3643-A8FF-49A3-AEBE-BE94850D9F8E}">
      <formula1>"1,2,3"</formula1>
    </dataValidation>
    <dataValidation type="list" allowBlank="1" showInputMessage="1" showErrorMessage="1" sqref="C2:C532" xr:uid="{F97FE8CF-B747-4E09-B352-A7F631141A58}">
      <formula1>_NomT5</formula1>
    </dataValidation>
  </dataValidations>
  <hyperlinks>
    <hyperlink ref="P1" r:id="rId2" xr:uid="{238E1A44-2BC7-4507-8E9E-41D014DF4ACE}"/>
  </hyperlinks>
  <pageMargins left="0.7" right="0.7" top="0.75" bottom="0.75" header="0.3" footer="0.3"/>
  <pageSetup paperSize="9" orientation="portrait" horizontalDpi="4294967293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5" r:id="rId6" name="Button 15">
              <controlPr defaultSize="0" print="0" autoFill="0" autoPict="0" macro="[0]!ThisWorkbook.AfficherTabDyn">
                <anchor>
                  <from>
                    <xdr:col>14</xdr:col>
                    <xdr:colOff>1466850</xdr:colOff>
                    <xdr:row>0</xdr:row>
                    <xdr:rowOff>142875</xdr:rowOff>
                  </from>
                  <to>
                    <xdr:col>14</xdr:col>
                    <xdr:colOff>2190750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7" name="Button 25">
              <controlPr defaultSize="0" print="0" autoFill="0" autoPict="0" macro="[0]!ThisWorkbook.PremiereCellule">
                <anchor>
                  <from>
                    <xdr:col>18</xdr:col>
                    <xdr:colOff>1095375</xdr:colOff>
                    <xdr:row>19</xdr:row>
                    <xdr:rowOff>180975</xdr:rowOff>
                  </from>
                  <to>
                    <xdr:col>19</xdr:col>
                    <xdr:colOff>990600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8" name="Button 38">
              <controlPr defaultSize="0" print="0" autoFill="0" autoPict="0" macro="[0]!ThisWorkbook.DerniereCellule">
                <anchor moveWithCells="1" sizeWithCells="1">
                  <from>
                    <xdr:col>14</xdr:col>
                    <xdr:colOff>9525</xdr:colOff>
                    <xdr:row>0</xdr:row>
                    <xdr:rowOff>295275</xdr:rowOff>
                  </from>
                  <to>
                    <xdr:col>14</xdr:col>
                    <xdr:colOff>1314450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9" name="Button 39">
              <controlPr defaultSize="0" print="0" autoFill="0" autoPict="0" macro="[0]!ThisWorkbook.PremiereCellule">
                <anchor moveWithCells="1" sizeWithCells="1">
                  <from>
                    <xdr:col>14</xdr:col>
                    <xdr:colOff>9525</xdr:colOff>
                    <xdr:row>0</xdr:row>
                    <xdr:rowOff>19050</xdr:rowOff>
                  </from>
                  <to>
                    <xdr:col>14</xdr:col>
                    <xdr:colOff>1314450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2EB72-C513-48E4-8BFF-874550540989}">
  <sheetPr codeName="Feuil11">
    <tabColor rgb="FF00B0F0"/>
  </sheetPr>
  <dimension ref="A1:V32"/>
  <sheetViews>
    <sheetView workbookViewId="0">
      <selection activeCell="F13" sqref="F13"/>
    </sheetView>
  </sheetViews>
  <sheetFormatPr baseColWidth="10" defaultRowHeight="15" x14ac:dyDescent="0.25"/>
  <cols>
    <col min="1" max="1" width="7.5703125" bestFit="1" customWidth="1"/>
    <col min="2" max="2" width="10.7109375" bestFit="1" customWidth="1"/>
    <col min="3" max="3" width="12.7109375" bestFit="1" customWidth="1"/>
    <col min="4" max="4" width="14.28515625" bestFit="1" customWidth="1"/>
    <col min="5" max="5" width="18" style="32" bestFit="1" customWidth="1"/>
    <col min="6" max="6" width="25" style="32" bestFit="1" customWidth="1"/>
    <col min="7" max="7" width="30.140625" bestFit="1" customWidth="1"/>
    <col min="8" max="8" width="20.28515625" style="32" bestFit="1" customWidth="1"/>
    <col min="9" max="9" width="10" bestFit="1" customWidth="1"/>
    <col min="10" max="10" width="15.5703125" style="32" bestFit="1" customWidth="1"/>
    <col min="11" max="11" width="21" bestFit="1" customWidth="1"/>
    <col min="12" max="12" width="22.5703125" bestFit="1" customWidth="1"/>
    <col min="13" max="13" width="18.5703125" bestFit="1" customWidth="1"/>
    <col min="15" max="15" width="8.140625" style="11" bestFit="1" customWidth="1"/>
    <col min="17" max="17" width="8.140625" bestFit="1" customWidth="1"/>
    <col min="20" max="20" width="3.140625" bestFit="1" customWidth="1"/>
    <col min="21" max="21" width="5.28515625" bestFit="1" customWidth="1"/>
    <col min="22" max="22" width="8.28515625" bestFit="1" customWidth="1"/>
  </cols>
  <sheetData>
    <row r="1" spans="1:22" ht="15.75" x14ac:dyDescent="0.25">
      <c r="A1" s="14" t="s">
        <v>60</v>
      </c>
      <c r="B1" s="14" t="s">
        <v>5</v>
      </c>
      <c r="C1" s="14" t="s">
        <v>126</v>
      </c>
      <c r="D1" s="14" t="s">
        <v>89</v>
      </c>
      <c r="E1" s="14" t="s">
        <v>127</v>
      </c>
      <c r="F1" s="14" t="s">
        <v>180</v>
      </c>
      <c r="G1" s="14" t="s">
        <v>181</v>
      </c>
      <c r="H1" s="14" t="s">
        <v>179</v>
      </c>
      <c r="I1" s="14" t="s">
        <v>132</v>
      </c>
      <c r="J1" s="14" t="s">
        <v>182</v>
      </c>
      <c r="K1" s="14" t="s">
        <v>128</v>
      </c>
      <c r="L1" s="14" t="s">
        <v>129</v>
      </c>
      <c r="M1" s="14" t="s">
        <v>185</v>
      </c>
    </row>
    <row r="2" spans="1:22" x14ac:dyDescent="0.25">
      <c r="A2">
        <v>1</v>
      </c>
      <c r="B2" s="49">
        <v>43940</v>
      </c>
      <c r="C2" t="s">
        <v>119</v>
      </c>
      <c r="D2">
        <v>1028</v>
      </c>
      <c r="E2" s="11">
        <v>102</v>
      </c>
      <c r="F2" s="11">
        <f t="shared" ref="F2:F9" si="0">D2*E2*0.85</f>
        <v>89127.599999999991</v>
      </c>
      <c r="G2" s="11">
        <v>145042</v>
      </c>
      <c r="H2" s="11">
        <f t="shared" ref="H2:H9" si="1">D2*60</f>
        <v>61680</v>
      </c>
      <c r="I2" s="11">
        <f t="shared" ref="I2:I9" si="2">G2-H2*0.85</f>
        <v>92614</v>
      </c>
      <c r="J2" s="11">
        <f>Tab_Recyclage[[#This Row],[Gain]]-Tab_Recyclage[[#This Row],[Revente global (ttc)]]</f>
        <v>3486.4000000000087</v>
      </c>
      <c r="K2" s="4">
        <v>10</v>
      </c>
      <c r="L2" s="4">
        <v>2</v>
      </c>
      <c r="M2" s="11" t="s">
        <v>157</v>
      </c>
    </row>
    <row r="3" spans="1:22" x14ac:dyDescent="0.25">
      <c r="A3">
        <f t="shared" ref="A3:A9" si="3">A2+1</f>
        <v>2</v>
      </c>
      <c r="B3" s="49">
        <v>43940</v>
      </c>
      <c r="C3" t="s">
        <v>130</v>
      </c>
      <c r="D3" s="32">
        <v>114</v>
      </c>
      <c r="E3" s="11">
        <v>2015</v>
      </c>
      <c r="F3" s="11">
        <f t="shared" si="0"/>
        <v>195253.5</v>
      </c>
      <c r="G3" s="11">
        <v>249177</v>
      </c>
      <c r="H3" s="11">
        <f t="shared" si="1"/>
        <v>6840</v>
      </c>
      <c r="I3" s="11">
        <f t="shared" si="2"/>
        <v>243363</v>
      </c>
      <c r="J3" s="11">
        <f>Tab_Recyclage[[#This Row],[Gain]]-Tab_Recyclage[[#This Row],[Revente global (ttc)]]</f>
        <v>48109.5</v>
      </c>
      <c r="K3" s="4">
        <v>0</v>
      </c>
      <c r="L3" s="4">
        <v>0</v>
      </c>
      <c r="M3" s="11" t="s">
        <v>157</v>
      </c>
    </row>
    <row r="4" spans="1:22" s="32" customFormat="1" x14ac:dyDescent="0.25">
      <c r="A4" s="32">
        <f t="shared" si="3"/>
        <v>3</v>
      </c>
      <c r="B4" s="49">
        <v>43940</v>
      </c>
      <c r="C4" s="32" t="s">
        <v>120</v>
      </c>
      <c r="D4" s="32">
        <v>725</v>
      </c>
      <c r="E4" s="11">
        <v>209</v>
      </c>
      <c r="F4" s="11">
        <f t="shared" si="0"/>
        <v>128796.25</v>
      </c>
      <c r="G4" s="11">
        <v>229056</v>
      </c>
      <c r="H4" s="11">
        <f t="shared" si="1"/>
        <v>43500</v>
      </c>
      <c r="I4" s="11">
        <f t="shared" si="2"/>
        <v>192081</v>
      </c>
      <c r="J4" s="11">
        <f>Tab_Recyclage[[#This Row],[Gain]]-Tab_Recyclage[[#This Row],[Revente global (ttc)]]</f>
        <v>63284.75</v>
      </c>
      <c r="K4" s="4">
        <v>27</v>
      </c>
      <c r="L4" s="4">
        <v>2</v>
      </c>
      <c r="M4" s="11" t="s">
        <v>157</v>
      </c>
      <c r="O4" s="11"/>
    </row>
    <row r="5" spans="1:22" x14ac:dyDescent="0.25">
      <c r="A5" s="32">
        <f t="shared" si="3"/>
        <v>4</v>
      </c>
      <c r="B5" s="49">
        <v>43940</v>
      </c>
      <c r="C5" s="32" t="s">
        <v>130</v>
      </c>
      <c r="D5" s="32">
        <v>61</v>
      </c>
      <c r="E5" s="11">
        <v>2015</v>
      </c>
      <c r="F5" s="11">
        <f t="shared" si="0"/>
        <v>104477.75</v>
      </c>
      <c r="G5" s="11">
        <v>131740</v>
      </c>
      <c r="H5" s="11">
        <f t="shared" si="1"/>
        <v>3660</v>
      </c>
      <c r="I5" s="11">
        <f t="shared" si="2"/>
        <v>128629</v>
      </c>
      <c r="J5" s="11">
        <f>Tab_Recyclage[[#This Row],[Gain]]-Tab_Recyclage[[#This Row],[Revente global (ttc)]]</f>
        <v>24151.25</v>
      </c>
      <c r="K5" s="4">
        <v>0</v>
      </c>
      <c r="L5" s="4">
        <v>0</v>
      </c>
      <c r="M5" s="11" t="s">
        <v>157</v>
      </c>
    </row>
    <row r="6" spans="1:22" x14ac:dyDescent="0.25">
      <c r="A6" s="32">
        <f t="shared" si="3"/>
        <v>5</v>
      </c>
      <c r="B6" s="49">
        <v>43940</v>
      </c>
      <c r="C6" t="s">
        <v>120</v>
      </c>
      <c r="D6">
        <v>495</v>
      </c>
      <c r="E6" s="11">
        <v>207</v>
      </c>
      <c r="F6" s="11">
        <f t="shared" si="0"/>
        <v>87095.25</v>
      </c>
      <c r="G6" s="11">
        <v>96300</v>
      </c>
      <c r="H6" s="11">
        <f t="shared" si="1"/>
        <v>29700</v>
      </c>
      <c r="I6" s="11">
        <f t="shared" si="2"/>
        <v>71055</v>
      </c>
      <c r="J6" s="11">
        <f>Tab_Recyclage[[#This Row],[Gain]]-Tab_Recyclage[[#This Row],[Revente global (ttc)]]</f>
        <v>-16040.25</v>
      </c>
      <c r="K6" s="4">
        <v>14</v>
      </c>
      <c r="L6" s="4">
        <v>0</v>
      </c>
      <c r="M6" s="11" t="s">
        <v>157</v>
      </c>
    </row>
    <row r="7" spans="1:22" x14ac:dyDescent="0.25">
      <c r="A7" s="32">
        <f t="shared" si="3"/>
        <v>6</v>
      </c>
      <c r="B7" s="49">
        <v>43940</v>
      </c>
      <c r="C7" s="32" t="s">
        <v>119</v>
      </c>
      <c r="D7">
        <v>1149</v>
      </c>
      <c r="E7" s="11">
        <v>116</v>
      </c>
      <c r="F7" s="11">
        <f t="shared" si="0"/>
        <v>113291.4</v>
      </c>
      <c r="G7" s="11">
        <v>150000</v>
      </c>
      <c r="H7" s="11">
        <f t="shared" si="1"/>
        <v>68940</v>
      </c>
      <c r="I7" s="11">
        <f t="shared" si="2"/>
        <v>91401</v>
      </c>
      <c r="J7" s="11">
        <f>Tab_Recyclage[[#This Row],[Gain]]-Tab_Recyclage[[#This Row],[Revente global (ttc)]]</f>
        <v>-21890.399999999994</v>
      </c>
      <c r="K7" s="4">
        <v>11</v>
      </c>
      <c r="L7" s="4">
        <v>4</v>
      </c>
      <c r="M7" s="11" t="s">
        <v>157</v>
      </c>
      <c r="P7" s="11"/>
    </row>
    <row r="8" spans="1:22" x14ac:dyDescent="0.25">
      <c r="A8" s="32">
        <f t="shared" si="3"/>
        <v>7</v>
      </c>
      <c r="B8" s="49">
        <v>43940</v>
      </c>
      <c r="C8" s="32" t="s">
        <v>130</v>
      </c>
      <c r="D8">
        <v>165</v>
      </c>
      <c r="E8" s="11">
        <v>2000</v>
      </c>
      <c r="F8" s="11">
        <f t="shared" si="0"/>
        <v>280500</v>
      </c>
      <c r="G8" s="11">
        <v>355525</v>
      </c>
      <c r="H8" s="11">
        <f t="shared" si="1"/>
        <v>9900</v>
      </c>
      <c r="I8" s="11">
        <f t="shared" si="2"/>
        <v>347110</v>
      </c>
      <c r="J8" s="11">
        <f>Tab_Recyclage[[#This Row],[Gain]]-Tab_Recyclage[[#This Row],[Revente global (ttc)]]</f>
        <v>66610</v>
      </c>
      <c r="K8" s="4">
        <v>0</v>
      </c>
      <c r="L8" s="4">
        <v>3</v>
      </c>
      <c r="M8" s="11" t="s">
        <v>157</v>
      </c>
    </row>
    <row r="9" spans="1:22" x14ac:dyDescent="0.25">
      <c r="A9" s="32">
        <f t="shared" si="3"/>
        <v>8</v>
      </c>
      <c r="B9" s="49">
        <v>43940</v>
      </c>
      <c r="C9" s="32" t="s">
        <v>120</v>
      </c>
      <c r="D9">
        <v>1098</v>
      </c>
      <c r="E9" s="11">
        <v>217</v>
      </c>
      <c r="F9" s="11">
        <f t="shared" si="0"/>
        <v>202526.1</v>
      </c>
      <c r="G9" s="11">
        <v>243647</v>
      </c>
      <c r="H9" s="11">
        <f t="shared" si="1"/>
        <v>65880</v>
      </c>
      <c r="I9" s="11">
        <f t="shared" si="2"/>
        <v>187649</v>
      </c>
      <c r="J9" s="11">
        <f>Tab_Recyclage[[#This Row],[Gain]]-Tab_Recyclage[[#This Row],[Revente global (ttc)]]</f>
        <v>-14877.100000000006</v>
      </c>
      <c r="K9" s="4">
        <v>38</v>
      </c>
      <c r="L9" s="4">
        <v>1</v>
      </c>
      <c r="M9" s="11" t="s">
        <v>157</v>
      </c>
      <c r="T9" s="32"/>
      <c r="U9" s="32"/>
      <c r="V9" s="32"/>
    </row>
    <row r="10" spans="1:22" x14ac:dyDescent="0.25">
      <c r="B10" s="49">
        <f>SUBTOTAL(104,Tab_Recyclage[Date])</f>
        <v>43940</v>
      </c>
      <c r="D10" s="32">
        <f>SUBTOTAL(109,Tab_Recyclage[Quantité])</f>
        <v>4835</v>
      </c>
      <c r="E10" s="11"/>
      <c r="F10" s="11">
        <f>SUBTOTAL(109,Tab_Recyclage[Revente global (ttc)])</f>
        <v>1201067.8500000001</v>
      </c>
      <c r="G10" s="11">
        <f>SUBTOTAL(109,Tab_Recyclage[Revente Après Recyclage])</f>
        <v>1600487</v>
      </c>
      <c r="H10" s="11">
        <f>SUBTOTAL(109,Tab_Recyclage[Cout Recyclage])</f>
        <v>290100</v>
      </c>
      <c r="I10" s="11">
        <f>SUBTOTAL(109,Tab_Recyclage[Gain])</f>
        <v>1353902</v>
      </c>
      <c r="J10" s="11">
        <f>SUBTOTAL(109,Tab_Recyclage[Différence])</f>
        <v>152834.15000000002</v>
      </c>
      <c r="K10">
        <f>SUBTOTAL(109,Tab_Recyclage[Nbr Drop Jaune])</f>
        <v>100</v>
      </c>
      <c r="L10">
        <f>SUBTOTAL(109,Tab_Recyclage[Nbr Drop Orange])</f>
        <v>12</v>
      </c>
      <c r="P10" s="11"/>
    </row>
    <row r="11" spans="1:22" x14ac:dyDescent="0.25">
      <c r="E11" s="11"/>
      <c r="F11" s="11"/>
      <c r="G11" s="11"/>
      <c r="H11" s="11"/>
      <c r="I11" s="11"/>
      <c r="J11" s="11"/>
      <c r="K11" s="4"/>
      <c r="L11" s="4"/>
    </row>
    <row r="12" spans="1:22" x14ac:dyDescent="0.25">
      <c r="E12" s="11"/>
      <c r="F12" s="11"/>
      <c r="G12" s="11"/>
      <c r="H12" s="11"/>
      <c r="I12" s="11"/>
      <c r="J12" s="11"/>
      <c r="K12" s="4"/>
      <c r="L12" s="4"/>
    </row>
    <row r="13" spans="1:22" x14ac:dyDescent="0.25">
      <c r="E13" s="11"/>
      <c r="F13" s="11"/>
      <c r="G13" s="11"/>
      <c r="H13" s="11"/>
      <c r="I13" s="11"/>
      <c r="J13" s="11"/>
      <c r="K13" s="4"/>
      <c r="L13" s="4"/>
    </row>
    <row r="14" spans="1:22" x14ac:dyDescent="0.25">
      <c r="E14" s="11"/>
      <c r="F14" s="11"/>
      <c r="G14" s="11"/>
      <c r="H14" s="11"/>
      <c r="I14" s="11"/>
      <c r="J14" s="11"/>
      <c r="K14" s="4"/>
      <c r="L14" s="4"/>
      <c r="N14" s="11"/>
    </row>
    <row r="15" spans="1:22" x14ac:dyDescent="0.25">
      <c r="E15" s="11"/>
      <c r="F15" s="11"/>
      <c r="G15" s="11"/>
      <c r="H15" s="11"/>
      <c r="I15" s="11"/>
      <c r="J15" s="11"/>
      <c r="K15" s="4"/>
      <c r="L15" s="4"/>
    </row>
    <row r="16" spans="1:22" x14ac:dyDescent="0.25">
      <c r="E16" s="11"/>
      <c r="F16" s="11"/>
      <c r="G16" s="11"/>
      <c r="H16" s="11"/>
      <c r="I16" s="11"/>
      <c r="J16" s="11"/>
      <c r="K16" s="4"/>
      <c r="L16" s="4"/>
    </row>
    <row r="17" spans="5:12" x14ac:dyDescent="0.25">
      <c r="E17" s="11"/>
      <c r="F17" s="11"/>
      <c r="G17" s="11"/>
      <c r="H17" s="11"/>
      <c r="I17" s="11"/>
      <c r="J17" s="11"/>
      <c r="K17" s="4"/>
      <c r="L17" s="4"/>
    </row>
    <row r="18" spans="5:12" x14ac:dyDescent="0.25">
      <c r="E18" s="11"/>
      <c r="F18" s="11"/>
      <c r="G18" s="11"/>
      <c r="H18" s="11"/>
      <c r="I18" s="11"/>
      <c r="J18" s="11"/>
      <c r="K18" s="4"/>
      <c r="L18" s="4"/>
    </row>
    <row r="19" spans="5:12" x14ac:dyDescent="0.25">
      <c r="E19" s="11"/>
      <c r="F19" s="11"/>
      <c r="G19" s="11"/>
      <c r="H19" s="11"/>
      <c r="I19" s="11"/>
      <c r="J19" s="11"/>
      <c r="K19" s="4"/>
      <c r="L19" s="4"/>
    </row>
    <row r="20" spans="5:12" x14ac:dyDescent="0.25">
      <c r="E20" s="11"/>
      <c r="F20" s="11"/>
      <c r="G20" s="11"/>
      <c r="H20" s="11"/>
      <c r="I20" s="11"/>
      <c r="J20" s="11"/>
      <c r="K20" s="4"/>
      <c r="L20" s="4"/>
    </row>
    <row r="21" spans="5:12" x14ac:dyDescent="0.25">
      <c r="E21" s="11"/>
      <c r="F21" s="11"/>
      <c r="G21" s="11"/>
      <c r="H21" s="11"/>
      <c r="I21" s="11"/>
      <c r="J21" s="11"/>
      <c r="K21" s="4"/>
      <c r="L21" s="4"/>
    </row>
    <row r="22" spans="5:12" x14ac:dyDescent="0.25">
      <c r="E22" s="11"/>
      <c r="F22" s="11"/>
      <c r="G22" s="11"/>
      <c r="H22" s="11"/>
      <c r="I22" s="11"/>
      <c r="J22" s="11"/>
      <c r="K22" s="4"/>
      <c r="L22" s="4"/>
    </row>
    <row r="23" spans="5:12" x14ac:dyDescent="0.25">
      <c r="E23" s="11"/>
      <c r="F23" s="11"/>
      <c r="G23" s="11"/>
      <c r="H23" s="11"/>
      <c r="I23" s="11"/>
      <c r="J23" s="11"/>
      <c r="K23" s="4"/>
      <c r="L23" s="4"/>
    </row>
    <row r="24" spans="5:12" x14ac:dyDescent="0.25">
      <c r="E24" s="11"/>
      <c r="F24" s="11"/>
      <c r="G24" s="11"/>
      <c r="H24" s="11"/>
      <c r="I24" s="11"/>
      <c r="J24" s="11"/>
      <c r="K24" s="4"/>
      <c r="L24" s="4"/>
    </row>
    <row r="25" spans="5:12" x14ac:dyDescent="0.25">
      <c r="E25" s="11"/>
      <c r="F25" s="11"/>
      <c r="G25" s="11"/>
      <c r="H25" s="11"/>
      <c r="I25" s="11"/>
      <c r="J25" s="11"/>
      <c r="K25" s="4"/>
      <c r="L25" s="4"/>
    </row>
    <row r="26" spans="5:12" x14ac:dyDescent="0.25">
      <c r="E26" s="11"/>
      <c r="F26" s="11"/>
      <c r="G26" s="11"/>
      <c r="H26" s="11"/>
      <c r="I26" s="11"/>
      <c r="J26" s="11"/>
      <c r="K26" s="4"/>
      <c r="L26" s="4"/>
    </row>
    <row r="27" spans="5:12" x14ac:dyDescent="0.25">
      <c r="E27" s="11"/>
      <c r="F27" s="11"/>
      <c r="G27" s="11"/>
      <c r="H27" s="11"/>
      <c r="I27" s="11"/>
      <c r="J27" s="11"/>
      <c r="K27" s="4"/>
      <c r="L27" s="4"/>
    </row>
    <row r="28" spans="5:12" x14ac:dyDescent="0.25">
      <c r="E28" s="11"/>
      <c r="F28" s="11"/>
      <c r="G28" s="11"/>
      <c r="H28" s="11"/>
      <c r="I28" s="11"/>
      <c r="J28" s="11"/>
    </row>
    <row r="29" spans="5:12" x14ac:dyDescent="0.25">
      <c r="E29" s="11"/>
      <c r="F29" s="11"/>
      <c r="G29" s="11"/>
      <c r="H29" s="11"/>
      <c r="I29" s="11"/>
      <c r="J29" s="11"/>
    </row>
    <row r="30" spans="5:12" x14ac:dyDescent="0.25">
      <c r="E30" s="11"/>
      <c r="F30" s="11"/>
      <c r="G30" s="11"/>
      <c r="H30" s="11"/>
      <c r="I30" s="11"/>
      <c r="J30" s="11"/>
    </row>
    <row r="31" spans="5:12" x14ac:dyDescent="0.25">
      <c r="E31" s="11"/>
      <c r="F31" s="11"/>
      <c r="G31" s="11"/>
      <c r="H31" s="11"/>
      <c r="I31" s="11"/>
      <c r="J31" s="11"/>
    </row>
    <row r="32" spans="5:12" x14ac:dyDescent="0.25">
      <c r="E32" s="11"/>
      <c r="F32" s="11"/>
      <c r="G32" s="11"/>
      <c r="H32" s="11"/>
      <c r="I32" s="11"/>
      <c r="J32" s="11"/>
    </row>
  </sheetData>
  <conditionalFormatting sqref="I2:J9">
    <cfRule type="expression" dxfId="46" priority="1">
      <formula>$I2&lt;$F2</formula>
    </cfRule>
  </conditionalFormatting>
  <dataValidations count="1">
    <dataValidation type="list" allowBlank="1" showInputMessage="1" showErrorMessage="1" sqref="M2:M9" xr:uid="{B29F53E1-A8AD-46F1-B843-8612C345F681}">
      <formula1>"Vente directe,Recyclage"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4A6FE-278E-48BB-8EB8-5918998D248F}">
  <sheetPr codeName="Feuil2"/>
  <dimension ref="A1:BH56"/>
  <sheetViews>
    <sheetView topLeftCell="A4" workbookViewId="0">
      <selection activeCell="Q31" sqref="Q31:V32"/>
    </sheetView>
  </sheetViews>
  <sheetFormatPr baseColWidth="10" defaultRowHeight="15" x14ac:dyDescent="0.25"/>
  <cols>
    <col min="8" max="8" width="3.7109375" style="43" customWidth="1"/>
    <col min="16" max="16" width="3.85546875" style="43" customWidth="1"/>
  </cols>
  <sheetData>
    <row r="1" spans="1:60" s="25" customFormat="1" ht="43.5" customHeight="1" x14ac:dyDescent="0.25">
      <c r="A1" s="196" t="s">
        <v>75</v>
      </c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</row>
    <row r="2" spans="1:60" s="32" customFormat="1" ht="15.75" customHeight="1" thickBot="1" x14ac:dyDescent="0.3">
      <c r="A2" s="197" t="s">
        <v>79</v>
      </c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</row>
    <row r="3" spans="1:60" ht="15.75" customHeight="1" thickBot="1" x14ac:dyDescent="0.3">
      <c r="A3" s="181"/>
      <c r="B3" s="183" t="s">
        <v>19</v>
      </c>
      <c r="C3" s="183"/>
      <c r="D3" s="184"/>
      <c r="E3" s="162">
        <f ca="1">TODAY()</f>
        <v>43961</v>
      </c>
      <c r="F3" s="163"/>
      <c r="G3" s="164"/>
      <c r="I3" s="187"/>
      <c r="J3" s="183" t="s">
        <v>20</v>
      </c>
      <c r="K3" s="183"/>
      <c r="L3" s="184"/>
      <c r="M3" s="162">
        <f ca="1">TODAY()</f>
        <v>43961</v>
      </c>
      <c r="N3" s="179"/>
      <c r="O3" s="180"/>
      <c r="Q3" s="189"/>
      <c r="R3" s="191" t="s">
        <v>77</v>
      </c>
      <c r="S3" s="191"/>
      <c r="T3" s="192"/>
      <c r="U3" s="174">
        <f ca="1">TODAY()</f>
        <v>43961</v>
      </c>
      <c r="V3" s="175"/>
      <c r="W3" s="176"/>
    </row>
    <row r="4" spans="1:60" ht="15.75" customHeight="1" thickBot="1" x14ac:dyDescent="0.3">
      <c r="A4" s="182"/>
      <c r="B4" s="185"/>
      <c r="C4" s="185"/>
      <c r="D4" s="186"/>
      <c r="E4" s="199" t="s">
        <v>83</v>
      </c>
      <c r="F4" s="163"/>
      <c r="G4" s="164"/>
      <c r="I4" s="188"/>
      <c r="J4" s="185"/>
      <c r="K4" s="185"/>
      <c r="L4" s="186"/>
      <c r="M4" s="199"/>
      <c r="N4" s="163"/>
      <c r="O4" s="164"/>
      <c r="Q4" s="190"/>
      <c r="R4" s="193"/>
      <c r="S4" s="193"/>
      <c r="T4" s="194"/>
      <c r="U4" s="201"/>
      <c r="V4" s="175"/>
      <c r="W4" s="176"/>
    </row>
    <row r="5" spans="1:60" x14ac:dyDescent="0.25">
      <c r="A5" s="156" t="s">
        <v>133</v>
      </c>
      <c r="B5" s="157"/>
      <c r="C5" s="157"/>
      <c r="D5" s="157"/>
      <c r="E5" s="157"/>
      <c r="F5" s="157"/>
      <c r="G5" s="168" t="s">
        <v>26</v>
      </c>
      <c r="I5" s="156" t="s">
        <v>134</v>
      </c>
      <c r="J5" s="157"/>
      <c r="K5" s="157"/>
      <c r="L5" s="157"/>
      <c r="M5" s="157"/>
      <c r="N5" s="157"/>
      <c r="O5" s="168" t="s">
        <v>26</v>
      </c>
      <c r="Q5" s="166" t="s">
        <v>103</v>
      </c>
      <c r="R5" s="167"/>
      <c r="S5" s="167"/>
      <c r="T5" s="167"/>
      <c r="U5" s="167"/>
      <c r="V5" s="167"/>
      <c r="W5" s="160" t="s">
        <v>9</v>
      </c>
    </row>
    <row r="6" spans="1:60" x14ac:dyDescent="0.25">
      <c r="A6" s="156"/>
      <c r="B6" s="157"/>
      <c r="C6" s="157"/>
      <c r="D6" s="157"/>
      <c r="E6" s="157"/>
      <c r="F6" s="157"/>
      <c r="G6" s="160"/>
      <c r="I6" s="156"/>
      <c r="J6" s="157"/>
      <c r="K6" s="157"/>
      <c r="L6" s="157"/>
      <c r="M6" s="157"/>
      <c r="N6" s="157"/>
      <c r="O6" s="160"/>
      <c r="Q6" s="156"/>
      <c r="R6" s="157"/>
      <c r="S6" s="157"/>
      <c r="T6" s="157"/>
      <c r="U6" s="157"/>
      <c r="V6" s="157"/>
      <c r="W6" s="160"/>
    </row>
    <row r="7" spans="1:60" x14ac:dyDescent="0.25">
      <c r="A7" s="156"/>
      <c r="B7" s="165"/>
      <c r="C7" s="165"/>
      <c r="D7" s="165"/>
      <c r="E7" s="165"/>
      <c r="F7" s="165"/>
      <c r="G7" s="160"/>
      <c r="I7" s="156"/>
      <c r="J7" s="165"/>
      <c r="K7" s="165"/>
      <c r="L7" s="165"/>
      <c r="M7" s="165"/>
      <c r="N7" s="165"/>
      <c r="O7" s="160"/>
      <c r="Q7" s="156" t="s">
        <v>125</v>
      </c>
      <c r="R7" s="157"/>
      <c r="S7" s="157"/>
      <c r="T7" s="157"/>
      <c r="U7" s="157"/>
      <c r="V7" s="157"/>
      <c r="W7" s="160" t="s">
        <v>9</v>
      </c>
    </row>
    <row r="8" spans="1:60" x14ac:dyDescent="0.25">
      <c r="A8" s="156"/>
      <c r="B8" s="165"/>
      <c r="C8" s="165"/>
      <c r="D8" s="165"/>
      <c r="E8" s="165"/>
      <c r="F8" s="165"/>
      <c r="G8" s="160"/>
      <c r="I8" s="156"/>
      <c r="J8" s="165"/>
      <c r="K8" s="165"/>
      <c r="L8" s="165"/>
      <c r="M8" s="165"/>
      <c r="N8" s="165"/>
      <c r="O8" s="160"/>
      <c r="Q8" s="156"/>
      <c r="R8" s="157"/>
      <c r="S8" s="157"/>
      <c r="T8" s="157"/>
      <c r="U8" s="157"/>
      <c r="V8" s="157"/>
      <c r="W8" s="160"/>
    </row>
    <row r="9" spans="1:60" x14ac:dyDescent="0.25">
      <c r="A9" s="156"/>
      <c r="B9" s="165"/>
      <c r="C9" s="165"/>
      <c r="D9" s="165"/>
      <c r="E9" s="165"/>
      <c r="F9" s="165"/>
      <c r="G9" s="160"/>
      <c r="I9" s="156"/>
      <c r="J9" s="157"/>
      <c r="K9" s="157"/>
      <c r="L9" s="157"/>
      <c r="M9" s="157"/>
      <c r="N9" s="157"/>
      <c r="O9" s="160"/>
      <c r="Q9" s="156"/>
      <c r="R9" s="157"/>
      <c r="S9" s="157"/>
      <c r="T9" s="157"/>
      <c r="U9" s="157"/>
      <c r="V9" s="157"/>
      <c r="W9" s="160"/>
    </row>
    <row r="10" spans="1:60" x14ac:dyDescent="0.25">
      <c r="A10" s="156"/>
      <c r="B10" s="165"/>
      <c r="C10" s="165"/>
      <c r="D10" s="165"/>
      <c r="E10" s="165"/>
      <c r="F10" s="165"/>
      <c r="G10" s="160"/>
      <c r="I10" s="156"/>
      <c r="J10" s="157"/>
      <c r="K10" s="157"/>
      <c r="L10" s="157"/>
      <c r="M10" s="157"/>
      <c r="N10" s="157"/>
      <c r="O10" s="160"/>
      <c r="Q10" s="156"/>
      <c r="R10" s="157"/>
      <c r="S10" s="157"/>
      <c r="T10" s="157"/>
      <c r="U10" s="157"/>
      <c r="V10" s="157"/>
      <c r="W10" s="160"/>
    </row>
    <row r="11" spans="1:60" x14ac:dyDescent="0.25">
      <c r="A11" s="156"/>
      <c r="B11" s="165"/>
      <c r="C11" s="165"/>
      <c r="D11" s="165"/>
      <c r="E11" s="165"/>
      <c r="F11" s="165"/>
      <c r="G11" s="160"/>
      <c r="I11" s="156"/>
      <c r="J11" s="157"/>
      <c r="K11" s="157"/>
      <c r="L11" s="157"/>
      <c r="M11" s="157"/>
      <c r="N11" s="157"/>
      <c r="O11" s="160"/>
      <c r="Q11" s="156"/>
      <c r="R11" s="157"/>
      <c r="S11" s="157"/>
      <c r="T11" s="157"/>
      <c r="U11" s="157"/>
      <c r="V11" s="157"/>
      <c r="W11" s="160"/>
    </row>
    <row r="12" spans="1:60" x14ac:dyDescent="0.25">
      <c r="A12" s="156"/>
      <c r="B12" s="165"/>
      <c r="C12" s="165"/>
      <c r="D12" s="165"/>
      <c r="E12" s="165"/>
      <c r="F12" s="165"/>
      <c r="G12" s="160"/>
      <c r="I12" s="156"/>
      <c r="J12" s="157"/>
      <c r="K12" s="157"/>
      <c r="L12" s="157"/>
      <c r="M12" s="157"/>
      <c r="N12" s="157"/>
      <c r="O12" s="160"/>
      <c r="Q12" s="156"/>
      <c r="R12" s="157"/>
      <c r="S12" s="157"/>
      <c r="T12" s="157"/>
      <c r="U12" s="157"/>
      <c r="V12" s="157"/>
      <c r="W12" s="160"/>
    </row>
    <row r="13" spans="1:60" x14ac:dyDescent="0.25">
      <c r="A13" s="156"/>
      <c r="B13" s="157"/>
      <c r="C13" s="157"/>
      <c r="D13" s="157"/>
      <c r="E13" s="157"/>
      <c r="F13" s="157"/>
      <c r="G13" s="160"/>
      <c r="I13" s="156"/>
      <c r="J13" s="157"/>
      <c r="K13" s="157"/>
      <c r="L13" s="157"/>
      <c r="M13" s="157"/>
      <c r="N13" s="157"/>
      <c r="O13" s="160"/>
      <c r="Q13" s="156"/>
      <c r="R13" s="157"/>
      <c r="S13" s="157"/>
      <c r="T13" s="157"/>
      <c r="U13" s="157"/>
      <c r="V13" s="157"/>
      <c r="W13" s="160"/>
    </row>
    <row r="14" spans="1:60" ht="15.75" thickBot="1" x14ac:dyDescent="0.3">
      <c r="A14" s="158"/>
      <c r="B14" s="159"/>
      <c r="C14" s="159"/>
      <c r="D14" s="159"/>
      <c r="E14" s="159"/>
      <c r="F14" s="159"/>
      <c r="G14" s="161"/>
      <c r="I14" s="158"/>
      <c r="J14" s="159"/>
      <c r="K14" s="159"/>
      <c r="L14" s="159"/>
      <c r="M14" s="159"/>
      <c r="N14" s="159"/>
      <c r="O14" s="161"/>
      <c r="Q14" s="158"/>
      <c r="R14" s="159"/>
      <c r="S14" s="159"/>
      <c r="T14" s="159"/>
      <c r="U14" s="159"/>
      <c r="V14" s="159"/>
      <c r="W14" s="161"/>
    </row>
    <row r="15" spans="1:60" s="41" customFormat="1" ht="21.75" thickBot="1" x14ac:dyDescent="0.4">
      <c r="A15" s="195" t="s">
        <v>80</v>
      </c>
      <c r="B15" s="195"/>
      <c r="C15" s="195"/>
      <c r="D15" s="195"/>
      <c r="E15" s="195"/>
      <c r="F15" s="195"/>
      <c r="G15" s="195"/>
      <c r="H15" s="195"/>
      <c r="I15" s="195"/>
      <c r="J15" s="195"/>
      <c r="K15" s="195"/>
      <c r="L15" s="195"/>
      <c r="M15" s="195"/>
      <c r="N15" s="195"/>
      <c r="O15" s="195"/>
      <c r="P15" s="195"/>
      <c r="Q15" s="195"/>
      <c r="R15" s="195"/>
      <c r="S15" s="195"/>
      <c r="T15" s="195"/>
      <c r="U15" s="195"/>
      <c r="V15" s="195"/>
      <c r="W15" s="195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</row>
    <row r="16" spans="1:60" ht="15.75" thickBot="1" x14ac:dyDescent="0.3">
      <c r="A16" s="187"/>
      <c r="B16" s="183" t="s">
        <v>94</v>
      </c>
      <c r="C16" s="183"/>
      <c r="D16" s="184"/>
      <c r="E16" s="162">
        <f ca="1">TODAY()</f>
        <v>43961</v>
      </c>
      <c r="F16" s="163"/>
      <c r="G16" s="164"/>
      <c r="I16" s="187"/>
      <c r="J16" s="211" t="s">
        <v>22</v>
      </c>
      <c r="K16" s="183"/>
      <c r="L16" s="184"/>
      <c r="M16" s="162">
        <f ca="1">TODAY()</f>
        <v>43961</v>
      </c>
      <c r="N16" s="163"/>
      <c r="O16" s="164"/>
      <c r="Q16" s="181"/>
      <c r="R16" s="203" t="s">
        <v>78</v>
      </c>
      <c r="S16" s="203"/>
      <c r="T16" s="204"/>
      <c r="U16" s="171">
        <f ca="1">TODAY()</f>
        <v>43961</v>
      </c>
      <c r="V16" s="172"/>
      <c r="W16" s="173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</row>
    <row r="17" spans="1:60" ht="15.75" thickBot="1" x14ac:dyDescent="0.3">
      <c r="A17" s="188"/>
      <c r="B17" s="185"/>
      <c r="C17" s="185"/>
      <c r="D17" s="186"/>
      <c r="E17" s="199" t="s">
        <v>82</v>
      </c>
      <c r="F17" s="163"/>
      <c r="G17" s="164"/>
      <c r="I17" s="188"/>
      <c r="J17" s="210"/>
      <c r="K17" s="185"/>
      <c r="L17" s="186"/>
      <c r="M17" s="199" t="s">
        <v>85</v>
      </c>
      <c r="N17" s="163"/>
      <c r="O17" s="164"/>
      <c r="Q17" s="182"/>
      <c r="R17" s="205"/>
      <c r="S17" s="205"/>
      <c r="T17" s="206"/>
      <c r="U17" s="200"/>
      <c r="V17" s="172"/>
      <c r="W17" s="173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</row>
    <row r="18" spans="1:60" x14ac:dyDescent="0.25">
      <c r="A18" s="156" t="s">
        <v>100</v>
      </c>
      <c r="B18" s="157"/>
      <c r="C18" s="157"/>
      <c r="D18" s="157"/>
      <c r="E18" s="157"/>
      <c r="F18" s="157"/>
      <c r="G18" s="160" t="s">
        <v>9</v>
      </c>
      <c r="I18" s="166"/>
      <c r="J18" s="167"/>
      <c r="K18" s="167"/>
      <c r="L18" s="167"/>
      <c r="M18" s="167"/>
      <c r="N18" s="167"/>
      <c r="O18" s="160"/>
      <c r="Q18" s="166" t="s">
        <v>186</v>
      </c>
      <c r="R18" s="167"/>
      <c r="S18" s="167"/>
      <c r="T18" s="167"/>
      <c r="U18" s="167"/>
      <c r="V18" s="167"/>
      <c r="W18" s="160" t="s">
        <v>26</v>
      </c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</row>
    <row r="19" spans="1:60" x14ac:dyDescent="0.25">
      <c r="A19" s="156"/>
      <c r="B19" s="157"/>
      <c r="C19" s="157"/>
      <c r="D19" s="157"/>
      <c r="E19" s="157"/>
      <c r="F19" s="157"/>
      <c r="G19" s="160"/>
      <c r="I19" s="156"/>
      <c r="J19" s="157"/>
      <c r="K19" s="157"/>
      <c r="L19" s="157"/>
      <c r="M19" s="157"/>
      <c r="N19" s="157"/>
      <c r="O19" s="160"/>
      <c r="Q19" s="156"/>
      <c r="R19" s="157"/>
      <c r="S19" s="157"/>
      <c r="T19" s="157"/>
      <c r="U19" s="157"/>
      <c r="V19" s="157"/>
      <c r="W19" s="160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</row>
    <row r="20" spans="1:60" x14ac:dyDescent="0.25">
      <c r="A20" s="156" t="s">
        <v>101</v>
      </c>
      <c r="B20" s="157"/>
      <c r="C20" s="157"/>
      <c r="D20" s="157"/>
      <c r="E20" s="157"/>
      <c r="F20" s="157"/>
      <c r="G20" s="160" t="s">
        <v>9</v>
      </c>
      <c r="I20" s="156" t="s">
        <v>34</v>
      </c>
      <c r="J20" s="157"/>
      <c r="K20" s="157"/>
      <c r="L20" s="157"/>
      <c r="M20" s="157"/>
      <c r="N20" s="157"/>
      <c r="O20" s="160" t="s">
        <v>9</v>
      </c>
      <c r="Q20" s="156"/>
      <c r="R20" s="157"/>
      <c r="S20" s="157"/>
      <c r="T20" s="157"/>
      <c r="U20" s="157"/>
      <c r="V20" s="157"/>
      <c r="W20" s="160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</row>
    <row r="21" spans="1:60" x14ac:dyDescent="0.25">
      <c r="A21" s="156"/>
      <c r="B21" s="157"/>
      <c r="C21" s="157"/>
      <c r="D21" s="157"/>
      <c r="E21" s="157"/>
      <c r="F21" s="157"/>
      <c r="G21" s="160"/>
      <c r="I21" s="156"/>
      <c r="J21" s="157"/>
      <c r="K21" s="157"/>
      <c r="L21" s="157"/>
      <c r="M21" s="157"/>
      <c r="N21" s="157"/>
      <c r="O21" s="160"/>
      <c r="Q21" s="156"/>
      <c r="R21" s="157"/>
      <c r="S21" s="157"/>
      <c r="T21" s="157"/>
      <c r="U21" s="157"/>
      <c r="V21" s="157"/>
      <c r="W21" s="160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</row>
    <row r="22" spans="1:60" x14ac:dyDescent="0.25">
      <c r="A22" s="156" t="s">
        <v>102</v>
      </c>
      <c r="B22" s="157"/>
      <c r="C22" s="157"/>
      <c r="D22" s="157"/>
      <c r="E22" s="157"/>
      <c r="F22" s="157"/>
      <c r="G22" s="160" t="s">
        <v>9</v>
      </c>
      <c r="I22" s="156"/>
      <c r="J22" s="165"/>
      <c r="K22" s="165"/>
      <c r="L22" s="165"/>
      <c r="M22" s="165"/>
      <c r="N22" s="165"/>
      <c r="O22" s="160"/>
      <c r="Q22" s="156"/>
      <c r="R22" s="157"/>
      <c r="S22" s="157"/>
      <c r="T22" s="157"/>
      <c r="U22" s="157"/>
      <c r="V22" s="157"/>
      <c r="W22" s="160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</row>
    <row r="23" spans="1:60" x14ac:dyDescent="0.25">
      <c r="A23" s="156"/>
      <c r="B23" s="157"/>
      <c r="C23" s="157"/>
      <c r="D23" s="157"/>
      <c r="E23" s="157"/>
      <c r="F23" s="157"/>
      <c r="G23" s="160"/>
      <c r="I23" s="156"/>
      <c r="J23" s="165"/>
      <c r="K23" s="165"/>
      <c r="L23" s="165"/>
      <c r="M23" s="165"/>
      <c r="N23" s="165"/>
      <c r="O23" s="160"/>
      <c r="Q23" s="156"/>
      <c r="R23" s="157"/>
      <c r="S23" s="157"/>
      <c r="T23" s="157"/>
      <c r="U23" s="157"/>
      <c r="V23" s="157"/>
      <c r="W23" s="160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</row>
    <row r="24" spans="1:60" x14ac:dyDescent="0.25">
      <c r="A24" s="156" t="s">
        <v>103</v>
      </c>
      <c r="B24" s="157"/>
      <c r="C24" s="157"/>
      <c r="D24" s="157"/>
      <c r="E24" s="157"/>
      <c r="F24" s="157"/>
      <c r="G24" s="160" t="s">
        <v>9</v>
      </c>
      <c r="I24" s="177"/>
      <c r="J24" s="178"/>
      <c r="K24" s="178"/>
      <c r="L24" s="178"/>
      <c r="M24" s="178"/>
      <c r="N24" s="178"/>
      <c r="O24" s="160"/>
      <c r="Q24" s="156"/>
      <c r="R24" s="157"/>
      <c r="S24" s="157"/>
      <c r="T24" s="157"/>
      <c r="U24" s="157"/>
      <c r="V24" s="157"/>
      <c r="W24" s="160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</row>
    <row r="25" spans="1:60" x14ac:dyDescent="0.25">
      <c r="A25" s="156"/>
      <c r="B25" s="157"/>
      <c r="C25" s="157"/>
      <c r="D25" s="157"/>
      <c r="E25" s="157"/>
      <c r="F25" s="157"/>
      <c r="G25" s="160"/>
      <c r="I25" s="177"/>
      <c r="J25" s="178"/>
      <c r="K25" s="178"/>
      <c r="L25" s="178"/>
      <c r="M25" s="178"/>
      <c r="N25" s="178"/>
      <c r="O25" s="160"/>
      <c r="Q25" s="156"/>
      <c r="R25" s="157"/>
      <c r="S25" s="157"/>
      <c r="T25" s="157"/>
      <c r="U25" s="157"/>
      <c r="V25" s="157"/>
      <c r="W25" s="160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</row>
    <row r="26" spans="1:60" x14ac:dyDescent="0.25">
      <c r="A26" s="156" t="s">
        <v>117</v>
      </c>
      <c r="B26" s="157"/>
      <c r="C26" s="157"/>
      <c r="D26" s="157"/>
      <c r="E26" s="157"/>
      <c r="F26" s="157"/>
      <c r="G26" s="160" t="s">
        <v>25</v>
      </c>
      <c r="I26" s="156"/>
      <c r="J26" s="157"/>
      <c r="K26" s="157"/>
      <c r="L26" s="157"/>
      <c r="M26" s="157"/>
      <c r="N26" s="157"/>
      <c r="O26" s="160"/>
      <c r="Q26" s="156"/>
      <c r="R26" s="157"/>
      <c r="S26" s="157"/>
      <c r="T26" s="157"/>
      <c r="U26" s="157"/>
      <c r="V26" s="157"/>
      <c r="W26" s="160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</row>
    <row r="27" spans="1:60" ht="15.75" thickBot="1" x14ac:dyDescent="0.3">
      <c r="A27" s="156"/>
      <c r="B27" s="165"/>
      <c r="C27" s="165"/>
      <c r="D27" s="165"/>
      <c r="E27" s="165"/>
      <c r="F27" s="165"/>
      <c r="G27" s="160"/>
      <c r="I27" s="156"/>
      <c r="J27" s="165"/>
      <c r="K27" s="165"/>
      <c r="L27" s="165"/>
      <c r="M27" s="165"/>
      <c r="N27" s="165"/>
      <c r="O27" s="160"/>
      <c r="Q27" s="156"/>
      <c r="R27" s="165"/>
      <c r="S27" s="165"/>
      <c r="T27" s="165"/>
      <c r="U27" s="165"/>
      <c r="V27" s="165"/>
      <c r="W27" s="160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</row>
    <row r="28" spans="1:60" s="41" customFormat="1" ht="21.75" thickBot="1" x14ac:dyDescent="0.4">
      <c r="A28" s="198" t="s">
        <v>81</v>
      </c>
      <c r="B28" s="198"/>
      <c r="C28" s="198"/>
      <c r="D28" s="198"/>
      <c r="E28" s="198"/>
      <c r="F28" s="198"/>
      <c r="G28" s="198"/>
      <c r="H28" s="198"/>
      <c r="I28" s="198"/>
      <c r="J28" s="198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</row>
    <row r="29" spans="1:60" ht="15.75" thickBot="1" x14ac:dyDescent="0.3">
      <c r="A29" s="202"/>
      <c r="B29" s="207" t="s">
        <v>21</v>
      </c>
      <c r="C29" s="208"/>
      <c r="D29" s="209"/>
      <c r="E29" s="169">
        <f ca="1">TODAY()</f>
        <v>43961</v>
      </c>
      <c r="F29" s="170"/>
      <c r="G29" s="161"/>
      <c r="I29" s="202"/>
      <c r="J29" s="207" t="s">
        <v>24</v>
      </c>
      <c r="K29" s="208"/>
      <c r="L29" s="209"/>
      <c r="M29" s="169">
        <f ca="1">TODAY()</f>
        <v>43961</v>
      </c>
      <c r="N29" s="170"/>
      <c r="O29" s="161"/>
      <c r="Q29" s="202"/>
      <c r="R29" s="207" t="s">
        <v>23</v>
      </c>
      <c r="S29" s="208"/>
      <c r="T29" s="209"/>
      <c r="U29" s="169">
        <f ca="1">TODAY()</f>
        <v>43961</v>
      </c>
      <c r="V29" s="170"/>
      <c r="W29" s="161"/>
    </row>
    <row r="30" spans="1:60" ht="15.75" thickBot="1" x14ac:dyDescent="0.3">
      <c r="A30" s="188"/>
      <c r="B30" s="210"/>
      <c r="C30" s="185"/>
      <c r="D30" s="186"/>
      <c r="E30" s="199"/>
      <c r="F30" s="163"/>
      <c r="G30" s="164"/>
      <c r="I30" s="188"/>
      <c r="J30" s="210"/>
      <c r="K30" s="185"/>
      <c r="L30" s="186"/>
      <c r="M30" s="199" t="s">
        <v>84</v>
      </c>
      <c r="N30" s="163"/>
      <c r="O30" s="164"/>
      <c r="Q30" s="188"/>
      <c r="R30" s="210"/>
      <c r="S30" s="185"/>
      <c r="T30" s="186"/>
      <c r="U30" s="199"/>
      <c r="V30" s="163"/>
      <c r="W30" s="164"/>
    </row>
    <row r="31" spans="1:60" x14ac:dyDescent="0.25">
      <c r="A31" s="166"/>
      <c r="B31" s="167"/>
      <c r="C31" s="167"/>
      <c r="D31" s="167"/>
      <c r="E31" s="165"/>
      <c r="F31" s="165"/>
      <c r="G31" s="160"/>
      <c r="I31" s="166"/>
      <c r="J31" s="167"/>
      <c r="K31" s="167"/>
      <c r="L31" s="167"/>
      <c r="M31" s="167"/>
      <c r="N31" s="167"/>
      <c r="O31" s="160"/>
      <c r="Q31" s="166" t="s">
        <v>36</v>
      </c>
      <c r="R31" s="167"/>
      <c r="S31" s="167"/>
      <c r="T31" s="167"/>
      <c r="U31" s="167"/>
      <c r="V31" s="167"/>
      <c r="W31" s="160" t="s">
        <v>9</v>
      </c>
    </row>
    <row r="32" spans="1:60" x14ac:dyDescent="0.25">
      <c r="A32" s="156"/>
      <c r="B32" s="157"/>
      <c r="C32" s="157"/>
      <c r="D32" s="157"/>
      <c r="E32" s="157"/>
      <c r="F32" s="157"/>
      <c r="G32" s="160"/>
      <c r="I32" s="156"/>
      <c r="J32" s="165"/>
      <c r="K32" s="165"/>
      <c r="L32" s="165"/>
      <c r="M32" s="165"/>
      <c r="N32" s="165"/>
      <c r="O32" s="160"/>
      <c r="Q32" s="156"/>
      <c r="R32" s="157"/>
      <c r="S32" s="157"/>
      <c r="T32" s="157"/>
      <c r="U32" s="157"/>
      <c r="V32" s="157"/>
      <c r="W32" s="160"/>
    </row>
    <row r="33" spans="1:23" x14ac:dyDescent="0.25">
      <c r="A33" s="156" t="s">
        <v>98</v>
      </c>
      <c r="B33" s="157"/>
      <c r="C33" s="157"/>
      <c r="D33" s="157"/>
      <c r="E33" s="157"/>
      <c r="F33" s="157"/>
      <c r="G33" s="160" t="s">
        <v>26</v>
      </c>
      <c r="I33" s="156"/>
      <c r="J33" s="157"/>
      <c r="K33" s="157"/>
      <c r="L33" s="157"/>
      <c r="M33" s="157"/>
      <c r="N33" s="157"/>
      <c r="O33" s="160"/>
      <c r="Q33" s="156" t="s">
        <v>122</v>
      </c>
      <c r="R33" s="157"/>
      <c r="S33" s="157"/>
      <c r="T33" s="157"/>
      <c r="U33" s="157"/>
      <c r="V33" s="157"/>
      <c r="W33" s="160" t="s">
        <v>9</v>
      </c>
    </row>
    <row r="34" spans="1:23" x14ac:dyDescent="0.25">
      <c r="A34" s="156"/>
      <c r="B34" s="157"/>
      <c r="C34" s="157"/>
      <c r="D34" s="157"/>
      <c r="E34" s="157"/>
      <c r="F34" s="157"/>
      <c r="G34" s="160"/>
      <c r="I34" s="156"/>
      <c r="J34" s="157"/>
      <c r="K34" s="157"/>
      <c r="L34" s="157"/>
      <c r="M34" s="157"/>
      <c r="N34" s="157"/>
      <c r="O34" s="160"/>
      <c r="Q34" s="156"/>
      <c r="R34" s="157"/>
      <c r="S34" s="157"/>
      <c r="T34" s="157"/>
      <c r="U34" s="157"/>
      <c r="V34" s="157"/>
      <c r="W34" s="160"/>
    </row>
    <row r="35" spans="1:23" x14ac:dyDescent="0.25">
      <c r="A35" s="156" t="s">
        <v>97</v>
      </c>
      <c r="B35" s="157"/>
      <c r="C35" s="157"/>
      <c r="D35" s="157"/>
      <c r="E35" s="157"/>
      <c r="F35" s="157"/>
      <c r="G35" s="160" t="s">
        <v>26</v>
      </c>
      <c r="I35" s="156"/>
      <c r="J35" s="157"/>
      <c r="K35" s="157"/>
      <c r="L35" s="157"/>
      <c r="M35" s="157"/>
      <c r="N35" s="157"/>
      <c r="O35" s="160"/>
      <c r="Q35" s="156" t="s">
        <v>121</v>
      </c>
      <c r="R35" s="157"/>
      <c r="S35" s="157"/>
      <c r="T35" s="157"/>
      <c r="U35" s="157"/>
      <c r="V35" s="157"/>
      <c r="W35" s="160" t="s">
        <v>9</v>
      </c>
    </row>
    <row r="36" spans="1:23" x14ac:dyDescent="0.25">
      <c r="A36" s="156"/>
      <c r="B36" s="157"/>
      <c r="C36" s="157"/>
      <c r="D36" s="157"/>
      <c r="E36" s="157"/>
      <c r="F36" s="157"/>
      <c r="G36" s="160"/>
      <c r="I36" s="156"/>
      <c r="J36" s="157"/>
      <c r="K36" s="157"/>
      <c r="L36" s="157"/>
      <c r="M36" s="157"/>
      <c r="N36" s="157"/>
      <c r="O36" s="160"/>
      <c r="Q36" s="156"/>
      <c r="R36" s="157"/>
      <c r="S36" s="157"/>
      <c r="T36" s="157"/>
      <c r="U36" s="157"/>
      <c r="V36" s="157"/>
      <c r="W36" s="160"/>
    </row>
    <row r="37" spans="1:23" x14ac:dyDescent="0.25">
      <c r="A37" s="156" t="s">
        <v>88</v>
      </c>
      <c r="B37" s="157"/>
      <c r="C37" s="157"/>
      <c r="D37" s="157"/>
      <c r="E37" s="157"/>
      <c r="F37" s="157"/>
      <c r="G37" s="160" t="s">
        <v>26</v>
      </c>
      <c r="I37" s="156"/>
      <c r="J37" s="157"/>
      <c r="K37" s="157"/>
      <c r="L37" s="157"/>
      <c r="M37" s="157"/>
      <c r="N37" s="157"/>
      <c r="O37" s="160"/>
      <c r="Q37" s="156"/>
      <c r="R37" s="157"/>
      <c r="S37" s="157"/>
      <c r="T37" s="157"/>
      <c r="U37" s="157"/>
      <c r="V37" s="157"/>
      <c r="W37" s="160"/>
    </row>
    <row r="38" spans="1:23" x14ac:dyDescent="0.25">
      <c r="A38" s="156"/>
      <c r="B38" s="157"/>
      <c r="C38" s="157"/>
      <c r="D38" s="157"/>
      <c r="E38" s="157"/>
      <c r="F38" s="157"/>
      <c r="G38" s="160"/>
      <c r="I38" s="156"/>
      <c r="J38" s="157"/>
      <c r="K38" s="157"/>
      <c r="L38" s="157"/>
      <c r="M38" s="157"/>
      <c r="N38" s="157"/>
      <c r="O38" s="160"/>
      <c r="Q38" s="156"/>
      <c r="R38" s="157"/>
      <c r="S38" s="157"/>
      <c r="T38" s="157"/>
      <c r="U38" s="157"/>
      <c r="V38" s="157"/>
      <c r="W38" s="160"/>
    </row>
    <row r="39" spans="1:23" x14ac:dyDescent="0.25">
      <c r="A39" s="156" t="s">
        <v>99</v>
      </c>
      <c r="B39" s="157"/>
      <c r="C39" s="157"/>
      <c r="D39" s="157"/>
      <c r="E39" s="157"/>
      <c r="F39" s="157"/>
      <c r="G39" s="160" t="s">
        <v>26</v>
      </c>
      <c r="I39" s="156"/>
      <c r="J39" s="157"/>
      <c r="K39" s="157"/>
      <c r="L39" s="157"/>
      <c r="M39" s="157"/>
      <c r="N39" s="157"/>
      <c r="O39" s="160"/>
      <c r="Q39" s="156"/>
      <c r="R39" s="157"/>
      <c r="S39" s="157"/>
      <c r="T39" s="157"/>
      <c r="U39" s="157"/>
      <c r="V39" s="157"/>
      <c r="W39" s="160"/>
    </row>
    <row r="40" spans="1:23" ht="15.75" thickBot="1" x14ac:dyDescent="0.3">
      <c r="A40" s="158"/>
      <c r="B40" s="159"/>
      <c r="C40" s="159"/>
      <c r="D40" s="159"/>
      <c r="E40" s="159"/>
      <c r="F40" s="159"/>
      <c r="G40" s="160"/>
      <c r="I40" s="158"/>
      <c r="J40" s="159"/>
      <c r="K40" s="159"/>
      <c r="L40" s="159"/>
      <c r="M40" s="159"/>
      <c r="N40" s="159"/>
      <c r="O40" s="161"/>
      <c r="Q40" s="158"/>
      <c r="R40" s="159"/>
      <c r="S40" s="159"/>
      <c r="T40" s="159"/>
      <c r="U40" s="159"/>
      <c r="V40" s="159"/>
      <c r="W40" s="161"/>
    </row>
    <row r="41" spans="1:23" x14ac:dyDescent="0.25">
      <c r="G41" s="46"/>
    </row>
    <row r="43" spans="1:23" x14ac:dyDescent="0.25">
      <c r="M43" s="32"/>
      <c r="N43" s="32"/>
      <c r="O43" s="32"/>
    </row>
    <row r="44" spans="1:23" x14ac:dyDescent="0.25">
      <c r="M44" s="32"/>
      <c r="N44" s="32"/>
      <c r="O44" s="32"/>
    </row>
    <row r="45" spans="1:23" x14ac:dyDescent="0.25">
      <c r="M45" s="32"/>
      <c r="N45" s="32"/>
      <c r="O45" s="32"/>
    </row>
    <row r="46" spans="1:23" x14ac:dyDescent="0.25">
      <c r="M46" s="32"/>
      <c r="N46" s="32"/>
      <c r="O46" s="32"/>
    </row>
    <row r="47" spans="1:23" x14ac:dyDescent="0.25">
      <c r="M47" s="32"/>
      <c r="N47" s="32"/>
      <c r="O47" s="32"/>
    </row>
    <row r="48" spans="1:23" x14ac:dyDescent="0.25">
      <c r="M48" s="32"/>
      <c r="N48" s="32"/>
      <c r="O48" s="32"/>
    </row>
    <row r="49" spans="11:16" x14ac:dyDescent="0.25">
      <c r="M49" s="16"/>
      <c r="N49" s="16"/>
      <c r="O49" s="16"/>
      <c r="P49" s="16"/>
    </row>
    <row r="50" spans="11:16" x14ac:dyDescent="0.25">
      <c r="M50" s="16"/>
      <c r="N50" s="16"/>
      <c r="O50" s="16"/>
      <c r="P50" s="16"/>
    </row>
    <row r="51" spans="11:16" x14ac:dyDescent="0.25">
      <c r="M51" s="16"/>
      <c r="N51" s="16"/>
      <c r="O51" s="16"/>
      <c r="P51" s="16"/>
    </row>
    <row r="52" spans="11:16" x14ac:dyDescent="0.25">
      <c r="M52" s="16"/>
      <c r="N52" s="16"/>
      <c r="O52" s="16"/>
      <c r="P52" s="16"/>
    </row>
    <row r="53" spans="11:16" x14ac:dyDescent="0.25">
      <c r="M53" s="16"/>
      <c r="N53" s="16"/>
      <c r="O53" s="16"/>
      <c r="P53" s="16"/>
    </row>
    <row r="54" spans="11:16" x14ac:dyDescent="0.25">
      <c r="K54" s="26"/>
      <c r="M54" s="16"/>
      <c r="N54" s="16"/>
      <c r="O54" s="16"/>
      <c r="P54" s="16"/>
    </row>
    <row r="55" spans="11:16" x14ac:dyDescent="0.25">
      <c r="K55" s="26"/>
    </row>
    <row r="56" spans="11:16" x14ac:dyDescent="0.25">
      <c r="K56" s="26"/>
    </row>
  </sheetData>
  <mergeCells count="130">
    <mergeCell ref="A1:W1"/>
    <mergeCell ref="A2:W2"/>
    <mergeCell ref="A28:W28"/>
    <mergeCell ref="E17:G17"/>
    <mergeCell ref="U30:W30"/>
    <mergeCell ref="U17:W17"/>
    <mergeCell ref="U4:W4"/>
    <mergeCell ref="M4:O4"/>
    <mergeCell ref="E4:G4"/>
    <mergeCell ref="M17:O17"/>
    <mergeCell ref="E30:G30"/>
    <mergeCell ref="M30:O30"/>
    <mergeCell ref="A29:A30"/>
    <mergeCell ref="Q16:Q17"/>
    <mergeCell ref="I29:I30"/>
    <mergeCell ref="Q29:Q30"/>
    <mergeCell ref="R16:T17"/>
    <mergeCell ref="R29:T30"/>
    <mergeCell ref="J29:L30"/>
    <mergeCell ref="B29:D30"/>
    <mergeCell ref="B16:D17"/>
    <mergeCell ref="J16:L17"/>
    <mergeCell ref="Q9:V10"/>
    <mergeCell ref="W9:W10"/>
    <mergeCell ref="Q37:V38"/>
    <mergeCell ref="W37:W38"/>
    <mergeCell ref="Q39:V40"/>
    <mergeCell ref="W39:W40"/>
    <mergeCell ref="A3:A4"/>
    <mergeCell ref="B3:D4"/>
    <mergeCell ref="I3:I4"/>
    <mergeCell ref="J3:L4"/>
    <mergeCell ref="Q3:Q4"/>
    <mergeCell ref="R3:T4"/>
    <mergeCell ref="A16:A17"/>
    <mergeCell ref="I16:I17"/>
    <mergeCell ref="Q31:V32"/>
    <mergeCell ref="W31:W32"/>
    <mergeCell ref="Q33:V34"/>
    <mergeCell ref="W33:W34"/>
    <mergeCell ref="Q35:V36"/>
    <mergeCell ref="W35:W36"/>
    <mergeCell ref="Q13:V14"/>
    <mergeCell ref="W13:W14"/>
    <mergeCell ref="U29:W29"/>
    <mergeCell ref="A15:W15"/>
    <mergeCell ref="Q7:V8"/>
    <mergeCell ref="W7:W8"/>
    <mergeCell ref="Q11:V12"/>
    <mergeCell ref="W11:W12"/>
    <mergeCell ref="U3:W3"/>
    <mergeCell ref="Q5:V6"/>
    <mergeCell ref="W5:W6"/>
    <mergeCell ref="I18:N19"/>
    <mergeCell ref="I20:N21"/>
    <mergeCell ref="I22:N23"/>
    <mergeCell ref="I24:N25"/>
    <mergeCell ref="Q24:V25"/>
    <mergeCell ref="W24:W25"/>
    <mergeCell ref="M3:O3"/>
    <mergeCell ref="I5:N6"/>
    <mergeCell ref="I9:N10"/>
    <mergeCell ref="O11:O12"/>
    <mergeCell ref="O13:O14"/>
    <mergeCell ref="I7:N8"/>
    <mergeCell ref="Q26:V27"/>
    <mergeCell ref="W22:W23"/>
    <mergeCell ref="Q22:V23"/>
    <mergeCell ref="U16:W16"/>
    <mergeCell ref="W26:W27"/>
    <mergeCell ref="Q18:V19"/>
    <mergeCell ref="W18:W19"/>
    <mergeCell ref="Q20:V21"/>
    <mergeCell ref="W20:W21"/>
    <mergeCell ref="G7:G8"/>
    <mergeCell ref="A9:F10"/>
    <mergeCell ref="A33:F34"/>
    <mergeCell ref="G33:G34"/>
    <mergeCell ref="M29:O29"/>
    <mergeCell ref="A5:F6"/>
    <mergeCell ref="G11:G12"/>
    <mergeCell ref="A13:F14"/>
    <mergeCell ref="G13:G14"/>
    <mergeCell ref="A31:F32"/>
    <mergeCell ref="G31:G32"/>
    <mergeCell ref="I11:N12"/>
    <mergeCell ref="I13:N14"/>
    <mergeCell ref="G18:G19"/>
    <mergeCell ref="A20:F21"/>
    <mergeCell ref="G20:G21"/>
    <mergeCell ref="E16:G16"/>
    <mergeCell ref="A18:F19"/>
    <mergeCell ref="A22:F23"/>
    <mergeCell ref="A24:F25"/>
    <mergeCell ref="G24:G25"/>
    <mergeCell ref="G26:G27"/>
    <mergeCell ref="A11:F12"/>
    <mergeCell ref="E3:G3"/>
    <mergeCell ref="A26:F27"/>
    <mergeCell ref="I26:N27"/>
    <mergeCell ref="O35:O36"/>
    <mergeCell ref="I37:N38"/>
    <mergeCell ref="O37:O38"/>
    <mergeCell ref="O33:O34"/>
    <mergeCell ref="O31:O32"/>
    <mergeCell ref="I33:N34"/>
    <mergeCell ref="I31:N32"/>
    <mergeCell ref="O18:O19"/>
    <mergeCell ref="O20:O21"/>
    <mergeCell ref="O22:O23"/>
    <mergeCell ref="O24:O25"/>
    <mergeCell ref="G22:G23"/>
    <mergeCell ref="O26:O27"/>
    <mergeCell ref="M16:O16"/>
    <mergeCell ref="O5:O6"/>
    <mergeCell ref="G9:G10"/>
    <mergeCell ref="O7:O8"/>
    <mergeCell ref="O9:O10"/>
    <mergeCell ref="E29:G29"/>
    <mergeCell ref="G5:G6"/>
    <mergeCell ref="A7:F8"/>
    <mergeCell ref="I39:N40"/>
    <mergeCell ref="O39:O40"/>
    <mergeCell ref="A37:F38"/>
    <mergeCell ref="G37:G38"/>
    <mergeCell ref="A39:F40"/>
    <mergeCell ref="G39:G40"/>
    <mergeCell ref="A35:F36"/>
    <mergeCell ref="G35:G36"/>
    <mergeCell ref="I35:N36"/>
  </mergeCells>
  <conditionalFormatting sqref="G5:G14 O5:O14 O18:O27 W18:W27 O31:O40 G18:G27 G31:G40">
    <cfRule type="containsText" dxfId="27" priority="23" operator="containsText" text="Terminé">
      <formula>NOT(ISERROR(SEARCH("Terminé",G5)))</formula>
    </cfRule>
    <cfRule type="containsText" dxfId="26" priority="29" operator="containsText" text="Haute">
      <formula>NOT(ISERROR(SEARCH("Haute",G5)))</formula>
    </cfRule>
  </conditionalFormatting>
  <conditionalFormatting sqref="G5:G14 O5:O14 O18:O27 W18:W27 O31:O40 G18:G27 G31:G40">
    <cfRule type="containsText" dxfId="25" priority="27" operator="containsText" text="Basse">
      <formula>NOT(ISERROR(SEARCH("Basse",G5)))</formula>
    </cfRule>
  </conditionalFormatting>
  <conditionalFormatting sqref="G5:G14 O5:O14 O18:O27 W18:W27 O31:O40 G18:G27 G31:G40">
    <cfRule type="containsText" dxfId="24" priority="28" operator="containsText" text="Moyenne">
      <formula>NOT(ISERROR(SEARCH("Moyenne",G5)))</formula>
    </cfRule>
  </conditionalFormatting>
  <conditionalFormatting sqref="W5:W14">
    <cfRule type="containsText" dxfId="23" priority="8" operator="containsText" text="Terminé">
      <formula>NOT(ISERROR(SEARCH("Terminé",W5)))</formula>
    </cfRule>
    <cfRule type="containsText" dxfId="22" priority="11" operator="containsText" text="Haute">
      <formula>NOT(ISERROR(SEARCH("Haute",W5)))</formula>
    </cfRule>
  </conditionalFormatting>
  <conditionalFormatting sqref="W5:W14">
    <cfRule type="containsText" dxfId="21" priority="9" operator="containsText" text="Basse">
      <formula>NOT(ISERROR(SEARCH("Basse",W5)))</formula>
    </cfRule>
  </conditionalFormatting>
  <conditionalFormatting sqref="W5:W14">
    <cfRule type="containsText" dxfId="20" priority="10" operator="containsText" text="Moyenne">
      <formula>NOT(ISERROR(SEARCH("Moyenne",W5)))</formula>
    </cfRule>
  </conditionalFormatting>
  <conditionalFormatting sqref="W31:W40">
    <cfRule type="containsText" dxfId="19" priority="1" operator="containsText" text="Terminé">
      <formula>NOT(ISERROR(SEARCH("Terminé",W31)))</formula>
    </cfRule>
    <cfRule type="containsText" dxfId="18" priority="4" operator="containsText" text="Haute">
      <formula>NOT(ISERROR(SEARCH("Haute",W31)))</formula>
    </cfRule>
  </conditionalFormatting>
  <conditionalFormatting sqref="W31:W40">
    <cfRule type="containsText" dxfId="17" priority="2" operator="containsText" text="Basse">
      <formula>NOT(ISERROR(SEARCH("Basse",W31)))</formula>
    </cfRule>
  </conditionalFormatting>
  <conditionalFormatting sqref="W31:W40">
    <cfRule type="containsText" dxfId="16" priority="3" operator="containsText" text="Moyenne">
      <formula>NOT(ISERROR(SEARCH("Moyenne",W31)))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8CB4DC-04C9-4236-A516-10AED3326667}">
          <x14:formula1>
            <xm:f>DonneesComplementaires!$B$2:$B$6</xm:f>
          </x14:formula1>
          <xm:sqref>G5:G14 W31:W40 W5:W14 W18:W27 O31:O40 G18:G27 O18:O27 O5:O14 G31:G40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0C495-E641-487C-9A56-1C2F075F53C4}">
  <sheetPr codeName="Feuil9"/>
  <dimension ref="A1:T28"/>
  <sheetViews>
    <sheetView tabSelected="1" workbookViewId="0">
      <selection activeCell="C23" sqref="C23"/>
    </sheetView>
  </sheetViews>
  <sheetFormatPr baseColWidth="10" defaultRowHeight="15" x14ac:dyDescent="0.25"/>
  <cols>
    <col min="1" max="1" width="6.28515625" customWidth="1"/>
    <col min="2" max="2" width="76" customWidth="1"/>
    <col min="3" max="3" width="12" customWidth="1"/>
    <col min="4" max="4" width="26.28515625" customWidth="1"/>
  </cols>
  <sheetData>
    <row r="1" spans="1:20" ht="21.75" thickBot="1" x14ac:dyDescent="0.3">
      <c r="A1" s="212" t="s">
        <v>8</v>
      </c>
      <c r="B1" s="212"/>
      <c r="C1" s="212"/>
      <c r="D1" s="212"/>
      <c r="H1" s="32"/>
    </row>
    <row r="2" spans="1:20" ht="19.5" thickBot="1" x14ac:dyDescent="0.3">
      <c r="A2" s="27" t="s">
        <v>60</v>
      </c>
      <c r="B2" s="105" t="s">
        <v>73</v>
      </c>
      <c r="C2" s="105" t="s">
        <v>76</v>
      </c>
      <c r="D2" s="104" t="s">
        <v>5</v>
      </c>
      <c r="H2" s="32"/>
    </row>
    <row r="3" spans="1:20" ht="15.75" x14ac:dyDescent="0.25">
      <c r="A3" s="33">
        <v>1</v>
      </c>
      <c r="B3" s="39" t="s">
        <v>135</v>
      </c>
      <c r="C3" s="35" t="s">
        <v>26</v>
      </c>
      <c r="D3" s="34">
        <v>43841.157696759263</v>
      </c>
      <c r="G3" t="s">
        <v>37</v>
      </c>
      <c r="H3" s="32"/>
    </row>
    <row r="4" spans="1:20" ht="15.75" x14ac:dyDescent="0.25">
      <c r="A4" s="33">
        <v>2</v>
      </c>
      <c r="B4" s="39" t="s">
        <v>136</v>
      </c>
      <c r="C4" s="35" t="s">
        <v>26</v>
      </c>
      <c r="D4" s="36">
        <v>43942.739386574074</v>
      </c>
      <c r="H4" s="32"/>
      <c r="T4" s="29">
        <v>43600.970891203702</v>
      </c>
    </row>
    <row r="5" spans="1:20" ht="15.75" x14ac:dyDescent="0.25">
      <c r="A5" s="33">
        <v>3</v>
      </c>
      <c r="B5" s="39" t="s">
        <v>187</v>
      </c>
      <c r="C5" s="35" t="s">
        <v>26</v>
      </c>
      <c r="D5" s="36">
        <v>43942.739386574074</v>
      </c>
      <c r="H5" s="32"/>
    </row>
    <row r="6" spans="1:20" ht="15.75" x14ac:dyDescent="0.25">
      <c r="A6" s="33">
        <v>4</v>
      </c>
      <c r="B6" s="39" t="s">
        <v>233</v>
      </c>
      <c r="C6" s="35" t="s">
        <v>26</v>
      </c>
      <c r="D6" s="36">
        <v>43942.739398148151</v>
      </c>
      <c r="T6" s="29">
        <v>43600.970902777779</v>
      </c>
    </row>
    <row r="7" spans="1:20" ht="15.75" x14ac:dyDescent="0.25">
      <c r="A7" s="33">
        <v>5</v>
      </c>
      <c r="B7" s="39" t="s">
        <v>104</v>
      </c>
      <c r="C7" s="35" t="s">
        <v>25</v>
      </c>
      <c r="D7" s="36">
        <v>43942.739398148151</v>
      </c>
    </row>
    <row r="8" spans="1:20" ht="15.75" x14ac:dyDescent="0.25">
      <c r="A8" s="33">
        <v>6</v>
      </c>
      <c r="B8" s="39" t="s">
        <v>137</v>
      </c>
      <c r="C8" s="35" t="s">
        <v>25</v>
      </c>
      <c r="D8" s="36">
        <v>43942.739398148151</v>
      </c>
      <c r="T8" s="29">
        <v>43600.970914351848</v>
      </c>
    </row>
    <row r="9" spans="1:20" ht="15.75" x14ac:dyDescent="0.25">
      <c r="A9" s="33">
        <v>7</v>
      </c>
      <c r="B9" s="39" t="s">
        <v>138</v>
      </c>
      <c r="C9" s="35" t="s">
        <v>9</v>
      </c>
      <c r="D9" s="36">
        <v>43942.739398148151</v>
      </c>
    </row>
    <row r="10" spans="1:20" ht="15.75" x14ac:dyDescent="0.25">
      <c r="A10" s="33">
        <v>8</v>
      </c>
      <c r="B10" s="39"/>
      <c r="C10" s="35"/>
      <c r="D10" s="36">
        <v>43942.739398148151</v>
      </c>
      <c r="T10" s="29">
        <v>43600.970925925925</v>
      </c>
    </row>
    <row r="11" spans="1:20" ht="15.75" x14ac:dyDescent="0.25">
      <c r="A11" s="33">
        <v>9</v>
      </c>
      <c r="B11" s="39"/>
      <c r="C11" s="35"/>
      <c r="D11" s="36">
        <v>43942.739398148151</v>
      </c>
    </row>
    <row r="12" spans="1:20" ht="15.75" x14ac:dyDescent="0.25">
      <c r="A12" s="33">
        <v>10</v>
      </c>
      <c r="B12" s="39"/>
      <c r="C12" s="35"/>
      <c r="D12" s="36">
        <v>43942.739398148151</v>
      </c>
      <c r="T12" s="29">
        <v>43600.970925925925</v>
      </c>
    </row>
    <row r="13" spans="1:20" ht="15.75" x14ac:dyDescent="0.25">
      <c r="A13" s="33">
        <v>11</v>
      </c>
      <c r="B13" s="39" t="s">
        <v>37</v>
      </c>
      <c r="C13" s="35"/>
      <c r="D13" s="36">
        <v>43942.739398148151</v>
      </c>
    </row>
    <row r="14" spans="1:20" ht="15.75" x14ac:dyDescent="0.25">
      <c r="A14" s="33">
        <v>12</v>
      </c>
      <c r="B14" s="39"/>
      <c r="C14" s="35"/>
      <c r="D14" s="34">
        <v>43942.739398148151</v>
      </c>
      <c r="T14" s="29">
        <v>43600.970937500002</v>
      </c>
    </row>
    <row r="15" spans="1:20" ht="15.75" x14ac:dyDescent="0.25">
      <c r="A15" s="33">
        <v>13</v>
      </c>
      <c r="B15" s="39" t="s">
        <v>139</v>
      </c>
      <c r="C15" s="35" t="s">
        <v>9</v>
      </c>
      <c r="D15" s="36">
        <v>43942.739398148151</v>
      </c>
    </row>
    <row r="16" spans="1:20" ht="15.75" x14ac:dyDescent="0.25">
      <c r="A16" s="33">
        <v>14</v>
      </c>
      <c r="B16" s="39" t="s">
        <v>95</v>
      </c>
      <c r="C16" s="35" t="s">
        <v>9</v>
      </c>
      <c r="D16" s="36">
        <v>43942.739398148151</v>
      </c>
      <c r="I16" s="32"/>
      <c r="T16" s="29">
        <v>43600.970949074072</v>
      </c>
    </row>
    <row r="17" spans="1:10" ht="16.5" thickBot="1" x14ac:dyDescent="0.3">
      <c r="A17" s="37">
        <v>15</v>
      </c>
      <c r="B17" s="40" t="s">
        <v>74</v>
      </c>
      <c r="C17" s="38" t="s">
        <v>30</v>
      </c>
      <c r="D17" s="36">
        <v>43942.739398148151</v>
      </c>
      <c r="I17" s="32"/>
    </row>
    <row r="18" spans="1:10" x14ac:dyDescent="0.25">
      <c r="A18" s="30"/>
      <c r="B18" s="31"/>
      <c r="C18" s="15"/>
      <c r="D18" s="28"/>
      <c r="I18" s="32"/>
    </row>
    <row r="19" spans="1:10" x14ac:dyDescent="0.25">
      <c r="D19" s="29"/>
      <c r="I19" s="32"/>
    </row>
    <row r="20" spans="1:10" x14ac:dyDescent="0.25">
      <c r="I20" s="32"/>
    </row>
    <row r="21" spans="1:10" x14ac:dyDescent="0.25">
      <c r="H21" s="32"/>
      <c r="I21" s="32"/>
    </row>
    <row r="22" spans="1:10" x14ac:dyDescent="0.25">
      <c r="F22" s="32"/>
      <c r="J22" s="32"/>
    </row>
    <row r="23" spans="1:10" x14ac:dyDescent="0.25">
      <c r="F23" s="32"/>
      <c r="J23" s="32"/>
    </row>
    <row r="24" spans="1:10" x14ac:dyDescent="0.25">
      <c r="F24" s="32"/>
      <c r="J24" s="32"/>
    </row>
    <row r="25" spans="1:10" x14ac:dyDescent="0.25">
      <c r="F25" s="32"/>
      <c r="J25" s="32"/>
    </row>
    <row r="26" spans="1:10" x14ac:dyDescent="0.25">
      <c r="F26" s="32"/>
      <c r="J26" s="32"/>
    </row>
    <row r="27" spans="1:10" x14ac:dyDescent="0.25">
      <c r="F27" s="32"/>
      <c r="J27" s="32"/>
    </row>
    <row r="28" spans="1:10" x14ac:dyDescent="0.25">
      <c r="F28" s="32"/>
      <c r="J28" s="32"/>
    </row>
  </sheetData>
  <mergeCells count="1">
    <mergeCell ref="A1:D1"/>
  </mergeCells>
  <conditionalFormatting sqref="C3:C17">
    <cfRule type="containsText" dxfId="15" priority="1" operator="containsText" text="Terminé">
      <formula>NOT(ISERROR(SEARCH("Terminé",C3)))</formula>
    </cfRule>
    <cfRule type="containsText" dxfId="14" priority="4" operator="containsText" text="Haute">
      <formula>NOT(ISERROR(SEARCH("Haute",C3)))</formula>
    </cfRule>
  </conditionalFormatting>
  <conditionalFormatting sqref="C3:C17">
    <cfRule type="containsText" dxfId="13" priority="2" operator="containsText" text="Basse">
      <formula>NOT(ISERROR(SEARCH("Basse",C3)))</formula>
    </cfRule>
  </conditionalFormatting>
  <conditionalFormatting sqref="C3:C17">
    <cfRule type="containsText" dxfId="12" priority="3" operator="containsText" text="Moyenne">
      <formula>NOT(ISERROR(SEARCH("Moyenne",C3)))</formula>
    </cfRule>
  </conditionalFormatting>
  <dataValidations count="1">
    <dataValidation type="list" allowBlank="1" showInputMessage="1" showErrorMessage="1" sqref="A3:A17" xr:uid="{5B795911-2D47-4D2A-8B46-1B6853E04B55}">
      <formula1>"1,2,3,4,5,6,7,8,9,10,11,12,13,14,15"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DE652B-108F-4A66-82F4-963DEA1E4572}">
          <x14:formula1>
            <xm:f>DonneesComplementaires!$B$2:$B$6</xm:f>
          </x14:formula1>
          <xm:sqref>C3:C17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9BB4C-096E-4DE9-B42C-9696AF287990}">
  <sheetPr codeName="Feuil4">
    <tabColor rgb="FFFFFF00"/>
  </sheetPr>
  <dimension ref="A1:J19"/>
  <sheetViews>
    <sheetView workbookViewId="0">
      <selection activeCell="I28" sqref="I28"/>
    </sheetView>
  </sheetViews>
  <sheetFormatPr baseColWidth="10" defaultRowHeight="15" x14ac:dyDescent="0.25"/>
  <cols>
    <col min="1" max="1" width="12" bestFit="1" customWidth="1"/>
    <col min="2" max="2" width="9.42578125" bestFit="1" customWidth="1"/>
    <col min="3" max="3" width="19.42578125" bestFit="1" customWidth="1"/>
    <col min="4" max="4" width="23.85546875" bestFit="1" customWidth="1"/>
    <col min="5" max="5" width="24.5703125" bestFit="1" customWidth="1"/>
    <col min="6" max="6" width="23.42578125" bestFit="1" customWidth="1"/>
    <col min="7" max="7" width="14.42578125" customWidth="1"/>
    <col min="8" max="8" width="19.28515625" bestFit="1" customWidth="1"/>
    <col min="9" max="9" width="20.28515625" bestFit="1" customWidth="1"/>
    <col min="10" max="10" width="22" bestFit="1" customWidth="1"/>
  </cols>
  <sheetData>
    <row r="1" spans="1:10" s="107" customFormat="1" ht="16.5" thickBot="1" x14ac:dyDescent="0.3">
      <c r="A1" s="107" t="s">
        <v>12</v>
      </c>
      <c r="B1" s="107" t="s">
        <v>76</v>
      </c>
      <c r="C1" s="107" t="s">
        <v>27</v>
      </c>
      <c r="D1" s="107" t="s">
        <v>28</v>
      </c>
      <c r="E1" s="107" t="s">
        <v>29</v>
      </c>
      <c r="F1" s="107" t="s">
        <v>64</v>
      </c>
      <c r="G1" s="107" t="s">
        <v>65</v>
      </c>
      <c r="H1" s="107" t="s">
        <v>229</v>
      </c>
      <c r="I1" s="107" t="s">
        <v>51</v>
      </c>
      <c r="J1" s="107" t="s">
        <v>44</v>
      </c>
    </row>
    <row r="2" spans="1:10" ht="15" customHeight="1" thickTop="1" x14ac:dyDescent="0.25">
      <c r="A2" t="s">
        <v>13</v>
      </c>
      <c r="B2" t="s">
        <v>26</v>
      </c>
      <c r="C2" t="s">
        <v>196</v>
      </c>
      <c r="D2" t="s">
        <v>207</v>
      </c>
      <c r="E2" t="s">
        <v>216</v>
      </c>
      <c r="F2" t="s">
        <v>225</v>
      </c>
      <c r="G2" t="s">
        <v>72</v>
      </c>
      <c r="H2" t="s">
        <v>66</v>
      </c>
      <c r="I2" t="s">
        <v>47</v>
      </c>
      <c r="J2" t="s">
        <v>54</v>
      </c>
    </row>
    <row r="3" spans="1:10" x14ac:dyDescent="0.25">
      <c r="A3" t="s">
        <v>7</v>
      </c>
      <c r="B3" t="s">
        <v>25</v>
      </c>
      <c r="C3" t="s">
        <v>197</v>
      </c>
      <c r="D3" t="s">
        <v>208</v>
      </c>
      <c r="E3" t="s">
        <v>217</v>
      </c>
      <c r="F3" t="s">
        <v>226</v>
      </c>
      <c r="H3" t="s">
        <v>67</v>
      </c>
      <c r="I3" t="s">
        <v>48</v>
      </c>
      <c r="J3" t="s">
        <v>55</v>
      </c>
    </row>
    <row r="4" spans="1:10" x14ac:dyDescent="0.25">
      <c r="A4" t="s">
        <v>14</v>
      </c>
      <c r="B4" t="s">
        <v>9</v>
      </c>
      <c r="C4" t="s">
        <v>198</v>
      </c>
      <c r="D4" t="s">
        <v>209</v>
      </c>
      <c r="E4" t="s">
        <v>218</v>
      </c>
      <c r="F4" t="s">
        <v>227</v>
      </c>
      <c r="H4" t="s">
        <v>68</v>
      </c>
      <c r="I4" t="s">
        <v>140</v>
      </c>
      <c r="J4" t="s">
        <v>58</v>
      </c>
    </row>
    <row r="5" spans="1:10" x14ac:dyDescent="0.25">
      <c r="A5" t="s">
        <v>15</v>
      </c>
      <c r="B5" t="s">
        <v>30</v>
      </c>
      <c r="C5" t="s">
        <v>199</v>
      </c>
      <c r="D5" t="s">
        <v>210</v>
      </c>
      <c r="E5" t="s">
        <v>219</v>
      </c>
      <c r="H5" t="s">
        <v>69</v>
      </c>
      <c r="I5" t="s">
        <v>46</v>
      </c>
      <c r="J5" t="s">
        <v>53</v>
      </c>
    </row>
    <row r="6" spans="1:10" x14ac:dyDescent="0.25">
      <c r="A6" t="s">
        <v>16</v>
      </c>
      <c r="C6" t="s">
        <v>200</v>
      </c>
      <c r="D6" t="s">
        <v>211</v>
      </c>
      <c r="E6" t="s">
        <v>220</v>
      </c>
      <c r="H6" t="s">
        <v>70</v>
      </c>
      <c r="I6" t="s">
        <v>45</v>
      </c>
      <c r="J6" t="s">
        <v>52</v>
      </c>
    </row>
    <row r="7" spans="1:10" x14ac:dyDescent="0.25">
      <c r="A7" t="s">
        <v>17</v>
      </c>
      <c r="C7" t="s">
        <v>201</v>
      </c>
      <c r="D7" t="s">
        <v>212</v>
      </c>
      <c r="E7" t="s">
        <v>221</v>
      </c>
      <c r="I7" t="s">
        <v>50</v>
      </c>
      <c r="J7" t="s">
        <v>57</v>
      </c>
    </row>
    <row r="8" spans="1:10" x14ac:dyDescent="0.25">
      <c r="A8" t="s">
        <v>18</v>
      </c>
      <c r="C8" t="s">
        <v>202</v>
      </c>
      <c r="D8" t="s">
        <v>213</v>
      </c>
      <c r="E8" t="s">
        <v>222</v>
      </c>
      <c r="I8" t="s">
        <v>113</v>
      </c>
      <c r="J8" t="s">
        <v>114</v>
      </c>
    </row>
    <row r="9" spans="1:10" x14ac:dyDescent="0.25">
      <c r="A9" t="s">
        <v>118</v>
      </c>
      <c r="C9" t="s">
        <v>203</v>
      </c>
      <c r="D9" t="s">
        <v>214</v>
      </c>
      <c r="E9" t="s">
        <v>223</v>
      </c>
      <c r="I9" t="s">
        <v>49</v>
      </c>
      <c r="J9" t="s">
        <v>56</v>
      </c>
    </row>
    <row r="10" spans="1:10" x14ac:dyDescent="0.25">
      <c r="C10" t="s">
        <v>204</v>
      </c>
      <c r="D10" t="s">
        <v>215</v>
      </c>
      <c r="E10" t="s">
        <v>224</v>
      </c>
    </row>
    <row r="11" spans="1:10" x14ac:dyDescent="0.25">
      <c r="C11" t="s">
        <v>205</v>
      </c>
    </row>
    <row r="12" spans="1:10" x14ac:dyDescent="0.25">
      <c r="C12" t="s">
        <v>206</v>
      </c>
    </row>
    <row r="19" spans="6:6" x14ac:dyDescent="0.25">
      <c r="F19" t="s">
        <v>228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31823-9C8C-46DF-9033-4BBF7ED25BB3}">
  <sheetPr codeName="Feuil1">
    <tabColor rgb="FFFF3399"/>
  </sheetPr>
  <dimension ref="A1:C6"/>
  <sheetViews>
    <sheetView workbookViewId="0">
      <selection activeCell="C4" sqref="C4"/>
    </sheetView>
  </sheetViews>
  <sheetFormatPr baseColWidth="10" defaultRowHeight="15" x14ac:dyDescent="0.25"/>
  <cols>
    <col min="1" max="1" width="10.7109375" bestFit="1" customWidth="1"/>
    <col min="3" max="3" width="15.5703125" bestFit="1" customWidth="1"/>
  </cols>
  <sheetData>
    <row r="1" spans="1:3" x14ac:dyDescent="0.25">
      <c r="A1" s="4" t="s">
        <v>5</v>
      </c>
      <c r="C1" s="4" t="s">
        <v>71</v>
      </c>
    </row>
    <row r="2" spans="1:3" x14ac:dyDescent="0.25">
      <c r="A2" s="49">
        <v>43940</v>
      </c>
      <c r="C2" s="4" t="s">
        <v>66</v>
      </c>
    </row>
    <row r="3" spans="1:3" x14ac:dyDescent="0.25">
      <c r="A3" s="49">
        <v>43941</v>
      </c>
      <c r="C3" s="4" t="s">
        <v>67</v>
      </c>
    </row>
    <row r="4" spans="1:3" x14ac:dyDescent="0.25">
      <c r="A4" s="49">
        <v>43942</v>
      </c>
      <c r="C4" s="4" t="s">
        <v>68</v>
      </c>
    </row>
    <row r="5" spans="1:3" x14ac:dyDescent="0.25">
      <c r="A5" s="49">
        <v>43943</v>
      </c>
      <c r="C5" s="4" t="s">
        <v>69</v>
      </c>
    </row>
    <row r="6" spans="1:3" x14ac:dyDescent="0.25">
      <c r="C6" s="4" t="s">
        <v>70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ED5D87-B00A-4C97-A560-10E6D9CCD0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Feuil1</vt:lpstr>
      <vt:lpstr>Menu</vt:lpstr>
      <vt:lpstr>TCD</vt:lpstr>
      <vt:lpstr>VueGenerale</vt:lpstr>
      <vt:lpstr>CCLN</vt:lpstr>
      <vt:lpstr>Farm</vt:lpstr>
      <vt:lpstr>Feuil2</vt:lpstr>
      <vt:lpstr>Fractales</vt:lpstr>
      <vt:lpstr>ForgeMystique</vt:lpstr>
      <vt:lpstr>Recyclage</vt:lpstr>
      <vt:lpstr>ObjectifsJoueurs</vt:lpstr>
      <vt:lpstr>ObjectifsCommuns</vt:lpstr>
      <vt:lpstr>DonneesComplementaires</vt:lpstr>
      <vt:lpstr>Requetes</vt:lpstr>
      <vt:lpstr>_Artisanats</vt:lpstr>
      <vt:lpstr>_MatriceT5_T6</vt:lpstr>
      <vt:lpstr>_NomT5</vt:lpstr>
      <vt:lpstr>_Personnage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Darckgoon</dc:creator>
  <cp:lastModifiedBy>Darckgoon</cp:lastModifiedBy>
  <dcterms:created xsi:type="dcterms:W3CDTF">2019-03-29T06:52:34Z</dcterms:created>
  <dcterms:modified xsi:type="dcterms:W3CDTF">2020-05-10T15:39:04Z</dcterms:modified>
</cp:coreProperties>
</file>